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X:\Clients\0675 - Columbia Gas\0676 - 2021 Rate Case\Drafts\Responses to Staff Third DR\"/>
    </mc:Choice>
  </mc:AlternateContent>
  <xr:revisionPtr revIDLastSave="0" documentId="8_{4A354E4F-E9E9-45E3-AEC8-A8AB91DA0F16}" xr6:coauthVersionLast="45" xr6:coauthVersionMax="45" xr10:uidLastSave="{00000000-0000-0000-0000-000000000000}"/>
  <bookViews>
    <workbookView xWindow="-120" yWindow="-120" windowWidth="27180" windowHeight="16440" tabRatio="931" firstSheet="21" activeTab="31" xr2:uid="{00000000-000D-0000-FFFF-FFFF00000000}"/>
  </bookViews>
  <sheets>
    <sheet name="Sh 3 - RevLag" sheetId="6" r:id="rId1"/>
    <sheet name="Sh 3a - Coll-Lag" sheetId="7" r:id="rId2"/>
    <sheet name="Sh 3b - AR Summ" sheetId="8" r:id="rId3"/>
    <sheet name="Sh 3c - Bill Lag" sheetId="105" r:id="rId4"/>
    <sheet name="(WP)Autopay adj 3a Do not file " sheetId="109" state="hidden" r:id="rId5"/>
    <sheet name="Sh 4 - Gas Purch" sheetId="10" r:id="rId6"/>
    <sheet name="Sh 4a - Commodity" sheetId="11" r:id="rId7"/>
    <sheet name="Sh 4b - Transportation" sheetId="74" r:id="rId8"/>
    <sheet name="Sh 5 - Payroll" sheetId="17" r:id="rId9"/>
    <sheet name="Sh 5a - Bi-Pay" sheetId="77" r:id="rId10"/>
    <sheet name="Sh 5b - Month-Pay" sheetId="67" r:id="rId11"/>
    <sheet name="Sh 6 - OPEB (do not file) " sheetId="96" state="hidden" r:id="rId12"/>
    <sheet name="Sh 6 - Incent Comp" sheetId="122" r:id="rId13"/>
    <sheet name="Sh 7 - Benefits" sheetId="113" r:id="rId14"/>
    <sheet name="Sh 8 - Corp Srvs" sheetId="106" r:id="rId15"/>
    <sheet name="Sh 9 - Other O&amp;M" sheetId="27" r:id="rId16"/>
    <sheet name="Sh 10 - Payroll Taxes" sheetId="28" r:id="rId17"/>
    <sheet name="Sh 10a - FICA" sheetId="29" r:id="rId18"/>
    <sheet name="Sh 10a Pg 2 FICA-Bi" sheetId="18" r:id="rId19"/>
    <sheet name="Sh 10a Pg 3 FICA-Mo" sheetId="19" r:id="rId20"/>
    <sheet name="Sh 10b - FUTA,SUTA" sheetId="94" r:id="rId21"/>
    <sheet name="Sh 11 - Property Taxes" sheetId="31" r:id="rId22"/>
    <sheet name="Sh 12 - Other Taxes" sheetId="111" r:id="rId23"/>
    <sheet name="Sh 13 - FIT" sheetId="37" r:id="rId24"/>
    <sheet name="Sh 14 - Int" sheetId="39" r:id="rId25"/>
    <sheet name="Sh 14a - Int" sheetId="83" r:id="rId26"/>
    <sheet name="Sh 15 - Franchise &amp; GR Tax" sheetId="112" r:id="rId27"/>
    <sheet name="Sh 16 - Sales &amp; Use" sheetId="35" r:id="rId28"/>
    <sheet name="(WP) Instructions &amp; Input" sheetId="1" r:id="rId29"/>
    <sheet name="(WP) 3c Bill Lag DIS" sheetId="108" r:id="rId30"/>
    <sheet name="(WP) 3c Bill Lag GTS" sheetId="103" r:id="rId31"/>
    <sheet name="(WP) 3c Bill Lag GMB" sheetId="104" r:id="rId32"/>
    <sheet name="Module1" sheetId="57" state="veryHidden" r:id="rId33"/>
  </sheets>
  <externalReferences>
    <externalReference r:id="rId34"/>
    <externalReference r:id="rId35"/>
    <externalReference r:id="rId36"/>
    <externalReference r:id="rId37"/>
  </externalReferences>
  <definedNames>
    <definedName name="\C">'(WP) Instructions &amp; Input'!#REF!</definedName>
    <definedName name="\G">'Sh 4 - Gas Purch'!$C$36:$C$41</definedName>
    <definedName name="\M">'(WP) Instructions &amp; Input'!#REF!</definedName>
    <definedName name="\P" localSheetId="29">'Sh 5 - Payroll'!#REF!</definedName>
    <definedName name="\P" localSheetId="22">'Sh 5 - Payroll'!#REF!</definedName>
    <definedName name="\P" localSheetId="26">'Sh 5 - Payroll'!#REF!</definedName>
    <definedName name="\P" localSheetId="9">'Sh 5 - Payroll'!#REF!</definedName>
    <definedName name="\P" localSheetId="12">'Sh 6 - Incent Comp'!#REF!</definedName>
    <definedName name="\P" localSheetId="11">'[1]Sh 5 - payroll'!#REF!</definedName>
    <definedName name="\P" localSheetId="13">'Sh 5 - Payroll'!#REF!</definedName>
    <definedName name="\P">'Sh 5 - Payroll'!#REF!</definedName>
    <definedName name="_\M">'(WP) Instructions &amp; Input'!#REF!</definedName>
    <definedName name="__123Graph_A" hidden="1">[2]Sch11!$C$73:$C$80</definedName>
    <definedName name="__123Graph_B" hidden="1">[2]Sch11!$D$73:$D$80</definedName>
    <definedName name="__123Graph_C" hidden="1">[2]Sch11!$E$73:$E$80</definedName>
    <definedName name="__123Graph_D" hidden="1">[2]Sch11!$F$73:$F$80</definedName>
    <definedName name="__123Graph_E" hidden="1">[2]Sch11!$G$73:$G$80</definedName>
    <definedName name="__123Graph_F" localSheetId="29" hidden="1">[2]Sch11!#REF!</definedName>
    <definedName name="__123Graph_F" localSheetId="22" hidden="1">[2]Sch11!#REF!</definedName>
    <definedName name="__123Graph_F" localSheetId="26" hidden="1">[2]Sch11!#REF!</definedName>
    <definedName name="__123Graph_F" localSheetId="12" hidden="1">[2]Sch11!#REF!</definedName>
    <definedName name="__123Graph_F" localSheetId="13" hidden="1">[2]Sch11!#REF!</definedName>
    <definedName name="__123Graph_F" hidden="1">[2]Sch11!#REF!</definedName>
    <definedName name="_13TAXFED" localSheetId="29">#REF!</definedName>
    <definedName name="_13TAXFED" localSheetId="22">#REF!</definedName>
    <definedName name="_13TAXFED" localSheetId="26">#REF!</definedName>
    <definedName name="_13TAXFED" localSheetId="12">#REF!</definedName>
    <definedName name="_13TAXFED" localSheetId="13">#REF!</definedName>
    <definedName name="_13TAXFED">#REF!</definedName>
    <definedName name="_3C_ADJ_REV" localSheetId="29">[3]revlag!#REF!</definedName>
    <definedName name="_3C_ADJ_REV" localSheetId="22">[3]revlag!#REF!</definedName>
    <definedName name="_3C_ADJ_REV" localSheetId="26">[3]revlag!#REF!</definedName>
    <definedName name="_3C_ADJ_REV" localSheetId="12">[3]revlag!#REF!</definedName>
    <definedName name="_3C_ADJ_REV" localSheetId="13">[3]revlag!#REF!</definedName>
    <definedName name="_3C_ADJ_REV">[3]revlag!#REF!</definedName>
    <definedName name="_5GP_TCO" localSheetId="29">#REF!</definedName>
    <definedName name="_5GP_TCO" localSheetId="22">#REF!</definedName>
    <definedName name="_5GP_TCO" localSheetId="26">#REF!</definedName>
    <definedName name="_5GP_TCO" localSheetId="12">#REF!</definedName>
    <definedName name="_5GP_TCO" localSheetId="13">#REF!</definedName>
    <definedName name="_5GP_TCO">#REF!</definedName>
    <definedName name="_5GP_TCOINPUT" localSheetId="29">#REF!</definedName>
    <definedName name="_5GP_TCOINPUT" localSheetId="22">#REF!</definedName>
    <definedName name="_5GP_TCOINPUT" localSheetId="26">#REF!</definedName>
    <definedName name="_5GP_TCOINPUT" localSheetId="12">#REF!</definedName>
    <definedName name="_5GP_TCOINPUT" localSheetId="13">#REF!</definedName>
    <definedName name="_5GP_TCOINPUT">#REF!</definedName>
    <definedName name="_COS97" localSheetId="29">#REF!</definedName>
    <definedName name="_COS97" localSheetId="22">#REF!</definedName>
    <definedName name="_COS97" localSheetId="26">#REF!</definedName>
    <definedName name="_COS97" localSheetId="12">#REF!</definedName>
    <definedName name="_COS97" localSheetId="13">#REF!</definedName>
    <definedName name="_COS97">#REF!</definedName>
    <definedName name="_Key1" localSheetId="29" hidden="1">#REF!</definedName>
    <definedName name="_Key1" localSheetId="22" hidden="1">#REF!</definedName>
    <definedName name="_Key1" localSheetId="26" hidden="1">#REF!</definedName>
    <definedName name="_Key1" localSheetId="12" hidden="1">#REF!</definedName>
    <definedName name="_Key1" localSheetId="13" hidden="1">#REF!</definedName>
    <definedName name="_Key1" hidden="1">#REF!</definedName>
    <definedName name="_Order1" hidden="1">255</definedName>
    <definedName name="_Order2" hidden="1">255</definedName>
    <definedName name="_Sort" localSheetId="29" hidden="1">#REF!</definedName>
    <definedName name="_Sort" localSheetId="22" hidden="1">#REF!</definedName>
    <definedName name="_Sort" localSheetId="26" hidden="1">#REF!</definedName>
    <definedName name="_Sort" localSheetId="12" hidden="1">#REF!</definedName>
    <definedName name="_Sort" localSheetId="13" hidden="1">#REF!</definedName>
    <definedName name="_Sort" hidden="1">#REF!</definedName>
    <definedName name="A_R_143_REV_WKS" localSheetId="29">'Sh 3b - AR Summ'!#REF!</definedName>
    <definedName name="A_R_143_REV_WKS" localSheetId="22">'Sh 3b - AR Summ'!#REF!</definedName>
    <definedName name="A_R_143_REV_WKS" localSheetId="26">'Sh 3b - AR Summ'!#REF!</definedName>
    <definedName name="A_R_143_REV_WKS" localSheetId="12">'Sh 3b - AR Summ'!#REF!</definedName>
    <definedName name="A_R_143_REV_WKS" localSheetId="11">'[1]Sh 3b - ARsumm'!#REF!</definedName>
    <definedName name="A_R_143_REV_WKS" localSheetId="13">'Sh 3b - AR Summ'!#REF!</definedName>
    <definedName name="A_R_143_REV_WKS">'Sh 3b - AR Summ'!#REF!</definedName>
    <definedName name="A_R_DAILY_2" localSheetId="29">#REF!</definedName>
    <definedName name="A_R_DAILY_2" localSheetId="22">#REF!</definedName>
    <definedName name="A_R_DAILY_2" localSheetId="26">#REF!</definedName>
    <definedName name="A_R_DAILY_2" localSheetId="12">#REF!</definedName>
    <definedName name="A_R_DAILY_2" localSheetId="13">#REF!</definedName>
    <definedName name="A_R_DAILY_2">#REF!</definedName>
    <definedName name="A_R_DAILYSUPPOR" localSheetId="29">#REF!</definedName>
    <definedName name="A_R_DAILYSUPPOR" localSheetId="22">#REF!</definedName>
    <definedName name="A_R_DAILYSUPPOR" localSheetId="26">#REF!</definedName>
    <definedName name="A_R_DAILYSUPPOR" localSheetId="12">#REF!</definedName>
    <definedName name="A_R_DAILYSUPPOR" localSheetId="13">#REF!</definedName>
    <definedName name="A_R_DAILYSUPPOR">#REF!</definedName>
    <definedName name="A_R_SUMMARY">'Sh 3b - AR Summ'!$B$1:$J$38</definedName>
    <definedName name="ACTUAL_VOL" localSheetId="29">#REF!</definedName>
    <definedName name="ACTUAL_VOL" localSheetId="22">#REF!</definedName>
    <definedName name="ACTUAL_VOL" localSheetId="26">#REF!</definedName>
    <definedName name="ACTUAL_VOL" localSheetId="12">#REF!</definedName>
    <definedName name="ACTUAL_VOL" localSheetId="13">#REF!</definedName>
    <definedName name="ACTUAL_VOL">#REF!</definedName>
    <definedName name="ADD_ON_SALES_TA" localSheetId="12">#REF!</definedName>
    <definedName name="ADD_ON_SALES_TA" localSheetId="13">#REF!</definedName>
    <definedName name="ADD_ON_SALES_TA">#REF!</definedName>
    <definedName name="ADD_ON_TAX" localSheetId="12">#REF!</definedName>
    <definedName name="ADD_ON_TAX" localSheetId="13">#REF!</definedName>
    <definedName name="ADD_ON_TAX">#REF!</definedName>
    <definedName name="AUXPAID" localSheetId="29">#REF!</definedName>
    <definedName name="AUXPAID" localSheetId="22">#REF!</definedName>
    <definedName name="AUXPAID" localSheetId="26">#REF!</definedName>
    <definedName name="AUXPAID" localSheetId="12">#REF!</definedName>
    <definedName name="AUXPAID" localSheetId="13">#REF!</definedName>
    <definedName name="AUXPAID">#REF!</definedName>
    <definedName name="AVG_BANK_BAL">[4]EXH10!$A$1:$J$47</definedName>
    <definedName name="AVG_COLLECTIONS">'Sh 3a - Coll-Lag'!$A$1:$G$37</definedName>
    <definedName name="BENEFITS" localSheetId="29">#REF!</definedName>
    <definedName name="BENEFITS" localSheetId="22">#REF!</definedName>
    <definedName name="BENEFITS" localSheetId="26">#REF!</definedName>
    <definedName name="BENEFITS" localSheetId="12">#REF!</definedName>
    <definedName name="BENEFITS" localSheetId="13">#REF!</definedName>
    <definedName name="BENEFITS">#REF!</definedName>
    <definedName name="BS_JURIS" localSheetId="29">#REF!</definedName>
    <definedName name="BS_JURIS" localSheetId="22">#REF!</definedName>
    <definedName name="BS_JURIS" localSheetId="26">#REF!</definedName>
    <definedName name="BS_JURIS" localSheetId="12">#REF!</definedName>
    <definedName name="BS_JURIS" localSheetId="13">#REF!</definedName>
    <definedName name="BS_JURIS">#REF!</definedName>
    <definedName name="BS_REC">[2]FS!$A$1:$G$125</definedName>
    <definedName name="BSANAL" localSheetId="29">#REF!</definedName>
    <definedName name="BSANAL" localSheetId="22">#REF!</definedName>
    <definedName name="BSANAL" localSheetId="26">#REF!</definedName>
    <definedName name="BSANAL" localSheetId="12">#REF!</definedName>
    <definedName name="BSANAL" localSheetId="13">#REF!</definedName>
    <definedName name="BSANAL">#REF!</definedName>
    <definedName name="CAP_BS_WKST" localSheetId="29">[2]Sch11!#REF!</definedName>
    <definedName name="CAP_BS_WKST" localSheetId="22">[2]Sch11!#REF!</definedName>
    <definedName name="CAP_BS_WKST" localSheetId="26">[2]Sch11!#REF!</definedName>
    <definedName name="CAP_BS_WKST" localSheetId="12">[2]Sch11!#REF!</definedName>
    <definedName name="CAP_BS_WKST" localSheetId="13">[2]Sch11!#REF!</definedName>
    <definedName name="CAP_BS_WKST">[2]Sch11!#REF!</definedName>
    <definedName name="CAP_RB">[2]Sch11!$A$1:$L$64</definedName>
    <definedName name="CO_PD_PAY_TAXES">'Sh 10 - Payroll Taxes'!$A$1:$I$28</definedName>
    <definedName name="COLLECTION_LAG">'Sh 3a - Coll-Lag'!$A$1:$G$41</definedName>
    <definedName name="CONOCO" localSheetId="29">#REF!</definedName>
    <definedName name="CONOCO" localSheetId="22">#REF!</definedName>
    <definedName name="CONOCO" localSheetId="26">#REF!</definedName>
    <definedName name="CONOCO" localSheetId="12">#REF!</definedName>
    <definedName name="CONOCO" localSheetId="13">#REF!</definedName>
    <definedName name="CONOCO">#REF!</definedName>
    <definedName name="COVEPOINT" localSheetId="29">#REF!</definedName>
    <definedName name="COVEPOINT" localSheetId="22">#REF!</definedName>
    <definedName name="COVEPOINT" localSheetId="26">#REF!</definedName>
    <definedName name="COVEPOINT" localSheetId="12">#REF!</definedName>
    <definedName name="COVEPOINT" localSheetId="13">#REF!</definedName>
    <definedName name="COVEPOINT">#REF!</definedName>
    <definedName name="CUSTDEP" localSheetId="12">#REF!</definedName>
    <definedName name="CUSTDEP">#REF!</definedName>
    <definedName name="CWC_SUMM" localSheetId="29">#REF!</definedName>
    <definedName name="CWC_SUMM" localSheetId="22">#REF!</definedName>
    <definedName name="CWC_SUMM" localSheetId="26">#REF!</definedName>
    <definedName name="CWC_SUMM" localSheetId="12">#REF!</definedName>
    <definedName name="CWC_SUMM" localSheetId="13">#REF!</definedName>
    <definedName name="CWC_SUMM">#REF!</definedName>
    <definedName name="CWC_SUMMARY" localSheetId="29">#REF!</definedName>
    <definedName name="CWC_SUMMARY" localSheetId="22">#REF!</definedName>
    <definedName name="CWC_SUMMARY" localSheetId="26">#REF!</definedName>
    <definedName name="CWC_SUMMARY" localSheetId="12">#REF!</definedName>
    <definedName name="CWC_SUMMARY" localSheetId="13">#REF!</definedName>
    <definedName name="CWC_SUMMARY">#REF!</definedName>
    <definedName name="_xlnm.Database" localSheetId="29">#REF!</definedName>
    <definedName name="_xlnm.Database" localSheetId="22">#REF!</definedName>
    <definedName name="_xlnm.Database" localSheetId="26">#REF!</definedName>
    <definedName name="_xlnm.Database" localSheetId="12">#REF!</definedName>
    <definedName name="_xlnm.Database" localSheetId="13">#REF!</definedName>
    <definedName name="_xlnm.Database" localSheetId="14">#REF!</definedName>
    <definedName name="_xlnm.Database">#REF!</definedName>
    <definedName name="FICA_CALCULATIO">'Sh 10 - Payroll Taxes'!$A$52:$G$54</definedName>
    <definedName name="FOOTNOTES">[2]Sch11!$O$9:$W$15</definedName>
    <definedName name="FRANCHISE_LIC" localSheetId="29">#REF!</definedName>
    <definedName name="FRANCHISE_LIC" localSheetId="22">#REF!</definedName>
    <definedName name="FRANCHISE_LIC" localSheetId="26">#REF!</definedName>
    <definedName name="FRANCHISE_LIC" localSheetId="12">#REF!</definedName>
    <definedName name="FRANCHISE_LIC" localSheetId="13">#REF!</definedName>
    <definedName name="FRANCHISE_LIC">#REF!</definedName>
    <definedName name="GP_MISC" localSheetId="29">#REF!</definedName>
    <definedName name="GP_MISC" localSheetId="22">#REF!</definedName>
    <definedName name="GP_MISC" localSheetId="26">#REF!</definedName>
    <definedName name="GP_MISC" localSheetId="12">#REF!</definedName>
    <definedName name="GP_MISC" localSheetId="13">#REF!</definedName>
    <definedName name="GP_MISC">#REF!</definedName>
    <definedName name="GP_SUMMARY">'Sh 4 - Gas Purch'!$A$1:$G$30</definedName>
    <definedName name="GP_TRANSCO" localSheetId="29">#REF!</definedName>
    <definedName name="GP_TRANSCO" localSheetId="22">#REF!</definedName>
    <definedName name="GP_TRANSCO" localSheetId="26">#REF!</definedName>
    <definedName name="GP_TRANSCO" localSheetId="12">#REF!</definedName>
    <definedName name="GP_TRANSCO" localSheetId="13">#REF!</definedName>
    <definedName name="GP_TRANSCO">#REF!</definedName>
    <definedName name="GP_TRANSMISSION" localSheetId="29">#REF!</definedName>
    <definedName name="GP_TRANSMISSION" localSheetId="22">#REF!</definedName>
    <definedName name="GP_TRANSMISSION" localSheetId="26">#REF!</definedName>
    <definedName name="GP_TRANSMISSION" localSheetId="12">#REF!</definedName>
    <definedName name="GP_TRANSMISSION" localSheetId="13">#REF!</definedName>
    <definedName name="GP_TRANSMISSION">#REF!</definedName>
    <definedName name="GPWKST" localSheetId="29">#REF!</definedName>
    <definedName name="GPWKST" localSheetId="22">#REF!</definedName>
    <definedName name="GPWKST" localSheetId="26">#REF!</definedName>
    <definedName name="GPWKST" localSheetId="12">#REF!</definedName>
    <definedName name="GPWKST" localSheetId="13">#REF!</definedName>
    <definedName name="GPWKST">#REF!</definedName>
    <definedName name="GROSS_RECEIPTS" localSheetId="29">#REF!</definedName>
    <definedName name="GROSS_RECEIPTS" localSheetId="22">#REF!</definedName>
    <definedName name="GROSS_RECEIPTS" localSheetId="26">#REF!</definedName>
    <definedName name="GROSS_RECEIPTS" localSheetId="12">#REF!</definedName>
    <definedName name="GROSS_RECEIPTS" localSheetId="13">#REF!</definedName>
    <definedName name="GROSS_RECEIPTS">#REF!</definedName>
    <definedName name="GROSS_WAGES" localSheetId="29">#REF!</definedName>
    <definedName name="GROSS_WAGES" localSheetId="22">#REF!</definedName>
    <definedName name="GROSS_WAGES" localSheetId="26">#REF!</definedName>
    <definedName name="GROSS_WAGES" localSheetId="9">#REF!</definedName>
    <definedName name="GROSS_WAGES" localSheetId="12">#REF!</definedName>
    <definedName name="GROSS_WAGES" localSheetId="13">#REF!</definedName>
    <definedName name="GROSS_WAGES">#REF!</definedName>
    <definedName name="GROSSRECEIPTS" localSheetId="29">#REF!</definedName>
    <definedName name="GROSSRECEIPTS" localSheetId="22">#REF!</definedName>
    <definedName name="GROSSRECEIPTS" localSheetId="26">#REF!</definedName>
    <definedName name="GROSSRECEIPTS" localSheetId="12">#REF!</definedName>
    <definedName name="GROSSRECEIPTS" localSheetId="13">#REF!</definedName>
    <definedName name="GROSSRECEIPTS">#REF!</definedName>
    <definedName name="GTS" localSheetId="29">#REF!</definedName>
    <definedName name="GTS" localSheetId="22">#REF!</definedName>
    <definedName name="GTS" localSheetId="26">#REF!</definedName>
    <definedName name="GTS" localSheetId="12">#REF!</definedName>
    <definedName name="GTS" localSheetId="13">#REF!</definedName>
    <definedName name="GTS">#REF!</definedName>
    <definedName name="IMBALANCE" localSheetId="29">#REF!</definedName>
    <definedName name="IMBALANCE" localSheetId="22">#REF!</definedName>
    <definedName name="IMBALANCE" localSheetId="26">#REF!</definedName>
    <definedName name="IMBALANCE" localSheetId="12">#REF!</definedName>
    <definedName name="IMBALANCE" localSheetId="13">#REF!</definedName>
    <definedName name="IMBALANCE">#REF!</definedName>
    <definedName name="INCOME_TAXES">'Sh 13 - FIT'!$A$1:$G$25</definedName>
    <definedName name="INTEREST">'Sh 14 - Int'!$A$1:$F$30</definedName>
    <definedName name="INTEREST_SUPPOR">'Sh 14 - Int'!$H$1:$K$43</definedName>
    <definedName name="INTEREST_SUPPORT">'Sh 14 - Int'!$H$1:$K$43</definedName>
    <definedName name="INTERSTATE_GP" localSheetId="7">'Sh 4b - Transportation'!$B$1:$E$43</definedName>
    <definedName name="INTERSTATE_GP">'Sh 4a - Commodity'!$C$11:$G$59</definedName>
    <definedName name="LICENSE" localSheetId="29">#REF!</definedName>
    <definedName name="LICENSE" localSheetId="22">#REF!</definedName>
    <definedName name="LICENSE" localSheetId="26">#REF!</definedName>
    <definedName name="LICENSE" localSheetId="12">#REF!</definedName>
    <definedName name="LICENSE" localSheetId="13">#REF!</definedName>
    <definedName name="LICENSE">#REF!</definedName>
    <definedName name="LICENSETAX_WKST" localSheetId="29">#REF!</definedName>
    <definedName name="LICENSETAX_WKST" localSheetId="22">#REF!</definedName>
    <definedName name="LICENSETAX_WKST" localSheetId="26">#REF!</definedName>
    <definedName name="LICENSETAX_WKST" localSheetId="12">#REF!</definedName>
    <definedName name="LICENSETAX_WKST" localSheetId="13">#REF!</definedName>
    <definedName name="LICENSETAX_WKST">#REF!</definedName>
    <definedName name="LOCAL_GAS" localSheetId="29">#REF!</definedName>
    <definedName name="LOCAL_GAS" localSheetId="22">#REF!</definedName>
    <definedName name="LOCAL_GAS" localSheetId="26">#REF!</definedName>
    <definedName name="LOCAL_GAS" localSheetId="12">#REF!</definedName>
    <definedName name="LOCAL_GAS" localSheetId="13">#REF!</definedName>
    <definedName name="LOCAL_GAS">#REF!</definedName>
    <definedName name="MIDCON" localSheetId="29">#REF!</definedName>
    <definedName name="MIDCON" localSheetId="22">#REF!</definedName>
    <definedName name="MIDCON" localSheetId="26">#REF!</definedName>
    <definedName name="MIDCON" localSheetId="12">#REF!</definedName>
    <definedName name="MIDCON" localSheetId="13">#REF!</definedName>
    <definedName name="MIDCON">#REF!</definedName>
    <definedName name="NON_APP" localSheetId="29">#REF!</definedName>
    <definedName name="NON_APP" localSheetId="22">#REF!</definedName>
    <definedName name="NON_APP" localSheetId="26">#REF!</definedName>
    <definedName name="NON_APP" localSheetId="12">#REF!</definedName>
    <definedName name="NON_APP" localSheetId="13">#REF!</definedName>
    <definedName name="NON_APP">#REF!</definedName>
    <definedName name="NON_APP_CODING" localSheetId="29">#REF!</definedName>
    <definedName name="NON_APP_CODING" localSheetId="22">#REF!</definedName>
    <definedName name="NON_APP_CODING" localSheetId="26">#REF!</definedName>
    <definedName name="NON_APP_CODING" localSheetId="12">#REF!</definedName>
    <definedName name="NON_APP_CODING" localSheetId="13">#REF!</definedName>
    <definedName name="NON_APP_CODING">#REF!</definedName>
    <definedName name="NON_APP_FILING" localSheetId="29">#REF!</definedName>
    <definedName name="NON_APP_FILING" localSheetId="22">#REF!</definedName>
    <definedName name="NON_APP_FILING" localSheetId="26">#REF!</definedName>
    <definedName name="NON_APP_FILING" localSheetId="12">#REF!</definedName>
    <definedName name="NON_APP_FILING" localSheetId="13">#REF!</definedName>
    <definedName name="NON_APP_FILING">#REF!</definedName>
    <definedName name="NON_APP_UPDATE" localSheetId="29">#REF!</definedName>
    <definedName name="NON_APP_UPDATE" localSheetId="22">#REF!</definedName>
    <definedName name="NON_APP_UPDATE" localSheetId="26">#REF!</definedName>
    <definedName name="NON_APP_UPDATE" localSheetId="12">#REF!</definedName>
    <definedName name="NON_APP_UPDATE" localSheetId="13">#REF!</definedName>
    <definedName name="NON_APP_UPDATE">#REF!</definedName>
    <definedName name="NORM_VOL" localSheetId="29">#REF!</definedName>
    <definedName name="NORM_VOL" localSheetId="22">#REF!</definedName>
    <definedName name="NORM_VOL" localSheetId="26">#REF!</definedName>
    <definedName name="NORM_VOL" localSheetId="12">#REF!</definedName>
    <definedName name="NORM_VOL" localSheetId="13">#REF!</definedName>
    <definedName name="NORM_VOL">#REF!</definedName>
    <definedName name="OPEB" localSheetId="29">#REF!</definedName>
    <definedName name="OPEB" localSheetId="22">#REF!</definedName>
    <definedName name="OPEB" localSheetId="26">#REF!</definedName>
    <definedName name="OPEB" localSheetId="12">#REF!</definedName>
    <definedName name="OPEB" localSheetId="11">'Sh 6 - OPEB (do not file) '!$A$1:$G$61</definedName>
    <definedName name="OPEB" localSheetId="13">#REF!</definedName>
    <definedName name="OPEB">#REF!</definedName>
    <definedName name="OTHER">'Sh 9 - Other O&amp;M'!$A$1:$F$32</definedName>
    <definedName name="OTHER_TAXES" localSheetId="22">'Sh 12 - Other Taxes'!$A$1:$H$39</definedName>
    <definedName name="OTHER_TAXES" localSheetId="26">'Sh 15 - Franchise &amp; GR Tax'!$A$1:$H$53</definedName>
    <definedName name="OTHER_TAXES">'Sh 16 - Sales &amp; Use'!$A$1:$H$53</definedName>
    <definedName name="PAY___WKST" localSheetId="12">'Sh 6 - Incent Comp'!$A$19:$F$32</definedName>
    <definedName name="PAY___WKST">'Sh 5 - Payroll'!$A$23:$F$32</definedName>
    <definedName name="PAYMENTS98" localSheetId="29">#REF!</definedName>
    <definedName name="PAYMENTS98" localSheetId="22">#REF!</definedName>
    <definedName name="PAYMENTS98" localSheetId="26">#REF!</definedName>
    <definedName name="PAYMENTS98" localSheetId="12">#REF!</definedName>
    <definedName name="PAYMENTS98" localSheetId="13">#REF!</definedName>
    <definedName name="PAYMENTS98">#REF!</definedName>
    <definedName name="PAYROLL_COSTS" localSheetId="12">'Sh 6 - Incent Comp'!$A$1:$G$9</definedName>
    <definedName name="PAYROLL_COSTS">'Sh 5 - Payroll'!$A$1:$G$21</definedName>
    <definedName name="_xlnm.Print_Area" localSheetId="29">'(WP) 3c Bill Lag DIS'!$A$1:$E$267</definedName>
    <definedName name="_xlnm.Print_Area" localSheetId="31">'(WP) 3c Bill Lag GMB'!$A$1:$G$497</definedName>
    <definedName name="_xlnm.Print_Area" localSheetId="30">'(WP) 3c Bill Lag GTS'!$A$1:$F$1431</definedName>
    <definedName name="_xlnm.Print_Area" localSheetId="28">'(WP) Instructions &amp; Input'!$A$1:$C$13</definedName>
    <definedName name="_xlnm.Print_Area" localSheetId="16">'Sh 10 - Payroll Taxes'!$A$1:$F$27</definedName>
    <definedName name="_xlnm.Print_Area" localSheetId="18">'Sh 10a Pg 2 FICA-Bi'!$A$1:$G$50</definedName>
    <definedName name="_xlnm.Print_Area" localSheetId="19">'Sh 10a Pg 3 FICA-Mo'!$A$1:$G$38</definedName>
    <definedName name="_xlnm.Print_Area" localSheetId="20">'Sh 10b - FUTA,SUTA'!$A$1:$I$58</definedName>
    <definedName name="_xlnm.Print_Area" localSheetId="21">'Sh 11 - Property Taxes'!$A$1:$G$77</definedName>
    <definedName name="_xlnm.Print_Area" localSheetId="22">'Sh 12 - Other Taxes'!$A$1:$G$40</definedName>
    <definedName name="_xlnm.Print_Area" localSheetId="23">'Sh 13 - FIT'!$A$1:$G$32</definedName>
    <definedName name="_xlnm.Print_Area" localSheetId="24">'Sh 14 - Int'!$A$1:$E$25</definedName>
    <definedName name="_xlnm.Print_Area" localSheetId="25">'Sh 14a - Int'!$A$1:$G$48</definedName>
    <definedName name="_xlnm.Print_Area" localSheetId="26">'Sh 15 - Franchise &amp; GR Tax'!$A$1:$G$54</definedName>
    <definedName name="_xlnm.Print_Area" localSheetId="27">'Sh 16 - Sales &amp; Use'!$A$1:$G$54</definedName>
    <definedName name="_xlnm.Print_Area" localSheetId="0">'Sh 3 - RevLag'!$A$1:$C$27</definedName>
    <definedName name="_xlnm.Print_Area" localSheetId="1">'Sh 3a - Coll-Lag'!$A$1:$G$38</definedName>
    <definedName name="_xlnm.Print_Area" localSheetId="2">'Sh 3b - AR Summ'!$A$1:$I$36</definedName>
    <definedName name="_xlnm.Print_Area" localSheetId="3">'Sh 3c - Bill Lag'!$A$1:$E$37</definedName>
    <definedName name="_xlnm.Print_Area" localSheetId="5">'Sh 4 - Gas Purch'!$A$1:$F$25</definedName>
    <definedName name="_xlnm.Print_Area" localSheetId="6">'Sh 4a - Commodity'!$A$1:$G$308</definedName>
    <definedName name="_xlnm.Print_Area" localSheetId="7">'Sh 4b - Transportation'!$A$1:$G$78</definedName>
    <definedName name="_xlnm.Print_Area" localSheetId="8">'Sh 5 - Payroll'!$A$1:$F$22</definedName>
    <definedName name="_xlnm.Print_Area" localSheetId="9">'Sh 5a - Bi-Pay'!$A$1:$H$47</definedName>
    <definedName name="_xlnm.Print_Area" localSheetId="10">'Sh 5b - Month-Pay'!$A$1:$H$33</definedName>
    <definedName name="_xlnm.Print_Area" localSheetId="12">'Sh 6 - Incent Comp'!$A$1:$G$23</definedName>
    <definedName name="_xlnm.Print_Area" localSheetId="11">'Sh 6 - OPEB (do not file) '!$A$1:$I$39</definedName>
    <definedName name="_xlnm.Print_Area" localSheetId="13">'Sh 7 - Benefits'!$A$1:$H$30</definedName>
    <definedName name="_xlnm.Print_Area" localSheetId="14">'Sh 8 - Corp Srvs'!$A$1:$H$30</definedName>
    <definedName name="_xlnm.Print_Area" localSheetId="15">'Sh 9 - Other O&amp;M'!$A$1:$H$32</definedName>
    <definedName name="_xlnm.Print_Titles" localSheetId="29">'(WP) 3c Bill Lag DIS'!$1:$14</definedName>
    <definedName name="_xlnm.Print_Titles" localSheetId="31">'(WP) 3c Bill Lag GMB'!$1:$13</definedName>
    <definedName name="_xlnm.Print_Titles" localSheetId="30">'(WP) 3c Bill Lag GTS'!$1:$14</definedName>
    <definedName name="_xlnm.Print_Titles" localSheetId="21">'Sh 11 - Property Taxes'!$1:$14</definedName>
    <definedName name="_xlnm.Print_Titles" localSheetId="6">'Sh 4a - Commodity'!$A:$A,'Sh 4a - Commodity'!$1:$15</definedName>
    <definedName name="_xlnm.Print_Titles" localSheetId="7">'Sh 4b - Transportation'!$1:$15</definedName>
    <definedName name="PROPERTY_TAXES">'Sh 11 - Property Taxes'!$A$1:$E$36</definedName>
    <definedName name="PROPTAX_WKST" localSheetId="29">'Sh 11 - Property Taxes'!#REF!</definedName>
    <definedName name="PROPTAX_WKST" localSheetId="22">'Sh 11 - Property Taxes'!#REF!</definedName>
    <definedName name="PROPTAX_WKST" localSheetId="26">'Sh 11 - Property Taxes'!#REF!</definedName>
    <definedName name="PROPTAX_WKST" localSheetId="12">'Sh 11 - Property Taxes'!#REF!</definedName>
    <definedName name="PROPTAX_WKST" localSheetId="11">'[1]Sh 11 - property'!#REF!</definedName>
    <definedName name="PROPTAX_WKST" localSheetId="13">'Sh 11 - Property Taxes'!#REF!</definedName>
    <definedName name="PROPTAX_WKST">'Sh 11 - Property Taxes'!#REF!</definedName>
    <definedName name="PSC_FEES" localSheetId="29">#REF!</definedName>
    <definedName name="PSC_FEES" localSheetId="22">#REF!</definedName>
    <definedName name="PSC_FEES" localSheetId="26">#REF!</definedName>
    <definedName name="PSC_FEES" localSheetId="12">#REF!</definedName>
    <definedName name="PSC_FEES" localSheetId="13">#REF!</definedName>
    <definedName name="PSC_FEES">#REF!</definedName>
    <definedName name="REFUND_WKST" localSheetId="11">'[1]Sh 3a - coll-lag:Sh 3b - ARsumm'!$C$33:$E$93</definedName>
    <definedName name="REFUND_WKST">'Sh 3a - Coll-Lag:Sh 3b - AR Summ'!$C$33:$E$93</definedName>
    <definedName name="REFUNDNORM" localSheetId="22">'Sh 3a - Coll-Lag'!#REF!</definedName>
    <definedName name="REFUNDNORM" localSheetId="26">'Sh 3a - Coll-Lag'!#REF!</definedName>
    <definedName name="REFUNDNORM" localSheetId="12">'Sh 3a - Coll-Lag'!#REF!</definedName>
    <definedName name="REFUNDNORM" localSheetId="13">'Sh 3a - Coll-Lag'!#REF!</definedName>
    <definedName name="REFUNDNORM">'Sh 3a - Coll-Lag'!#REF!</definedName>
    <definedName name="REV_LAG">'Sh 3 - RevLag'!$A$1:$D$22</definedName>
    <definedName name="STPAY_TAX_BI" localSheetId="29">#REF!</definedName>
    <definedName name="STPAY_TAX_BI" localSheetId="22">#REF!</definedName>
    <definedName name="STPAY_TAX_BI" localSheetId="26">#REF!</definedName>
    <definedName name="STPAY_TAX_BI" localSheetId="12">#REF!</definedName>
    <definedName name="STPAY_TAX_BI" localSheetId="13">#REF!</definedName>
    <definedName name="STPAY_TAX_BI">#REF!</definedName>
    <definedName name="STPAY_TAX_MON" localSheetId="29">#REF!</definedName>
    <definedName name="STPAY_TAX_MON" localSheetId="22">#REF!</definedName>
    <definedName name="STPAY_TAX_MON" localSheetId="26">#REF!</definedName>
    <definedName name="STPAY_TAX_MON" localSheetId="12">#REF!</definedName>
    <definedName name="STPAY_TAX_MON" localSheetId="13">#REF!</definedName>
    <definedName name="STPAY_TAX_MON">#REF!</definedName>
    <definedName name="TAX_FICA_BI" localSheetId="9">'Sh 5a - Bi-Pay'!$B$1:$I$47</definedName>
    <definedName name="TAX_FICA_BI" localSheetId="10">'Sh 5b - Month-Pay'!$B$1:$H$34</definedName>
    <definedName name="TAX_FICA_BI">'Sh 10a Pg 2 FICA-Bi'!$B$1:$H$50</definedName>
    <definedName name="TAX_FICA_MO" localSheetId="9">'Sh 5a - Bi-Pay'!#REF!</definedName>
    <definedName name="TAX_FICA_MO" localSheetId="10">'Sh 5b - Month-Pay'!#REF!</definedName>
    <definedName name="TAX_FICA_MO">'Sh 10a Pg 2 FICA-Bi'!$H$52:$H$87</definedName>
    <definedName name="TAX_UNEMPLOYMEN" localSheetId="29">#REF!</definedName>
    <definedName name="TAX_UNEMPLOYMEN" localSheetId="20">'Sh 10b - FUTA,SUTA'!$B$1:$I$28</definedName>
    <definedName name="TAX_UNEMPLOYMEN" localSheetId="22">#REF!</definedName>
    <definedName name="TAX_UNEMPLOYMEN" localSheetId="26">#REF!</definedName>
    <definedName name="TAX_UNEMPLOYMEN" localSheetId="12">#REF!</definedName>
    <definedName name="TAX_UNEMPLOYMEN" localSheetId="13">#REF!</definedName>
    <definedName name="TAX_UNEMPLOYMEN">#REF!</definedName>
    <definedName name="TEMP" localSheetId="29">#REF!</definedName>
    <definedName name="TEMP" localSheetId="22">#REF!</definedName>
    <definedName name="TEMP" localSheetId="26">#REF!</definedName>
    <definedName name="TEMP" localSheetId="12">#REF!</definedName>
    <definedName name="TEMP" localSheetId="13">#REF!</definedName>
    <definedName name="TEMP">#REF!</definedName>
    <definedName name="TRANSCO_UPDATE" localSheetId="29">#REF!</definedName>
    <definedName name="TRANSCO_UPDATE" localSheetId="22">#REF!</definedName>
    <definedName name="TRANSCO_UPDATE" localSheetId="26">#REF!</definedName>
    <definedName name="TRANSCO_UPDATE" localSheetId="12">#REF!</definedName>
    <definedName name="TRANSCO_UPDATE" localSheetId="13">#REF!</definedName>
    <definedName name="TRANSCO_UPDATE">#REF!</definedName>
    <definedName name="UNCOLLECTIBLE">#REF!</definedName>
    <definedName name="VNG" localSheetId="29">#REF!</definedName>
    <definedName name="VNG" localSheetId="22">#REF!</definedName>
    <definedName name="VNG" localSheetId="26">#REF!</definedName>
    <definedName name="VNG" localSheetId="12">#REF!</definedName>
    <definedName name="VNG" localSheetId="13">#REF!</definedName>
    <definedName name="VNG">#REF!</definedName>
    <definedName name="VOL_COMP2" localSheetId="29">#REF!</definedName>
    <definedName name="VOL_COMP2" localSheetId="22">#REF!</definedName>
    <definedName name="VOL_COMP2" localSheetId="26">#REF!</definedName>
    <definedName name="VOL_COMP2" localSheetId="12">#REF!</definedName>
    <definedName name="VOL_COMP2" localSheetId="13">#REF!</definedName>
    <definedName name="VOL_COMP2">#REF!</definedName>
    <definedName name="VOL_COMPARISON" localSheetId="29">#REF!</definedName>
    <definedName name="VOL_COMPARISON" localSheetId="22">#REF!</definedName>
    <definedName name="VOL_COMPARISON" localSheetId="26">#REF!</definedName>
    <definedName name="VOL_COMPARISON" localSheetId="12">#REF!</definedName>
    <definedName name="VOL_COMPARISON" localSheetId="13">#REF!</definedName>
    <definedName name="VOL_COMPARIS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6" i="31" l="1"/>
  <c r="G74" i="31" l="1"/>
  <c r="G75" i="31"/>
  <c r="F20" i="122" l="1"/>
  <c r="F76" i="74" l="1"/>
  <c r="D72" i="74"/>
  <c r="D73" i="74" s="1"/>
  <c r="D74" i="74" s="1"/>
  <c r="D22" i="74"/>
  <c r="D23" i="74" s="1"/>
  <c r="D24" i="74" s="1"/>
  <c r="B16" i="74"/>
  <c r="B21" i="74" s="1"/>
  <c r="B17" i="11"/>
  <c r="B18" i="11"/>
  <c r="B19" i="11"/>
  <c r="B20" i="11"/>
  <c r="B21" i="11"/>
  <c r="B22" i="11"/>
  <c r="B23" i="11"/>
  <c r="B24" i="11"/>
  <c r="B25" i="11"/>
  <c r="B26" i="11"/>
  <c r="E26" i="11" s="1"/>
  <c r="G26" i="11" s="1"/>
  <c r="B27" i="11"/>
  <c r="E27" i="11" s="1"/>
  <c r="G27" i="11" s="1"/>
  <c r="B28" i="11"/>
  <c r="E28" i="11" s="1"/>
  <c r="G28" i="11" s="1"/>
  <c r="B29" i="11"/>
  <c r="E29" i="11" s="1"/>
  <c r="G29" i="11" s="1"/>
  <c r="B30" i="11"/>
  <c r="E30" i="11" s="1"/>
  <c r="G30" i="11" s="1"/>
  <c r="B31" i="11"/>
  <c r="E31" i="11" s="1"/>
  <c r="G31" i="11" s="1"/>
  <c r="B32" i="11"/>
  <c r="E32" i="11" s="1"/>
  <c r="G32" i="11" s="1"/>
  <c r="B33" i="11"/>
  <c r="E33" i="11" s="1"/>
  <c r="G33" i="11" s="1"/>
  <c r="B34" i="11"/>
  <c r="E34" i="11" s="1"/>
  <c r="G34" i="11" s="1"/>
  <c r="B35" i="11"/>
  <c r="E35" i="11" s="1"/>
  <c r="G35" i="11" s="1"/>
  <c r="B36" i="11"/>
  <c r="E36" i="11" s="1"/>
  <c r="G36" i="11" s="1"/>
  <c r="B37" i="11"/>
  <c r="E37" i="11" s="1"/>
  <c r="G37" i="11" s="1"/>
  <c r="B38" i="11"/>
  <c r="E38" i="11" s="1"/>
  <c r="G38" i="11" s="1"/>
  <c r="B16" i="11"/>
  <c r="B40" i="11" s="1"/>
  <c r="F497" i="104" l="1"/>
  <c r="E494" i="104"/>
  <c r="E495" i="104"/>
  <c r="G495" i="104" s="1"/>
  <c r="E496" i="104"/>
  <c r="G494" i="104"/>
  <c r="G496" i="104"/>
  <c r="G27" i="7" l="1"/>
  <c r="D20" i="37" l="1"/>
  <c r="D19" i="37"/>
  <c r="D18" i="37"/>
  <c r="E17" i="37"/>
  <c r="E18" i="37" s="1"/>
  <c r="E19" i="37" s="1"/>
  <c r="E20" i="37" s="1"/>
  <c r="D17" i="37"/>
  <c r="A18" i="112" l="1"/>
  <c r="A19" i="112" s="1"/>
  <c r="A20" i="112" s="1"/>
  <c r="A21" i="112" s="1"/>
  <c r="A22" i="112" s="1"/>
  <c r="A23" i="112" s="1"/>
  <c r="A24" i="112" s="1"/>
  <c r="A25" i="112" s="1"/>
  <c r="A26" i="112" s="1"/>
  <c r="A27" i="112" s="1"/>
  <c r="A28" i="112" s="1"/>
  <c r="A29" i="112" s="1"/>
  <c r="A32" i="112" s="1"/>
  <c r="A33" i="112" s="1"/>
  <c r="A34" i="112" s="1"/>
  <c r="A35" i="112" s="1"/>
  <c r="A36" i="112" s="1"/>
  <c r="A37" i="112" s="1"/>
  <c r="A38" i="112" s="1"/>
  <c r="A39" i="112" s="1"/>
  <c r="A40" i="112" s="1"/>
  <c r="A41" i="112" s="1"/>
  <c r="A42" i="112" s="1"/>
  <c r="A43" i="112" s="1"/>
  <c r="A44" i="112" s="1"/>
  <c r="A32" i="35"/>
  <c r="A29" i="35"/>
  <c r="G9" i="83" l="1"/>
  <c r="G7" i="83"/>
  <c r="G9" i="104"/>
  <c r="G7" i="104"/>
  <c r="F9" i="103"/>
  <c r="F7" i="103"/>
  <c r="E9" i="108"/>
  <c r="E7" i="108"/>
  <c r="G9" i="35"/>
  <c r="G7" i="35"/>
  <c r="G9" i="112"/>
  <c r="G7" i="112"/>
  <c r="E9" i="39"/>
  <c r="E7" i="39"/>
  <c r="G9" i="37"/>
  <c r="G7" i="37"/>
  <c r="G9" i="111"/>
  <c r="G7" i="111"/>
  <c r="G9" i="31"/>
  <c r="G7" i="31"/>
  <c r="I9" i="94"/>
  <c r="I7" i="94"/>
  <c r="G9" i="19"/>
  <c r="G7" i="19"/>
  <c r="G9" i="18"/>
  <c r="G7" i="18"/>
  <c r="F9" i="29"/>
  <c r="F7" i="29"/>
  <c r="F9" i="28"/>
  <c r="F7" i="28"/>
  <c r="H9" i="27"/>
  <c r="H7" i="27"/>
  <c r="H9" i="106"/>
  <c r="H7" i="106"/>
  <c r="H9" i="113"/>
  <c r="H7" i="113"/>
  <c r="G9" i="122"/>
  <c r="G7" i="122"/>
  <c r="G9" i="67"/>
  <c r="G7" i="67"/>
  <c r="H9" i="77"/>
  <c r="H7" i="77"/>
  <c r="F9" i="17"/>
  <c r="F7" i="17"/>
  <c r="G9" i="74"/>
  <c r="G7" i="74"/>
  <c r="G9" i="11"/>
  <c r="G7" i="11"/>
  <c r="F9" i="10"/>
  <c r="F7" i="10"/>
  <c r="E9" i="105"/>
  <c r="E7" i="105"/>
  <c r="I9" i="8"/>
  <c r="I7" i="8"/>
  <c r="G9" i="7"/>
  <c r="G7" i="7"/>
  <c r="C9" i="6"/>
  <c r="C7" i="6"/>
  <c r="A2" i="113" l="1"/>
  <c r="A2" i="83"/>
  <c r="A2" i="104"/>
  <c r="A2" i="103"/>
  <c r="A2" i="108" l="1"/>
  <c r="A2" i="106"/>
  <c r="A2" i="112"/>
  <c r="A2" i="111"/>
  <c r="A2" i="39"/>
  <c r="A2" i="37"/>
  <c r="A2" i="35"/>
  <c r="A2" i="31"/>
  <c r="A2" i="94"/>
  <c r="A2" i="19"/>
  <c r="A2" i="18"/>
  <c r="A2" i="29"/>
  <c r="A2" i="28"/>
  <c r="A2" i="27"/>
  <c r="A2" i="122"/>
  <c r="A2" i="67"/>
  <c r="A2" i="77"/>
  <c r="A2" i="17"/>
  <c r="A2" i="74"/>
  <c r="A2" i="11"/>
  <c r="A2" i="10"/>
  <c r="A2" i="105"/>
  <c r="A3" i="8"/>
  <c r="A2" i="8"/>
  <c r="A3" i="7"/>
  <c r="A2" i="7"/>
  <c r="A2" i="6"/>
  <c r="D18" i="122" l="1"/>
  <c r="E18" i="122" s="1"/>
  <c r="G18" i="122" s="1"/>
  <c r="D17" i="122"/>
  <c r="E17" i="122" s="1"/>
  <c r="G17" i="122" s="1"/>
  <c r="G20" i="122" s="1"/>
  <c r="F22" i="122" s="1"/>
  <c r="A18" i="122"/>
  <c r="A5" i="122"/>
  <c r="A3" i="122"/>
  <c r="A1" i="122"/>
  <c r="A20" i="122" l="1"/>
  <c r="A22" i="122" s="1"/>
  <c r="F17" i="112"/>
  <c r="G16" i="31" l="1"/>
  <c r="G28" i="113" l="1"/>
  <c r="F27" i="113"/>
  <c r="H27" i="113" s="1"/>
  <c r="F26" i="113"/>
  <c r="H26" i="113" s="1"/>
  <c r="F25" i="113"/>
  <c r="H25" i="113" s="1"/>
  <c r="F24" i="113"/>
  <c r="H24" i="113" s="1"/>
  <c r="F23" i="113"/>
  <c r="H23" i="113" s="1"/>
  <c r="F22" i="113"/>
  <c r="H22" i="113" s="1"/>
  <c r="F21" i="113"/>
  <c r="H21" i="113" s="1"/>
  <c r="F20" i="113"/>
  <c r="H20" i="113" s="1"/>
  <c r="F19" i="113"/>
  <c r="H19" i="113" s="1"/>
  <c r="F18" i="113"/>
  <c r="H18" i="113" s="1"/>
  <c r="F17" i="113"/>
  <c r="H17" i="113" s="1"/>
  <c r="A17" i="113"/>
  <c r="A18" i="113" s="1"/>
  <c r="A19" i="113" s="1"/>
  <c r="A20" i="113" s="1"/>
  <c r="A21" i="113" s="1"/>
  <c r="A22" i="113" s="1"/>
  <c r="A23" i="113" s="1"/>
  <c r="A24" i="113" s="1"/>
  <c r="A25" i="113" s="1"/>
  <c r="A26" i="113" s="1"/>
  <c r="A27" i="113" s="1"/>
  <c r="A28" i="113" s="1"/>
  <c r="A29" i="113" s="1"/>
  <c r="F16" i="113"/>
  <c r="H16" i="113" s="1"/>
  <c r="A5" i="113"/>
  <c r="A3" i="113"/>
  <c r="A1" i="113"/>
  <c r="H28" i="113" l="1"/>
  <c r="F29" i="113" s="1"/>
  <c r="F32" i="112" l="1"/>
  <c r="G32" i="112" s="1"/>
  <c r="E44" i="112"/>
  <c r="F43" i="112"/>
  <c r="G43" i="112" s="1"/>
  <c r="F42" i="112"/>
  <c r="G42" i="112" s="1"/>
  <c r="F41" i="112"/>
  <c r="G41" i="112" s="1"/>
  <c r="F40" i="112"/>
  <c r="G40" i="112" s="1"/>
  <c r="F39" i="112"/>
  <c r="G39" i="112" s="1"/>
  <c r="F38" i="112"/>
  <c r="G38" i="112" s="1"/>
  <c r="F37" i="112"/>
  <c r="G37" i="112" s="1"/>
  <c r="F36" i="112"/>
  <c r="G36" i="112" s="1"/>
  <c r="F35" i="112"/>
  <c r="G35" i="112" s="1"/>
  <c r="F34" i="112"/>
  <c r="G34" i="112" s="1"/>
  <c r="F33" i="112"/>
  <c r="G33" i="112" s="1"/>
  <c r="E29" i="112"/>
  <c r="F28" i="112"/>
  <c r="G28" i="112" s="1"/>
  <c r="F27" i="112"/>
  <c r="G27" i="112" s="1"/>
  <c r="F26" i="112"/>
  <c r="G26" i="112" s="1"/>
  <c r="F25" i="112"/>
  <c r="G25" i="112" s="1"/>
  <c r="F24" i="112"/>
  <c r="G24" i="112" s="1"/>
  <c r="F23" i="112"/>
  <c r="G23" i="112" s="1"/>
  <c r="F22" i="112"/>
  <c r="G22" i="112" s="1"/>
  <c r="F21" i="112"/>
  <c r="G21" i="112" s="1"/>
  <c r="F20" i="112"/>
  <c r="G20" i="112" s="1"/>
  <c r="F19" i="112"/>
  <c r="G19" i="112" s="1"/>
  <c r="F18" i="112"/>
  <c r="G18" i="112" s="1"/>
  <c r="G17" i="112"/>
  <c r="A5" i="112"/>
  <c r="A3" i="112"/>
  <c r="A1" i="112"/>
  <c r="E28" i="111"/>
  <c r="E30" i="111" s="1"/>
  <c r="F27" i="111"/>
  <c r="G27" i="111" s="1"/>
  <c r="F26" i="111"/>
  <c r="G26" i="111" s="1"/>
  <c r="F25" i="111"/>
  <c r="G25" i="111" s="1"/>
  <c r="F24" i="111"/>
  <c r="G24" i="111" s="1"/>
  <c r="F23" i="111"/>
  <c r="G23" i="111" s="1"/>
  <c r="F22" i="111"/>
  <c r="G22" i="111" s="1"/>
  <c r="F21" i="111"/>
  <c r="G21" i="111" s="1"/>
  <c r="F20" i="111"/>
  <c r="G20" i="111" s="1"/>
  <c r="F19" i="111"/>
  <c r="G19" i="111" s="1"/>
  <c r="F18" i="111"/>
  <c r="G18" i="111" s="1"/>
  <c r="F17" i="111"/>
  <c r="G17" i="111" s="1"/>
  <c r="F16" i="111"/>
  <c r="G16" i="111" s="1"/>
  <c r="A17" i="111"/>
  <c r="A18" i="111" s="1"/>
  <c r="A19" i="111" s="1"/>
  <c r="A20" i="111" s="1"/>
  <c r="A21" i="111" s="1"/>
  <c r="A22" i="111" s="1"/>
  <c r="A23" i="111" s="1"/>
  <c r="A24" i="111" s="1"/>
  <c r="A25" i="111" s="1"/>
  <c r="A26" i="111" s="1"/>
  <c r="A27" i="111" s="1"/>
  <c r="A28" i="111" s="1"/>
  <c r="A5" i="111"/>
  <c r="A3" i="111"/>
  <c r="A1" i="111"/>
  <c r="G29" i="112" l="1"/>
  <c r="F29" i="112" s="1"/>
  <c r="G44" i="112"/>
  <c r="A30" i="111"/>
  <c r="G28" i="111"/>
  <c r="F28" i="111" l="1"/>
  <c r="G30" i="111"/>
  <c r="F44" i="112"/>
  <c r="F30" i="111"/>
  <c r="C15" i="6" l="1"/>
  <c r="I18" i="8" l="1"/>
  <c r="H11" i="8"/>
  <c r="G11" i="8"/>
  <c r="F47" i="83" l="1"/>
  <c r="C18" i="39" s="1"/>
  <c r="E45" i="83"/>
  <c r="G45" i="83" s="1"/>
  <c r="E44" i="83"/>
  <c r="G44" i="83" s="1"/>
  <c r="E43" i="83"/>
  <c r="G43" i="83" s="1"/>
  <c r="E42" i="83"/>
  <c r="G42" i="83" s="1"/>
  <c r="E41" i="83"/>
  <c r="G41" i="83" s="1"/>
  <c r="E40" i="83"/>
  <c r="G40" i="83" s="1"/>
  <c r="E39" i="83"/>
  <c r="G39" i="83" s="1"/>
  <c r="E38" i="83"/>
  <c r="G38" i="83" s="1"/>
  <c r="E37" i="83"/>
  <c r="G37" i="83" s="1"/>
  <c r="E36" i="83"/>
  <c r="G36" i="83" s="1"/>
  <c r="E35" i="83"/>
  <c r="G35" i="83" s="1"/>
  <c r="E34" i="83"/>
  <c r="G34" i="83" s="1"/>
  <c r="E16" i="83"/>
  <c r="G47" i="83" l="1"/>
  <c r="G28" i="106"/>
  <c r="E47" i="83" l="1"/>
  <c r="E18" i="39"/>
  <c r="D18" i="39" s="1"/>
  <c r="F56" i="94" l="1"/>
  <c r="G56" i="94"/>
  <c r="D45" i="18"/>
  <c r="F31" i="67"/>
  <c r="G45" i="77"/>
  <c r="F305" i="11"/>
  <c r="D41" i="11"/>
  <c r="D42" i="11" s="1"/>
  <c r="D43" i="11" s="1"/>
  <c r="D44" i="11" s="1"/>
  <c r="D45" i="11" s="1"/>
  <c r="D46" i="11" s="1"/>
  <c r="D47" i="11" s="1"/>
  <c r="D48" i="11" s="1"/>
  <c r="D49" i="11" s="1"/>
  <c r="D50" i="11" s="1"/>
  <c r="B52" i="11"/>
  <c r="B79" i="11" s="1"/>
  <c r="B112" i="11" s="1"/>
  <c r="B127" i="11" s="1"/>
  <c r="B151" i="11" s="1"/>
  <c r="B177" i="11" s="1"/>
  <c r="B204" i="11" s="1"/>
  <c r="B237" i="11" s="1"/>
  <c r="B260" i="11" s="1"/>
  <c r="B286" i="11" s="1"/>
  <c r="B26" i="74"/>
  <c r="B31" i="74" s="1"/>
  <c r="B36" i="74" s="1"/>
  <c r="B41" i="74" s="1"/>
  <c r="B46" i="74" s="1"/>
  <c r="B51" i="74" s="1"/>
  <c r="B56" i="74" s="1"/>
  <c r="B61" i="74" s="1"/>
  <c r="B66" i="74" s="1"/>
  <c r="B71" i="74" s="1"/>
  <c r="E41" i="74" l="1"/>
  <c r="A5" i="7" l="1"/>
  <c r="D1429" i="103" l="1"/>
  <c r="F1429" i="103" s="1"/>
  <c r="D1428" i="103"/>
  <c r="F1428" i="103" s="1"/>
  <c r="D1427" i="103"/>
  <c r="F1427" i="103" s="1"/>
  <c r="D1426" i="103"/>
  <c r="F1426" i="103" s="1"/>
  <c r="D1425" i="103"/>
  <c r="F1425" i="103" s="1"/>
  <c r="D1424" i="103"/>
  <c r="F1424" i="103" s="1"/>
  <c r="D1423" i="103"/>
  <c r="F1423" i="103" s="1"/>
  <c r="D1422" i="103"/>
  <c r="F1422" i="103" s="1"/>
  <c r="D1421" i="103"/>
  <c r="F1421" i="103" s="1"/>
  <c r="D1420" i="103"/>
  <c r="F1420" i="103" s="1"/>
  <c r="D1419" i="103"/>
  <c r="F1419" i="103" s="1"/>
  <c r="D1418" i="103"/>
  <c r="F1418" i="103" s="1"/>
  <c r="D1417" i="103"/>
  <c r="F1417" i="103" s="1"/>
  <c r="D1416" i="103"/>
  <c r="F1416" i="103" s="1"/>
  <c r="D1415" i="103"/>
  <c r="F1415" i="103" s="1"/>
  <c r="D1414" i="103"/>
  <c r="F1414" i="103" s="1"/>
  <c r="D1413" i="103"/>
  <c r="F1413" i="103" s="1"/>
  <c r="D1412" i="103"/>
  <c r="F1412" i="103" s="1"/>
  <c r="D1411" i="103"/>
  <c r="F1411" i="103" s="1"/>
  <c r="D1410" i="103"/>
  <c r="F1410" i="103" s="1"/>
  <c r="D1409" i="103"/>
  <c r="F1409" i="103" s="1"/>
  <c r="D1408" i="103"/>
  <c r="F1408" i="103" s="1"/>
  <c r="D1407" i="103"/>
  <c r="F1407" i="103" s="1"/>
  <c r="D1406" i="103"/>
  <c r="F1406" i="103" s="1"/>
  <c r="D1405" i="103"/>
  <c r="F1405" i="103" s="1"/>
  <c r="D1404" i="103"/>
  <c r="F1404" i="103" s="1"/>
  <c r="D1403" i="103"/>
  <c r="F1403" i="103" s="1"/>
  <c r="D1402" i="103"/>
  <c r="F1402" i="103" s="1"/>
  <c r="D1401" i="103"/>
  <c r="F1401" i="103" s="1"/>
  <c r="D1400" i="103"/>
  <c r="F1400" i="103" s="1"/>
  <c r="D1399" i="103"/>
  <c r="F1399" i="103" s="1"/>
  <c r="D1398" i="103"/>
  <c r="F1398" i="103" s="1"/>
  <c r="D1397" i="103"/>
  <c r="F1397" i="103" s="1"/>
  <c r="D1396" i="103"/>
  <c r="F1396" i="103" s="1"/>
  <c r="D1395" i="103"/>
  <c r="F1395" i="103" s="1"/>
  <c r="D1394" i="103"/>
  <c r="F1394" i="103" s="1"/>
  <c r="D1393" i="103"/>
  <c r="F1393" i="103" s="1"/>
  <c r="D1392" i="103"/>
  <c r="F1392" i="103" s="1"/>
  <c r="D1391" i="103"/>
  <c r="F1391" i="103" s="1"/>
  <c r="D1390" i="103"/>
  <c r="F1390" i="103" s="1"/>
  <c r="D1389" i="103"/>
  <c r="F1389" i="103" s="1"/>
  <c r="D1388" i="103"/>
  <c r="F1388" i="103" s="1"/>
  <c r="D1387" i="103"/>
  <c r="F1387" i="103" s="1"/>
  <c r="D1386" i="103"/>
  <c r="F1386" i="103" s="1"/>
  <c r="D1385" i="103"/>
  <c r="F1385" i="103" s="1"/>
  <c r="D1384" i="103"/>
  <c r="F1384" i="103" s="1"/>
  <c r="D1383" i="103"/>
  <c r="F1383" i="103" s="1"/>
  <c r="D1382" i="103"/>
  <c r="F1382" i="103" s="1"/>
  <c r="D1381" i="103"/>
  <c r="F1381" i="103" s="1"/>
  <c r="D1380" i="103"/>
  <c r="F1380" i="103" s="1"/>
  <c r="D1379" i="103"/>
  <c r="F1379" i="103" s="1"/>
  <c r="D1378" i="103"/>
  <c r="F1378" i="103" s="1"/>
  <c r="D1377" i="103"/>
  <c r="F1377" i="103" s="1"/>
  <c r="D1376" i="103"/>
  <c r="F1376" i="103" s="1"/>
  <c r="D1375" i="103"/>
  <c r="F1375" i="103" s="1"/>
  <c r="D1374" i="103"/>
  <c r="F1374" i="103" s="1"/>
  <c r="D1373" i="103"/>
  <c r="F1373" i="103" s="1"/>
  <c r="D1372" i="103"/>
  <c r="F1372" i="103" s="1"/>
  <c r="D1371" i="103"/>
  <c r="F1371" i="103" s="1"/>
  <c r="D1370" i="103"/>
  <c r="F1370" i="103" s="1"/>
  <c r="D1369" i="103"/>
  <c r="F1369" i="103" s="1"/>
  <c r="D1368" i="103"/>
  <c r="F1368" i="103" s="1"/>
  <c r="D1367" i="103"/>
  <c r="F1367" i="103" s="1"/>
  <c r="D1366" i="103"/>
  <c r="F1366" i="103" s="1"/>
  <c r="D1365" i="103"/>
  <c r="F1365" i="103" s="1"/>
  <c r="D1364" i="103"/>
  <c r="F1364" i="103" s="1"/>
  <c r="D1363" i="103"/>
  <c r="F1363" i="103" s="1"/>
  <c r="D1362" i="103"/>
  <c r="F1362" i="103" s="1"/>
  <c r="D1361" i="103"/>
  <c r="F1361" i="103" s="1"/>
  <c r="D1360" i="103"/>
  <c r="F1360" i="103" s="1"/>
  <c r="D1359" i="103"/>
  <c r="F1359" i="103" s="1"/>
  <c r="D1358" i="103"/>
  <c r="F1358" i="103" s="1"/>
  <c r="D1357" i="103"/>
  <c r="F1357" i="103" s="1"/>
  <c r="D1356" i="103"/>
  <c r="F1356" i="103" s="1"/>
  <c r="D1355" i="103"/>
  <c r="F1355" i="103" s="1"/>
  <c r="D1354" i="103"/>
  <c r="F1354" i="103" s="1"/>
  <c r="D1353" i="103"/>
  <c r="F1353" i="103" s="1"/>
  <c r="D1352" i="103"/>
  <c r="F1352" i="103" s="1"/>
  <c r="D1351" i="103"/>
  <c r="F1351" i="103" s="1"/>
  <c r="D1350" i="103"/>
  <c r="F1350" i="103" s="1"/>
  <c r="D1349" i="103"/>
  <c r="F1349" i="103" s="1"/>
  <c r="D1348" i="103"/>
  <c r="F1348" i="103" s="1"/>
  <c r="D1347" i="103"/>
  <c r="F1347" i="103" s="1"/>
  <c r="D1346" i="103"/>
  <c r="F1346" i="103" s="1"/>
  <c r="D1345" i="103"/>
  <c r="F1345" i="103" s="1"/>
  <c r="D1344" i="103"/>
  <c r="F1344" i="103" s="1"/>
  <c r="D1343" i="103"/>
  <c r="F1343" i="103" s="1"/>
  <c r="D1342" i="103"/>
  <c r="F1342" i="103" s="1"/>
  <c r="D1341" i="103"/>
  <c r="F1341" i="103" s="1"/>
  <c r="D1340" i="103"/>
  <c r="F1340" i="103" s="1"/>
  <c r="D1339" i="103"/>
  <c r="F1339" i="103" s="1"/>
  <c r="D1338" i="103"/>
  <c r="F1338" i="103" s="1"/>
  <c r="D1337" i="103"/>
  <c r="F1337" i="103" s="1"/>
  <c r="D1336" i="103"/>
  <c r="F1336" i="103" s="1"/>
  <c r="D1335" i="103"/>
  <c r="F1335" i="103" s="1"/>
  <c r="D1334" i="103"/>
  <c r="F1334" i="103" s="1"/>
  <c r="D1333" i="103"/>
  <c r="F1333" i="103" s="1"/>
  <c r="D1332" i="103"/>
  <c r="F1332" i="103" s="1"/>
  <c r="D1331" i="103"/>
  <c r="F1331" i="103" s="1"/>
  <c r="D1330" i="103"/>
  <c r="F1330" i="103" s="1"/>
  <c r="D1329" i="103"/>
  <c r="F1329" i="103" s="1"/>
  <c r="D1328" i="103"/>
  <c r="F1328" i="103" s="1"/>
  <c r="D1327" i="103"/>
  <c r="F1327" i="103" s="1"/>
  <c r="D1326" i="103"/>
  <c r="F1326" i="103" s="1"/>
  <c r="D1325" i="103"/>
  <c r="F1325" i="103" s="1"/>
  <c r="D1324" i="103"/>
  <c r="F1324" i="103" s="1"/>
  <c r="D1323" i="103"/>
  <c r="F1323" i="103" s="1"/>
  <c r="D1322" i="103"/>
  <c r="F1322" i="103" s="1"/>
  <c r="D1321" i="103"/>
  <c r="F1321" i="103" s="1"/>
  <c r="D1320" i="103"/>
  <c r="F1320" i="103" s="1"/>
  <c r="D1319" i="103"/>
  <c r="F1319" i="103" s="1"/>
  <c r="D1318" i="103"/>
  <c r="F1318" i="103" s="1"/>
  <c r="D1317" i="103"/>
  <c r="F1317" i="103" s="1"/>
  <c r="D1316" i="103"/>
  <c r="F1316" i="103" s="1"/>
  <c r="D1315" i="103"/>
  <c r="F1315" i="103" s="1"/>
  <c r="D1314" i="103"/>
  <c r="F1314" i="103" s="1"/>
  <c r="D1313" i="103"/>
  <c r="F1313" i="103" s="1"/>
  <c r="D1312" i="103"/>
  <c r="F1312" i="103" s="1"/>
  <c r="D1311" i="103"/>
  <c r="F1311" i="103" s="1"/>
  <c r="D1310" i="103"/>
  <c r="F1310" i="103" s="1"/>
  <c r="D1309" i="103"/>
  <c r="F1309" i="103" s="1"/>
  <c r="D1308" i="103"/>
  <c r="F1308" i="103" s="1"/>
  <c r="D1307" i="103"/>
  <c r="F1307" i="103" s="1"/>
  <c r="D1306" i="103"/>
  <c r="F1306" i="103" s="1"/>
  <c r="D1305" i="103"/>
  <c r="F1305" i="103" s="1"/>
  <c r="D1304" i="103"/>
  <c r="F1304" i="103" s="1"/>
  <c r="D1303" i="103"/>
  <c r="F1303" i="103" s="1"/>
  <c r="D1302" i="103"/>
  <c r="F1302" i="103" s="1"/>
  <c r="D1301" i="103"/>
  <c r="F1301" i="103" s="1"/>
  <c r="D1300" i="103"/>
  <c r="F1300" i="103" s="1"/>
  <c r="D1299" i="103"/>
  <c r="F1299" i="103" s="1"/>
  <c r="D1298" i="103"/>
  <c r="F1298" i="103" s="1"/>
  <c r="D1297" i="103"/>
  <c r="F1297" i="103" s="1"/>
  <c r="D1296" i="103"/>
  <c r="F1296" i="103" s="1"/>
  <c r="D1295" i="103"/>
  <c r="F1295" i="103" s="1"/>
  <c r="D1294" i="103"/>
  <c r="F1294" i="103" s="1"/>
  <c r="D1293" i="103"/>
  <c r="F1293" i="103" s="1"/>
  <c r="D1292" i="103"/>
  <c r="F1292" i="103" s="1"/>
  <c r="D1291" i="103"/>
  <c r="F1291" i="103" s="1"/>
  <c r="D1290" i="103"/>
  <c r="F1290" i="103" s="1"/>
  <c r="D1289" i="103"/>
  <c r="F1289" i="103" s="1"/>
  <c r="D1288" i="103"/>
  <c r="F1288" i="103" s="1"/>
  <c r="D1287" i="103"/>
  <c r="F1287" i="103" s="1"/>
  <c r="D1286" i="103"/>
  <c r="F1286" i="103" s="1"/>
  <c r="D1285" i="103"/>
  <c r="F1285" i="103" s="1"/>
  <c r="D1284" i="103"/>
  <c r="F1284" i="103" s="1"/>
  <c r="D1283" i="103"/>
  <c r="F1283" i="103" s="1"/>
  <c r="D1282" i="103"/>
  <c r="F1282" i="103" s="1"/>
  <c r="D1281" i="103"/>
  <c r="F1281" i="103" s="1"/>
  <c r="D1280" i="103"/>
  <c r="F1280" i="103" s="1"/>
  <c r="D1279" i="103"/>
  <c r="F1279" i="103" s="1"/>
  <c r="D1278" i="103"/>
  <c r="F1278" i="103" s="1"/>
  <c r="D1277" i="103"/>
  <c r="F1277" i="103" s="1"/>
  <c r="D1276" i="103"/>
  <c r="F1276" i="103" s="1"/>
  <c r="D1275" i="103"/>
  <c r="F1275" i="103" s="1"/>
  <c r="D1274" i="103"/>
  <c r="F1274" i="103" s="1"/>
  <c r="D1273" i="103"/>
  <c r="F1273" i="103" s="1"/>
  <c r="D1272" i="103"/>
  <c r="F1272" i="103" s="1"/>
  <c r="D1271" i="103"/>
  <c r="F1271" i="103" s="1"/>
  <c r="D1270" i="103"/>
  <c r="F1270" i="103" s="1"/>
  <c r="D1269" i="103"/>
  <c r="F1269" i="103" s="1"/>
  <c r="D1268" i="103"/>
  <c r="F1268" i="103" s="1"/>
  <c r="D1267" i="103"/>
  <c r="F1267" i="103" s="1"/>
  <c r="D1266" i="103"/>
  <c r="F1266" i="103" s="1"/>
  <c r="D1265" i="103"/>
  <c r="F1265" i="103" s="1"/>
  <c r="D1264" i="103"/>
  <c r="F1264" i="103" s="1"/>
  <c r="D1263" i="103"/>
  <c r="F1263" i="103" s="1"/>
  <c r="D1262" i="103"/>
  <c r="F1262" i="103" s="1"/>
  <c r="D1261" i="103"/>
  <c r="F1261" i="103" s="1"/>
  <c r="D1260" i="103"/>
  <c r="F1260" i="103" s="1"/>
  <c r="D1259" i="103"/>
  <c r="F1259" i="103" s="1"/>
  <c r="D1258" i="103"/>
  <c r="F1258" i="103" s="1"/>
  <c r="D1257" i="103"/>
  <c r="F1257" i="103" s="1"/>
  <c r="D1256" i="103"/>
  <c r="F1256" i="103" s="1"/>
  <c r="D1255" i="103"/>
  <c r="F1255" i="103" s="1"/>
  <c r="D1254" i="103"/>
  <c r="F1254" i="103" s="1"/>
  <c r="D1253" i="103"/>
  <c r="F1253" i="103" s="1"/>
  <c r="D1252" i="103"/>
  <c r="F1252" i="103" s="1"/>
  <c r="D1251" i="103"/>
  <c r="F1251" i="103" s="1"/>
  <c r="D1250" i="103"/>
  <c r="F1250" i="103" s="1"/>
  <c r="D1249" i="103"/>
  <c r="F1249" i="103" s="1"/>
  <c r="D1248" i="103"/>
  <c r="F1248" i="103" s="1"/>
  <c r="D1247" i="103"/>
  <c r="F1247" i="103" s="1"/>
  <c r="D1246" i="103"/>
  <c r="F1246" i="103" s="1"/>
  <c r="D1245" i="103"/>
  <c r="F1245" i="103" s="1"/>
  <c r="D1244" i="103"/>
  <c r="F1244" i="103" s="1"/>
  <c r="D1243" i="103"/>
  <c r="F1243" i="103" s="1"/>
  <c r="D1242" i="103"/>
  <c r="F1242" i="103" s="1"/>
  <c r="D1241" i="103"/>
  <c r="F1241" i="103" s="1"/>
  <c r="D1240" i="103"/>
  <c r="F1240" i="103" s="1"/>
  <c r="D1239" i="103"/>
  <c r="F1239" i="103" s="1"/>
  <c r="D1238" i="103"/>
  <c r="F1238" i="103" s="1"/>
  <c r="D1237" i="103"/>
  <c r="F1237" i="103" s="1"/>
  <c r="D1236" i="103"/>
  <c r="F1236" i="103" s="1"/>
  <c r="D1235" i="103"/>
  <c r="F1235" i="103" s="1"/>
  <c r="D1234" i="103"/>
  <c r="F1234" i="103" s="1"/>
  <c r="D1233" i="103"/>
  <c r="F1233" i="103" s="1"/>
  <c r="D1232" i="103"/>
  <c r="F1232" i="103" s="1"/>
  <c r="D1231" i="103"/>
  <c r="F1231" i="103" s="1"/>
  <c r="D1230" i="103"/>
  <c r="F1230" i="103" s="1"/>
  <c r="D1229" i="103"/>
  <c r="F1229" i="103" s="1"/>
  <c r="D1228" i="103"/>
  <c r="F1228" i="103" s="1"/>
  <c r="D1227" i="103"/>
  <c r="F1227" i="103" s="1"/>
  <c r="D1226" i="103"/>
  <c r="F1226" i="103" s="1"/>
  <c r="D1225" i="103"/>
  <c r="F1225" i="103" s="1"/>
  <c r="D1224" i="103"/>
  <c r="F1224" i="103" s="1"/>
  <c r="D1223" i="103"/>
  <c r="F1223" i="103" s="1"/>
  <c r="D1222" i="103"/>
  <c r="F1222" i="103" s="1"/>
  <c r="E15" i="104" l="1"/>
  <c r="G15" i="104" s="1"/>
  <c r="E16" i="104"/>
  <c r="G16" i="104" s="1"/>
  <c r="E17" i="104"/>
  <c r="G17" i="104" s="1"/>
  <c r="E18" i="104"/>
  <c r="G18" i="104" s="1"/>
  <c r="E19" i="104"/>
  <c r="G19" i="104" s="1"/>
  <c r="E20" i="104"/>
  <c r="G20" i="104" s="1"/>
  <c r="E21" i="104"/>
  <c r="G21" i="104" s="1"/>
  <c r="E22" i="104"/>
  <c r="G22" i="104" s="1"/>
  <c r="E23" i="104"/>
  <c r="G23" i="104" s="1"/>
  <c r="E24" i="104"/>
  <c r="G24" i="104" s="1"/>
  <c r="E25" i="104"/>
  <c r="G25" i="104" s="1"/>
  <c r="E26" i="104"/>
  <c r="G26" i="104" s="1"/>
  <c r="E27" i="104"/>
  <c r="G27" i="104" s="1"/>
  <c r="E28" i="104"/>
  <c r="G28" i="104" s="1"/>
  <c r="E29" i="104"/>
  <c r="G29" i="104" s="1"/>
  <c r="E30" i="104"/>
  <c r="G30" i="104" s="1"/>
  <c r="E31" i="104"/>
  <c r="G31" i="104" s="1"/>
  <c r="E32" i="104"/>
  <c r="G32" i="104" s="1"/>
  <c r="E33" i="104"/>
  <c r="G33" i="104" s="1"/>
  <c r="E34" i="104"/>
  <c r="G34" i="104" s="1"/>
  <c r="E35" i="104"/>
  <c r="G35" i="104" s="1"/>
  <c r="E36" i="104"/>
  <c r="G36" i="104" s="1"/>
  <c r="E37" i="104"/>
  <c r="G37" i="104" s="1"/>
  <c r="E38" i="104"/>
  <c r="G38" i="104" s="1"/>
  <c r="E39" i="104"/>
  <c r="G39" i="104" s="1"/>
  <c r="E40" i="104"/>
  <c r="G40" i="104" s="1"/>
  <c r="E41" i="104"/>
  <c r="G41" i="104" s="1"/>
  <c r="E42" i="104"/>
  <c r="G42" i="104" s="1"/>
  <c r="E43" i="104"/>
  <c r="G43" i="104" s="1"/>
  <c r="E44" i="104"/>
  <c r="G44" i="104" s="1"/>
  <c r="E45" i="104"/>
  <c r="G45" i="104" s="1"/>
  <c r="E46" i="104"/>
  <c r="G46" i="104" s="1"/>
  <c r="E47" i="104"/>
  <c r="G47" i="104" s="1"/>
  <c r="E48" i="104"/>
  <c r="G48" i="104" s="1"/>
  <c r="E49" i="104"/>
  <c r="G49" i="104" s="1"/>
  <c r="E50" i="104"/>
  <c r="G50" i="104" s="1"/>
  <c r="E51" i="104"/>
  <c r="G51" i="104" s="1"/>
  <c r="E52" i="104"/>
  <c r="G52" i="104" s="1"/>
  <c r="E53" i="104"/>
  <c r="G53" i="104" s="1"/>
  <c r="E54" i="104"/>
  <c r="G54" i="104" s="1"/>
  <c r="E55" i="104"/>
  <c r="G55" i="104" s="1"/>
  <c r="E56" i="104"/>
  <c r="G56" i="104" s="1"/>
  <c r="E57" i="104"/>
  <c r="G57" i="104" s="1"/>
  <c r="E58" i="104"/>
  <c r="G58" i="104" s="1"/>
  <c r="E59" i="104"/>
  <c r="G59" i="104" s="1"/>
  <c r="E60" i="104"/>
  <c r="G60" i="104" s="1"/>
  <c r="E61" i="104"/>
  <c r="G61" i="104" s="1"/>
  <c r="E62" i="104"/>
  <c r="G62" i="104" s="1"/>
  <c r="E63" i="104"/>
  <c r="G63" i="104" s="1"/>
  <c r="E64" i="104"/>
  <c r="G64" i="104" s="1"/>
  <c r="E65" i="104"/>
  <c r="G65" i="104" s="1"/>
  <c r="E66" i="104"/>
  <c r="G66" i="104" s="1"/>
  <c r="E67" i="104"/>
  <c r="G67" i="104" s="1"/>
  <c r="E68" i="104"/>
  <c r="G68" i="104" s="1"/>
  <c r="E69" i="104"/>
  <c r="G69" i="104" s="1"/>
  <c r="E70" i="104"/>
  <c r="G70" i="104" s="1"/>
  <c r="E71" i="104"/>
  <c r="G71" i="104" s="1"/>
  <c r="E72" i="104"/>
  <c r="G72" i="104" s="1"/>
  <c r="E73" i="104"/>
  <c r="G73" i="104" s="1"/>
  <c r="E74" i="104"/>
  <c r="G74" i="104" s="1"/>
  <c r="E75" i="104"/>
  <c r="G75" i="104" s="1"/>
  <c r="E76" i="104"/>
  <c r="G76" i="104" s="1"/>
  <c r="E77" i="104"/>
  <c r="G77" i="104" s="1"/>
  <c r="E78" i="104"/>
  <c r="G78" i="104" s="1"/>
  <c r="E79" i="104"/>
  <c r="G79" i="104" s="1"/>
  <c r="E80" i="104"/>
  <c r="G80" i="104" s="1"/>
  <c r="E81" i="104"/>
  <c r="G81" i="104" s="1"/>
  <c r="E82" i="104"/>
  <c r="G82" i="104" s="1"/>
  <c r="E83" i="104"/>
  <c r="G83" i="104" s="1"/>
  <c r="E84" i="104"/>
  <c r="G84" i="104" s="1"/>
  <c r="E85" i="104"/>
  <c r="G85" i="104" s="1"/>
  <c r="E86" i="104"/>
  <c r="G86" i="104" s="1"/>
  <c r="E87" i="104"/>
  <c r="G87" i="104" s="1"/>
  <c r="E88" i="104"/>
  <c r="G88" i="104" s="1"/>
  <c r="E89" i="104"/>
  <c r="G89" i="104" s="1"/>
  <c r="E90" i="104"/>
  <c r="G90" i="104" s="1"/>
  <c r="E91" i="104"/>
  <c r="G91" i="104" s="1"/>
  <c r="E92" i="104"/>
  <c r="G92" i="104" s="1"/>
  <c r="E93" i="104"/>
  <c r="G93" i="104" s="1"/>
  <c r="E94" i="104"/>
  <c r="G94" i="104" s="1"/>
  <c r="E95" i="104"/>
  <c r="G95" i="104" s="1"/>
  <c r="E96" i="104"/>
  <c r="G96" i="104" s="1"/>
  <c r="E97" i="104"/>
  <c r="G97" i="104" s="1"/>
  <c r="E98" i="104"/>
  <c r="G98" i="104" s="1"/>
  <c r="E99" i="104"/>
  <c r="G99" i="104" s="1"/>
  <c r="E100" i="104"/>
  <c r="G100" i="104" s="1"/>
  <c r="E101" i="104"/>
  <c r="G101" i="104" s="1"/>
  <c r="E102" i="104"/>
  <c r="G102" i="104" s="1"/>
  <c r="E103" i="104"/>
  <c r="G103" i="104" s="1"/>
  <c r="E104" i="104"/>
  <c r="G104" i="104" s="1"/>
  <c r="E105" i="104"/>
  <c r="G105" i="104" s="1"/>
  <c r="E106" i="104"/>
  <c r="G106" i="104" s="1"/>
  <c r="E107" i="104"/>
  <c r="G107" i="104" s="1"/>
  <c r="E108" i="104"/>
  <c r="G108" i="104" s="1"/>
  <c r="E109" i="104"/>
  <c r="G109" i="104" s="1"/>
  <c r="E110" i="104"/>
  <c r="G110" i="104" s="1"/>
  <c r="E111" i="104"/>
  <c r="G111" i="104" s="1"/>
  <c r="E112" i="104"/>
  <c r="G112" i="104" s="1"/>
  <c r="E113" i="104"/>
  <c r="G113" i="104" s="1"/>
  <c r="E114" i="104"/>
  <c r="G114" i="104" s="1"/>
  <c r="E115" i="104"/>
  <c r="G115" i="104" s="1"/>
  <c r="E116" i="104"/>
  <c r="G116" i="104" s="1"/>
  <c r="E117" i="104"/>
  <c r="G117" i="104" s="1"/>
  <c r="E118" i="104"/>
  <c r="G118" i="104" s="1"/>
  <c r="E119" i="104"/>
  <c r="G119" i="104" s="1"/>
  <c r="E120" i="104"/>
  <c r="G120" i="104" s="1"/>
  <c r="E121" i="104"/>
  <c r="G121" i="104" s="1"/>
  <c r="E122" i="104"/>
  <c r="G122" i="104" s="1"/>
  <c r="E123" i="104"/>
  <c r="G123" i="104" s="1"/>
  <c r="E124" i="104"/>
  <c r="G124" i="104" s="1"/>
  <c r="E125" i="104"/>
  <c r="G125" i="104" s="1"/>
  <c r="E126" i="104"/>
  <c r="G126" i="104" s="1"/>
  <c r="E127" i="104"/>
  <c r="G127" i="104" s="1"/>
  <c r="E128" i="104"/>
  <c r="G128" i="104" s="1"/>
  <c r="E129" i="104"/>
  <c r="G129" i="104" s="1"/>
  <c r="E130" i="104"/>
  <c r="G130" i="104" s="1"/>
  <c r="E131" i="104"/>
  <c r="G131" i="104" s="1"/>
  <c r="E132" i="104"/>
  <c r="G132" i="104" s="1"/>
  <c r="E133" i="104"/>
  <c r="G133" i="104" s="1"/>
  <c r="E134" i="104"/>
  <c r="G134" i="104" s="1"/>
  <c r="E135" i="104"/>
  <c r="G135" i="104" s="1"/>
  <c r="E136" i="104"/>
  <c r="G136" i="104" s="1"/>
  <c r="E137" i="104"/>
  <c r="G137" i="104" s="1"/>
  <c r="E138" i="104"/>
  <c r="G138" i="104" s="1"/>
  <c r="E139" i="104"/>
  <c r="G139" i="104" s="1"/>
  <c r="E140" i="104"/>
  <c r="G140" i="104" s="1"/>
  <c r="E141" i="104"/>
  <c r="G141" i="104" s="1"/>
  <c r="E142" i="104"/>
  <c r="G142" i="104" s="1"/>
  <c r="E143" i="104"/>
  <c r="G143" i="104" s="1"/>
  <c r="E144" i="104"/>
  <c r="G144" i="104" s="1"/>
  <c r="E145" i="104"/>
  <c r="G145" i="104" s="1"/>
  <c r="E146" i="104"/>
  <c r="G146" i="104" s="1"/>
  <c r="E147" i="104"/>
  <c r="G147" i="104" s="1"/>
  <c r="E148" i="104"/>
  <c r="G148" i="104" s="1"/>
  <c r="E149" i="104"/>
  <c r="G149" i="104" s="1"/>
  <c r="E150" i="104"/>
  <c r="G150" i="104" s="1"/>
  <c r="E151" i="104"/>
  <c r="G151" i="104" s="1"/>
  <c r="E152" i="104"/>
  <c r="G152" i="104" s="1"/>
  <c r="E153" i="104"/>
  <c r="G153" i="104" s="1"/>
  <c r="E154" i="104"/>
  <c r="G154" i="104" s="1"/>
  <c r="E155" i="104"/>
  <c r="G155" i="104" s="1"/>
  <c r="E156" i="104"/>
  <c r="G156" i="104" s="1"/>
  <c r="E157" i="104"/>
  <c r="G157" i="104" s="1"/>
  <c r="E158" i="104"/>
  <c r="G158" i="104" s="1"/>
  <c r="E159" i="104"/>
  <c r="G159" i="104" s="1"/>
  <c r="E160" i="104"/>
  <c r="G160" i="104" s="1"/>
  <c r="E161" i="104"/>
  <c r="G161" i="104" s="1"/>
  <c r="E162" i="104"/>
  <c r="G162" i="104" s="1"/>
  <c r="E163" i="104"/>
  <c r="G163" i="104" s="1"/>
  <c r="E164" i="104"/>
  <c r="G164" i="104" s="1"/>
  <c r="E165" i="104"/>
  <c r="G165" i="104" s="1"/>
  <c r="E166" i="104"/>
  <c r="G166" i="104" s="1"/>
  <c r="E167" i="104"/>
  <c r="G167" i="104" s="1"/>
  <c r="E168" i="104"/>
  <c r="G168" i="104" s="1"/>
  <c r="E169" i="104"/>
  <c r="G169" i="104" s="1"/>
  <c r="E170" i="104"/>
  <c r="G170" i="104" s="1"/>
  <c r="E171" i="104"/>
  <c r="G171" i="104" s="1"/>
  <c r="E172" i="104"/>
  <c r="G172" i="104" s="1"/>
  <c r="E173" i="104"/>
  <c r="G173" i="104" s="1"/>
  <c r="E174" i="104"/>
  <c r="G174" i="104" s="1"/>
  <c r="E175" i="104"/>
  <c r="G175" i="104" s="1"/>
  <c r="E176" i="104"/>
  <c r="G176" i="104" s="1"/>
  <c r="E177" i="104"/>
  <c r="G177" i="104" s="1"/>
  <c r="E178" i="104"/>
  <c r="G178" i="104" s="1"/>
  <c r="E179" i="104"/>
  <c r="G179" i="104" s="1"/>
  <c r="E180" i="104"/>
  <c r="G180" i="104" s="1"/>
  <c r="E181" i="104"/>
  <c r="G181" i="104" s="1"/>
  <c r="E182" i="104"/>
  <c r="G182" i="104" s="1"/>
  <c r="E183" i="104"/>
  <c r="G183" i="104" s="1"/>
  <c r="E184" i="104"/>
  <c r="G184" i="104" s="1"/>
  <c r="E185" i="104"/>
  <c r="G185" i="104" s="1"/>
  <c r="E186" i="104"/>
  <c r="G186" i="104" s="1"/>
  <c r="E187" i="104"/>
  <c r="G187" i="104" s="1"/>
  <c r="E188" i="104"/>
  <c r="G188" i="104" s="1"/>
  <c r="E189" i="104"/>
  <c r="G189" i="104" s="1"/>
  <c r="E190" i="104"/>
  <c r="G190" i="104" s="1"/>
  <c r="E191" i="104"/>
  <c r="G191" i="104" s="1"/>
  <c r="E192" i="104"/>
  <c r="G192" i="104" s="1"/>
  <c r="E193" i="104"/>
  <c r="G193" i="104" s="1"/>
  <c r="E194" i="104"/>
  <c r="G194" i="104" s="1"/>
  <c r="E195" i="104"/>
  <c r="G195" i="104" s="1"/>
  <c r="E196" i="104"/>
  <c r="G196" i="104" s="1"/>
  <c r="E197" i="104"/>
  <c r="G197" i="104" s="1"/>
  <c r="E198" i="104"/>
  <c r="G198" i="104" s="1"/>
  <c r="E199" i="104"/>
  <c r="G199" i="104" s="1"/>
  <c r="E200" i="104"/>
  <c r="G200" i="104" s="1"/>
  <c r="E201" i="104"/>
  <c r="G201" i="104" s="1"/>
  <c r="E202" i="104"/>
  <c r="G202" i="104" s="1"/>
  <c r="E203" i="104"/>
  <c r="G203" i="104" s="1"/>
  <c r="E204" i="104"/>
  <c r="G204" i="104" s="1"/>
  <c r="E205" i="104"/>
  <c r="G205" i="104" s="1"/>
  <c r="E206" i="104"/>
  <c r="G206" i="104" s="1"/>
  <c r="E207" i="104"/>
  <c r="G207" i="104" s="1"/>
  <c r="E208" i="104"/>
  <c r="G208" i="104" s="1"/>
  <c r="E209" i="104"/>
  <c r="G209" i="104" s="1"/>
  <c r="E210" i="104"/>
  <c r="G210" i="104" s="1"/>
  <c r="E211" i="104"/>
  <c r="G211" i="104" s="1"/>
  <c r="E212" i="104"/>
  <c r="G212" i="104" s="1"/>
  <c r="E213" i="104"/>
  <c r="G213" i="104" s="1"/>
  <c r="E214" i="104"/>
  <c r="G214" i="104" s="1"/>
  <c r="E215" i="104"/>
  <c r="G215" i="104" s="1"/>
  <c r="E216" i="104"/>
  <c r="G216" i="104" s="1"/>
  <c r="E217" i="104"/>
  <c r="G217" i="104" s="1"/>
  <c r="E218" i="104"/>
  <c r="G218" i="104" s="1"/>
  <c r="E219" i="104"/>
  <c r="G219" i="104" s="1"/>
  <c r="E220" i="104"/>
  <c r="G220" i="104" s="1"/>
  <c r="E221" i="104"/>
  <c r="G221" i="104" s="1"/>
  <c r="E222" i="104"/>
  <c r="G222" i="104" s="1"/>
  <c r="E223" i="104"/>
  <c r="G223" i="104" s="1"/>
  <c r="E224" i="104"/>
  <c r="G224" i="104" s="1"/>
  <c r="E225" i="104"/>
  <c r="G225" i="104" s="1"/>
  <c r="E226" i="104"/>
  <c r="G226" i="104" s="1"/>
  <c r="E227" i="104"/>
  <c r="G227" i="104" s="1"/>
  <c r="E228" i="104"/>
  <c r="G228" i="104" s="1"/>
  <c r="E229" i="104"/>
  <c r="G229" i="104" s="1"/>
  <c r="E230" i="104"/>
  <c r="G230" i="104" s="1"/>
  <c r="E231" i="104"/>
  <c r="G231" i="104" s="1"/>
  <c r="E232" i="104"/>
  <c r="G232" i="104" s="1"/>
  <c r="E233" i="104"/>
  <c r="G233" i="104" s="1"/>
  <c r="E234" i="104"/>
  <c r="G234" i="104" s="1"/>
  <c r="E235" i="104"/>
  <c r="G235" i="104" s="1"/>
  <c r="E236" i="104"/>
  <c r="G236" i="104" s="1"/>
  <c r="E237" i="104"/>
  <c r="G237" i="104" s="1"/>
  <c r="E238" i="104"/>
  <c r="G238" i="104" s="1"/>
  <c r="E239" i="104"/>
  <c r="G239" i="104" s="1"/>
  <c r="E240" i="104"/>
  <c r="G240" i="104" s="1"/>
  <c r="E241" i="104"/>
  <c r="G241" i="104" s="1"/>
  <c r="E242" i="104"/>
  <c r="G242" i="104" s="1"/>
  <c r="E243" i="104"/>
  <c r="G243" i="104" s="1"/>
  <c r="E244" i="104"/>
  <c r="G244" i="104" s="1"/>
  <c r="E245" i="104"/>
  <c r="G245" i="104" s="1"/>
  <c r="E246" i="104"/>
  <c r="G246" i="104" s="1"/>
  <c r="E247" i="104"/>
  <c r="G247" i="104" s="1"/>
  <c r="E248" i="104"/>
  <c r="G248" i="104" s="1"/>
  <c r="E249" i="104"/>
  <c r="G249" i="104" s="1"/>
  <c r="E250" i="104"/>
  <c r="G250" i="104" s="1"/>
  <c r="E251" i="104"/>
  <c r="G251" i="104" s="1"/>
  <c r="E252" i="104"/>
  <c r="G252" i="104" s="1"/>
  <c r="E253" i="104"/>
  <c r="G253" i="104" s="1"/>
  <c r="E254" i="104"/>
  <c r="G254" i="104" s="1"/>
  <c r="E255" i="104"/>
  <c r="G255" i="104" s="1"/>
  <c r="E256" i="104"/>
  <c r="G256" i="104" s="1"/>
  <c r="E257" i="104"/>
  <c r="G257" i="104" s="1"/>
  <c r="E258" i="104"/>
  <c r="G258" i="104" s="1"/>
  <c r="E259" i="104"/>
  <c r="G259" i="104" s="1"/>
  <c r="E260" i="104"/>
  <c r="G260" i="104" s="1"/>
  <c r="E261" i="104"/>
  <c r="G261" i="104" s="1"/>
  <c r="E262" i="104"/>
  <c r="G262" i="104" s="1"/>
  <c r="E263" i="104"/>
  <c r="G263" i="104" s="1"/>
  <c r="E264" i="104"/>
  <c r="G264" i="104" s="1"/>
  <c r="E265" i="104"/>
  <c r="G265" i="104" s="1"/>
  <c r="E266" i="104"/>
  <c r="G266" i="104" s="1"/>
  <c r="E267" i="104"/>
  <c r="G267" i="104" s="1"/>
  <c r="E268" i="104"/>
  <c r="G268" i="104" s="1"/>
  <c r="E269" i="104"/>
  <c r="G269" i="104" s="1"/>
  <c r="E270" i="104"/>
  <c r="G270" i="104" s="1"/>
  <c r="E271" i="104"/>
  <c r="G271" i="104" s="1"/>
  <c r="E272" i="104"/>
  <c r="G272" i="104" s="1"/>
  <c r="E273" i="104"/>
  <c r="G273" i="104" s="1"/>
  <c r="E274" i="104"/>
  <c r="G274" i="104" s="1"/>
  <c r="E275" i="104"/>
  <c r="G275" i="104" s="1"/>
  <c r="E276" i="104"/>
  <c r="G276" i="104" s="1"/>
  <c r="E277" i="104"/>
  <c r="G277" i="104" s="1"/>
  <c r="E278" i="104"/>
  <c r="G278" i="104" s="1"/>
  <c r="E279" i="104"/>
  <c r="G279" i="104" s="1"/>
  <c r="E280" i="104"/>
  <c r="G280" i="104" s="1"/>
  <c r="E281" i="104"/>
  <c r="G281" i="104" s="1"/>
  <c r="E282" i="104"/>
  <c r="G282" i="104" s="1"/>
  <c r="E283" i="104"/>
  <c r="G283" i="104" s="1"/>
  <c r="E284" i="104"/>
  <c r="G284" i="104" s="1"/>
  <c r="E285" i="104"/>
  <c r="G285" i="104" s="1"/>
  <c r="E286" i="104"/>
  <c r="G286" i="104" s="1"/>
  <c r="E287" i="104"/>
  <c r="G287" i="104" s="1"/>
  <c r="E288" i="104"/>
  <c r="G288" i="104" s="1"/>
  <c r="E289" i="104"/>
  <c r="G289" i="104" s="1"/>
  <c r="E290" i="104"/>
  <c r="G290" i="104" s="1"/>
  <c r="E291" i="104"/>
  <c r="G291" i="104" s="1"/>
  <c r="E292" i="104"/>
  <c r="G292" i="104" s="1"/>
  <c r="E293" i="104"/>
  <c r="G293" i="104" s="1"/>
  <c r="E294" i="104"/>
  <c r="G294" i="104" s="1"/>
  <c r="E295" i="104"/>
  <c r="G295" i="104" s="1"/>
  <c r="E296" i="104"/>
  <c r="G296" i="104" s="1"/>
  <c r="E297" i="104"/>
  <c r="G297" i="104" s="1"/>
  <c r="E298" i="104"/>
  <c r="G298" i="104" s="1"/>
  <c r="E299" i="104"/>
  <c r="G299" i="104" s="1"/>
  <c r="E300" i="104"/>
  <c r="G300" i="104" s="1"/>
  <c r="E301" i="104"/>
  <c r="G301" i="104" s="1"/>
  <c r="E302" i="104"/>
  <c r="G302" i="104" s="1"/>
  <c r="E303" i="104"/>
  <c r="G303" i="104" s="1"/>
  <c r="E304" i="104"/>
  <c r="G304" i="104" s="1"/>
  <c r="E305" i="104"/>
  <c r="G305" i="104" s="1"/>
  <c r="E306" i="104"/>
  <c r="G306" i="104" s="1"/>
  <c r="E307" i="104"/>
  <c r="G307" i="104" s="1"/>
  <c r="E308" i="104"/>
  <c r="G308" i="104" s="1"/>
  <c r="E309" i="104"/>
  <c r="G309" i="104" s="1"/>
  <c r="E310" i="104"/>
  <c r="G310" i="104" s="1"/>
  <c r="E311" i="104"/>
  <c r="G311" i="104" s="1"/>
  <c r="E312" i="104"/>
  <c r="G312" i="104" s="1"/>
  <c r="E313" i="104"/>
  <c r="G313" i="104" s="1"/>
  <c r="E314" i="104"/>
  <c r="G314" i="104" s="1"/>
  <c r="E315" i="104"/>
  <c r="G315" i="104" s="1"/>
  <c r="E316" i="104"/>
  <c r="G316" i="104" s="1"/>
  <c r="E317" i="104"/>
  <c r="G317" i="104" s="1"/>
  <c r="E318" i="104"/>
  <c r="G318" i="104" s="1"/>
  <c r="E319" i="104"/>
  <c r="G319" i="104" s="1"/>
  <c r="E320" i="104"/>
  <c r="G320" i="104" s="1"/>
  <c r="E321" i="104"/>
  <c r="G321" i="104" s="1"/>
  <c r="E322" i="104"/>
  <c r="G322" i="104" s="1"/>
  <c r="E323" i="104"/>
  <c r="G323" i="104" s="1"/>
  <c r="E324" i="104"/>
  <c r="G324" i="104" s="1"/>
  <c r="E325" i="104"/>
  <c r="G325" i="104" s="1"/>
  <c r="E326" i="104"/>
  <c r="G326" i="104" s="1"/>
  <c r="E327" i="104"/>
  <c r="G327" i="104" s="1"/>
  <c r="E328" i="104"/>
  <c r="G328" i="104" s="1"/>
  <c r="E329" i="104"/>
  <c r="G329" i="104" s="1"/>
  <c r="E330" i="104"/>
  <c r="G330" i="104" s="1"/>
  <c r="E331" i="104"/>
  <c r="G331" i="104" s="1"/>
  <c r="E332" i="104"/>
  <c r="G332" i="104" s="1"/>
  <c r="E333" i="104"/>
  <c r="G333" i="104" s="1"/>
  <c r="E334" i="104"/>
  <c r="G334" i="104" s="1"/>
  <c r="E335" i="104"/>
  <c r="G335" i="104" s="1"/>
  <c r="E336" i="104"/>
  <c r="G336" i="104" s="1"/>
  <c r="E337" i="104"/>
  <c r="G337" i="104" s="1"/>
  <c r="E338" i="104"/>
  <c r="G338" i="104" s="1"/>
  <c r="E339" i="104"/>
  <c r="G339" i="104" s="1"/>
  <c r="E340" i="104"/>
  <c r="G340" i="104" s="1"/>
  <c r="E341" i="104"/>
  <c r="G341" i="104" s="1"/>
  <c r="E342" i="104"/>
  <c r="G342" i="104" s="1"/>
  <c r="E343" i="104"/>
  <c r="G343" i="104" s="1"/>
  <c r="E344" i="104"/>
  <c r="G344" i="104" s="1"/>
  <c r="E345" i="104"/>
  <c r="G345" i="104" s="1"/>
  <c r="E346" i="104"/>
  <c r="G346" i="104" s="1"/>
  <c r="E347" i="104"/>
  <c r="G347" i="104" s="1"/>
  <c r="E348" i="104"/>
  <c r="G348" i="104" s="1"/>
  <c r="E349" i="104"/>
  <c r="G349" i="104" s="1"/>
  <c r="E350" i="104"/>
  <c r="G350" i="104" s="1"/>
  <c r="E351" i="104"/>
  <c r="G351" i="104" s="1"/>
  <c r="E352" i="104"/>
  <c r="G352" i="104" s="1"/>
  <c r="E353" i="104"/>
  <c r="G353" i="104" s="1"/>
  <c r="E354" i="104"/>
  <c r="G354" i="104" s="1"/>
  <c r="E355" i="104"/>
  <c r="G355" i="104" s="1"/>
  <c r="E356" i="104"/>
  <c r="G356" i="104" s="1"/>
  <c r="E357" i="104"/>
  <c r="G357" i="104" s="1"/>
  <c r="E358" i="104"/>
  <c r="G358" i="104" s="1"/>
  <c r="E359" i="104"/>
  <c r="G359" i="104" s="1"/>
  <c r="E360" i="104"/>
  <c r="G360" i="104" s="1"/>
  <c r="E361" i="104"/>
  <c r="G361" i="104" s="1"/>
  <c r="E362" i="104"/>
  <c r="G362" i="104" s="1"/>
  <c r="E363" i="104"/>
  <c r="G363" i="104" s="1"/>
  <c r="E364" i="104"/>
  <c r="G364" i="104" s="1"/>
  <c r="E365" i="104"/>
  <c r="G365" i="104" s="1"/>
  <c r="E366" i="104"/>
  <c r="G366" i="104" s="1"/>
  <c r="E367" i="104"/>
  <c r="G367" i="104" s="1"/>
  <c r="E368" i="104"/>
  <c r="G368" i="104" s="1"/>
  <c r="E369" i="104"/>
  <c r="G369" i="104" s="1"/>
  <c r="E370" i="104"/>
  <c r="G370" i="104" s="1"/>
  <c r="E371" i="104"/>
  <c r="G371" i="104" s="1"/>
  <c r="E372" i="104"/>
  <c r="G372" i="104" s="1"/>
  <c r="E373" i="104"/>
  <c r="G373" i="104" s="1"/>
  <c r="E374" i="104"/>
  <c r="G374" i="104" s="1"/>
  <c r="E375" i="104"/>
  <c r="G375" i="104" s="1"/>
  <c r="E376" i="104"/>
  <c r="G376" i="104" s="1"/>
  <c r="E377" i="104"/>
  <c r="G377" i="104" s="1"/>
  <c r="E378" i="104"/>
  <c r="G378" i="104" s="1"/>
  <c r="E379" i="104"/>
  <c r="G379" i="104" s="1"/>
  <c r="E380" i="104"/>
  <c r="G380" i="104" s="1"/>
  <c r="E381" i="104"/>
  <c r="G381" i="104" s="1"/>
  <c r="E382" i="104"/>
  <c r="G382" i="104" s="1"/>
  <c r="E383" i="104"/>
  <c r="G383" i="104" s="1"/>
  <c r="E384" i="104"/>
  <c r="G384" i="104" s="1"/>
  <c r="E385" i="104"/>
  <c r="G385" i="104" s="1"/>
  <c r="E386" i="104"/>
  <c r="G386" i="104" s="1"/>
  <c r="E387" i="104"/>
  <c r="G387" i="104" s="1"/>
  <c r="E388" i="104"/>
  <c r="G388" i="104" s="1"/>
  <c r="E389" i="104"/>
  <c r="G389" i="104" s="1"/>
  <c r="E390" i="104"/>
  <c r="G390" i="104" s="1"/>
  <c r="E391" i="104"/>
  <c r="G391" i="104" s="1"/>
  <c r="E392" i="104"/>
  <c r="G392" i="104" s="1"/>
  <c r="E393" i="104"/>
  <c r="G393" i="104" s="1"/>
  <c r="E394" i="104"/>
  <c r="G394" i="104" s="1"/>
  <c r="E395" i="104"/>
  <c r="G395" i="104" s="1"/>
  <c r="E396" i="104"/>
  <c r="G396" i="104" s="1"/>
  <c r="E397" i="104"/>
  <c r="G397" i="104" s="1"/>
  <c r="E398" i="104"/>
  <c r="G398" i="104" s="1"/>
  <c r="E399" i="104"/>
  <c r="G399" i="104" s="1"/>
  <c r="E400" i="104"/>
  <c r="G400" i="104" s="1"/>
  <c r="E401" i="104"/>
  <c r="G401" i="104" s="1"/>
  <c r="E402" i="104"/>
  <c r="G402" i="104" s="1"/>
  <c r="E403" i="104"/>
  <c r="G403" i="104" s="1"/>
  <c r="E404" i="104"/>
  <c r="G404" i="104" s="1"/>
  <c r="E405" i="104"/>
  <c r="G405" i="104" s="1"/>
  <c r="E406" i="104"/>
  <c r="G406" i="104" s="1"/>
  <c r="E407" i="104"/>
  <c r="G407" i="104" s="1"/>
  <c r="E408" i="104"/>
  <c r="G408" i="104" s="1"/>
  <c r="E409" i="104"/>
  <c r="G409" i="104" s="1"/>
  <c r="E410" i="104"/>
  <c r="G410" i="104" s="1"/>
  <c r="E411" i="104"/>
  <c r="G411" i="104" s="1"/>
  <c r="E412" i="104"/>
  <c r="G412" i="104" s="1"/>
  <c r="E413" i="104"/>
  <c r="G413" i="104" s="1"/>
  <c r="E414" i="104"/>
  <c r="G414" i="104" s="1"/>
  <c r="E415" i="104"/>
  <c r="G415" i="104" s="1"/>
  <c r="E416" i="104"/>
  <c r="G416" i="104" s="1"/>
  <c r="E417" i="104"/>
  <c r="G417" i="104" s="1"/>
  <c r="E418" i="104"/>
  <c r="G418" i="104" s="1"/>
  <c r="E419" i="104"/>
  <c r="G419" i="104" s="1"/>
  <c r="E420" i="104"/>
  <c r="G420" i="104" s="1"/>
  <c r="E421" i="104"/>
  <c r="G421" i="104" s="1"/>
  <c r="E422" i="104"/>
  <c r="G422" i="104" s="1"/>
  <c r="E423" i="104"/>
  <c r="G423" i="104" s="1"/>
  <c r="E424" i="104"/>
  <c r="G424" i="104" s="1"/>
  <c r="E425" i="104"/>
  <c r="G425" i="104" s="1"/>
  <c r="E426" i="104"/>
  <c r="G426" i="104" s="1"/>
  <c r="E427" i="104"/>
  <c r="G427" i="104" s="1"/>
  <c r="E428" i="104"/>
  <c r="G428" i="104" s="1"/>
  <c r="E429" i="104"/>
  <c r="G429" i="104" s="1"/>
  <c r="E430" i="104"/>
  <c r="G430" i="104" s="1"/>
  <c r="E431" i="104"/>
  <c r="G431" i="104" s="1"/>
  <c r="E432" i="104"/>
  <c r="G432" i="104" s="1"/>
  <c r="E433" i="104"/>
  <c r="G433" i="104" s="1"/>
  <c r="E434" i="104"/>
  <c r="G434" i="104" s="1"/>
  <c r="E435" i="104"/>
  <c r="G435" i="104" s="1"/>
  <c r="E436" i="104"/>
  <c r="G436" i="104" s="1"/>
  <c r="E437" i="104"/>
  <c r="G437" i="104" s="1"/>
  <c r="E438" i="104"/>
  <c r="G438" i="104" s="1"/>
  <c r="E439" i="104"/>
  <c r="G439" i="104" s="1"/>
  <c r="E440" i="104"/>
  <c r="G440" i="104" s="1"/>
  <c r="E441" i="104"/>
  <c r="G441" i="104" s="1"/>
  <c r="E442" i="104"/>
  <c r="G442" i="104" s="1"/>
  <c r="E443" i="104"/>
  <c r="G443" i="104" s="1"/>
  <c r="E444" i="104"/>
  <c r="G444" i="104" s="1"/>
  <c r="E445" i="104"/>
  <c r="G445" i="104" s="1"/>
  <c r="E446" i="104"/>
  <c r="G446" i="104" s="1"/>
  <c r="E447" i="104"/>
  <c r="G447" i="104" s="1"/>
  <c r="E448" i="104"/>
  <c r="G448" i="104" s="1"/>
  <c r="E449" i="104"/>
  <c r="G449" i="104" s="1"/>
  <c r="E450" i="104"/>
  <c r="G450" i="104" s="1"/>
  <c r="E451" i="104"/>
  <c r="G451" i="104" s="1"/>
  <c r="E452" i="104"/>
  <c r="G452" i="104" s="1"/>
  <c r="E453" i="104"/>
  <c r="G453" i="104" s="1"/>
  <c r="E454" i="104"/>
  <c r="G454" i="104" s="1"/>
  <c r="E455" i="104"/>
  <c r="G455" i="104" s="1"/>
  <c r="E456" i="104"/>
  <c r="G456" i="104" s="1"/>
  <c r="E457" i="104"/>
  <c r="G457" i="104" s="1"/>
  <c r="E458" i="104"/>
  <c r="G458" i="104" s="1"/>
  <c r="E459" i="104"/>
  <c r="G459" i="104" s="1"/>
  <c r="E460" i="104"/>
  <c r="G460" i="104" s="1"/>
  <c r="E461" i="104"/>
  <c r="G461" i="104" s="1"/>
  <c r="E462" i="104"/>
  <c r="G462" i="104" s="1"/>
  <c r="E463" i="104"/>
  <c r="G463" i="104" s="1"/>
  <c r="E464" i="104"/>
  <c r="G464" i="104" s="1"/>
  <c r="E465" i="104"/>
  <c r="G465" i="104" s="1"/>
  <c r="E466" i="104"/>
  <c r="G466" i="104" s="1"/>
  <c r="E467" i="104"/>
  <c r="G467" i="104" s="1"/>
  <c r="E468" i="104"/>
  <c r="G468" i="104" s="1"/>
  <c r="E469" i="104"/>
  <c r="G469" i="104" s="1"/>
  <c r="E470" i="104"/>
  <c r="G470" i="104" s="1"/>
  <c r="E471" i="104"/>
  <c r="G471" i="104" s="1"/>
  <c r="E472" i="104"/>
  <c r="G472" i="104" s="1"/>
  <c r="E473" i="104"/>
  <c r="G473" i="104" s="1"/>
  <c r="E474" i="104"/>
  <c r="G474" i="104" s="1"/>
  <c r="E475" i="104"/>
  <c r="G475" i="104" s="1"/>
  <c r="E476" i="104"/>
  <c r="G476" i="104" s="1"/>
  <c r="E477" i="104"/>
  <c r="G477" i="104" s="1"/>
  <c r="E478" i="104"/>
  <c r="G478" i="104" s="1"/>
  <c r="E479" i="104"/>
  <c r="G479" i="104" s="1"/>
  <c r="E480" i="104"/>
  <c r="G480" i="104" s="1"/>
  <c r="E481" i="104"/>
  <c r="G481" i="104" s="1"/>
  <c r="E482" i="104"/>
  <c r="G482" i="104" s="1"/>
  <c r="E483" i="104"/>
  <c r="G483" i="104" s="1"/>
  <c r="E484" i="104"/>
  <c r="G484" i="104" s="1"/>
  <c r="E485" i="104"/>
  <c r="G485" i="104" s="1"/>
  <c r="E486" i="104"/>
  <c r="G486" i="104" s="1"/>
  <c r="E487" i="104"/>
  <c r="G487" i="104" s="1"/>
  <c r="E488" i="104"/>
  <c r="G488" i="104" s="1"/>
  <c r="E489" i="104"/>
  <c r="G489" i="104" s="1"/>
  <c r="E490" i="104"/>
  <c r="G490" i="104" s="1"/>
  <c r="E491" i="104"/>
  <c r="G491" i="104" s="1"/>
  <c r="E492" i="104"/>
  <c r="G492" i="104" s="1"/>
  <c r="E493" i="104"/>
  <c r="G493" i="104" s="1"/>
  <c r="G497" i="104" l="1"/>
  <c r="E497" i="104" s="1"/>
  <c r="A5" i="108"/>
  <c r="A17" i="106" l="1"/>
  <c r="A18" i="106" s="1"/>
  <c r="A19" i="106" s="1"/>
  <c r="A20" i="106" s="1"/>
  <c r="A21" i="106" s="1"/>
  <c r="A22" i="106" s="1"/>
  <c r="A23" i="106" s="1"/>
  <c r="A24" i="106" s="1"/>
  <c r="A25" i="106" s="1"/>
  <c r="A26" i="106" s="1"/>
  <c r="A27" i="106" s="1"/>
  <c r="A28" i="106" s="1"/>
  <c r="A29" i="106" s="1"/>
  <c r="F27" i="106"/>
  <c r="H27" i="106" s="1"/>
  <c r="C29" i="109" l="1"/>
  <c r="C25" i="109"/>
  <c r="C26" i="109" s="1"/>
  <c r="C31" i="109" s="1"/>
  <c r="A14" i="109"/>
  <c r="A15" i="109" s="1"/>
  <c r="A16" i="109" s="1"/>
  <c r="A17" i="109" s="1"/>
  <c r="A18" i="109" s="1"/>
  <c r="A19" i="109" s="1"/>
  <c r="A20" i="109" s="1"/>
  <c r="A21" i="109" s="1"/>
  <c r="A22" i="109" s="1"/>
  <c r="A23" i="109" s="1"/>
  <c r="A24" i="109" s="1"/>
  <c r="A25" i="109" s="1"/>
  <c r="A26" i="109" s="1"/>
  <c r="A28" i="109" s="1"/>
  <c r="A29" i="109" s="1"/>
  <c r="A31" i="109" s="1"/>
  <c r="A8" i="109"/>
  <c r="A6" i="109"/>
  <c r="A5" i="109"/>
  <c r="D3" i="109"/>
  <c r="D2" i="109"/>
  <c r="D1" i="109"/>
  <c r="D11" i="8" l="1"/>
  <c r="F11" i="8"/>
  <c r="E266" i="108" l="1"/>
  <c r="E265" i="108"/>
  <c r="E264" i="108"/>
  <c r="E263" i="108"/>
  <c r="E262" i="108"/>
  <c r="E261" i="108"/>
  <c r="E260" i="108"/>
  <c r="E259" i="108"/>
  <c r="E258" i="108"/>
  <c r="E257" i="108"/>
  <c r="E256" i="108"/>
  <c r="E255" i="108"/>
  <c r="E254" i="108"/>
  <c r="E253" i="108"/>
  <c r="E252" i="108"/>
  <c r="E251" i="108"/>
  <c r="E250" i="108"/>
  <c r="E249" i="108"/>
  <c r="E248" i="108"/>
  <c r="E247" i="108"/>
  <c r="E246" i="108"/>
  <c r="E245" i="108"/>
  <c r="E244" i="108"/>
  <c r="E243" i="108"/>
  <c r="E242" i="108"/>
  <c r="E241" i="108"/>
  <c r="E240" i="108"/>
  <c r="E239" i="108"/>
  <c r="E238" i="108"/>
  <c r="E237" i="108"/>
  <c r="E236" i="108"/>
  <c r="E235" i="108"/>
  <c r="E234" i="108"/>
  <c r="E233" i="108"/>
  <c r="E232" i="108"/>
  <c r="E231" i="108"/>
  <c r="E230" i="108"/>
  <c r="E229" i="108"/>
  <c r="E228" i="108"/>
  <c r="E227" i="108"/>
  <c r="E226" i="108"/>
  <c r="E225" i="108"/>
  <c r="E224" i="108"/>
  <c r="E223" i="108"/>
  <c r="E222" i="108"/>
  <c r="E221" i="108"/>
  <c r="E220" i="108"/>
  <c r="E219" i="108"/>
  <c r="E218" i="108"/>
  <c r="E217" i="108"/>
  <c r="E216" i="108"/>
  <c r="E215" i="108"/>
  <c r="E214" i="108"/>
  <c r="E213" i="108"/>
  <c r="E212" i="108"/>
  <c r="E211" i="108"/>
  <c r="E210" i="108"/>
  <c r="E209" i="108"/>
  <c r="E208" i="108"/>
  <c r="E207" i="108"/>
  <c r="E206" i="108"/>
  <c r="E205" i="108"/>
  <c r="E204" i="108"/>
  <c r="E203" i="108"/>
  <c r="E202" i="108"/>
  <c r="E201" i="108"/>
  <c r="E200" i="108"/>
  <c r="E199" i="108"/>
  <c r="E198" i="108"/>
  <c r="E197" i="108"/>
  <c r="E196" i="108"/>
  <c r="E195" i="108"/>
  <c r="E194" i="108"/>
  <c r="E193" i="108"/>
  <c r="E192" i="108"/>
  <c r="E191" i="108"/>
  <c r="E190" i="108"/>
  <c r="E189" i="108"/>
  <c r="E188" i="108"/>
  <c r="E187" i="108"/>
  <c r="E186" i="108"/>
  <c r="E185" i="108"/>
  <c r="E184" i="108"/>
  <c r="E183" i="108"/>
  <c r="E182" i="108"/>
  <c r="E181" i="108"/>
  <c r="E180" i="108"/>
  <c r="E179" i="108"/>
  <c r="E178" i="108"/>
  <c r="E177" i="108"/>
  <c r="E176" i="108"/>
  <c r="E175" i="108"/>
  <c r="E174" i="108"/>
  <c r="E173" i="108"/>
  <c r="E172" i="108"/>
  <c r="E171" i="108"/>
  <c r="E170" i="108"/>
  <c r="E169" i="108"/>
  <c r="E168" i="108"/>
  <c r="E167" i="108"/>
  <c r="E166" i="108"/>
  <c r="E165" i="108"/>
  <c r="E164" i="108"/>
  <c r="E163" i="108"/>
  <c r="E162" i="108"/>
  <c r="E161" i="108"/>
  <c r="E160" i="108"/>
  <c r="E159" i="108"/>
  <c r="E158" i="108"/>
  <c r="E157" i="108"/>
  <c r="E156" i="108"/>
  <c r="E155" i="108"/>
  <c r="E154" i="108"/>
  <c r="E153" i="108"/>
  <c r="E152" i="108"/>
  <c r="E151" i="108"/>
  <c r="E150" i="108"/>
  <c r="E149" i="108"/>
  <c r="E148" i="108"/>
  <c r="E147" i="108"/>
  <c r="E146" i="108"/>
  <c r="E145" i="108"/>
  <c r="E144" i="108"/>
  <c r="E143" i="108"/>
  <c r="E142" i="108"/>
  <c r="E141" i="108"/>
  <c r="E140" i="108"/>
  <c r="E139" i="108"/>
  <c r="E138" i="108"/>
  <c r="E137" i="108"/>
  <c r="E136" i="108"/>
  <c r="E135" i="108"/>
  <c r="E134" i="108"/>
  <c r="E133" i="108"/>
  <c r="E132" i="108"/>
  <c r="E131" i="108"/>
  <c r="E130" i="108"/>
  <c r="E129" i="108"/>
  <c r="E128" i="108"/>
  <c r="E127" i="108"/>
  <c r="E126" i="108"/>
  <c r="E125" i="108"/>
  <c r="E124" i="108"/>
  <c r="E123" i="108"/>
  <c r="E122" i="108"/>
  <c r="E121" i="108"/>
  <c r="E120" i="108"/>
  <c r="E119" i="108"/>
  <c r="E118" i="108"/>
  <c r="E117" i="108"/>
  <c r="E116" i="108"/>
  <c r="E115" i="108"/>
  <c r="E114" i="108"/>
  <c r="E113" i="108"/>
  <c r="E112" i="108"/>
  <c r="E111" i="108"/>
  <c r="E110" i="108"/>
  <c r="E109" i="108"/>
  <c r="E108" i="108"/>
  <c r="E107" i="108"/>
  <c r="E106" i="108"/>
  <c r="E105" i="108"/>
  <c r="E104" i="108"/>
  <c r="E103" i="108"/>
  <c r="E102" i="108"/>
  <c r="E101" i="108"/>
  <c r="E100" i="108"/>
  <c r="E99" i="108"/>
  <c r="E98" i="108"/>
  <c r="E97" i="108"/>
  <c r="E96" i="108"/>
  <c r="E95" i="108"/>
  <c r="E94" i="108"/>
  <c r="E93" i="108"/>
  <c r="E92" i="108"/>
  <c r="E91" i="108"/>
  <c r="E90" i="108"/>
  <c r="E89" i="108"/>
  <c r="E88" i="108"/>
  <c r="E87" i="108"/>
  <c r="E86" i="108"/>
  <c r="E85" i="108"/>
  <c r="E84" i="108"/>
  <c r="E83" i="108"/>
  <c r="E82" i="108"/>
  <c r="E81" i="108"/>
  <c r="E80" i="108"/>
  <c r="E79" i="108"/>
  <c r="E78" i="108"/>
  <c r="E77" i="108"/>
  <c r="E76" i="108"/>
  <c r="E75" i="108"/>
  <c r="E74" i="108"/>
  <c r="E73" i="108"/>
  <c r="E72" i="108"/>
  <c r="E71" i="108"/>
  <c r="E70" i="108"/>
  <c r="E69" i="108"/>
  <c r="E68" i="108"/>
  <c r="E67" i="108"/>
  <c r="E66" i="108"/>
  <c r="E65" i="108"/>
  <c r="E64" i="108"/>
  <c r="E63" i="108"/>
  <c r="E62" i="108"/>
  <c r="E61" i="108"/>
  <c r="E60" i="108"/>
  <c r="E59" i="108"/>
  <c r="E58" i="108"/>
  <c r="E57" i="108"/>
  <c r="E56" i="108"/>
  <c r="E55" i="108"/>
  <c r="E54" i="108"/>
  <c r="E53" i="108"/>
  <c r="E52" i="108"/>
  <c r="E51" i="108"/>
  <c r="E50" i="108"/>
  <c r="E49" i="108"/>
  <c r="E48" i="108"/>
  <c r="E47" i="108"/>
  <c r="E46" i="108"/>
  <c r="E45" i="108"/>
  <c r="E44" i="108"/>
  <c r="E43" i="108"/>
  <c r="E42" i="108"/>
  <c r="E41" i="108"/>
  <c r="E40" i="108"/>
  <c r="E39" i="108"/>
  <c r="E38" i="108"/>
  <c r="E37" i="108"/>
  <c r="E36" i="108"/>
  <c r="E35" i="108"/>
  <c r="E34" i="108"/>
  <c r="E33" i="108"/>
  <c r="E32" i="108"/>
  <c r="E31" i="108"/>
  <c r="E30" i="108"/>
  <c r="E29" i="108"/>
  <c r="E28" i="108"/>
  <c r="E27" i="108"/>
  <c r="E26" i="108"/>
  <c r="E25" i="108"/>
  <c r="E24" i="108"/>
  <c r="E23" i="108"/>
  <c r="E22" i="108"/>
  <c r="E21" i="108"/>
  <c r="E20" i="108"/>
  <c r="E19" i="108"/>
  <c r="E18" i="108"/>
  <c r="E17" i="108"/>
  <c r="E16" i="108"/>
  <c r="E15" i="108"/>
  <c r="A15" i="108"/>
  <c r="A16" i="108" s="1"/>
  <c r="A17" i="108" s="1"/>
  <c r="A18" i="108" s="1"/>
  <c r="A19" i="108" s="1"/>
  <c r="A20" i="108" s="1"/>
  <c r="A21" i="108" s="1"/>
  <c r="A22" i="108" s="1"/>
  <c r="A23" i="108" s="1"/>
  <c r="A24" i="108" s="1"/>
  <c r="A25" i="108" s="1"/>
  <c r="A26" i="108" s="1"/>
  <c r="A27" i="108" s="1"/>
  <c r="A28" i="108" s="1"/>
  <c r="A29" i="108" s="1"/>
  <c r="A30" i="108" s="1"/>
  <c r="A31" i="108" s="1"/>
  <c r="A32" i="108" s="1"/>
  <c r="A33" i="108" s="1"/>
  <c r="A34" i="108" s="1"/>
  <c r="A35" i="108" s="1"/>
  <c r="A36" i="108" s="1"/>
  <c r="A37" i="108" s="1"/>
  <c r="A38" i="108" s="1"/>
  <c r="A39" i="108" s="1"/>
  <c r="A40" i="108" s="1"/>
  <c r="A41" i="108" s="1"/>
  <c r="A42" i="108" s="1"/>
  <c r="A43" i="108" s="1"/>
  <c r="A44" i="108" s="1"/>
  <c r="A45" i="108" s="1"/>
  <c r="A46" i="108" s="1"/>
  <c r="A47" i="108" s="1"/>
  <c r="A48" i="108" s="1"/>
  <c r="A49" i="108" s="1"/>
  <c r="A50" i="108" s="1"/>
  <c r="A51" i="108" s="1"/>
  <c r="A52" i="108" s="1"/>
  <c r="A53" i="108" s="1"/>
  <c r="A54" i="108" s="1"/>
  <c r="A55" i="108" s="1"/>
  <c r="A56" i="108" s="1"/>
  <c r="A57" i="108" s="1"/>
  <c r="A58" i="108" s="1"/>
  <c r="A59" i="108" s="1"/>
  <c r="A60" i="108" s="1"/>
  <c r="A61" i="108" s="1"/>
  <c r="A62" i="108" s="1"/>
  <c r="A63" i="108" s="1"/>
  <c r="A64" i="108" s="1"/>
  <c r="A65" i="108" s="1"/>
  <c r="A66" i="108" s="1"/>
  <c r="A67" i="108" s="1"/>
  <c r="A68" i="108" s="1"/>
  <c r="A69" i="108" s="1"/>
  <c r="A70" i="108" s="1"/>
  <c r="A71" i="108" s="1"/>
  <c r="A72" i="108" s="1"/>
  <c r="A73" i="108" s="1"/>
  <c r="A74" i="108" s="1"/>
  <c r="A75" i="108" s="1"/>
  <c r="A76" i="108" s="1"/>
  <c r="A77" i="108" s="1"/>
  <c r="A78" i="108" s="1"/>
  <c r="A79" i="108" s="1"/>
  <c r="A80" i="108" s="1"/>
  <c r="A81" i="108" s="1"/>
  <c r="A82" i="108" s="1"/>
  <c r="A83" i="108" s="1"/>
  <c r="A84" i="108" s="1"/>
  <c r="A85" i="108" s="1"/>
  <c r="A86" i="108" s="1"/>
  <c r="A87" i="108" s="1"/>
  <c r="A88" i="108" s="1"/>
  <c r="A89" i="108" s="1"/>
  <c r="A90" i="108" s="1"/>
  <c r="A91" i="108" s="1"/>
  <c r="A92" i="108" s="1"/>
  <c r="A93" i="108" s="1"/>
  <c r="A94" i="108" s="1"/>
  <c r="A95" i="108" s="1"/>
  <c r="A96" i="108" s="1"/>
  <c r="A97" i="108" s="1"/>
  <c r="A98" i="108" s="1"/>
  <c r="A99" i="108" s="1"/>
  <c r="A100" i="108" s="1"/>
  <c r="A101" i="108" s="1"/>
  <c r="A102" i="108" s="1"/>
  <c r="A103" i="108" s="1"/>
  <c r="A104" i="108" s="1"/>
  <c r="A105" i="108" s="1"/>
  <c r="A106" i="108" s="1"/>
  <c r="A107" i="108" s="1"/>
  <c r="A108" i="108" s="1"/>
  <c r="A109" i="108" s="1"/>
  <c r="A110" i="108" s="1"/>
  <c r="A111" i="108" s="1"/>
  <c r="A112" i="108" s="1"/>
  <c r="A113" i="108" s="1"/>
  <c r="A114" i="108" s="1"/>
  <c r="A115" i="108" s="1"/>
  <c r="A116" i="108" s="1"/>
  <c r="A117" i="108" s="1"/>
  <c r="A118" i="108" s="1"/>
  <c r="A119" i="108" s="1"/>
  <c r="A120" i="108" s="1"/>
  <c r="A121" i="108" s="1"/>
  <c r="A122" i="108" s="1"/>
  <c r="A123" i="108" s="1"/>
  <c r="A124" i="108" s="1"/>
  <c r="A125" i="108" s="1"/>
  <c r="A126" i="108" s="1"/>
  <c r="A127" i="108" s="1"/>
  <c r="A128" i="108" s="1"/>
  <c r="A129" i="108" s="1"/>
  <c r="A130" i="108" s="1"/>
  <c r="A131" i="108" s="1"/>
  <c r="A132" i="108" s="1"/>
  <c r="A133" i="108" s="1"/>
  <c r="A134" i="108" s="1"/>
  <c r="A135" i="108" s="1"/>
  <c r="A136" i="108" s="1"/>
  <c r="A137" i="108" s="1"/>
  <c r="A138" i="108" s="1"/>
  <c r="A139" i="108" s="1"/>
  <c r="A140" i="108" s="1"/>
  <c r="A141" i="108" s="1"/>
  <c r="A142" i="108" s="1"/>
  <c r="A143" i="108" s="1"/>
  <c r="A144" i="108" s="1"/>
  <c r="A145" i="108" s="1"/>
  <c r="A146" i="108" s="1"/>
  <c r="A147" i="108" s="1"/>
  <c r="A148" i="108" s="1"/>
  <c r="A149" i="108" s="1"/>
  <c r="A150" i="108" s="1"/>
  <c r="A151" i="108" s="1"/>
  <c r="A152" i="108" s="1"/>
  <c r="A153" i="108" s="1"/>
  <c r="A154" i="108" s="1"/>
  <c r="A155" i="108" s="1"/>
  <c r="A156" i="108" s="1"/>
  <c r="A157" i="108" s="1"/>
  <c r="A158" i="108" s="1"/>
  <c r="A159" i="108" s="1"/>
  <c r="A160" i="108" s="1"/>
  <c r="A161" i="108" s="1"/>
  <c r="A162" i="108" s="1"/>
  <c r="A163" i="108" s="1"/>
  <c r="A164" i="108" s="1"/>
  <c r="A165" i="108" s="1"/>
  <c r="A166" i="108" s="1"/>
  <c r="A167" i="108" s="1"/>
  <c r="A168" i="108" s="1"/>
  <c r="A169" i="108" s="1"/>
  <c r="A170" i="108" s="1"/>
  <c r="A171" i="108" s="1"/>
  <c r="A172" i="108" s="1"/>
  <c r="A173" i="108" s="1"/>
  <c r="A174" i="108" s="1"/>
  <c r="A175" i="108" s="1"/>
  <c r="A176" i="108" s="1"/>
  <c r="A177" i="108" s="1"/>
  <c r="A178" i="108" s="1"/>
  <c r="A179" i="108" s="1"/>
  <c r="A180" i="108" s="1"/>
  <c r="A181" i="108" s="1"/>
  <c r="A182" i="108" s="1"/>
  <c r="A183" i="108" s="1"/>
  <c r="A184" i="108" s="1"/>
  <c r="A185" i="108" s="1"/>
  <c r="A186" i="108" s="1"/>
  <c r="A187" i="108" s="1"/>
  <c r="A188" i="108" s="1"/>
  <c r="A189" i="108" s="1"/>
  <c r="A190" i="108" s="1"/>
  <c r="A191" i="108" s="1"/>
  <c r="A192" i="108" s="1"/>
  <c r="A193" i="108" s="1"/>
  <c r="A194" i="108" s="1"/>
  <c r="A195" i="108" s="1"/>
  <c r="A196" i="108" s="1"/>
  <c r="A197" i="108" s="1"/>
  <c r="A198" i="108" s="1"/>
  <c r="A199" i="108" s="1"/>
  <c r="A200" i="108" s="1"/>
  <c r="A201" i="108" s="1"/>
  <c r="A202" i="108" s="1"/>
  <c r="A203" i="108" s="1"/>
  <c r="A204" i="108" s="1"/>
  <c r="A205" i="108" s="1"/>
  <c r="A206" i="108" s="1"/>
  <c r="A207" i="108" s="1"/>
  <c r="A208" i="108" s="1"/>
  <c r="A209" i="108" s="1"/>
  <c r="A210" i="108" s="1"/>
  <c r="A211" i="108" s="1"/>
  <c r="A212" i="108" s="1"/>
  <c r="A213" i="108" s="1"/>
  <c r="A214" i="108" s="1"/>
  <c r="A215" i="108" s="1"/>
  <c r="A216" i="108" s="1"/>
  <c r="A217" i="108" s="1"/>
  <c r="A218" i="108" s="1"/>
  <c r="A219" i="108" s="1"/>
  <c r="A220" i="108" s="1"/>
  <c r="A221" i="108" s="1"/>
  <c r="A222" i="108" s="1"/>
  <c r="A223" i="108" s="1"/>
  <c r="A224" i="108" s="1"/>
  <c r="A225" i="108" s="1"/>
  <c r="A226" i="108" s="1"/>
  <c r="A227" i="108" s="1"/>
  <c r="A228" i="108" s="1"/>
  <c r="A229" i="108" s="1"/>
  <c r="A230" i="108" s="1"/>
  <c r="A231" i="108" s="1"/>
  <c r="A232" i="108" s="1"/>
  <c r="A233" i="108" s="1"/>
  <c r="A234" i="108" s="1"/>
  <c r="A235" i="108" s="1"/>
  <c r="A236" i="108" s="1"/>
  <c r="A237" i="108" s="1"/>
  <c r="A238" i="108" s="1"/>
  <c r="A239" i="108" s="1"/>
  <c r="A240" i="108" s="1"/>
  <c r="A241" i="108" s="1"/>
  <c r="A242" i="108" s="1"/>
  <c r="A243" i="108" s="1"/>
  <c r="A244" i="108" s="1"/>
  <c r="A245" i="108" s="1"/>
  <c r="A246" i="108" s="1"/>
  <c r="A247" i="108" s="1"/>
  <c r="A248" i="108" s="1"/>
  <c r="A249" i="108" s="1"/>
  <c r="A250" i="108" s="1"/>
  <c r="A251" i="108" s="1"/>
  <c r="A252" i="108" s="1"/>
  <c r="A253" i="108" s="1"/>
  <c r="A254" i="108" s="1"/>
  <c r="A255" i="108" s="1"/>
  <c r="A256" i="108" s="1"/>
  <c r="A257" i="108" s="1"/>
  <c r="A258" i="108" s="1"/>
  <c r="A259" i="108" s="1"/>
  <c r="A260" i="108" s="1"/>
  <c r="A261" i="108" s="1"/>
  <c r="A262" i="108" s="1"/>
  <c r="A263" i="108" s="1"/>
  <c r="A264" i="108" s="1"/>
  <c r="A265" i="108" s="1"/>
  <c r="A266" i="108" s="1"/>
  <c r="A267" i="108" s="1"/>
  <c r="A3" i="108"/>
  <c r="A1" i="108"/>
  <c r="E267" i="108" l="1"/>
  <c r="D16" i="105" s="1"/>
  <c r="G30" i="8" l="1"/>
  <c r="G31" i="8" s="1"/>
  <c r="C30" i="8"/>
  <c r="C31" i="8" s="1"/>
  <c r="G52" i="31" l="1"/>
  <c r="G53" i="31"/>
  <c r="G54" i="31"/>
  <c r="G55" i="31"/>
  <c r="G56" i="31"/>
  <c r="G57" i="31"/>
  <c r="G58" i="31"/>
  <c r="G59" i="31"/>
  <c r="G60" i="31"/>
  <c r="G61" i="31"/>
  <c r="G62" i="31"/>
  <c r="G63" i="31"/>
  <c r="G64" i="31"/>
  <c r="G65" i="31"/>
  <c r="G66" i="31"/>
  <c r="G67" i="31"/>
  <c r="G18" i="31"/>
  <c r="G19" i="31"/>
  <c r="G38" i="31"/>
  <c r="G39" i="31"/>
  <c r="G40" i="31"/>
  <c r="G41" i="31"/>
  <c r="G42" i="31"/>
  <c r="G43" i="31"/>
  <c r="G44" i="31"/>
  <c r="G45" i="31"/>
  <c r="G46" i="31"/>
  <c r="G47" i="31"/>
  <c r="G17" i="31"/>
  <c r="D1220" i="103" l="1"/>
  <c r="F1220" i="103" s="1"/>
  <c r="D1221" i="103"/>
  <c r="F1221" i="103" s="1"/>
  <c r="A16" i="104" l="1"/>
  <c r="A17" i="104" s="1"/>
  <c r="A18" i="104" s="1"/>
  <c r="A19" i="104" s="1"/>
  <c r="A20" i="104" s="1"/>
  <c r="A21" i="104" s="1"/>
  <c r="A22" i="104" s="1"/>
  <c r="A23" i="104" s="1"/>
  <c r="A24" i="104" s="1"/>
  <c r="A25" i="104" s="1"/>
  <c r="A26" i="104" s="1"/>
  <c r="A27" i="104" s="1"/>
  <c r="A28" i="104" s="1"/>
  <c r="A29" i="104" s="1"/>
  <c r="A30" i="104" s="1"/>
  <c r="A31" i="104" s="1"/>
  <c r="A32" i="104" s="1"/>
  <c r="A33" i="104" s="1"/>
  <c r="A34" i="104" s="1"/>
  <c r="A35" i="104" s="1"/>
  <c r="A36" i="104" s="1"/>
  <c r="A37" i="104" s="1"/>
  <c r="A38" i="104" s="1"/>
  <c r="A39" i="104" s="1"/>
  <c r="A40" i="104" s="1"/>
  <c r="A41" i="104" s="1"/>
  <c r="A42" i="104" s="1"/>
  <c r="A43" i="104" s="1"/>
  <c r="A44" i="104" s="1"/>
  <c r="A45" i="104" s="1"/>
  <c r="A46" i="104" s="1"/>
  <c r="A47" i="104" s="1"/>
  <c r="A48" i="104" s="1"/>
  <c r="A49" i="104" s="1"/>
  <c r="A50" i="104" s="1"/>
  <c r="A51" i="104" s="1"/>
  <c r="A52" i="104" s="1"/>
  <c r="A53" i="104" s="1"/>
  <c r="A54" i="104" s="1"/>
  <c r="A55" i="104" s="1"/>
  <c r="A56" i="104" s="1"/>
  <c r="A57" i="104" s="1"/>
  <c r="A58" i="104" s="1"/>
  <c r="A59" i="104" s="1"/>
  <c r="A60" i="104" s="1"/>
  <c r="A61" i="104" s="1"/>
  <c r="A62" i="104" s="1"/>
  <c r="A63" i="104" s="1"/>
  <c r="A64" i="104" s="1"/>
  <c r="A65" i="104" s="1"/>
  <c r="A66" i="104" s="1"/>
  <c r="A67" i="104" s="1"/>
  <c r="A68" i="104" s="1"/>
  <c r="A69" i="104" s="1"/>
  <c r="A70" i="104" s="1"/>
  <c r="A71" i="104" s="1"/>
  <c r="A72" i="104" s="1"/>
  <c r="A73" i="104" s="1"/>
  <c r="A74" i="104" s="1"/>
  <c r="A75" i="104" s="1"/>
  <c r="A76" i="104" s="1"/>
  <c r="A77" i="104" s="1"/>
  <c r="A78" i="104" s="1"/>
  <c r="A79" i="104" s="1"/>
  <c r="A80" i="104" s="1"/>
  <c r="A81" i="104" s="1"/>
  <c r="A82" i="104" s="1"/>
  <c r="A83" i="104" s="1"/>
  <c r="A84" i="104" s="1"/>
  <c r="A85" i="104" s="1"/>
  <c r="A86" i="104" s="1"/>
  <c r="A87" i="104" s="1"/>
  <c r="A88" i="104" s="1"/>
  <c r="A89" i="104" s="1"/>
  <c r="A90" i="104" s="1"/>
  <c r="A91" i="104" s="1"/>
  <c r="A92" i="104" s="1"/>
  <c r="A93" i="104" s="1"/>
  <c r="A94" i="104" s="1"/>
  <c r="A95" i="104" s="1"/>
  <c r="A96" i="104" s="1"/>
  <c r="A97" i="104" s="1"/>
  <c r="A98" i="104" s="1"/>
  <c r="A99" i="104" s="1"/>
  <c r="A100" i="104" s="1"/>
  <c r="A101" i="104" s="1"/>
  <c r="A102" i="104" s="1"/>
  <c r="A103" i="104" s="1"/>
  <c r="A104" i="104" s="1"/>
  <c r="A105" i="104" s="1"/>
  <c r="A106" i="104" s="1"/>
  <c r="A107" i="104" s="1"/>
  <c r="A108" i="104" s="1"/>
  <c r="A109" i="104" s="1"/>
  <c r="A110" i="104" s="1"/>
  <c r="A111" i="104" s="1"/>
  <c r="A112" i="104" s="1"/>
  <c r="A113" i="104" s="1"/>
  <c r="A114" i="104" s="1"/>
  <c r="A115" i="104" s="1"/>
  <c r="A116" i="104" s="1"/>
  <c r="A117" i="104" s="1"/>
  <c r="A118" i="104" s="1"/>
  <c r="A119" i="104" s="1"/>
  <c r="A120" i="104" s="1"/>
  <c r="A121" i="104" s="1"/>
  <c r="A122" i="104" s="1"/>
  <c r="A123" i="104" s="1"/>
  <c r="A124" i="104" s="1"/>
  <c r="A125" i="104" s="1"/>
  <c r="A126" i="104" s="1"/>
  <c r="A127" i="104" s="1"/>
  <c r="A128" i="104" s="1"/>
  <c r="A129" i="104" s="1"/>
  <c r="A130" i="104" s="1"/>
  <c r="A131" i="104" s="1"/>
  <c r="A132" i="104" s="1"/>
  <c r="A133" i="104" s="1"/>
  <c r="A134" i="104" s="1"/>
  <c r="A135" i="104" s="1"/>
  <c r="A136" i="104" s="1"/>
  <c r="A137" i="104" s="1"/>
  <c r="A138" i="104" s="1"/>
  <c r="A139" i="104" s="1"/>
  <c r="A140" i="104" s="1"/>
  <c r="A141" i="104" s="1"/>
  <c r="A142" i="104" s="1"/>
  <c r="A143" i="104" s="1"/>
  <c r="A144" i="104" s="1"/>
  <c r="A145" i="104" s="1"/>
  <c r="A146" i="104" s="1"/>
  <c r="A147" i="104" s="1"/>
  <c r="A148" i="104" s="1"/>
  <c r="A149" i="104" s="1"/>
  <c r="A150" i="104" s="1"/>
  <c r="A151" i="104" s="1"/>
  <c r="A152" i="104" s="1"/>
  <c r="A153" i="104" s="1"/>
  <c r="A154" i="104" s="1"/>
  <c r="A155" i="104" s="1"/>
  <c r="A156" i="104" s="1"/>
  <c r="A157" i="104" s="1"/>
  <c r="A158" i="104" s="1"/>
  <c r="A159" i="104" s="1"/>
  <c r="A160" i="104" s="1"/>
  <c r="A161" i="104" s="1"/>
  <c r="A162" i="104" s="1"/>
  <c r="A163" i="104" s="1"/>
  <c r="A164" i="104" s="1"/>
  <c r="A165" i="104" s="1"/>
  <c r="A166" i="104" s="1"/>
  <c r="A167" i="104" s="1"/>
  <c r="A168" i="104" s="1"/>
  <c r="A169" i="104" s="1"/>
  <c r="A170" i="104" s="1"/>
  <c r="A171" i="104" s="1"/>
  <c r="A172" i="104" s="1"/>
  <c r="A173" i="104" s="1"/>
  <c r="A174" i="104" s="1"/>
  <c r="A175" i="104" s="1"/>
  <c r="A176" i="104" s="1"/>
  <c r="A177" i="104" s="1"/>
  <c r="A178" i="104" s="1"/>
  <c r="A179" i="104" s="1"/>
  <c r="A180" i="104" s="1"/>
  <c r="A181" i="104" s="1"/>
  <c r="A182" i="104" s="1"/>
  <c r="A183" i="104" s="1"/>
  <c r="A184" i="104" s="1"/>
  <c r="A185" i="104" s="1"/>
  <c r="A186" i="104" s="1"/>
  <c r="A187" i="104" s="1"/>
  <c r="A188" i="104" s="1"/>
  <c r="A189" i="104" s="1"/>
  <c r="A190" i="104" s="1"/>
  <c r="A191" i="104" s="1"/>
  <c r="A192" i="104" s="1"/>
  <c r="A193" i="104" s="1"/>
  <c r="A194" i="104" s="1"/>
  <c r="A195" i="104" s="1"/>
  <c r="A196" i="104" s="1"/>
  <c r="A197" i="104" s="1"/>
  <c r="A198" i="104" s="1"/>
  <c r="A199" i="104" s="1"/>
  <c r="A200" i="104" s="1"/>
  <c r="A201" i="104" s="1"/>
  <c r="A202" i="104" s="1"/>
  <c r="A203" i="104" s="1"/>
  <c r="A204" i="104" s="1"/>
  <c r="A205" i="104" s="1"/>
  <c r="A206" i="104" s="1"/>
  <c r="A207" i="104" s="1"/>
  <c r="A208" i="104" s="1"/>
  <c r="A209" i="104" s="1"/>
  <c r="A210" i="104" s="1"/>
  <c r="A211" i="104" s="1"/>
  <c r="A212" i="104" s="1"/>
  <c r="A213" i="104" s="1"/>
  <c r="A214" i="104" s="1"/>
  <c r="A215" i="104" s="1"/>
  <c r="A216" i="104" s="1"/>
  <c r="A217" i="104" s="1"/>
  <c r="A218" i="104" s="1"/>
  <c r="A219" i="104" s="1"/>
  <c r="A220" i="104" s="1"/>
  <c r="A221" i="104" s="1"/>
  <c r="A222" i="104" s="1"/>
  <c r="A223" i="104" s="1"/>
  <c r="A224" i="104" s="1"/>
  <c r="A225" i="104" s="1"/>
  <c r="A226" i="104" s="1"/>
  <c r="A227" i="104" s="1"/>
  <c r="A228" i="104" s="1"/>
  <c r="A229" i="104" s="1"/>
  <c r="A230" i="104" s="1"/>
  <c r="A231" i="104" s="1"/>
  <c r="A232" i="104" s="1"/>
  <c r="A233" i="104" s="1"/>
  <c r="A234" i="104" s="1"/>
  <c r="A235" i="104" s="1"/>
  <c r="A236" i="104" s="1"/>
  <c r="A237" i="104" s="1"/>
  <c r="A238" i="104" s="1"/>
  <c r="A239" i="104" s="1"/>
  <c r="A240" i="104" s="1"/>
  <c r="A241" i="104" s="1"/>
  <c r="A242" i="104" s="1"/>
  <c r="A243" i="104" s="1"/>
  <c r="A244" i="104" s="1"/>
  <c r="A245" i="104" s="1"/>
  <c r="A246" i="104" s="1"/>
  <c r="A247" i="104" s="1"/>
  <c r="A248" i="104" s="1"/>
  <c r="A249" i="104" s="1"/>
  <c r="A250" i="104" s="1"/>
  <c r="A251" i="104" s="1"/>
  <c r="A252" i="104" s="1"/>
  <c r="A253" i="104" s="1"/>
  <c r="A254" i="104" s="1"/>
  <c r="A255" i="104" s="1"/>
  <c r="A256" i="104" s="1"/>
  <c r="A257" i="104" s="1"/>
  <c r="A258" i="104" s="1"/>
  <c r="A259" i="104" s="1"/>
  <c r="A260" i="104" s="1"/>
  <c r="A261" i="104" s="1"/>
  <c r="A262" i="104" s="1"/>
  <c r="A263" i="104" s="1"/>
  <c r="A264" i="104" s="1"/>
  <c r="A265" i="104" s="1"/>
  <c r="A266" i="104" s="1"/>
  <c r="A267" i="104" s="1"/>
  <c r="A268" i="104" s="1"/>
  <c r="A269" i="104" s="1"/>
  <c r="A270" i="104" s="1"/>
  <c r="A271" i="104" s="1"/>
  <c r="A272" i="104" s="1"/>
  <c r="A273" i="104" s="1"/>
  <c r="A274" i="104" s="1"/>
  <c r="A275" i="104" s="1"/>
  <c r="A276" i="104" s="1"/>
  <c r="A277" i="104" s="1"/>
  <c r="A278" i="104" s="1"/>
  <c r="A279" i="104" s="1"/>
  <c r="A280" i="104" s="1"/>
  <c r="A281" i="104" s="1"/>
  <c r="A282" i="104" s="1"/>
  <c r="A283" i="104" s="1"/>
  <c r="A284" i="104" s="1"/>
  <c r="A285" i="104" s="1"/>
  <c r="A286" i="104" s="1"/>
  <c r="A287" i="104" s="1"/>
  <c r="A288" i="104" s="1"/>
  <c r="A289" i="104" s="1"/>
  <c r="A290" i="104" s="1"/>
  <c r="A291" i="104" s="1"/>
  <c r="A292" i="104" s="1"/>
  <c r="A293" i="104" s="1"/>
  <c r="A294" i="104" s="1"/>
  <c r="A295" i="104" s="1"/>
  <c r="A296" i="104" s="1"/>
  <c r="A297" i="104" s="1"/>
  <c r="A298" i="104" s="1"/>
  <c r="A299" i="104" s="1"/>
  <c r="A300" i="104" s="1"/>
  <c r="A301" i="104" s="1"/>
  <c r="A302" i="104" s="1"/>
  <c r="A303" i="104" s="1"/>
  <c r="A304" i="104" s="1"/>
  <c r="A305" i="104" s="1"/>
  <c r="A306" i="104" s="1"/>
  <c r="A307" i="104" s="1"/>
  <c r="A308" i="104" s="1"/>
  <c r="A309" i="104" s="1"/>
  <c r="A310" i="104" s="1"/>
  <c r="A311" i="104" s="1"/>
  <c r="A312" i="104" s="1"/>
  <c r="A313" i="104" s="1"/>
  <c r="A314" i="104" s="1"/>
  <c r="A315" i="104" s="1"/>
  <c r="A316" i="104" s="1"/>
  <c r="A317" i="104" s="1"/>
  <c r="A318" i="104" s="1"/>
  <c r="A319" i="104" s="1"/>
  <c r="A320" i="104" s="1"/>
  <c r="A321" i="104" s="1"/>
  <c r="A322" i="104" s="1"/>
  <c r="A323" i="104" s="1"/>
  <c r="A324" i="104" s="1"/>
  <c r="A325" i="104" s="1"/>
  <c r="A326" i="104" s="1"/>
  <c r="A327" i="104" s="1"/>
  <c r="A328" i="104" s="1"/>
  <c r="A329" i="104" s="1"/>
  <c r="A330" i="104" s="1"/>
  <c r="A331" i="104" s="1"/>
  <c r="A332" i="104" s="1"/>
  <c r="A333" i="104" s="1"/>
  <c r="A334" i="104" s="1"/>
  <c r="A335" i="104" s="1"/>
  <c r="A336" i="104" s="1"/>
  <c r="A337" i="104" s="1"/>
  <c r="A338" i="104" s="1"/>
  <c r="A339" i="104" s="1"/>
  <c r="A340" i="104" s="1"/>
  <c r="A341" i="104" s="1"/>
  <c r="A342" i="104" s="1"/>
  <c r="A343" i="104" s="1"/>
  <c r="A344" i="104" s="1"/>
  <c r="A345" i="104" s="1"/>
  <c r="A346" i="104" s="1"/>
  <c r="A347" i="104" s="1"/>
  <c r="A348" i="104" s="1"/>
  <c r="A349" i="104" s="1"/>
  <c r="A350" i="104" s="1"/>
  <c r="A351" i="104" s="1"/>
  <c r="A352" i="104" s="1"/>
  <c r="A353" i="104" s="1"/>
  <c r="A354" i="104" s="1"/>
  <c r="A355" i="104" s="1"/>
  <c r="A356" i="104" s="1"/>
  <c r="A357" i="104" s="1"/>
  <c r="A358" i="104" s="1"/>
  <c r="A359" i="104" s="1"/>
  <c r="A360" i="104" s="1"/>
  <c r="A361" i="104" s="1"/>
  <c r="A362" i="104" s="1"/>
  <c r="A363" i="104" s="1"/>
  <c r="A364" i="104" s="1"/>
  <c r="A365" i="104" s="1"/>
  <c r="A366" i="104" s="1"/>
  <c r="A367" i="104" s="1"/>
  <c r="A368" i="104" s="1"/>
  <c r="A369" i="104" s="1"/>
  <c r="A370" i="104" s="1"/>
  <c r="A371" i="104" s="1"/>
  <c r="A372" i="104" s="1"/>
  <c r="A373" i="104" s="1"/>
  <c r="A374" i="104" s="1"/>
  <c r="A375" i="104" s="1"/>
  <c r="A376" i="104" s="1"/>
  <c r="A377" i="104" s="1"/>
  <c r="A378" i="104" s="1"/>
  <c r="A379" i="104" s="1"/>
  <c r="A380" i="104" s="1"/>
  <c r="A381" i="104" s="1"/>
  <c r="A382" i="104" s="1"/>
  <c r="A383" i="104" s="1"/>
  <c r="A384" i="104" s="1"/>
  <c r="A385" i="104" s="1"/>
  <c r="A386" i="104" s="1"/>
  <c r="A387" i="104" s="1"/>
  <c r="A388" i="104" s="1"/>
  <c r="A389" i="104" s="1"/>
  <c r="A390" i="104" s="1"/>
  <c r="A391" i="104" s="1"/>
  <c r="A392" i="104" s="1"/>
  <c r="A393" i="104" s="1"/>
  <c r="A394" i="104" s="1"/>
  <c r="A395" i="104" s="1"/>
  <c r="A396" i="104" s="1"/>
  <c r="A397" i="104" s="1"/>
  <c r="A398" i="104" s="1"/>
  <c r="A399" i="104" s="1"/>
  <c r="A400" i="104" s="1"/>
  <c r="A401" i="104" s="1"/>
  <c r="A402" i="104" s="1"/>
  <c r="A403" i="104" s="1"/>
  <c r="A404" i="104" s="1"/>
  <c r="A405" i="104" s="1"/>
  <c r="A406" i="104" s="1"/>
  <c r="A407" i="104" s="1"/>
  <c r="A408" i="104" s="1"/>
  <c r="A409" i="104" s="1"/>
  <c r="A410" i="104" s="1"/>
  <c r="A411" i="104" s="1"/>
  <c r="A412" i="104" s="1"/>
  <c r="A413" i="104" s="1"/>
  <c r="A414" i="104" s="1"/>
  <c r="A415" i="104" s="1"/>
  <c r="A416" i="104" s="1"/>
  <c r="A417" i="104" s="1"/>
  <c r="A418" i="104" s="1"/>
  <c r="A419" i="104" s="1"/>
  <c r="A420" i="104" s="1"/>
  <c r="A421" i="104" s="1"/>
  <c r="A422" i="104" s="1"/>
  <c r="A423" i="104" s="1"/>
  <c r="A424" i="104" s="1"/>
  <c r="A425" i="104" s="1"/>
  <c r="A426" i="104" s="1"/>
  <c r="A427" i="104" s="1"/>
  <c r="A428" i="104" s="1"/>
  <c r="A429" i="104" s="1"/>
  <c r="A430" i="104" s="1"/>
  <c r="A431" i="104" s="1"/>
  <c r="A432" i="104" s="1"/>
  <c r="A433" i="104" s="1"/>
  <c r="A434" i="104" s="1"/>
  <c r="A435" i="104" s="1"/>
  <c r="A436" i="104" s="1"/>
  <c r="A437" i="104" s="1"/>
  <c r="A438" i="104" s="1"/>
  <c r="A439" i="104" s="1"/>
  <c r="A440" i="104" s="1"/>
  <c r="A441" i="104" s="1"/>
  <c r="A442" i="104" s="1"/>
  <c r="A443" i="104" s="1"/>
  <c r="A444" i="104" s="1"/>
  <c r="A445" i="104" s="1"/>
  <c r="A446" i="104" s="1"/>
  <c r="A447" i="104" s="1"/>
  <c r="A448" i="104" s="1"/>
  <c r="A449" i="104" s="1"/>
  <c r="A450" i="104" s="1"/>
  <c r="A451" i="104" s="1"/>
  <c r="A452" i="104" s="1"/>
  <c r="A453" i="104" s="1"/>
  <c r="A454" i="104" s="1"/>
  <c r="A455" i="104" s="1"/>
  <c r="A456" i="104" s="1"/>
  <c r="A457" i="104" s="1"/>
  <c r="A458" i="104" s="1"/>
  <c r="A459" i="104" s="1"/>
  <c r="A460" i="104" s="1"/>
  <c r="A461" i="104" s="1"/>
  <c r="A462" i="104" s="1"/>
  <c r="A463" i="104" s="1"/>
  <c r="A464" i="104" s="1"/>
  <c r="A465" i="104" s="1"/>
  <c r="A466" i="104" s="1"/>
  <c r="A467" i="104" s="1"/>
  <c r="A468" i="104" s="1"/>
  <c r="A469" i="104" s="1"/>
  <c r="A470" i="104" s="1"/>
  <c r="A471" i="104" s="1"/>
  <c r="A472" i="104" s="1"/>
  <c r="A473" i="104" s="1"/>
  <c r="A474" i="104" s="1"/>
  <c r="A475" i="104" s="1"/>
  <c r="A476" i="104" s="1"/>
  <c r="A477" i="104" s="1"/>
  <c r="A478" i="104" s="1"/>
  <c r="A479" i="104" s="1"/>
  <c r="A480" i="104" s="1"/>
  <c r="A481" i="104" s="1"/>
  <c r="A482" i="104" s="1"/>
  <c r="A483" i="104" s="1"/>
  <c r="A484" i="104" s="1"/>
  <c r="A485" i="104" s="1"/>
  <c r="A486" i="104" s="1"/>
  <c r="A487" i="104" s="1"/>
  <c r="A488" i="104" s="1"/>
  <c r="A489" i="104" s="1"/>
  <c r="A490" i="104" s="1"/>
  <c r="A491" i="104" s="1"/>
  <c r="A492" i="104" s="1"/>
  <c r="A493" i="104" s="1"/>
  <c r="A494" i="104" s="1"/>
  <c r="A495" i="104" s="1"/>
  <c r="A496" i="104" s="1"/>
  <c r="A497" i="104" s="1"/>
  <c r="B41" i="11" l="1"/>
  <c r="F18" i="96"/>
  <c r="G18" i="96" s="1"/>
  <c r="B42" i="11" l="1"/>
  <c r="I29" i="8"/>
  <c r="B43" i="11" l="1"/>
  <c r="B44" i="11" s="1"/>
  <c r="I28" i="8"/>
  <c r="B45" i="11" l="1"/>
  <c r="E44" i="11"/>
  <c r="G44" i="11" s="1"/>
  <c r="I27" i="8"/>
  <c r="B46" i="11" l="1"/>
  <c r="E45" i="11"/>
  <c r="G45" i="11" s="1"/>
  <c r="I26" i="8"/>
  <c r="B47" i="11" l="1"/>
  <c r="E46" i="11"/>
  <c r="G46" i="11" s="1"/>
  <c r="I25" i="8"/>
  <c r="B48" i="11" l="1"/>
  <c r="E47" i="11"/>
  <c r="G47" i="11" s="1"/>
  <c r="I24" i="8"/>
  <c r="B49" i="11" l="1"/>
  <c r="E48" i="11"/>
  <c r="G48" i="11" s="1"/>
  <c r="F30" i="8"/>
  <c r="F31" i="8" s="1"/>
  <c r="I23" i="8"/>
  <c r="B50" i="11" l="1"/>
  <c r="E50" i="11" s="1"/>
  <c r="G50" i="11" s="1"/>
  <c r="E49" i="11"/>
  <c r="G49" i="11" s="1"/>
  <c r="I22" i="8"/>
  <c r="I21" i="8" l="1"/>
  <c r="I20" i="8"/>
  <c r="E30" i="8" l="1"/>
  <c r="E31" i="8" s="1"/>
  <c r="I19" i="8" l="1"/>
  <c r="H30" i="8"/>
  <c r="H31" i="8" s="1"/>
  <c r="D30" i="8" l="1"/>
  <c r="D31" i="8" s="1"/>
  <c r="I30" i="8" l="1"/>
  <c r="I31" i="8" s="1"/>
  <c r="G35" i="7" s="1"/>
  <c r="B53" i="11" l="1"/>
  <c r="B54" i="11" l="1"/>
  <c r="B55" i="11" l="1"/>
  <c r="B56" i="11" l="1"/>
  <c r="G30" i="31"/>
  <c r="G23" i="31"/>
  <c r="B57" i="11" l="1"/>
  <c r="B58" i="11" l="1"/>
  <c r="B59" i="11" l="1"/>
  <c r="B60" i="11" l="1"/>
  <c r="B61" i="11" l="1"/>
  <c r="A19" i="96"/>
  <c r="A20" i="96" s="1"/>
  <c r="A21" i="96" s="1"/>
  <c r="A22" i="96" s="1"/>
  <c r="A23" i="96" s="1"/>
  <c r="A24" i="96" s="1"/>
  <c r="A25" i="96" s="1"/>
  <c r="A26" i="96" s="1"/>
  <c r="A27" i="96" s="1"/>
  <c r="A28" i="96" s="1"/>
  <c r="A29" i="96" s="1"/>
  <c r="A30" i="96" s="1"/>
  <c r="A31" i="96" s="1"/>
  <c r="A32" i="96" s="1"/>
  <c r="A33" i="96" s="1"/>
  <c r="A34" i="96" s="1"/>
  <c r="A35" i="96" s="1"/>
  <c r="A36" i="96" s="1"/>
  <c r="A37" i="96" s="1"/>
  <c r="A38" i="96" s="1"/>
  <c r="A39" i="96" s="1"/>
  <c r="B62" i="11" l="1"/>
  <c r="B63" i="11" l="1"/>
  <c r="B64" i="11" l="1"/>
  <c r="B65" i="11" l="1"/>
  <c r="B66" i="11" l="1"/>
  <c r="A5" i="106"/>
  <c r="A3" i="106"/>
  <c r="A1" i="106"/>
  <c r="F26" i="106"/>
  <c r="H26" i="106" s="1"/>
  <c r="F25" i="106"/>
  <c r="H25" i="106" s="1"/>
  <c r="F24" i="106"/>
  <c r="H24" i="106" s="1"/>
  <c r="F23" i="106"/>
  <c r="F22" i="106"/>
  <c r="H22" i="106" s="1"/>
  <c r="F21" i="106"/>
  <c r="H21" i="106" s="1"/>
  <c r="F20" i="106"/>
  <c r="H20" i="106" s="1"/>
  <c r="F19" i="106"/>
  <c r="H19" i="106" s="1"/>
  <c r="F18" i="106"/>
  <c r="H18" i="106" s="1"/>
  <c r="F17" i="106"/>
  <c r="H17" i="106" s="1"/>
  <c r="F16" i="106"/>
  <c r="H16" i="106" s="1"/>
  <c r="B67" i="11" l="1"/>
  <c r="H23" i="106"/>
  <c r="H28" i="106" s="1"/>
  <c r="B68" i="11" l="1"/>
  <c r="F29" i="106"/>
  <c r="B69" i="11" l="1"/>
  <c r="B70" i="11" l="1"/>
  <c r="B71" i="11" s="1"/>
  <c r="B72" i="11" l="1"/>
  <c r="E71" i="11"/>
  <c r="G71" i="11" s="1"/>
  <c r="A5" i="105"/>
  <c r="A3" i="105"/>
  <c r="A1" i="105"/>
  <c r="A17" i="105"/>
  <c r="A18" i="105" s="1"/>
  <c r="A19" i="105" s="1"/>
  <c r="A20" i="105" s="1"/>
  <c r="E1430" i="103"/>
  <c r="C17" i="105" s="1"/>
  <c r="F17" i="35"/>
  <c r="G17" i="35" s="1"/>
  <c r="A33" i="35"/>
  <c r="A34" i="35" s="1"/>
  <c r="A35" i="35" s="1"/>
  <c r="A36" i="35" s="1"/>
  <c r="A37" i="35" s="1"/>
  <c r="A38" i="35" s="1"/>
  <c r="A39" i="35" s="1"/>
  <c r="A40" i="35" s="1"/>
  <c r="A41" i="35" s="1"/>
  <c r="A42" i="35" s="1"/>
  <c r="A43" i="35" s="1"/>
  <c r="A44" i="35" s="1"/>
  <c r="A46" i="35" s="1"/>
  <c r="E44" i="35"/>
  <c r="F43" i="35"/>
  <c r="G43" i="35" s="1"/>
  <c r="F42" i="35"/>
  <c r="G42" i="35" s="1"/>
  <c r="F41" i="35"/>
  <c r="G41" i="35" s="1"/>
  <c r="F40" i="35"/>
  <c r="G40" i="35" s="1"/>
  <c r="F39" i="35"/>
  <c r="G39" i="35" s="1"/>
  <c r="F38" i="35"/>
  <c r="G38" i="35" s="1"/>
  <c r="F37" i="35"/>
  <c r="G37" i="35" s="1"/>
  <c r="F36" i="35"/>
  <c r="G36" i="35" s="1"/>
  <c r="F35" i="35"/>
  <c r="G35" i="35" s="1"/>
  <c r="F34" i="35"/>
  <c r="G34" i="35" s="1"/>
  <c r="F33" i="35"/>
  <c r="G33" i="35" s="1"/>
  <c r="F32" i="35"/>
  <c r="G32" i="35" s="1"/>
  <c r="E29" i="35"/>
  <c r="F28" i="35"/>
  <c r="G28" i="35" s="1"/>
  <c r="F27" i="35"/>
  <c r="G27" i="35" s="1"/>
  <c r="F26" i="35"/>
  <c r="G26" i="35" s="1"/>
  <c r="F25" i="35"/>
  <c r="G25" i="35" s="1"/>
  <c r="F24" i="35"/>
  <c r="G24" i="35" s="1"/>
  <c r="F23" i="35"/>
  <c r="G23" i="35" s="1"/>
  <c r="F22" i="35"/>
  <c r="G22" i="35" s="1"/>
  <c r="F21" i="35"/>
  <c r="G21" i="35" s="1"/>
  <c r="F20" i="35"/>
  <c r="G20" i="35" s="1"/>
  <c r="F19" i="35"/>
  <c r="G19" i="35" s="1"/>
  <c r="F18" i="35"/>
  <c r="G18" i="35" s="1"/>
  <c r="A16" i="31"/>
  <c r="G26" i="31"/>
  <c r="C18" i="105"/>
  <c r="A5" i="104"/>
  <c r="A3" i="104"/>
  <c r="A1" i="104"/>
  <c r="A3" i="103"/>
  <c r="A5" i="103"/>
  <c r="A1" i="103"/>
  <c r="D1183" i="103"/>
  <c r="F1183" i="103" s="1"/>
  <c r="D1102" i="103"/>
  <c r="F1102" i="103" s="1"/>
  <c r="D1074" i="103"/>
  <c r="F1074" i="103" s="1"/>
  <c r="D1156" i="103"/>
  <c r="F1156" i="103" s="1"/>
  <c r="D1136" i="103"/>
  <c r="F1136" i="103" s="1"/>
  <c r="D1089" i="103"/>
  <c r="F1089" i="103" s="1"/>
  <c r="D1113" i="103"/>
  <c r="F1113" i="103" s="1"/>
  <c r="D1058" i="103"/>
  <c r="F1058" i="103" s="1"/>
  <c r="D1144" i="103"/>
  <c r="F1144" i="103" s="1"/>
  <c r="D1154" i="103"/>
  <c r="F1154" i="103" s="1"/>
  <c r="D1061" i="103"/>
  <c r="F1061" i="103" s="1"/>
  <c r="D1195" i="103"/>
  <c r="F1195" i="103" s="1"/>
  <c r="D1196" i="103"/>
  <c r="F1196" i="103" s="1"/>
  <c r="D1040" i="103"/>
  <c r="F1040" i="103" s="1"/>
  <c r="D1133" i="103"/>
  <c r="F1133" i="103" s="1"/>
  <c r="D1164" i="103"/>
  <c r="F1164" i="103" s="1"/>
  <c r="D1208" i="103"/>
  <c r="F1208" i="103" s="1"/>
  <c r="D1080" i="103"/>
  <c r="F1080" i="103" s="1"/>
  <c r="D1031" i="103"/>
  <c r="F1031" i="103" s="1"/>
  <c r="D1120" i="103"/>
  <c r="F1120" i="103" s="1"/>
  <c r="D1129" i="103"/>
  <c r="F1129" i="103" s="1"/>
  <c r="D1174" i="103"/>
  <c r="F1174" i="103" s="1"/>
  <c r="D1158" i="103"/>
  <c r="F1158" i="103" s="1"/>
  <c r="D1197" i="103"/>
  <c r="F1197" i="103" s="1"/>
  <c r="D1116" i="103"/>
  <c r="F1116" i="103" s="1"/>
  <c r="D1029" i="103"/>
  <c r="F1029" i="103" s="1"/>
  <c r="D1146" i="103"/>
  <c r="F1146" i="103" s="1"/>
  <c r="D1062" i="103"/>
  <c r="F1062" i="103" s="1"/>
  <c r="D1187" i="103"/>
  <c r="F1187" i="103" s="1"/>
  <c r="D1169" i="103"/>
  <c r="F1169" i="103" s="1"/>
  <c r="D1178" i="103"/>
  <c r="F1178" i="103" s="1"/>
  <c r="D1148" i="103"/>
  <c r="F1148" i="103" s="1"/>
  <c r="D1155" i="103"/>
  <c r="F1155" i="103" s="1"/>
  <c r="D1064" i="103"/>
  <c r="F1064" i="103" s="1"/>
  <c r="D1204" i="103"/>
  <c r="F1204" i="103" s="1"/>
  <c r="D1096" i="103"/>
  <c r="F1096" i="103" s="1"/>
  <c r="D1214" i="103"/>
  <c r="F1214" i="103" s="1"/>
  <c r="D1124" i="103"/>
  <c r="F1124" i="103" s="1"/>
  <c r="D1104" i="103"/>
  <c r="F1104" i="103" s="1"/>
  <c r="D1073" i="103"/>
  <c r="F1073" i="103" s="1"/>
  <c r="D1067" i="103"/>
  <c r="F1067" i="103" s="1"/>
  <c r="D1085" i="103"/>
  <c r="F1085" i="103" s="1"/>
  <c r="D1066" i="103"/>
  <c r="F1066" i="103" s="1"/>
  <c r="D1075" i="103"/>
  <c r="F1075" i="103" s="1"/>
  <c r="D1161" i="103"/>
  <c r="F1161" i="103" s="1"/>
  <c r="D1157" i="103"/>
  <c r="F1157" i="103" s="1"/>
  <c r="D1118" i="103"/>
  <c r="F1118" i="103" s="1"/>
  <c r="D1042" i="103"/>
  <c r="F1042" i="103" s="1"/>
  <c r="D1100" i="103"/>
  <c r="F1100" i="103" s="1"/>
  <c r="D1049" i="103"/>
  <c r="F1049" i="103" s="1"/>
  <c r="D1103" i="103"/>
  <c r="F1103" i="103" s="1"/>
  <c r="D1107" i="103"/>
  <c r="F1107" i="103" s="1"/>
  <c r="D1041" i="103"/>
  <c r="F1041" i="103" s="1"/>
  <c r="D1111" i="103"/>
  <c r="F1111" i="103" s="1"/>
  <c r="D1138" i="103"/>
  <c r="F1138" i="103" s="1"/>
  <c r="D1126" i="103"/>
  <c r="F1126" i="103" s="1"/>
  <c r="D1184" i="103"/>
  <c r="F1184" i="103" s="1"/>
  <c r="D1217" i="103"/>
  <c r="F1217" i="103" s="1"/>
  <c r="D1199" i="103"/>
  <c r="F1199" i="103" s="1"/>
  <c r="D1114" i="103"/>
  <c r="F1114" i="103" s="1"/>
  <c r="D1060" i="103"/>
  <c r="F1060" i="103" s="1"/>
  <c r="D1059" i="103"/>
  <c r="F1059" i="103" s="1"/>
  <c r="D1141" i="103"/>
  <c r="F1141" i="103" s="1"/>
  <c r="D1036" i="103"/>
  <c r="F1036" i="103" s="1"/>
  <c r="D1131" i="103"/>
  <c r="F1131" i="103" s="1"/>
  <c r="D1057" i="103"/>
  <c r="F1057" i="103" s="1"/>
  <c r="D1182" i="103"/>
  <c r="F1182" i="103" s="1"/>
  <c r="D1025" i="103"/>
  <c r="F1025" i="103" s="1"/>
  <c r="D1160" i="103"/>
  <c r="F1160" i="103" s="1"/>
  <c r="D1206" i="103"/>
  <c r="F1206" i="103" s="1"/>
  <c r="D1095" i="103"/>
  <c r="F1095" i="103" s="1"/>
  <c r="D1203" i="103"/>
  <c r="F1203" i="103" s="1"/>
  <c r="D1046" i="103"/>
  <c r="F1046" i="103" s="1"/>
  <c r="D1135" i="103"/>
  <c r="F1135" i="103" s="1"/>
  <c r="D1162" i="103"/>
  <c r="F1162" i="103" s="1"/>
  <c r="D1207" i="103"/>
  <c r="F1207" i="103" s="1"/>
  <c r="D1022" i="103"/>
  <c r="F1022" i="103" s="1"/>
  <c r="D1165" i="103"/>
  <c r="F1165" i="103" s="1"/>
  <c r="D1185" i="103"/>
  <c r="F1185" i="103" s="1"/>
  <c r="D1194" i="103"/>
  <c r="F1194" i="103" s="1"/>
  <c r="D1134" i="103"/>
  <c r="F1134" i="103" s="1"/>
  <c r="D1190" i="103"/>
  <c r="F1190" i="103" s="1"/>
  <c r="D1069" i="103"/>
  <c r="F1069" i="103" s="1"/>
  <c r="D1076" i="103"/>
  <c r="F1076" i="103" s="1"/>
  <c r="D1137" i="103"/>
  <c r="F1137" i="103" s="1"/>
  <c r="D1130" i="103"/>
  <c r="F1130" i="103" s="1"/>
  <c r="D1071" i="103"/>
  <c r="F1071" i="103" s="1"/>
  <c r="D1179" i="103"/>
  <c r="F1179" i="103" s="1"/>
  <c r="D1063" i="103"/>
  <c r="F1063" i="103" s="1"/>
  <c r="D1209" i="103"/>
  <c r="F1209" i="103" s="1"/>
  <c r="D1045" i="103"/>
  <c r="F1045" i="103" s="1"/>
  <c r="D1109" i="103"/>
  <c r="F1109" i="103" s="1"/>
  <c r="D1055" i="103"/>
  <c r="F1055" i="103" s="1"/>
  <c r="D1147" i="103"/>
  <c r="F1147" i="103" s="1"/>
  <c r="D1173" i="103"/>
  <c r="F1173" i="103" s="1"/>
  <c r="D1139" i="103"/>
  <c r="F1139" i="103" s="1"/>
  <c r="D1106" i="103"/>
  <c r="F1106" i="103" s="1"/>
  <c r="D1115" i="103"/>
  <c r="F1115" i="103" s="1"/>
  <c r="D1023" i="103"/>
  <c r="F1023" i="103" s="1"/>
  <c r="D1099" i="103"/>
  <c r="F1099" i="103" s="1"/>
  <c r="D1044" i="103"/>
  <c r="F1044" i="103" s="1"/>
  <c r="D1201" i="103"/>
  <c r="F1201" i="103" s="1"/>
  <c r="D1039" i="103"/>
  <c r="F1039" i="103" s="1"/>
  <c r="D1188" i="103"/>
  <c r="F1188" i="103" s="1"/>
  <c r="D1117" i="103"/>
  <c r="F1117" i="103" s="1"/>
  <c r="D1035" i="103"/>
  <c r="F1035" i="103" s="1"/>
  <c r="D1150" i="103"/>
  <c r="F1150" i="103" s="1"/>
  <c r="D1092" i="103"/>
  <c r="F1092" i="103" s="1"/>
  <c r="D1176" i="103"/>
  <c r="F1176" i="103" s="1"/>
  <c r="D1027" i="103"/>
  <c r="F1027" i="103" s="1"/>
  <c r="D1043" i="103"/>
  <c r="F1043" i="103" s="1"/>
  <c r="D1216" i="103"/>
  <c r="F1216" i="103" s="1"/>
  <c r="D1034" i="103"/>
  <c r="F1034" i="103" s="1"/>
  <c r="D1122" i="103"/>
  <c r="F1122" i="103" s="1"/>
  <c r="D1167" i="103"/>
  <c r="F1167" i="103" s="1"/>
  <c r="D1149" i="103"/>
  <c r="F1149" i="103" s="1"/>
  <c r="D1189" i="103"/>
  <c r="F1189" i="103" s="1"/>
  <c r="D1193" i="103"/>
  <c r="F1193" i="103" s="1"/>
  <c r="D1202" i="103"/>
  <c r="F1202" i="103" s="1"/>
  <c r="D1017" i="103"/>
  <c r="F1017" i="103" s="1"/>
  <c r="D1125" i="103"/>
  <c r="F1125" i="103" s="1"/>
  <c r="D1210" i="103"/>
  <c r="F1210" i="103" s="1"/>
  <c r="D1021" i="103"/>
  <c r="F1021" i="103" s="1"/>
  <c r="D1024" i="103"/>
  <c r="F1024" i="103" s="1"/>
  <c r="D1192" i="103"/>
  <c r="F1192" i="103" s="1"/>
  <c r="D1086" i="103"/>
  <c r="F1086" i="103" s="1"/>
  <c r="D1079" i="103"/>
  <c r="F1079" i="103" s="1"/>
  <c r="D1033" i="103"/>
  <c r="F1033" i="103" s="1"/>
  <c r="D1213" i="103"/>
  <c r="F1213" i="103" s="1"/>
  <c r="D1072" i="103"/>
  <c r="F1072" i="103" s="1"/>
  <c r="D1077" i="103"/>
  <c r="F1077" i="103" s="1"/>
  <c r="D1171" i="103"/>
  <c r="F1171" i="103" s="1"/>
  <c r="D1094" i="103"/>
  <c r="F1094" i="103" s="1"/>
  <c r="D1121" i="103"/>
  <c r="F1121" i="103" s="1"/>
  <c r="D1172" i="103"/>
  <c r="F1172" i="103" s="1"/>
  <c r="D1065" i="103"/>
  <c r="F1065" i="103" s="1"/>
  <c r="D1112" i="103"/>
  <c r="F1112" i="103" s="1"/>
  <c r="D1020" i="103"/>
  <c r="F1020" i="103" s="1"/>
  <c r="D1101" i="103"/>
  <c r="F1101" i="103" s="1"/>
  <c r="D1191" i="103"/>
  <c r="F1191" i="103" s="1"/>
  <c r="D1168" i="103"/>
  <c r="F1168" i="103" s="1"/>
  <c r="D1056" i="103"/>
  <c r="F1056" i="103" s="1"/>
  <c r="D1175" i="103"/>
  <c r="F1175" i="103" s="1"/>
  <c r="D1090" i="103"/>
  <c r="F1090" i="103" s="1"/>
  <c r="D1108" i="103"/>
  <c r="F1108" i="103" s="1"/>
  <c r="D1219" i="103"/>
  <c r="F1219" i="103" s="1"/>
  <c r="D1097" i="103"/>
  <c r="F1097" i="103" s="1"/>
  <c r="D1016" i="103"/>
  <c r="F1016" i="103" s="1"/>
  <c r="D1145" i="103"/>
  <c r="F1145" i="103" s="1"/>
  <c r="D1019" i="103"/>
  <c r="F1019" i="103" s="1"/>
  <c r="D1068" i="103"/>
  <c r="F1068" i="103" s="1"/>
  <c r="D1212" i="103"/>
  <c r="F1212" i="103" s="1"/>
  <c r="D1032" i="103"/>
  <c r="F1032" i="103" s="1"/>
  <c r="D1198" i="103"/>
  <c r="F1198" i="103" s="1"/>
  <c r="D1218" i="103"/>
  <c r="F1218" i="103" s="1"/>
  <c r="D1166" i="103"/>
  <c r="F1166" i="103" s="1"/>
  <c r="D1186" i="103"/>
  <c r="F1186" i="103" s="1"/>
  <c r="D1093" i="103"/>
  <c r="F1093" i="103" s="1"/>
  <c r="D1030" i="103"/>
  <c r="F1030" i="103" s="1"/>
  <c r="D1119" i="103"/>
  <c r="F1119" i="103" s="1"/>
  <c r="D1215" i="103"/>
  <c r="F1215" i="103" s="1"/>
  <c r="D1142" i="103"/>
  <c r="F1142" i="103" s="1"/>
  <c r="D1051" i="103"/>
  <c r="F1051" i="103" s="1"/>
  <c r="D1151" i="103"/>
  <c r="F1151" i="103" s="1"/>
  <c r="D1078" i="103"/>
  <c r="F1078" i="103" s="1"/>
  <c r="D1070" i="103"/>
  <c r="F1070" i="103" s="1"/>
  <c r="D1163" i="103"/>
  <c r="F1163" i="103" s="1"/>
  <c r="D1050" i="103"/>
  <c r="F1050" i="103" s="1"/>
  <c r="D1153" i="103"/>
  <c r="F1153" i="103" s="1"/>
  <c r="D1053" i="103"/>
  <c r="F1053" i="103" s="1"/>
  <c r="D1180" i="103"/>
  <c r="F1180" i="103" s="1"/>
  <c r="D1026" i="103"/>
  <c r="F1026" i="103" s="1"/>
  <c r="D1081" i="103"/>
  <c r="F1081" i="103" s="1"/>
  <c r="D1082" i="103"/>
  <c r="F1082" i="103" s="1"/>
  <c r="D1054" i="103"/>
  <c r="F1054" i="103" s="1"/>
  <c r="D1181" i="103"/>
  <c r="F1181" i="103" s="1"/>
  <c r="D1143" i="103"/>
  <c r="F1143" i="103" s="1"/>
  <c r="D1047" i="103"/>
  <c r="F1047" i="103" s="1"/>
  <c r="D1084" i="103"/>
  <c r="F1084" i="103" s="1"/>
  <c r="D1128" i="103"/>
  <c r="F1128" i="103" s="1"/>
  <c r="D1170" i="103"/>
  <c r="F1170" i="103" s="1"/>
  <c r="D1205" i="103"/>
  <c r="F1205" i="103" s="1"/>
  <c r="D1140" i="103"/>
  <c r="F1140" i="103" s="1"/>
  <c r="D1052" i="103"/>
  <c r="F1052" i="103" s="1"/>
  <c r="D1105" i="103"/>
  <c r="F1105" i="103" s="1"/>
  <c r="D1038" i="103"/>
  <c r="F1038" i="103" s="1"/>
  <c r="D1088" i="103"/>
  <c r="F1088" i="103" s="1"/>
  <c r="D1048" i="103"/>
  <c r="F1048" i="103" s="1"/>
  <c r="D1159" i="103"/>
  <c r="F1159" i="103" s="1"/>
  <c r="D1028" i="103"/>
  <c r="F1028" i="103" s="1"/>
  <c r="D1098" i="103"/>
  <c r="F1098" i="103" s="1"/>
  <c r="D1177" i="103"/>
  <c r="F1177" i="103" s="1"/>
  <c r="D1037" i="103"/>
  <c r="F1037" i="103" s="1"/>
  <c r="D1132" i="103"/>
  <c r="F1132" i="103" s="1"/>
  <c r="D1083" i="103"/>
  <c r="F1083" i="103" s="1"/>
  <c r="D1127" i="103"/>
  <c r="F1127" i="103" s="1"/>
  <c r="D1018" i="103"/>
  <c r="F1018" i="103" s="1"/>
  <c r="D1087" i="103"/>
  <c r="F1087" i="103" s="1"/>
  <c r="D1110" i="103"/>
  <c r="F1110" i="103" s="1"/>
  <c r="D1211" i="103"/>
  <c r="F1211" i="103" s="1"/>
  <c r="D1091" i="103"/>
  <c r="F1091" i="103" s="1"/>
  <c r="D1152" i="103"/>
  <c r="F1152" i="103" s="1"/>
  <c r="D1123" i="103"/>
  <c r="F1123" i="103" s="1"/>
  <c r="D1200" i="103"/>
  <c r="F1200" i="103" s="1"/>
  <c r="D1005" i="103"/>
  <c r="F1005" i="103" s="1"/>
  <c r="D992" i="103"/>
  <c r="F992" i="103" s="1"/>
  <c r="D1015" i="103"/>
  <c r="F1015" i="103" s="1"/>
  <c r="D984" i="103"/>
  <c r="F984" i="103" s="1"/>
  <c r="D986" i="103"/>
  <c r="F986" i="103" s="1"/>
  <c r="D1004" i="103"/>
  <c r="F1004" i="103" s="1"/>
  <c r="D1010" i="103"/>
  <c r="F1010" i="103" s="1"/>
  <c r="D1014" i="103"/>
  <c r="F1014" i="103" s="1"/>
  <c r="D1000" i="103"/>
  <c r="F1000" i="103" s="1"/>
  <c r="D1013" i="103"/>
  <c r="F1013" i="103" s="1"/>
  <c r="D987" i="103"/>
  <c r="F987" i="103" s="1"/>
  <c r="D1003" i="103"/>
  <c r="F1003" i="103" s="1"/>
  <c r="D1007" i="103"/>
  <c r="F1007" i="103" s="1"/>
  <c r="D988" i="103"/>
  <c r="F988" i="103" s="1"/>
  <c r="D1008" i="103"/>
  <c r="F1008" i="103" s="1"/>
  <c r="D982" i="103"/>
  <c r="F982" i="103" s="1"/>
  <c r="D985" i="103"/>
  <c r="F985" i="103" s="1"/>
  <c r="D1011" i="103"/>
  <c r="F1011" i="103" s="1"/>
  <c r="D989" i="103"/>
  <c r="F989" i="103" s="1"/>
  <c r="D977" i="103"/>
  <c r="F977" i="103" s="1"/>
  <c r="D993" i="103"/>
  <c r="F993" i="103" s="1"/>
  <c r="D981" i="103"/>
  <c r="F981" i="103" s="1"/>
  <c r="D996" i="103"/>
  <c r="F996" i="103" s="1"/>
  <c r="D1012" i="103"/>
  <c r="F1012" i="103" s="1"/>
  <c r="D994" i="103"/>
  <c r="F994" i="103" s="1"/>
  <c r="D997" i="103"/>
  <c r="F997" i="103" s="1"/>
  <c r="D979" i="103"/>
  <c r="F979" i="103" s="1"/>
  <c r="D1009" i="103"/>
  <c r="F1009" i="103" s="1"/>
  <c r="D976" i="103"/>
  <c r="F976" i="103" s="1"/>
  <c r="D990" i="103"/>
  <c r="F990" i="103" s="1"/>
  <c r="D983" i="103"/>
  <c r="F983" i="103" s="1"/>
  <c r="D1001" i="103"/>
  <c r="F1001" i="103" s="1"/>
  <c r="D999" i="103"/>
  <c r="F999" i="103" s="1"/>
  <c r="D980" i="103"/>
  <c r="F980" i="103" s="1"/>
  <c r="D1006" i="103"/>
  <c r="F1006" i="103" s="1"/>
  <c r="D991" i="103"/>
  <c r="F991" i="103" s="1"/>
  <c r="D998" i="103"/>
  <c r="F998" i="103" s="1"/>
  <c r="D1002" i="103"/>
  <c r="F1002" i="103" s="1"/>
  <c r="D978" i="103"/>
  <c r="F978" i="103" s="1"/>
  <c r="D995" i="103"/>
  <c r="F995" i="103" s="1"/>
  <c r="D959" i="103"/>
  <c r="F959" i="103" s="1"/>
  <c r="D963" i="103"/>
  <c r="F963" i="103" s="1"/>
  <c r="D939" i="103"/>
  <c r="F939" i="103" s="1"/>
  <c r="D930" i="103"/>
  <c r="F930" i="103" s="1"/>
  <c r="D928" i="103"/>
  <c r="F928" i="103" s="1"/>
  <c r="D964" i="103"/>
  <c r="F964" i="103" s="1"/>
  <c r="D962" i="103"/>
  <c r="F962" i="103" s="1"/>
  <c r="D966" i="103"/>
  <c r="F966" i="103" s="1"/>
  <c r="D969" i="103"/>
  <c r="F969" i="103" s="1"/>
  <c r="D968" i="103"/>
  <c r="F968" i="103" s="1"/>
  <c r="D941" i="103"/>
  <c r="F941" i="103" s="1"/>
  <c r="D949" i="103"/>
  <c r="F949" i="103" s="1"/>
  <c r="D940" i="103"/>
  <c r="F940" i="103" s="1"/>
  <c r="D961" i="103"/>
  <c r="F961" i="103" s="1"/>
  <c r="D960" i="103"/>
  <c r="F960" i="103" s="1"/>
  <c r="D935" i="103"/>
  <c r="F935" i="103" s="1"/>
  <c r="D958" i="103"/>
  <c r="F958" i="103" s="1"/>
  <c r="D924" i="103"/>
  <c r="F924" i="103" s="1"/>
  <c r="D946" i="103"/>
  <c r="F946" i="103" s="1"/>
  <c r="D921" i="103"/>
  <c r="F921" i="103" s="1"/>
  <c r="D971" i="103"/>
  <c r="F971" i="103" s="1"/>
  <c r="D973" i="103"/>
  <c r="F973" i="103" s="1"/>
  <c r="D965" i="103"/>
  <c r="F965" i="103" s="1"/>
  <c r="D945" i="103"/>
  <c r="F945" i="103" s="1"/>
  <c r="D955" i="103"/>
  <c r="F955" i="103" s="1"/>
  <c r="D944" i="103"/>
  <c r="F944" i="103" s="1"/>
  <c r="D922" i="103"/>
  <c r="F922" i="103" s="1"/>
  <c r="D943" i="103"/>
  <c r="F943" i="103" s="1"/>
  <c r="D938" i="103"/>
  <c r="F938" i="103" s="1"/>
  <c r="D934" i="103"/>
  <c r="F934" i="103" s="1"/>
  <c r="D926" i="103"/>
  <c r="F926" i="103" s="1"/>
  <c r="D942" i="103"/>
  <c r="F942" i="103" s="1"/>
  <c r="D933" i="103"/>
  <c r="F933" i="103" s="1"/>
  <c r="D916" i="103"/>
  <c r="F916" i="103" s="1"/>
  <c r="D920" i="103"/>
  <c r="F920" i="103" s="1"/>
  <c r="D923" i="103"/>
  <c r="F923" i="103" s="1"/>
  <c r="D932" i="103"/>
  <c r="F932" i="103" s="1"/>
  <c r="D974" i="103"/>
  <c r="F974" i="103" s="1"/>
  <c r="D967" i="103"/>
  <c r="F967" i="103" s="1"/>
  <c r="D919" i="103"/>
  <c r="F919" i="103" s="1"/>
  <c r="D957" i="103"/>
  <c r="F957" i="103" s="1"/>
  <c r="D915" i="103"/>
  <c r="F915" i="103" s="1"/>
  <c r="D918" i="103"/>
  <c r="F918" i="103" s="1"/>
  <c r="D970" i="103"/>
  <c r="F970" i="103" s="1"/>
  <c r="D931" i="103"/>
  <c r="F931" i="103" s="1"/>
  <c r="D929" i="103"/>
  <c r="F929" i="103" s="1"/>
  <c r="D951" i="103"/>
  <c r="F951" i="103" s="1"/>
  <c r="D956" i="103"/>
  <c r="F956" i="103" s="1"/>
  <c r="D972" i="103"/>
  <c r="F972" i="103" s="1"/>
  <c r="D975" i="103"/>
  <c r="F975" i="103" s="1"/>
  <c r="D950" i="103"/>
  <c r="F950" i="103" s="1"/>
  <c r="D953" i="103"/>
  <c r="F953" i="103" s="1"/>
  <c r="D925" i="103"/>
  <c r="F925" i="103" s="1"/>
  <c r="D954" i="103"/>
  <c r="F954" i="103" s="1"/>
  <c r="D947" i="103"/>
  <c r="F947" i="103" s="1"/>
  <c r="D952" i="103"/>
  <c r="F952" i="103" s="1"/>
  <c r="D937" i="103"/>
  <c r="F937" i="103" s="1"/>
  <c r="D948" i="103"/>
  <c r="F948" i="103" s="1"/>
  <c r="D927" i="103"/>
  <c r="F927" i="103" s="1"/>
  <c r="D936" i="103"/>
  <c r="F936" i="103" s="1"/>
  <c r="D917" i="103"/>
  <c r="F917" i="103" s="1"/>
  <c r="D914" i="103"/>
  <c r="F914" i="103" s="1"/>
  <c r="D746" i="103"/>
  <c r="F746" i="103" s="1"/>
  <c r="D905" i="103"/>
  <c r="F905" i="103" s="1"/>
  <c r="D785" i="103"/>
  <c r="F785" i="103" s="1"/>
  <c r="D888" i="103"/>
  <c r="F888" i="103" s="1"/>
  <c r="D777" i="103"/>
  <c r="F777" i="103" s="1"/>
  <c r="D832" i="103"/>
  <c r="F832" i="103" s="1"/>
  <c r="D752" i="103"/>
  <c r="F752" i="103" s="1"/>
  <c r="D757" i="103"/>
  <c r="F757" i="103" s="1"/>
  <c r="D913" i="103"/>
  <c r="F913" i="103" s="1"/>
  <c r="D886" i="103"/>
  <c r="F886" i="103" s="1"/>
  <c r="D791" i="103"/>
  <c r="F791" i="103" s="1"/>
  <c r="D735" i="103"/>
  <c r="F735" i="103" s="1"/>
  <c r="D811" i="103"/>
  <c r="F811" i="103" s="1"/>
  <c r="D805" i="103"/>
  <c r="F805" i="103" s="1"/>
  <c r="D770" i="103"/>
  <c r="F770" i="103" s="1"/>
  <c r="D826" i="103"/>
  <c r="F826" i="103" s="1"/>
  <c r="D760" i="103"/>
  <c r="F760" i="103" s="1"/>
  <c r="D782" i="103"/>
  <c r="F782" i="103" s="1"/>
  <c r="D799" i="103"/>
  <c r="F799" i="103" s="1"/>
  <c r="D771" i="103"/>
  <c r="F771" i="103" s="1"/>
  <c r="D856" i="103"/>
  <c r="F856" i="103" s="1"/>
  <c r="D831" i="103"/>
  <c r="F831" i="103" s="1"/>
  <c r="D776" i="103"/>
  <c r="F776" i="103" s="1"/>
  <c r="D773" i="103"/>
  <c r="F773" i="103" s="1"/>
  <c r="D781" i="103"/>
  <c r="F781" i="103" s="1"/>
  <c r="D884" i="103"/>
  <c r="F884" i="103" s="1"/>
  <c r="D797" i="103"/>
  <c r="F797" i="103" s="1"/>
  <c r="D796" i="103"/>
  <c r="F796" i="103" s="1"/>
  <c r="D903" i="103"/>
  <c r="F903" i="103" s="1"/>
  <c r="D780" i="103"/>
  <c r="F780" i="103" s="1"/>
  <c r="D847" i="103"/>
  <c r="F847" i="103" s="1"/>
  <c r="D912" i="103"/>
  <c r="F912" i="103" s="1"/>
  <c r="D842" i="103"/>
  <c r="F842" i="103" s="1"/>
  <c r="D851" i="103"/>
  <c r="F851" i="103" s="1"/>
  <c r="D742" i="103"/>
  <c r="F742" i="103" s="1"/>
  <c r="D736" i="103"/>
  <c r="F736" i="103" s="1"/>
  <c r="D763" i="103"/>
  <c r="F763" i="103" s="1"/>
  <c r="D848" i="103"/>
  <c r="F848" i="103" s="1"/>
  <c r="D897" i="103"/>
  <c r="F897" i="103" s="1"/>
  <c r="D881" i="103"/>
  <c r="F881" i="103" s="1"/>
  <c r="D902" i="103"/>
  <c r="F902" i="103" s="1"/>
  <c r="D863" i="103"/>
  <c r="F863" i="103" s="1"/>
  <c r="D907" i="103"/>
  <c r="F907" i="103" s="1"/>
  <c r="D747" i="103"/>
  <c r="F747" i="103" s="1"/>
  <c r="D871" i="103"/>
  <c r="F871" i="103" s="1"/>
  <c r="D860" i="103"/>
  <c r="F860" i="103" s="1"/>
  <c r="D854" i="103"/>
  <c r="F854" i="103" s="1"/>
  <c r="D775" i="103"/>
  <c r="F775" i="103" s="1"/>
  <c r="D806" i="103"/>
  <c r="F806" i="103" s="1"/>
  <c r="D889" i="103"/>
  <c r="F889" i="103" s="1"/>
  <c r="D802" i="103"/>
  <c r="F802" i="103" s="1"/>
  <c r="D836" i="103"/>
  <c r="F836" i="103" s="1"/>
  <c r="D852" i="103"/>
  <c r="F852" i="103" s="1"/>
  <c r="D814" i="103"/>
  <c r="F814" i="103" s="1"/>
  <c r="D862" i="103"/>
  <c r="F862" i="103" s="1"/>
  <c r="D910" i="103"/>
  <c r="F910" i="103" s="1"/>
  <c r="D822" i="103"/>
  <c r="F822" i="103" s="1"/>
  <c r="D830" i="103"/>
  <c r="F830" i="103" s="1"/>
  <c r="D756" i="103"/>
  <c r="F756" i="103" s="1"/>
  <c r="D765" i="103"/>
  <c r="F765" i="103" s="1"/>
  <c r="D878" i="103"/>
  <c r="F878" i="103" s="1"/>
  <c r="D866" i="103"/>
  <c r="F866" i="103" s="1"/>
  <c r="D885" i="103"/>
  <c r="F885" i="103" s="1"/>
  <c r="D909" i="103"/>
  <c r="F909" i="103" s="1"/>
  <c r="D896" i="103"/>
  <c r="F896" i="103" s="1"/>
  <c r="D841" i="103"/>
  <c r="F841" i="103" s="1"/>
  <c r="D861" i="103"/>
  <c r="F861" i="103" s="1"/>
  <c r="D740" i="103"/>
  <c r="F740" i="103" s="1"/>
  <c r="D789" i="103"/>
  <c r="F789" i="103" s="1"/>
  <c r="D829" i="103"/>
  <c r="F829" i="103" s="1"/>
  <c r="D793" i="103"/>
  <c r="F793" i="103" s="1"/>
  <c r="D824" i="103"/>
  <c r="F824" i="103" s="1"/>
  <c r="D764" i="103"/>
  <c r="F764" i="103" s="1"/>
  <c r="D816" i="103"/>
  <c r="F816" i="103" s="1"/>
  <c r="D849" i="103"/>
  <c r="F849" i="103" s="1"/>
  <c r="D748" i="103"/>
  <c r="F748" i="103" s="1"/>
  <c r="D786" i="103"/>
  <c r="F786" i="103" s="1"/>
  <c r="D821" i="103"/>
  <c r="F821" i="103" s="1"/>
  <c r="D883" i="103"/>
  <c r="F883" i="103" s="1"/>
  <c r="D906" i="103"/>
  <c r="F906" i="103" s="1"/>
  <c r="D894" i="103"/>
  <c r="F894" i="103" s="1"/>
  <c r="D858" i="103"/>
  <c r="F858" i="103" s="1"/>
  <c r="D778" i="103"/>
  <c r="F778" i="103" s="1"/>
  <c r="D769" i="103"/>
  <c r="F769" i="103" s="1"/>
  <c r="D825" i="103"/>
  <c r="F825" i="103" s="1"/>
  <c r="D808" i="103"/>
  <c r="F808" i="103" s="1"/>
  <c r="D827" i="103"/>
  <c r="F827" i="103" s="1"/>
  <c r="D807" i="103"/>
  <c r="F807" i="103" s="1"/>
  <c r="D870" i="103"/>
  <c r="F870" i="103" s="1"/>
  <c r="D779" i="103"/>
  <c r="F779" i="103" s="1"/>
  <c r="D768" i="103"/>
  <c r="F768" i="103" s="1"/>
  <c r="D898" i="103"/>
  <c r="F898" i="103" s="1"/>
  <c r="D804" i="103"/>
  <c r="F804" i="103" s="1"/>
  <c r="D869" i="103"/>
  <c r="F869" i="103" s="1"/>
  <c r="D759" i="103"/>
  <c r="F759" i="103" s="1"/>
  <c r="D745" i="103"/>
  <c r="F745" i="103" s="1"/>
  <c r="D755" i="103"/>
  <c r="F755" i="103" s="1"/>
  <c r="D762" i="103"/>
  <c r="F762" i="103" s="1"/>
  <c r="D911" i="103"/>
  <c r="F911" i="103" s="1"/>
  <c r="D798" i="103"/>
  <c r="F798" i="103" s="1"/>
  <c r="D803" i="103"/>
  <c r="F803" i="103" s="1"/>
  <c r="D857" i="103"/>
  <c r="F857" i="103" s="1"/>
  <c r="D787" i="103"/>
  <c r="F787" i="103" s="1"/>
  <c r="D859" i="103"/>
  <c r="F859" i="103" s="1"/>
  <c r="D783" i="103"/>
  <c r="F783" i="103" s="1"/>
  <c r="D892" i="103"/>
  <c r="F892" i="103" s="1"/>
  <c r="D845" i="103"/>
  <c r="F845" i="103" s="1"/>
  <c r="D895" i="103"/>
  <c r="F895" i="103" s="1"/>
  <c r="D880" i="103"/>
  <c r="F880" i="103" s="1"/>
  <c r="D864" i="103"/>
  <c r="F864" i="103" s="1"/>
  <c r="D772" i="103"/>
  <c r="F772" i="103" s="1"/>
  <c r="D809" i="103"/>
  <c r="F809" i="103" s="1"/>
  <c r="D850" i="103"/>
  <c r="F850" i="103" s="1"/>
  <c r="D817" i="103"/>
  <c r="F817" i="103" s="1"/>
  <c r="D823" i="103"/>
  <c r="F823" i="103" s="1"/>
  <c r="D795" i="103"/>
  <c r="F795" i="103" s="1"/>
  <c r="D873" i="103"/>
  <c r="F873" i="103" s="1"/>
  <c r="D908" i="103"/>
  <c r="F908" i="103" s="1"/>
  <c r="D839" i="103"/>
  <c r="F839" i="103" s="1"/>
  <c r="D833" i="103"/>
  <c r="F833" i="103" s="1"/>
  <c r="D788" i="103"/>
  <c r="F788" i="103" s="1"/>
  <c r="D877" i="103"/>
  <c r="F877" i="103" s="1"/>
  <c r="D837" i="103"/>
  <c r="F837" i="103" s="1"/>
  <c r="D840" i="103"/>
  <c r="F840" i="103" s="1"/>
  <c r="D739" i="103"/>
  <c r="F739" i="103" s="1"/>
  <c r="D855" i="103"/>
  <c r="F855" i="103" s="1"/>
  <c r="D754" i="103"/>
  <c r="F754" i="103" s="1"/>
  <c r="D882" i="103"/>
  <c r="F882" i="103" s="1"/>
  <c r="D758" i="103"/>
  <c r="F758" i="103" s="1"/>
  <c r="D876" i="103"/>
  <c r="F876" i="103" s="1"/>
  <c r="D743" i="103"/>
  <c r="F743" i="103" s="1"/>
  <c r="D784" i="103"/>
  <c r="F784" i="103" s="1"/>
  <c r="D750" i="103"/>
  <c r="F750" i="103" s="1"/>
  <c r="D741" i="103"/>
  <c r="F741" i="103" s="1"/>
  <c r="D815" i="103"/>
  <c r="F815" i="103" s="1"/>
  <c r="D846" i="103"/>
  <c r="F846" i="103" s="1"/>
  <c r="D891" i="103"/>
  <c r="F891" i="103" s="1"/>
  <c r="D835" i="103"/>
  <c r="F835" i="103" s="1"/>
  <c r="D900" i="103"/>
  <c r="F900" i="103" s="1"/>
  <c r="D887" i="103"/>
  <c r="F887" i="103" s="1"/>
  <c r="D874" i="103"/>
  <c r="F874" i="103" s="1"/>
  <c r="D834" i="103"/>
  <c r="F834" i="103" s="1"/>
  <c r="D904" i="103"/>
  <c r="F904" i="103" s="1"/>
  <c r="D749" i="103"/>
  <c r="F749" i="103" s="1"/>
  <c r="D813" i="103"/>
  <c r="F813" i="103" s="1"/>
  <c r="D865" i="103"/>
  <c r="F865" i="103" s="1"/>
  <c r="D890" i="103"/>
  <c r="F890" i="103" s="1"/>
  <c r="D820" i="103"/>
  <c r="F820" i="103" s="1"/>
  <c r="D867" i="103"/>
  <c r="F867" i="103" s="1"/>
  <c r="D818" i="103"/>
  <c r="F818" i="103" s="1"/>
  <c r="D838" i="103"/>
  <c r="F838" i="103" s="1"/>
  <c r="D899" i="103"/>
  <c r="F899" i="103" s="1"/>
  <c r="D794" i="103"/>
  <c r="F794" i="103" s="1"/>
  <c r="D868" i="103"/>
  <c r="F868" i="103" s="1"/>
  <c r="D744" i="103"/>
  <c r="F744" i="103" s="1"/>
  <c r="D853" i="103"/>
  <c r="F853" i="103" s="1"/>
  <c r="D875" i="103"/>
  <c r="F875" i="103" s="1"/>
  <c r="D901" i="103"/>
  <c r="F901" i="103" s="1"/>
  <c r="D843" i="103"/>
  <c r="F843" i="103" s="1"/>
  <c r="D879" i="103"/>
  <c r="F879" i="103" s="1"/>
  <c r="D767" i="103"/>
  <c r="F767" i="103" s="1"/>
  <c r="D792" i="103"/>
  <c r="F792" i="103" s="1"/>
  <c r="D810" i="103"/>
  <c r="F810" i="103" s="1"/>
  <c r="D893" i="103"/>
  <c r="F893" i="103" s="1"/>
  <c r="D828" i="103"/>
  <c r="F828" i="103" s="1"/>
  <c r="D774" i="103"/>
  <c r="F774" i="103" s="1"/>
  <c r="D800" i="103"/>
  <c r="F800" i="103" s="1"/>
  <c r="D872" i="103"/>
  <c r="F872" i="103" s="1"/>
  <c r="D801" i="103"/>
  <c r="F801" i="103" s="1"/>
  <c r="D790" i="103"/>
  <c r="F790" i="103" s="1"/>
  <c r="D766" i="103"/>
  <c r="F766" i="103" s="1"/>
  <c r="D738" i="103"/>
  <c r="F738" i="103" s="1"/>
  <c r="D751" i="103"/>
  <c r="F751" i="103" s="1"/>
  <c r="D737" i="103"/>
  <c r="F737" i="103" s="1"/>
  <c r="D812" i="103"/>
  <c r="F812" i="103" s="1"/>
  <c r="D753" i="103"/>
  <c r="F753" i="103" s="1"/>
  <c r="D761" i="103"/>
  <c r="F761" i="103" s="1"/>
  <c r="D819" i="103"/>
  <c r="F819" i="103" s="1"/>
  <c r="D844" i="103"/>
  <c r="F844" i="103" s="1"/>
  <c r="D627" i="103"/>
  <c r="F627" i="103" s="1"/>
  <c r="D584" i="103"/>
  <c r="F584" i="103" s="1"/>
  <c r="D685" i="103"/>
  <c r="F685" i="103" s="1"/>
  <c r="D672" i="103"/>
  <c r="F672" i="103" s="1"/>
  <c r="D600" i="103"/>
  <c r="F600" i="103" s="1"/>
  <c r="D724" i="103"/>
  <c r="F724" i="103" s="1"/>
  <c r="D643" i="103"/>
  <c r="F643" i="103" s="1"/>
  <c r="D563" i="103"/>
  <c r="F563" i="103" s="1"/>
  <c r="D636" i="103"/>
  <c r="F636" i="103" s="1"/>
  <c r="D699" i="103"/>
  <c r="F699" i="103" s="1"/>
  <c r="D623" i="103"/>
  <c r="F623" i="103" s="1"/>
  <c r="D567" i="103"/>
  <c r="F567" i="103" s="1"/>
  <c r="D703" i="103"/>
  <c r="F703" i="103" s="1"/>
  <c r="D693" i="103"/>
  <c r="F693" i="103" s="1"/>
  <c r="D543" i="103"/>
  <c r="F543" i="103" s="1"/>
  <c r="D615" i="103"/>
  <c r="F615" i="103" s="1"/>
  <c r="D665" i="103"/>
  <c r="F665" i="103" s="1"/>
  <c r="D708" i="103"/>
  <c r="F708" i="103" s="1"/>
  <c r="D592" i="103"/>
  <c r="F592" i="103" s="1"/>
  <c r="D533" i="103"/>
  <c r="F533" i="103" s="1"/>
  <c r="D653" i="103"/>
  <c r="F653" i="103" s="1"/>
  <c r="D686" i="103"/>
  <c r="F686" i="103" s="1"/>
  <c r="D691" i="103"/>
  <c r="F691" i="103" s="1"/>
  <c r="D670" i="103"/>
  <c r="F670" i="103" s="1"/>
  <c r="D726" i="103"/>
  <c r="F726" i="103" s="1"/>
  <c r="D607" i="103"/>
  <c r="F607" i="103" s="1"/>
  <c r="D531" i="103"/>
  <c r="F531" i="103" s="1"/>
  <c r="D678" i="103"/>
  <c r="F678" i="103" s="1"/>
  <c r="D568" i="103"/>
  <c r="F568" i="103" s="1"/>
  <c r="D667" i="103"/>
  <c r="F667" i="103" s="1"/>
  <c r="D604" i="103"/>
  <c r="F604" i="103" s="1"/>
  <c r="D684" i="103"/>
  <c r="F684" i="103" s="1"/>
  <c r="D566" i="103"/>
  <c r="F566" i="103" s="1"/>
  <c r="D687" i="103"/>
  <c r="F687" i="103" s="1"/>
  <c r="D688" i="103"/>
  <c r="F688" i="103" s="1"/>
  <c r="D668" i="103"/>
  <c r="F668" i="103" s="1"/>
  <c r="D570" i="103"/>
  <c r="F570" i="103" s="1"/>
  <c r="D734" i="103"/>
  <c r="F734" i="103" s="1"/>
  <c r="D638" i="103"/>
  <c r="F638" i="103" s="1"/>
  <c r="D644" i="103"/>
  <c r="F644" i="103" s="1"/>
  <c r="D629" i="103"/>
  <c r="F629" i="103" s="1"/>
  <c r="D583" i="103"/>
  <c r="F583" i="103" s="1"/>
  <c r="D573" i="103"/>
  <c r="F573" i="103" s="1"/>
  <c r="D666" i="103"/>
  <c r="F666" i="103" s="1"/>
  <c r="D572" i="103"/>
  <c r="F572" i="103" s="1"/>
  <c r="D582" i="103"/>
  <c r="F582" i="103" s="1"/>
  <c r="D606" i="103"/>
  <c r="F606" i="103" s="1"/>
  <c r="D545" i="103"/>
  <c r="F545" i="103" s="1"/>
  <c r="D553" i="103"/>
  <c r="F553" i="103" s="1"/>
  <c r="D689" i="103"/>
  <c r="F689" i="103" s="1"/>
  <c r="D581" i="103"/>
  <c r="F581" i="103" s="1"/>
  <c r="D589" i="103"/>
  <c r="F589" i="103" s="1"/>
  <c r="D544" i="103"/>
  <c r="F544" i="103" s="1"/>
  <c r="D619" i="103"/>
  <c r="F619" i="103" s="1"/>
  <c r="D676" i="103"/>
  <c r="F676" i="103" s="1"/>
  <c r="D673" i="103"/>
  <c r="F673" i="103" s="1"/>
  <c r="D701" i="103"/>
  <c r="F701" i="103" s="1"/>
  <c r="D725" i="103"/>
  <c r="F725" i="103" s="1"/>
  <c r="D710" i="103"/>
  <c r="F710" i="103" s="1"/>
  <c r="D718" i="103"/>
  <c r="F718" i="103" s="1"/>
  <c r="D658" i="103"/>
  <c r="F658" i="103" s="1"/>
  <c r="D651" i="103"/>
  <c r="F651" i="103" s="1"/>
  <c r="D565" i="103"/>
  <c r="F565" i="103" s="1"/>
  <c r="D564" i="103"/>
  <c r="F564" i="103" s="1"/>
  <c r="D645" i="103"/>
  <c r="F645" i="103" s="1"/>
  <c r="D539" i="103"/>
  <c r="F539" i="103" s="1"/>
  <c r="D669" i="103"/>
  <c r="F669" i="103" s="1"/>
  <c r="D562" i="103"/>
  <c r="F562" i="103" s="1"/>
  <c r="D729" i="103"/>
  <c r="F729" i="103" s="1"/>
  <c r="D527" i="103"/>
  <c r="F527" i="103" s="1"/>
  <c r="D696" i="103"/>
  <c r="F696" i="103" s="1"/>
  <c r="D723" i="103"/>
  <c r="F723" i="103" s="1"/>
  <c r="D654" i="103"/>
  <c r="F654" i="103" s="1"/>
  <c r="D692" i="103"/>
  <c r="F692" i="103" s="1"/>
  <c r="D550" i="103"/>
  <c r="F550" i="103" s="1"/>
  <c r="D731" i="103"/>
  <c r="F731" i="103" s="1"/>
  <c r="D637" i="103"/>
  <c r="F637" i="103" s="1"/>
  <c r="D677" i="103"/>
  <c r="F677" i="103" s="1"/>
  <c r="D722" i="103"/>
  <c r="F722" i="103" s="1"/>
  <c r="D525" i="103"/>
  <c r="F525" i="103" s="1"/>
  <c r="D679" i="103"/>
  <c r="F679" i="103" s="1"/>
  <c r="D662" i="103"/>
  <c r="F662" i="103" s="1"/>
  <c r="D680" i="103"/>
  <c r="F680" i="103" s="1"/>
  <c r="D695" i="103"/>
  <c r="F695" i="103" s="1"/>
  <c r="D717" i="103"/>
  <c r="F717" i="103" s="1"/>
  <c r="D575" i="103"/>
  <c r="F575" i="103" s="1"/>
  <c r="D704" i="103"/>
  <c r="F704" i="103" s="1"/>
  <c r="D594" i="103"/>
  <c r="F594" i="103" s="1"/>
  <c r="D675" i="103"/>
  <c r="F675" i="103" s="1"/>
  <c r="D628" i="103"/>
  <c r="F628" i="103" s="1"/>
  <c r="D577" i="103"/>
  <c r="F577" i="103" s="1"/>
  <c r="D697" i="103"/>
  <c r="F697" i="103" s="1"/>
  <c r="D569" i="103"/>
  <c r="F569" i="103" s="1"/>
  <c r="D674" i="103"/>
  <c r="F674" i="103" s="1"/>
  <c r="D549" i="103"/>
  <c r="F549" i="103" s="1"/>
  <c r="D640" i="103"/>
  <c r="F640" i="103" s="1"/>
  <c r="D559" i="103"/>
  <c r="F559" i="103" s="1"/>
  <c r="D649" i="103"/>
  <c r="F649" i="103" s="1"/>
  <c r="D661" i="103"/>
  <c r="F661" i="103" s="1"/>
  <c r="D609" i="103"/>
  <c r="F609" i="103" s="1"/>
  <c r="D548" i="103"/>
  <c r="F548" i="103" s="1"/>
  <c r="D608" i="103"/>
  <c r="F608" i="103" s="1"/>
  <c r="D622" i="103"/>
  <c r="F622" i="103" s="1"/>
  <c r="D605" i="103"/>
  <c r="F605" i="103" s="1"/>
  <c r="D538" i="103"/>
  <c r="F538" i="103" s="1"/>
  <c r="D664" i="103"/>
  <c r="F664" i="103" s="1"/>
  <c r="D547" i="103"/>
  <c r="F547" i="103" s="1"/>
  <c r="D694" i="103"/>
  <c r="F694" i="103" s="1"/>
  <c r="D542" i="103"/>
  <c r="F542" i="103" s="1"/>
  <c r="D707" i="103"/>
  <c r="F707" i="103" s="1"/>
  <c r="D588" i="103"/>
  <c r="F588" i="103" s="1"/>
  <c r="D537" i="103"/>
  <c r="F537" i="103" s="1"/>
  <c r="D659" i="103"/>
  <c r="F659" i="103" s="1"/>
  <c r="D597" i="103"/>
  <c r="F597" i="103" s="1"/>
  <c r="D682" i="103"/>
  <c r="F682" i="103" s="1"/>
  <c r="D529" i="103"/>
  <c r="F529" i="103" s="1"/>
  <c r="D546" i="103"/>
  <c r="F546" i="103" s="1"/>
  <c r="D536" i="103"/>
  <c r="F536" i="103" s="1"/>
  <c r="D611" i="103"/>
  <c r="F611" i="103" s="1"/>
  <c r="D595" i="103"/>
  <c r="F595" i="103" s="1"/>
  <c r="D646" i="103"/>
  <c r="F646" i="103" s="1"/>
  <c r="D705" i="103"/>
  <c r="F705" i="103" s="1"/>
  <c r="D730" i="103"/>
  <c r="F730" i="103" s="1"/>
  <c r="D714" i="103"/>
  <c r="F714" i="103" s="1"/>
  <c r="D721" i="103"/>
  <c r="F721" i="103" s="1"/>
  <c r="D520" i="103"/>
  <c r="F520" i="103" s="1"/>
  <c r="D624" i="103"/>
  <c r="F624" i="103" s="1"/>
  <c r="D660" i="103"/>
  <c r="F660" i="103" s="1"/>
  <c r="D713" i="103"/>
  <c r="F713" i="103" s="1"/>
  <c r="D524" i="103"/>
  <c r="F524" i="103" s="1"/>
  <c r="D719" i="103"/>
  <c r="F719" i="103" s="1"/>
  <c r="D526" i="103"/>
  <c r="F526" i="103" s="1"/>
  <c r="D618" i="103"/>
  <c r="F618" i="103" s="1"/>
  <c r="D706" i="103"/>
  <c r="F706" i="103" s="1"/>
  <c r="D580" i="103"/>
  <c r="F580" i="103" s="1"/>
  <c r="D535" i="103"/>
  <c r="F535" i="103" s="1"/>
  <c r="D727" i="103"/>
  <c r="F727" i="103" s="1"/>
  <c r="D578" i="103"/>
  <c r="F578" i="103" s="1"/>
  <c r="D586" i="103"/>
  <c r="F586" i="103" s="1"/>
  <c r="D617" i="103"/>
  <c r="F617" i="103" s="1"/>
  <c r="D625" i="103"/>
  <c r="F625" i="103" s="1"/>
  <c r="D585" i="103"/>
  <c r="F585" i="103" s="1"/>
  <c r="D601" i="103"/>
  <c r="F601" i="103" s="1"/>
  <c r="D571" i="103"/>
  <c r="F571" i="103" s="1"/>
  <c r="D639" i="103"/>
  <c r="F639" i="103" s="1"/>
  <c r="D523" i="103"/>
  <c r="F523" i="103" s="1"/>
  <c r="D647" i="103"/>
  <c r="F647" i="103" s="1"/>
  <c r="D632" i="103"/>
  <c r="F632" i="103" s="1"/>
  <c r="D561" i="103"/>
  <c r="F561" i="103" s="1"/>
  <c r="D587" i="103"/>
  <c r="F587" i="103" s="1"/>
  <c r="D681" i="103"/>
  <c r="F681" i="103" s="1"/>
  <c r="D634" i="103"/>
  <c r="F634" i="103" s="1"/>
  <c r="D641" i="103"/>
  <c r="F641" i="103" s="1"/>
  <c r="D711" i="103"/>
  <c r="F711" i="103" s="1"/>
  <c r="D591" i="103"/>
  <c r="F591" i="103" s="1"/>
  <c r="D519" i="103"/>
  <c r="F519" i="103" s="1"/>
  <c r="D657" i="103"/>
  <c r="F657" i="103" s="1"/>
  <c r="D522" i="103"/>
  <c r="F522" i="103" s="1"/>
  <c r="D574" i="103"/>
  <c r="F574" i="103" s="1"/>
  <c r="D733" i="103"/>
  <c r="F733" i="103" s="1"/>
  <c r="D599" i="103"/>
  <c r="F599" i="103" s="1"/>
  <c r="D648" i="103"/>
  <c r="F648" i="103" s="1"/>
  <c r="D534" i="103"/>
  <c r="F534" i="103" s="1"/>
  <c r="D700" i="103"/>
  <c r="F700" i="103" s="1"/>
  <c r="D715" i="103"/>
  <c r="F715" i="103" s="1"/>
  <c r="D709" i="103"/>
  <c r="F709" i="103" s="1"/>
  <c r="D728" i="103"/>
  <c r="F728" i="103" s="1"/>
  <c r="D626" i="103"/>
  <c r="F626" i="103" s="1"/>
  <c r="D690" i="103"/>
  <c r="F690" i="103" s="1"/>
  <c r="D532" i="103"/>
  <c r="F532" i="103" s="1"/>
  <c r="D631" i="103"/>
  <c r="F631" i="103" s="1"/>
  <c r="D663" i="103"/>
  <c r="F663" i="103" s="1"/>
  <c r="D555" i="103"/>
  <c r="F555" i="103" s="1"/>
  <c r="D683" i="103"/>
  <c r="F683" i="103" s="1"/>
  <c r="D560" i="103"/>
  <c r="F560" i="103" s="1"/>
  <c r="D602" i="103"/>
  <c r="F602" i="103" s="1"/>
  <c r="D576" i="103"/>
  <c r="F576" i="103" s="1"/>
  <c r="D620" i="103"/>
  <c r="F620" i="103" s="1"/>
  <c r="D579" i="103"/>
  <c r="F579" i="103" s="1"/>
  <c r="D720" i="103"/>
  <c r="F720" i="103" s="1"/>
  <c r="D554" i="103"/>
  <c r="F554" i="103" s="1"/>
  <c r="D656" i="103"/>
  <c r="F656" i="103" s="1"/>
  <c r="D557" i="103"/>
  <c r="F557" i="103" s="1"/>
  <c r="D702" i="103"/>
  <c r="F702" i="103" s="1"/>
  <c r="D528" i="103"/>
  <c r="F528" i="103" s="1"/>
  <c r="D610" i="103"/>
  <c r="F610" i="103" s="1"/>
  <c r="D593" i="103"/>
  <c r="F593" i="103" s="1"/>
  <c r="D558" i="103"/>
  <c r="F558" i="103" s="1"/>
  <c r="D712" i="103"/>
  <c r="F712" i="103" s="1"/>
  <c r="D621" i="103"/>
  <c r="F621" i="103" s="1"/>
  <c r="D551" i="103"/>
  <c r="F551" i="103" s="1"/>
  <c r="D596" i="103"/>
  <c r="F596" i="103" s="1"/>
  <c r="D613" i="103"/>
  <c r="F613" i="103" s="1"/>
  <c r="D590" i="103"/>
  <c r="F590" i="103" s="1"/>
  <c r="D652" i="103"/>
  <c r="F652" i="103" s="1"/>
  <c r="D671" i="103"/>
  <c r="F671" i="103" s="1"/>
  <c r="D556" i="103"/>
  <c r="F556" i="103" s="1"/>
  <c r="D633" i="103"/>
  <c r="F633" i="103" s="1"/>
  <c r="D541" i="103"/>
  <c r="F541" i="103" s="1"/>
  <c r="D630" i="103"/>
  <c r="F630" i="103" s="1"/>
  <c r="D552" i="103"/>
  <c r="F552" i="103" s="1"/>
  <c r="D642" i="103"/>
  <c r="F642" i="103" s="1"/>
  <c r="D530" i="103"/>
  <c r="F530" i="103" s="1"/>
  <c r="D635" i="103"/>
  <c r="F635" i="103" s="1"/>
  <c r="D698" i="103"/>
  <c r="F698" i="103" s="1"/>
  <c r="D540" i="103"/>
  <c r="F540" i="103" s="1"/>
  <c r="D650" i="103"/>
  <c r="F650" i="103" s="1"/>
  <c r="D614" i="103"/>
  <c r="F614" i="103" s="1"/>
  <c r="D521" i="103"/>
  <c r="F521" i="103" s="1"/>
  <c r="D616" i="103"/>
  <c r="F616" i="103" s="1"/>
  <c r="D655" i="103"/>
  <c r="F655" i="103" s="1"/>
  <c r="D716" i="103"/>
  <c r="F716" i="103" s="1"/>
  <c r="D603" i="103"/>
  <c r="F603" i="103" s="1"/>
  <c r="D598" i="103"/>
  <c r="F598" i="103" s="1"/>
  <c r="D612" i="103"/>
  <c r="F612" i="103" s="1"/>
  <c r="D732" i="103"/>
  <c r="F732" i="103" s="1"/>
  <c r="D510" i="103"/>
  <c r="F510" i="103" s="1"/>
  <c r="D499" i="103"/>
  <c r="F499" i="103" s="1"/>
  <c r="D518" i="103"/>
  <c r="F518" i="103" s="1"/>
  <c r="D508" i="103"/>
  <c r="F508" i="103" s="1"/>
  <c r="D515" i="103"/>
  <c r="F515" i="103" s="1"/>
  <c r="D517" i="103"/>
  <c r="F517" i="103" s="1"/>
  <c r="D502" i="103"/>
  <c r="F502" i="103" s="1"/>
  <c r="D516" i="103"/>
  <c r="F516" i="103" s="1"/>
  <c r="D507" i="103"/>
  <c r="F507" i="103" s="1"/>
  <c r="D512" i="103"/>
  <c r="F512" i="103" s="1"/>
  <c r="D497" i="103"/>
  <c r="F497" i="103" s="1"/>
  <c r="D514" i="103"/>
  <c r="F514" i="103" s="1"/>
  <c r="D513" i="103"/>
  <c r="F513" i="103" s="1"/>
  <c r="D501" i="103"/>
  <c r="F501" i="103" s="1"/>
  <c r="D500" i="103"/>
  <c r="F500" i="103" s="1"/>
  <c r="D498" i="103"/>
  <c r="F498" i="103" s="1"/>
  <c r="D511" i="103"/>
  <c r="F511" i="103" s="1"/>
  <c r="D495" i="103"/>
  <c r="F495" i="103" s="1"/>
  <c r="D505" i="103"/>
  <c r="F505" i="103" s="1"/>
  <c r="D504" i="103"/>
  <c r="F504" i="103" s="1"/>
  <c r="D509" i="103"/>
  <c r="F509" i="103" s="1"/>
  <c r="D496" i="103"/>
  <c r="F496" i="103" s="1"/>
  <c r="D503" i="103"/>
  <c r="F503" i="103" s="1"/>
  <c r="D506" i="103"/>
  <c r="F506" i="103" s="1"/>
  <c r="D491" i="103"/>
  <c r="F491" i="103" s="1"/>
  <c r="D456" i="103"/>
  <c r="F456" i="103" s="1"/>
  <c r="D460" i="103"/>
  <c r="F460" i="103" s="1"/>
  <c r="D436" i="103"/>
  <c r="F436" i="103" s="1"/>
  <c r="D478" i="103"/>
  <c r="F478" i="103" s="1"/>
  <c r="D427" i="103"/>
  <c r="F427" i="103" s="1"/>
  <c r="D425" i="103"/>
  <c r="F425" i="103" s="1"/>
  <c r="D461" i="103"/>
  <c r="F461" i="103" s="1"/>
  <c r="D474" i="103"/>
  <c r="F474" i="103" s="1"/>
  <c r="D459" i="103"/>
  <c r="F459" i="103" s="1"/>
  <c r="D463" i="103"/>
  <c r="F463" i="103" s="1"/>
  <c r="D479" i="103"/>
  <c r="F479" i="103" s="1"/>
  <c r="D466" i="103"/>
  <c r="F466" i="103" s="1"/>
  <c r="D465" i="103"/>
  <c r="F465" i="103" s="1"/>
  <c r="D472" i="103"/>
  <c r="F472" i="103" s="1"/>
  <c r="D438" i="103"/>
  <c r="F438" i="103" s="1"/>
  <c r="D446" i="103"/>
  <c r="F446" i="103" s="1"/>
  <c r="D489" i="103"/>
  <c r="F489" i="103" s="1"/>
  <c r="D488" i="103"/>
  <c r="F488" i="103" s="1"/>
  <c r="D437" i="103"/>
  <c r="F437" i="103" s="1"/>
  <c r="D458" i="103"/>
  <c r="F458" i="103" s="1"/>
  <c r="D457" i="103"/>
  <c r="F457" i="103" s="1"/>
  <c r="D455" i="103"/>
  <c r="F455" i="103" s="1"/>
  <c r="D421" i="103"/>
  <c r="F421" i="103" s="1"/>
  <c r="D443" i="103"/>
  <c r="F443" i="103" s="1"/>
  <c r="D418" i="103"/>
  <c r="F418" i="103" s="1"/>
  <c r="D490" i="103"/>
  <c r="F490" i="103" s="1"/>
  <c r="D468" i="103"/>
  <c r="F468" i="103" s="1"/>
  <c r="D475" i="103"/>
  <c r="F475" i="103" s="1"/>
  <c r="D470" i="103"/>
  <c r="F470" i="103" s="1"/>
  <c r="D462" i="103"/>
  <c r="F462" i="103" s="1"/>
  <c r="D442" i="103"/>
  <c r="F442" i="103" s="1"/>
  <c r="D452" i="103"/>
  <c r="F452" i="103" s="1"/>
  <c r="D441" i="103"/>
  <c r="F441" i="103" s="1"/>
  <c r="D419" i="103"/>
  <c r="F419" i="103" s="1"/>
  <c r="D494" i="103"/>
  <c r="F494" i="103" s="1"/>
  <c r="D432" i="103"/>
  <c r="F432" i="103" s="1"/>
  <c r="D440" i="103"/>
  <c r="F440" i="103" s="1"/>
  <c r="D435" i="103"/>
  <c r="F435" i="103" s="1"/>
  <c r="D485" i="103"/>
  <c r="F485" i="103" s="1"/>
  <c r="D431" i="103"/>
  <c r="F431" i="103" s="1"/>
  <c r="D493" i="103"/>
  <c r="F493" i="103" s="1"/>
  <c r="D423" i="103"/>
  <c r="F423" i="103" s="1"/>
  <c r="D439" i="103"/>
  <c r="F439" i="103" s="1"/>
  <c r="D430" i="103"/>
  <c r="F430" i="103" s="1"/>
  <c r="D413" i="103"/>
  <c r="F413" i="103" s="1"/>
  <c r="D417" i="103"/>
  <c r="F417" i="103" s="1"/>
  <c r="D420" i="103"/>
  <c r="F420" i="103" s="1"/>
  <c r="D483" i="103"/>
  <c r="F483" i="103" s="1"/>
  <c r="D429" i="103"/>
  <c r="F429" i="103" s="1"/>
  <c r="D471" i="103"/>
  <c r="F471" i="103" s="1"/>
  <c r="D477" i="103"/>
  <c r="F477" i="103" s="1"/>
  <c r="D464" i="103"/>
  <c r="F464" i="103" s="1"/>
  <c r="D416" i="103"/>
  <c r="F416" i="103" s="1"/>
  <c r="D454" i="103"/>
  <c r="F454" i="103" s="1"/>
  <c r="D487" i="103"/>
  <c r="F487" i="103" s="1"/>
  <c r="D484" i="103"/>
  <c r="F484" i="103" s="1"/>
  <c r="D412" i="103"/>
  <c r="F412" i="103" s="1"/>
  <c r="D415" i="103"/>
  <c r="F415" i="103" s="1"/>
  <c r="D467" i="103"/>
  <c r="F467" i="103" s="1"/>
  <c r="D428" i="103"/>
  <c r="F428" i="103" s="1"/>
  <c r="D473" i="103"/>
  <c r="F473" i="103" s="1"/>
  <c r="D426" i="103"/>
  <c r="F426" i="103" s="1"/>
  <c r="D448" i="103"/>
  <c r="F448" i="103" s="1"/>
  <c r="D453" i="103"/>
  <c r="F453" i="103" s="1"/>
  <c r="D482" i="103"/>
  <c r="F482" i="103" s="1"/>
  <c r="D469" i="103"/>
  <c r="F469" i="103" s="1"/>
  <c r="D447" i="103"/>
  <c r="F447" i="103" s="1"/>
  <c r="D450" i="103"/>
  <c r="F450" i="103" s="1"/>
  <c r="D422" i="103"/>
  <c r="F422" i="103" s="1"/>
  <c r="D486" i="103"/>
  <c r="F486" i="103" s="1"/>
  <c r="D480" i="103"/>
  <c r="F480" i="103" s="1"/>
  <c r="D451" i="103"/>
  <c r="F451" i="103" s="1"/>
  <c r="D444" i="103"/>
  <c r="F444" i="103" s="1"/>
  <c r="D481" i="103"/>
  <c r="F481" i="103" s="1"/>
  <c r="D449" i="103"/>
  <c r="F449" i="103" s="1"/>
  <c r="D434" i="103"/>
  <c r="F434" i="103" s="1"/>
  <c r="D445" i="103"/>
  <c r="F445" i="103" s="1"/>
  <c r="D424" i="103"/>
  <c r="F424" i="103" s="1"/>
  <c r="D433" i="103"/>
  <c r="F433" i="103" s="1"/>
  <c r="D414" i="103"/>
  <c r="F414" i="103" s="1"/>
  <c r="D492" i="103"/>
  <c r="F492" i="103" s="1"/>
  <c r="D476" i="103"/>
  <c r="F476" i="103" s="1"/>
  <c r="D392" i="103"/>
  <c r="F392" i="103" s="1"/>
  <c r="D257" i="103"/>
  <c r="F257" i="103" s="1"/>
  <c r="D385" i="103"/>
  <c r="F385" i="103" s="1"/>
  <c r="D259" i="103"/>
  <c r="F259" i="103" s="1"/>
  <c r="D322" i="103"/>
  <c r="F322" i="103" s="1"/>
  <c r="D409" i="103"/>
  <c r="F409" i="103" s="1"/>
  <c r="D376" i="103"/>
  <c r="F376" i="103" s="1"/>
  <c r="D288" i="103"/>
  <c r="F288" i="103" s="1"/>
  <c r="D302" i="103"/>
  <c r="F302" i="103" s="1"/>
  <c r="D303" i="103"/>
  <c r="F303" i="103" s="1"/>
  <c r="D306" i="103"/>
  <c r="F306" i="103" s="1"/>
  <c r="D273" i="103"/>
  <c r="F273" i="103" s="1"/>
  <c r="D324" i="103"/>
  <c r="F324" i="103" s="1"/>
  <c r="D258" i="103"/>
  <c r="F258" i="103" s="1"/>
  <c r="D264" i="103"/>
  <c r="F264" i="103" s="1"/>
  <c r="D267" i="103"/>
  <c r="F267" i="103" s="1"/>
  <c r="D272" i="103"/>
  <c r="F272" i="103" s="1"/>
  <c r="D357" i="103"/>
  <c r="F357" i="103" s="1"/>
  <c r="D277" i="103"/>
  <c r="F277" i="103" s="1"/>
  <c r="D300" i="103"/>
  <c r="F300" i="103" s="1"/>
  <c r="D276" i="103"/>
  <c r="F276" i="103" s="1"/>
  <c r="D374" i="103"/>
  <c r="F374" i="103" s="1"/>
  <c r="D296" i="103"/>
  <c r="F296" i="103" s="1"/>
  <c r="D316" i="103"/>
  <c r="F316" i="103" s="1"/>
  <c r="D398" i="103"/>
  <c r="F398" i="103" s="1"/>
  <c r="D256" i="103"/>
  <c r="F256" i="103" s="1"/>
  <c r="D326" i="103"/>
  <c r="F326" i="103" s="1"/>
  <c r="D406" i="103"/>
  <c r="F406" i="103" s="1"/>
  <c r="D291" i="103"/>
  <c r="F291" i="103" s="1"/>
  <c r="D325" i="103"/>
  <c r="F325" i="103" s="1"/>
  <c r="D407" i="103"/>
  <c r="F407" i="103" s="1"/>
  <c r="D330" i="103"/>
  <c r="F330" i="103" s="1"/>
  <c r="D391" i="103"/>
  <c r="F391" i="103" s="1"/>
  <c r="D408" i="103"/>
  <c r="F408" i="103" s="1"/>
  <c r="D384" i="103"/>
  <c r="F384" i="103" s="1"/>
  <c r="D399" i="103"/>
  <c r="F399" i="103" s="1"/>
  <c r="D355" i="103"/>
  <c r="F355" i="103" s="1"/>
  <c r="D352" i="103"/>
  <c r="F352" i="103" s="1"/>
  <c r="D364" i="103"/>
  <c r="F364" i="103" s="1"/>
  <c r="D362" i="103"/>
  <c r="F362" i="103" s="1"/>
  <c r="D378" i="103"/>
  <c r="F378" i="103" s="1"/>
  <c r="D343" i="103"/>
  <c r="F343" i="103" s="1"/>
  <c r="D290" i="103"/>
  <c r="F290" i="103" s="1"/>
  <c r="D356" i="103"/>
  <c r="F356" i="103" s="1"/>
  <c r="D292" i="103"/>
  <c r="F292" i="103" s="1"/>
  <c r="D361" i="103"/>
  <c r="F361" i="103" s="1"/>
  <c r="D404" i="103"/>
  <c r="F404" i="103" s="1"/>
  <c r="D311" i="103"/>
  <c r="F311" i="103" s="1"/>
  <c r="D335" i="103"/>
  <c r="F335" i="103" s="1"/>
  <c r="D319" i="103"/>
  <c r="F319" i="103" s="1"/>
  <c r="D390" i="103"/>
  <c r="F390" i="103" s="1"/>
  <c r="D347" i="103"/>
  <c r="F347" i="103" s="1"/>
  <c r="D377" i="103"/>
  <c r="F377" i="103" s="1"/>
  <c r="D403" i="103"/>
  <c r="F403" i="103" s="1"/>
  <c r="D379" i="103"/>
  <c r="F379" i="103" s="1"/>
  <c r="D327" i="103"/>
  <c r="F327" i="103" s="1"/>
  <c r="D353" i="103"/>
  <c r="F353" i="103" s="1"/>
  <c r="D313" i="103"/>
  <c r="F313" i="103" s="1"/>
  <c r="D281" i="103"/>
  <c r="F281" i="103" s="1"/>
  <c r="D308" i="103"/>
  <c r="F308" i="103" s="1"/>
  <c r="D348" i="103"/>
  <c r="F348" i="103" s="1"/>
  <c r="D299" i="103"/>
  <c r="F299" i="103" s="1"/>
  <c r="D373" i="103"/>
  <c r="F373" i="103" s="1"/>
  <c r="D400" i="103"/>
  <c r="F400" i="103" s="1"/>
  <c r="D388" i="103"/>
  <c r="F388" i="103" s="1"/>
  <c r="D336" i="103"/>
  <c r="F336" i="103" s="1"/>
  <c r="D289" i="103"/>
  <c r="F289" i="103" s="1"/>
  <c r="D287" i="103"/>
  <c r="F287" i="103" s="1"/>
  <c r="D359" i="103"/>
  <c r="F359" i="103" s="1"/>
  <c r="D394" i="103"/>
  <c r="F394" i="103" s="1"/>
  <c r="D387" i="103"/>
  <c r="F387" i="103" s="1"/>
  <c r="D286" i="103"/>
  <c r="F286" i="103" s="1"/>
  <c r="D350" i="103"/>
  <c r="F350" i="103" s="1"/>
  <c r="D317" i="103"/>
  <c r="F317" i="103" s="1"/>
  <c r="D261" i="103"/>
  <c r="F261" i="103" s="1"/>
  <c r="D262" i="103"/>
  <c r="F262" i="103" s="1"/>
  <c r="D255" i="103"/>
  <c r="F255" i="103" s="1"/>
  <c r="D405" i="103"/>
  <c r="F405" i="103" s="1"/>
  <c r="D270" i="103"/>
  <c r="F270" i="103" s="1"/>
  <c r="D307" i="103"/>
  <c r="F307" i="103" s="1"/>
  <c r="D298" i="103"/>
  <c r="F298" i="103" s="1"/>
  <c r="D338" i="103"/>
  <c r="F338" i="103" s="1"/>
  <c r="D339" i="103"/>
  <c r="F339" i="103" s="1"/>
  <c r="D283" i="103"/>
  <c r="F283" i="103" s="1"/>
  <c r="D383" i="103"/>
  <c r="F383" i="103" s="1"/>
  <c r="D321" i="103"/>
  <c r="F321" i="103" s="1"/>
  <c r="D381" i="103"/>
  <c r="F381" i="103" s="1"/>
  <c r="D297" i="103"/>
  <c r="F297" i="103" s="1"/>
  <c r="D372" i="103"/>
  <c r="F372" i="103" s="1"/>
  <c r="D367" i="103"/>
  <c r="F367" i="103" s="1"/>
  <c r="D263" i="103"/>
  <c r="F263" i="103" s="1"/>
  <c r="D294" i="103"/>
  <c r="F294" i="103" s="1"/>
  <c r="D344" i="103"/>
  <c r="F344" i="103" s="1"/>
  <c r="D304" i="103"/>
  <c r="F304" i="103" s="1"/>
  <c r="D310" i="103"/>
  <c r="F310" i="103" s="1"/>
  <c r="D328" i="103"/>
  <c r="F328" i="103" s="1"/>
  <c r="D280" i="103"/>
  <c r="F280" i="103" s="1"/>
  <c r="D401" i="103"/>
  <c r="F401" i="103" s="1"/>
  <c r="D349" i="103"/>
  <c r="F349" i="103" s="1"/>
  <c r="D346" i="103"/>
  <c r="F346" i="103" s="1"/>
  <c r="D295" i="103"/>
  <c r="F295" i="103" s="1"/>
  <c r="D366" i="103"/>
  <c r="F366" i="103" s="1"/>
  <c r="D368" i="103"/>
  <c r="F368" i="103" s="1"/>
  <c r="D323" i="103"/>
  <c r="F323" i="103" s="1"/>
  <c r="D410" i="103"/>
  <c r="F410" i="103" s="1"/>
  <c r="D411" i="103"/>
  <c r="F411" i="103" s="1"/>
  <c r="D279" i="103"/>
  <c r="F279" i="103" s="1"/>
  <c r="D340" i="103"/>
  <c r="F340" i="103" s="1"/>
  <c r="D369" i="103"/>
  <c r="F369" i="103" s="1"/>
  <c r="D309" i="103"/>
  <c r="F309" i="103" s="1"/>
  <c r="D363" i="103"/>
  <c r="F363" i="103" s="1"/>
  <c r="D285" i="103"/>
  <c r="F285" i="103" s="1"/>
  <c r="D274" i="103"/>
  <c r="F274" i="103" s="1"/>
  <c r="D333" i="103"/>
  <c r="F333" i="103" s="1"/>
  <c r="D320" i="103"/>
  <c r="F320" i="103" s="1"/>
  <c r="D332" i="103"/>
  <c r="F332" i="103" s="1"/>
  <c r="D386" i="103"/>
  <c r="F386" i="103" s="1"/>
  <c r="D341" i="103"/>
  <c r="F341" i="103" s="1"/>
  <c r="D375" i="103"/>
  <c r="F375" i="103" s="1"/>
  <c r="D396" i="103"/>
  <c r="F396" i="103" s="1"/>
  <c r="D393" i="103"/>
  <c r="F393" i="103" s="1"/>
  <c r="D371" i="103"/>
  <c r="F371" i="103" s="1"/>
  <c r="D360" i="103"/>
  <c r="F360" i="103" s="1"/>
  <c r="D402" i="103"/>
  <c r="F402" i="103" s="1"/>
  <c r="D318" i="103"/>
  <c r="F318" i="103" s="1"/>
  <c r="D260" i="103"/>
  <c r="F260" i="103" s="1"/>
  <c r="D305" i="103"/>
  <c r="F305" i="103" s="1"/>
  <c r="D334" i="103"/>
  <c r="F334" i="103" s="1"/>
  <c r="D380" i="103"/>
  <c r="F380" i="103" s="1"/>
  <c r="D329" i="103"/>
  <c r="F329" i="103" s="1"/>
  <c r="D365" i="103"/>
  <c r="F365" i="103" s="1"/>
  <c r="D312" i="103"/>
  <c r="F312" i="103" s="1"/>
  <c r="D395" i="103"/>
  <c r="F395" i="103" s="1"/>
  <c r="D354" i="103"/>
  <c r="F354" i="103" s="1"/>
  <c r="D337" i="103"/>
  <c r="F337" i="103" s="1"/>
  <c r="D370" i="103"/>
  <c r="F370" i="103" s="1"/>
  <c r="D397" i="103"/>
  <c r="F397" i="103" s="1"/>
  <c r="D331" i="103"/>
  <c r="F331" i="103" s="1"/>
  <c r="D382" i="103"/>
  <c r="F382" i="103" s="1"/>
  <c r="D265" i="103"/>
  <c r="F265" i="103" s="1"/>
  <c r="D358" i="103"/>
  <c r="F358" i="103" s="1"/>
  <c r="D389" i="103"/>
  <c r="F389" i="103" s="1"/>
  <c r="D275" i="103"/>
  <c r="F275" i="103" s="1"/>
  <c r="D345" i="103"/>
  <c r="F345" i="103" s="1"/>
  <c r="D351" i="103"/>
  <c r="F351" i="103" s="1"/>
  <c r="D293" i="103"/>
  <c r="F293" i="103" s="1"/>
  <c r="D342" i="103"/>
  <c r="F342" i="103" s="1"/>
  <c r="D284" i="103"/>
  <c r="F284" i="103" s="1"/>
  <c r="D271" i="103"/>
  <c r="F271" i="103" s="1"/>
  <c r="D278" i="103"/>
  <c r="F278" i="103" s="1"/>
  <c r="D314" i="103"/>
  <c r="F314" i="103" s="1"/>
  <c r="D268" i="103"/>
  <c r="F268" i="103" s="1"/>
  <c r="D266" i="103"/>
  <c r="F266" i="103" s="1"/>
  <c r="D282" i="103"/>
  <c r="F282" i="103" s="1"/>
  <c r="D315" i="103"/>
  <c r="F315" i="103" s="1"/>
  <c r="D269" i="103"/>
  <c r="F269" i="103" s="1"/>
  <c r="D301" i="103"/>
  <c r="F301" i="103" s="1"/>
  <c r="D82" i="103"/>
  <c r="F82" i="103" s="1"/>
  <c r="D80" i="103"/>
  <c r="F80" i="103" s="1"/>
  <c r="D152" i="103"/>
  <c r="F152" i="103" s="1"/>
  <c r="D106" i="103"/>
  <c r="F106" i="103" s="1"/>
  <c r="D223" i="103"/>
  <c r="F223" i="103" s="1"/>
  <c r="D144" i="103"/>
  <c r="F144" i="103" s="1"/>
  <c r="D59" i="103"/>
  <c r="F59" i="103" s="1"/>
  <c r="D148" i="103"/>
  <c r="F148" i="103" s="1"/>
  <c r="D165" i="103"/>
  <c r="F165" i="103" s="1"/>
  <c r="D193" i="103"/>
  <c r="F193" i="103" s="1"/>
  <c r="D63" i="103"/>
  <c r="F63" i="103" s="1"/>
  <c r="D190" i="103"/>
  <c r="F190" i="103" s="1"/>
  <c r="D198" i="103"/>
  <c r="F198" i="103" s="1"/>
  <c r="D40" i="103"/>
  <c r="F40" i="103" s="1"/>
  <c r="D141" i="103"/>
  <c r="F141" i="103" s="1"/>
  <c r="D168" i="103"/>
  <c r="F168" i="103" s="1"/>
  <c r="D215" i="103"/>
  <c r="F215" i="103" s="1"/>
  <c r="D90" i="103"/>
  <c r="F90" i="103" s="1"/>
  <c r="D30" i="103"/>
  <c r="F30" i="103" s="1"/>
  <c r="D129" i="103"/>
  <c r="F129" i="103" s="1"/>
  <c r="D147" i="103"/>
  <c r="F147" i="103" s="1"/>
  <c r="D157" i="103"/>
  <c r="F157" i="103" s="1"/>
  <c r="D151" i="103"/>
  <c r="F151" i="103" s="1"/>
  <c r="D89" i="103"/>
  <c r="F89" i="103" s="1"/>
  <c r="D248" i="103"/>
  <c r="F248" i="103" s="1"/>
  <c r="D130" i="103"/>
  <c r="F130" i="103" s="1"/>
  <c r="D28" i="103"/>
  <c r="F28" i="103" s="1"/>
  <c r="D186" i="103"/>
  <c r="F186" i="103" s="1"/>
  <c r="D64" i="103"/>
  <c r="F64" i="103" s="1"/>
  <c r="D192" i="103"/>
  <c r="F192" i="103" s="1"/>
  <c r="D100" i="103"/>
  <c r="F100" i="103" s="1"/>
  <c r="D175" i="103"/>
  <c r="F175" i="103" s="1"/>
  <c r="D62" i="103"/>
  <c r="F62" i="103" s="1"/>
  <c r="D195" i="103"/>
  <c r="F195" i="103" s="1"/>
  <c r="D218" i="103"/>
  <c r="F218" i="103" s="1"/>
  <c r="D162" i="103"/>
  <c r="F162" i="103" s="1"/>
  <c r="D66" i="103"/>
  <c r="F66" i="103" s="1"/>
  <c r="D224" i="103"/>
  <c r="F224" i="103" s="1"/>
  <c r="D208" i="103"/>
  <c r="F208" i="103" s="1"/>
  <c r="D104" i="103"/>
  <c r="F104" i="103" s="1"/>
  <c r="D199" i="103"/>
  <c r="F199" i="103" s="1"/>
  <c r="D97" i="103"/>
  <c r="F97" i="103" s="1"/>
  <c r="D116" i="103"/>
  <c r="F116" i="103" s="1"/>
  <c r="D79" i="103"/>
  <c r="F79" i="103" s="1"/>
  <c r="D69" i="103"/>
  <c r="F69" i="103" s="1"/>
  <c r="D78" i="103"/>
  <c r="F78" i="103" s="1"/>
  <c r="D68" i="103"/>
  <c r="F68" i="103" s="1"/>
  <c r="D85" i="103"/>
  <c r="F85" i="103" s="1"/>
  <c r="D226" i="103"/>
  <c r="F226" i="103" s="1"/>
  <c r="D250" i="103"/>
  <c r="F250" i="103" s="1"/>
  <c r="D138" i="103"/>
  <c r="F138" i="103" s="1"/>
  <c r="D42" i="103"/>
  <c r="F42" i="103" s="1"/>
  <c r="D118" i="103"/>
  <c r="F118" i="103" s="1"/>
  <c r="D241" i="103"/>
  <c r="F241" i="103" s="1"/>
  <c r="D49" i="103"/>
  <c r="F49" i="103" s="1"/>
  <c r="D134" i="103"/>
  <c r="F134" i="103" s="1"/>
  <c r="D127" i="103"/>
  <c r="F127" i="103" s="1"/>
  <c r="D41" i="103"/>
  <c r="F41" i="103" s="1"/>
  <c r="D114" i="103"/>
  <c r="F114" i="103" s="1"/>
  <c r="D77" i="103"/>
  <c r="F77" i="103" s="1"/>
  <c r="D96" i="103"/>
  <c r="F96" i="103" s="1"/>
  <c r="D238" i="103"/>
  <c r="F238" i="103" s="1"/>
  <c r="D196" i="103"/>
  <c r="F196" i="103" s="1"/>
  <c r="D249" i="103"/>
  <c r="F249" i="103" s="1"/>
  <c r="D189" i="103"/>
  <c r="F189" i="103" s="1"/>
  <c r="D252" i="103"/>
  <c r="F252" i="103" s="1"/>
  <c r="D214" i="103"/>
  <c r="F214" i="103" s="1"/>
  <c r="D211" i="103"/>
  <c r="F211" i="103" s="1"/>
  <c r="D220" i="103"/>
  <c r="F220" i="103" s="1"/>
  <c r="D123" i="103"/>
  <c r="F123" i="103" s="1"/>
  <c r="D61" i="103"/>
  <c r="F61" i="103" s="1"/>
  <c r="D236" i="103"/>
  <c r="F236" i="103" s="1"/>
  <c r="D86" i="103"/>
  <c r="F86" i="103" s="1"/>
  <c r="D60" i="103"/>
  <c r="F60" i="103" s="1"/>
  <c r="D243" i="103"/>
  <c r="F243" i="103" s="1"/>
  <c r="D140" i="103"/>
  <c r="F140" i="103" s="1"/>
  <c r="D36" i="103"/>
  <c r="F36" i="103" s="1"/>
  <c r="D145" i="103"/>
  <c r="F145" i="103" s="1"/>
  <c r="D58" i="103"/>
  <c r="F58" i="103" s="1"/>
  <c r="D201" i="103"/>
  <c r="F201" i="103" s="1"/>
  <c r="D24" i="103"/>
  <c r="F24" i="103" s="1"/>
  <c r="D178" i="103"/>
  <c r="F178" i="103" s="1"/>
  <c r="D204" i="103"/>
  <c r="F204" i="103" s="1"/>
  <c r="D102" i="103"/>
  <c r="F102" i="103" s="1"/>
  <c r="D111" i="103"/>
  <c r="F111" i="103" s="1"/>
  <c r="D46" i="103"/>
  <c r="F46" i="103" s="1"/>
  <c r="D240" i="103"/>
  <c r="F240" i="103" s="1"/>
  <c r="D143" i="103"/>
  <c r="F143" i="103" s="1"/>
  <c r="D159" i="103"/>
  <c r="F159" i="103" s="1"/>
  <c r="D194" i="103"/>
  <c r="F194" i="103" s="1"/>
  <c r="D21" i="103"/>
  <c r="F21" i="103" s="1"/>
  <c r="D231" i="103"/>
  <c r="F231" i="103" s="1"/>
  <c r="D149" i="103"/>
  <c r="F149" i="103" s="1"/>
  <c r="D94" i="103"/>
  <c r="F94" i="103" s="1"/>
  <c r="D181" i="103"/>
  <c r="F181" i="103" s="1"/>
  <c r="D83" i="103"/>
  <c r="F83" i="103" s="1"/>
  <c r="D185" i="103"/>
  <c r="F185" i="103" s="1"/>
  <c r="D71" i="103"/>
  <c r="F71" i="103" s="1"/>
  <c r="D84" i="103"/>
  <c r="F84" i="103" s="1"/>
  <c r="D131" i="103"/>
  <c r="F131" i="103" s="1"/>
  <c r="D146" i="103"/>
  <c r="F146" i="103" s="1"/>
  <c r="D73" i="103"/>
  <c r="F73" i="103" s="1"/>
  <c r="D183" i="103"/>
  <c r="F183" i="103" s="1"/>
  <c r="D65" i="103"/>
  <c r="F65" i="103" s="1"/>
  <c r="D245" i="103"/>
  <c r="F245" i="103" s="1"/>
  <c r="D216" i="103"/>
  <c r="F216" i="103" s="1"/>
  <c r="D121" i="103"/>
  <c r="F121" i="103" s="1"/>
  <c r="D55" i="103"/>
  <c r="F55" i="103" s="1"/>
  <c r="D155" i="103"/>
  <c r="F155" i="103" s="1"/>
  <c r="D156" i="103"/>
  <c r="F156" i="103" s="1"/>
  <c r="D184" i="103"/>
  <c r="F184" i="103" s="1"/>
  <c r="D45" i="103"/>
  <c r="F45" i="103" s="1"/>
  <c r="D124" i="103"/>
  <c r="F124" i="103" s="1"/>
  <c r="D132" i="103"/>
  <c r="F132" i="103" s="1"/>
  <c r="D22" i="103"/>
  <c r="F22" i="103" s="1"/>
  <c r="D117" i="103"/>
  <c r="F117" i="103" s="1"/>
  <c r="D35" i="103"/>
  <c r="F35" i="103" s="1"/>
  <c r="D158" i="103"/>
  <c r="F158" i="103" s="1"/>
  <c r="D44" i="103"/>
  <c r="F44" i="103" s="1"/>
  <c r="D200" i="103"/>
  <c r="F200" i="103" s="1"/>
  <c r="D39" i="103"/>
  <c r="F39" i="103" s="1"/>
  <c r="D197" i="103"/>
  <c r="F197" i="103" s="1"/>
  <c r="D122" i="103"/>
  <c r="F122" i="103" s="1"/>
  <c r="D34" i="103"/>
  <c r="F34" i="103" s="1"/>
  <c r="D234" i="103"/>
  <c r="F234" i="103" s="1"/>
  <c r="D112" i="103"/>
  <c r="F112" i="103" s="1"/>
  <c r="D120" i="103"/>
  <c r="F120" i="103" s="1"/>
  <c r="D233" i="103"/>
  <c r="F233" i="103" s="1"/>
  <c r="D170" i="103"/>
  <c r="F170" i="103" s="1"/>
  <c r="D26" i="103"/>
  <c r="F26" i="103" s="1"/>
  <c r="D43" i="103"/>
  <c r="F43" i="103" s="1"/>
  <c r="D222" i="103"/>
  <c r="F222" i="103" s="1"/>
  <c r="D33" i="103"/>
  <c r="F33" i="103" s="1"/>
  <c r="D136" i="103"/>
  <c r="F136" i="103" s="1"/>
  <c r="D180" i="103"/>
  <c r="F180" i="103" s="1"/>
  <c r="D167" i="103"/>
  <c r="F167" i="103" s="1"/>
  <c r="D191" i="103"/>
  <c r="F191" i="103" s="1"/>
  <c r="D235" i="103"/>
  <c r="F235" i="103" s="1"/>
  <c r="D202" i="103"/>
  <c r="F202" i="103" s="1"/>
  <c r="D210" i="103"/>
  <c r="F210" i="103" s="1"/>
  <c r="D16" i="103"/>
  <c r="F16" i="103" s="1"/>
  <c r="D133" i="103"/>
  <c r="F133" i="103" s="1"/>
  <c r="D212" i="103"/>
  <c r="F212" i="103" s="1"/>
  <c r="D253" i="103"/>
  <c r="F253" i="103" s="1"/>
  <c r="D244" i="103"/>
  <c r="F244" i="103" s="1"/>
  <c r="D20" i="103"/>
  <c r="F20" i="103" s="1"/>
  <c r="D247" i="103"/>
  <c r="F247" i="103" s="1"/>
  <c r="D23" i="103"/>
  <c r="F23" i="103" s="1"/>
  <c r="D101" i="103"/>
  <c r="F101" i="103" s="1"/>
  <c r="D113" i="103"/>
  <c r="F113" i="103" s="1"/>
  <c r="D32" i="103"/>
  <c r="F32" i="103" s="1"/>
  <c r="D217" i="103"/>
  <c r="F217" i="103" s="1"/>
  <c r="D74" i="103"/>
  <c r="F74" i="103" s="1"/>
  <c r="D93" i="103"/>
  <c r="F93" i="103" s="1"/>
  <c r="D110" i="103"/>
  <c r="F110" i="103" s="1"/>
  <c r="D137" i="103"/>
  <c r="F137" i="103" s="1"/>
  <c r="D126" i="103"/>
  <c r="F126" i="103" s="1"/>
  <c r="D176" i="103"/>
  <c r="F176" i="103" s="1"/>
  <c r="D67" i="103"/>
  <c r="F67" i="103" s="1"/>
  <c r="D239" i="103"/>
  <c r="F239" i="103" s="1"/>
  <c r="D119" i="103"/>
  <c r="F119" i="103" s="1"/>
  <c r="D19" i="103"/>
  <c r="F19" i="103" s="1"/>
  <c r="D203" i="103"/>
  <c r="F203" i="103" s="1"/>
  <c r="D174" i="103"/>
  <c r="F174" i="103" s="1"/>
  <c r="D57" i="103"/>
  <c r="F57" i="103" s="1"/>
  <c r="D172" i="103"/>
  <c r="F172" i="103" s="1"/>
  <c r="D229" i="103"/>
  <c r="F229" i="103" s="1"/>
  <c r="D91" i="103"/>
  <c r="F91" i="103" s="1"/>
  <c r="D76" i="103"/>
  <c r="F76" i="103" s="1"/>
  <c r="D221" i="103"/>
  <c r="F221" i="103" s="1"/>
  <c r="D98" i="103"/>
  <c r="F98" i="103" s="1"/>
  <c r="D15" i="103"/>
  <c r="F15" i="103" s="1"/>
  <c r="D150" i="103"/>
  <c r="F150" i="103" s="1"/>
  <c r="D18" i="103"/>
  <c r="F18" i="103" s="1"/>
  <c r="D228" i="103"/>
  <c r="F228" i="103" s="1"/>
  <c r="D70" i="103"/>
  <c r="F70" i="103" s="1"/>
  <c r="D237" i="103"/>
  <c r="F237" i="103" s="1"/>
  <c r="D209" i="103"/>
  <c r="F209" i="103" s="1"/>
  <c r="D169" i="103"/>
  <c r="F169" i="103" s="1"/>
  <c r="D31" i="103"/>
  <c r="F31" i="103" s="1"/>
  <c r="D206" i="103"/>
  <c r="F206" i="103" s="1"/>
  <c r="D227" i="103"/>
  <c r="F227" i="103" s="1"/>
  <c r="D225" i="103"/>
  <c r="F225" i="103" s="1"/>
  <c r="D81" i="103"/>
  <c r="F81" i="103" s="1"/>
  <c r="D251" i="103"/>
  <c r="F251" i="103" s="1"/>
  <c r="D187" i="103"/>
  <c r="F187" i="103" s="1"/>
  <c r="D232" i="103"/>
  <c r="F232" i="103" s="1"/>
  <c r="D108" i="103"/>
  <c r="F108" i="103" s="1"/>
  <c r="D75" i="103"/>
  <c r="F75" i="103" s="1"/>
  <c r="D29" i="103"/>
  <c r="F29" i="103" s="1"/>
  <c r="D128" i="103"/>
  <c r="F128" i="103" s="1"/>
  <c r="D230" i="103"/>
  <c r="F230" i="103" s="1"/>
  <c r="D219" i="103"/>
  <c r="F219" i="103" s="1"/>
  <c r="D161" i="103"/>
  <c r="F161" i="103" s="1"/>
  <c r="D51" i="103"/>
  <c r="F51" i="103" s="1"/>
  <c r="D160" i="103"/>
  <c r="F160" i="103" s="1"/>
  <c r="D56" i="103"/>
  <c r="F56" i="103" s="1"/>
  <c r="D254" i="103"/>
  <c r="F254" i="103" s="1"/>
  <c r="D88" i="103"/>
  <c r="F88" i="103" s="1"/>
  <c r="D72" i="103"/>
  <c r="F72" i="103" s="1"/>
  <c r="D179" i="103"/>
  <c r="F179" i="103" s="1"/>
  <c r="D207" i="103"/>
  <c r="F207" i="103" s="1"/>
  <c r="D246" i="103"/>
  <c r="F246" i="103" s="1"/>
  <c r="D50" i="103"/>
  <c r="F50" i="103" s="1"/>
  <c r="D142" i="103"/>
  <c r="F142" i="103" s="1"/>
  <c r="D53" i="103"/>
  <c r="F53" i="103" s="1"/>
  <c r="D188" i="103"/>
  <c r="F188" i="103" s="1"/>
  <c r="D25" i="103"/>
  <c r="F25" i="103" s="1"/>
  <c r="D92" i="103"/>
  <c r="F92" i="103" s="1"/>
  <c r="D242" i="103"/>
  <c r="F242" i="103" s="1"/>
  <c r="D95" i="103"/>
  <c r="F95" i="103" s="1"/>
  <c r="D54" i="103"/>
  <c r="F54" i="103" s="1"/>
  <c r="D182" i="103"/>
  <c r="F182" i="103" s="1"/>
  <c r="D163" i="103"/>
  <c r="F163" i="103" s="1"/>
  <c r="D47" i="103"/>
  <c r="F47" i="103" s="1"/>
  <c r="D109" i="103"/>
  <c r="F109" i="103" s="1"/>
  <c r="D135" i="103"/>
  <c r="F135" i="103" s="1"/>
  <c r="D177" i="103"/>
  <c r="F177" i="103" s="1"/>
  <c r="D205" i="103"/>
  <c r="F205" i="103" s="1"/>
  <c r="D154" i="103"/>
  <c r="F154" i="103" s="1"/>
  <c r="D52" i="103"/>
  <c r="F52" i="103" s="1"/>
  <c r="D115" i="103"/>
  <c r="F115" i="103" s="1"/>
  <c r="D38" i="103"/>
  <c r="F38" i="103" s="1"/>
  <c r="D103" i="103"/>
  <c r="F103" i="103" s="1"/>
  <c r="D48" i="103"/>
  <c r="F48" i="103" s="1"/>
  <c r="D164" i="103"/>
  <c r="F164" i="103" s="1"/>
  <c r="D27" i="103"/>
  <c r="F27" i="103" s="1"/>
  <c r="D105" i="103"/>
  <c r="F105" i="103" s="1"/>
  <c r="D173" i="103"/>
  <c r="F173" i="103" s="1"/>
  <c r="D37" i="103"/>
  <c r="F37" i="103" s="1"/>
  <c r="D139" i="103"/>
  <c r="F139" i="103" s="1"/>
  <c r="D153" i="103"/>
  <c r="F153" i="103" s="1"/>
  <c r="D17" i="103"/>
  <c r="F17" i="103" s="1"/>
  <c r="D99" i="103"/>
  <c r="F99" i="103" s="1"/>
  <c r="D125" i="103"/>
  <c r="F125" i="103" s="1"/>
  <c r="D213" i="103"/>
  <c r="F213" i="103" s="1"/>
  <c r="D107" i="103"/>
  <c r="F107" i="103" s="1"/>
  <c r="D166" i="103"/>
  <c r="F166" i="103" s="1"/>
  <c r="D87" i="103"/>
  <c r="F87" i="103" s="1"/>
  <c r="D171" i="103"/>
  <c r="F171" i="103" s="1"/>
  <c r="D18" i="10"/>
  <c r="D17" i="10"/>
  <c r="E66" i="11"/>
  <c r="G66" i="11" s="1"/>
  <c r="E67" i="11"/>
  <c r="G67" i="11" s="1"/>
  <c r="E68" i="11"/>
  <c r="G68" i="11" s="1"/>
  <c r="E69" i="11"/>
  <c r="G69" i="11" s="1"/>
  <c r="E70" i="11"/>
  <c r="G70" i="11" s="1"/>
  <c r="D20" i="28"/>
  <c r="D19" i="28"/>
  <c r="D18" i="77"/>
  <c r="F18" i="77" s="1"/>
  <c r="B18" i="18"/>
  <c r="B17" i="19"/>
  <c r="B18" i="19"/>
  <c r="B19" i="19"/>
  <c r="B20" i="19"/>
  <c r="B21" i="19"/>
  <c r="B22" i="19"/>
  <c r="B23" i="19"/>
  <c r="B24" i="19"/>
  <c r="B25" i="19"/>
  <c r="B26" i="19"/>
  <c r="B27" i="19"/>
  <c r="B28" i="19"/>
  <c r="A1" i="83"/>
  <c r="A3" i="39"/>
  <c r="A5" i="83"/>
  <c r="G16" i="83"/>
  <c r="A17" i="83"/>
  <c r="A18" i="83" s="1"/>
  <c r="A19" i="83" s="1"/>
  <c r="A20" i="83" s="1"/>
  <c r="A21" i="83" s="1"/>
  <c r="A22" i="83" s="1"/>
  <c r="A23" i="83" s="1"/>
  <c r="A24" i="83" s="1"/>
  <c r="A25" i="83" s="1"/>
  <c r="A26" i="83" s="1"/>
  <c r="A27" i="83" s="1"/>
  <c r="A29" i="83" s="1"/>
  <c r="A34" i="83" s="1"/>
  <c r="A35" i="83" s="1"/>
  <c r="A36" i="83" s="1"/>
  <c r="A37" i="83" s="1"/>
  <c r="A38" i="83" s="1"/>
  <c r="A39" i="83" s="1"/>
  <c r="A40" i="83" s="1"/>
  <c r="A41" i="83" s="1"/>
  <c r="A42" i="83" s="1"/>
  <c r="A43" i="83" s="1"/>
  <c r="A44" i="83" s="1"/>
  <c r="A45" i="83" s="1"/>
  <c r="A47" i="83" s="1"/>
  <c r="E17" i="83"/>
  <c r="G17" i="83" s="1"/>
  <c r="E18" i="83"/>
  <c r="G18" i="83" s="1"/>
  <c r="E19" i="83"/>
  <c r="G19" i="83" s="1"/>
  <c r="E20" i="83"/>
  <c r="G20" i="83" s="1"/>
  <c r="E21" i="83"/>
  <c r="G21" i="83" s="1"/>
  <c r="E22" i="83"/>
  <c r="G22" i="83" s="1"/>
  <c r="E23" i="83"/>
  <c r="G23" i="83" s="1"/>
  <c r="E24" i="83"/>
  <c r="G24" i="83" s="1"/>
  <c r="E25" i="83"/>
  <c r="G25" i="83" s="1"/>
  <c r="E26" i="83"/>
  <c r="G26" i="83" s="1"/>
  <c r="E27" i="83"/>
  <c r="G27" i="83" s="1"/>
  <c r="F29" i="83"/>
  <c r="C20" i="39" s="1"/>
  <c r="C22" i="39" s="1"/>
  <c r="A1" i="39"/>
  <c r="A5" i="39"/>
  <c r="A20" i="39"/>
  <c r="A22" i="39" s="1"/>
  <c r="A1" i="37"/>
  <c r="A5" i="37"/>
  <c r="A3" i="37"/>
  <c r="A18" i="37"/>
  <c r="A19" i="37" s="1"/>
  <c r="A20" i="37" s="1"/>
  <c r="A22" i="37" s="1"/>
  <c r="F18" i="37"/>
  <c r="G18" i="37" s="1"/>
  <c r="F20" i="37"/>
  <c r="G20" i="37" s="1"/>
  <c r="A1" i="35"/>
  <c r="A3" i="35"/>
  <c r="A5" i="35"/>
  <c r="A1" i="31"/>
  <c r="A3" i="31"/>
  <c r="A5" i="31"/>
  <c r="G20" i="31"/>
  <c r="G21" i="31"/>
  <c r="G22" i="31"/>
  <c r="G24" i="31"/>
  <c r="G25" i="31"/>
  <c r="G27" i="31"/>
  <c r="G28" i="31"/>
  <c r="G29" i="31"/>
  <c r="G31" i="31"/>
  <c r="G32" i="31"/>
  <c r="G33" i="31"/>
  <c r="G34" i="31"/>
  <c r="G35" i="31"/>
  <c r="G36" i="31"/>
  <c r="G37" i="31"/>
  <c r="G49" i="31"/>
  <c r="G50" i="31"/>
  <c r="G51" i="31"/>
  <c r="G68" i="31"/>
  <c r="G69" i="31"/>
  <c r="G70" i="31"/>
  <c r="G71" i="31"/>
  <c r="G72" i="31"/>
  <c r="G73" i="31"/>
  <c r="A1" i="94"/>
  <c r="A3" i="94"/>
  <c r="A5" i="94"/>
  <c r="E17" i="94"/>
  <c r="I43" i="94" s="1"/>
  <c r="A18" i="94"/>
  <c r="A19" i="94" s="1"/>
  <c r="A20" i="94" s="1"/>
  <c r="A21" i="94" s="1"/>
  <c r="A22" i="94" s="1"/>
  <c r="A23" i="94" s="1"/>
  <c r="A24" i="94" s="1"/>
  <c r="A25" i="94" s="1"/>
  <c r="A26" i="94" s="1"/>
  <c r="A27" i="94" s="1"/>
  <c r="A28" i="94" s="1"/>
  <c r="A30" i="94" s="1"/>
  <c r="A31" i="94" s="1"/>
  <c r="A32" i="94" s="1"/>
  <c r="A33" i="94" s="1"/>
  <c r="A34" i="94" s="1"/>
  <c r="A35" i="94" s="1"/>
  <c r="A36" i="94" s="1"/>
  <c r="A37" i="94" s="1"/>
  <c r="A38" i="94" s="1"/>
  <c r="A39" i="94" s="1"/>
  <c r="A40" i="94" s="1"/>
  <c r="A41" i="94" s="1"/>
  <c r="A42" i="94" s="1"/>
  <c r="A43" i="94" s="1"/>
  <c r="A44" i="94" s="1"/>
  <c r="A45" i="94" s="1"/>
  <c r="A46" i="94" s="1"/>
  <c r="A47" i="94" s="1"/>
  <c r="A48" i="94" s="1"/>
  <c r="A49" i="94" s="1"/>
  <c r="A50" i="94" s="1"/>
  <c r="A51" i="94" s="1"/>
  <c r="A52" i="94" s="1"/>
  <c r="A53" i="94" s="1"/>
  <c r="A54" i="94" s="1"/>
  <c r="A55" i="94" s="1"/>
  <c r="A56" i="94" s="1"/>
  <c r="E18" i="94"/>
  <c r="E19" i="94"/>
  <c r="E20" i="94"/>
  <c r="E21" i="94"/>
  <c r="E22" i="94"/>
  <c r="E23" i="94"/>
  <c r="E24" i="94"/>
  <c r="E25" i="94"/>
  <c r="E26" i="94"/>
  <c r="E27" i="94"/>
  <c r="E28" i="94"/>
  <c r="E30" i="94"/>
  <c r="C31" i="94"/>
  <c r="E31" i="94" s="1"/>
  <c r="A1" i="19"/>
  <c r="A3" i="19"/>
  <c r="A5" i="19"/>
  <c r="A18" i="19"/>
  <c r="A19" i="19" s="1"/>
  <c r="A20" i="19" s="1"/>
  <c r="A21" i="19" s="1"/>
  <c r="A22" i="19" s="1"/>
  <c r="A23" i="19" s="1"/>
  <c r="A24" i="19" s="1"/>
  <c r="A25" i="19" s="1"/>
  <c r="A26" i="19" s="1"/>
  <c r="A27" i="19" s="1"/>
  <c r="A28" i="19" s="1"/>
  <c r="A30" i="19" s="1"/>
  <c r="D30" i="19"/>
  <c r="D17" i="29" s="1"/>
  <c r="A1" i="18"/>
  <c r="A3" i="18"/>
  <c r="A5" i="18"/>
  <c r="A19" i="18"/>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5" i="18" s="1"/>
  <c r="A1" i="29"/>
  <c r="A3" i="29"/>
  <c r="A5" i="29"/>
  <c r="A17" i="29"/>
  <c r="A19" i="29" s="1"/>
  <c r="A1" i="28"/>
  <c r="A3" i="28"/>
  <c r="A5" i="28"/>
  <c r="A1" i="27"/>
  <c r="A3" i="27"/>
  <c r="A5" i="27"/>
  <c r="D17" i="27"/>
  <c r="H17" i="27" s="1"/>
  <c r="A19" i="27"/>
  <c r="A21" i="27" s="1"/>
  <c r="D19" i="27"/>
  <c r="H19" i="27" s="1"/>
  <c r="C21" i="27"/>
  <c r="F21" i="27"/>
  <c r="G21" i="27"/>
  <c r="I1" i="96"/>
  <c r="I2" i="96"/>
  <c r="I3" i="96"/>
  <c r="A6" i="96"/>
  <c r="A7" i="96"/>
  <c r="A9" i="96"/>
  <c r="A10" i="96"/>
  <c r="F19" i="96"/>
  <c r="G19" i="96" s="1"/>
  <c r="F20" i="96"/>
  <c r="G20" i="96" s="1"/>
  <c r="F21" i="96"/>
  <c r="G21" i="96" s="1"/>
  <c r="F22" i="96"/>
  <c r="G22" i="96" s="1"/>
  <c r="F23" i="96"/>
  <c r="G23" i="96" s="1"/>
  <c r="F24" i="96"/>
  <c r="G24" i="96" s="1"/>
  <c r="F25" i="96"/>
  <c r="G25" i="96" s="1"/>
  <c r="F26" i="96"/>
  <c r="G26" i="96" s="1"/>
  <c r="F27" i="96"/>
  <c r="G27" i="96" s="1"/>
  <c r="F28" i="96"/>
  <c r="G28" i="96" s="1"/>
  <c r="F29" i="96"/>
  <c r="G29" i="96" s="1"/>
  <c r="F30" i="96"/>
  <c r="G30" i="96" s="1"/>
  <c r="F31" i="96"/>
  <c r="G31" i="96" s="1"/>
  <c r="F32" i="96"/>
  <c r="G32" i="96" s="1"/>
  <c r="F33" i="96"/>
  <c r="G33" i="96" s="1"/>
  <c r="F34" i="96"/>
  <c r="G34" i="96" s="1"/>
  <c r="F35" i="96"/>
  <c r="G35" i="96" s="1"/>
  <c r="F36" i="96"/>
  <c r="G36" i="96" s="1"/>
  <c r="F37" i="96"/>
  <c r="G37" i="96" s="1"/>
  <c r="E39" i="96"/>
  <c r="A1" i="67"/>
  <c r="A3" i="67"/>
  <c r="A5" i="67"/>
  <c r="E18" i="67"/>
  <c r="C17" i="19" s="1"/>
  <c r="A19" i="67"/>
  <c r="A20" i="67" s="1"/>
  <c r="A21" i="67" s="1"/>
  <c r="A22" i="67" s="1"/>
  <c r="A23" i="67" s="1"/>
  <c r="A24" i="67" s="1"/>
  <c r="A25" i="67" s="1"/>
  <c r="A26" i="67" s="1"/>
  <c r="A27" i="67" s="1"/>
  <c r="A28" i="67" s="1"/>
  <c r="A29" i="67" s="1"/>
  <c r="A31" i="67" s="1"/>
  <c r="E19" i="67"/>
  <c r="C18" i="19" s="1"/>
  <c r="E20" i="67"/>
  <c r="C19" i="19" s="1"/>
  <c r="E21" i="67"/>
  <c r="C20" i="19" s="1"/>
  <c r="E22" i="67"/>
  <c r="E23" i="67"/>
  <c r="G23" i="67" s="1"/>
  <c r="E24" i="67"/>
  <c r="C23" i="19" s="1"/>
  <c r="E25" i="67"/>
  <c r="C24" i="19" s="1"/>
  <c r="E26" i="67"/>
  <c r="C25" i="19" s="1"/>
  <c r="E27" i="67"/>
  <c r="G27" i="67" s="1"/>
  <c r="E28" i="67"/>
  <c r="G28" i="67" s="1"/>
  <c r="E29" i="67"/>
  <c r="C28" i="19" s="1"/>
  <c r="D18" i="17"/>
  <c r="A1" i="77"/>
  <c r="A3" i="77"/>
  <c r="A5" i="77"/>
  <c r="A19" i="77"/>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5" i="77" s="1"/>
  <c r="B19" i="18"/>
  <c r="E19" i="77"/>
  <c r="E20" i="77"/>
  <c r="E21" i="77"/>
  <c r="E22" i="77"/>
  <c r="E23" i="77"/>
  <c r="E24" i="77"/>
  <c r="E25" i="77"/>
  <c r="E26" i="77"/>
  <c r="E27" i="77"/>
  <c r="E28" i="77"/>
  <c r="E29" i="77"/>
  <c r="E30" i="77"/>
  <c r="E31" i="77"/>
  <c r="E32" i="77"/>
  <c r="E33" i="77"/>
  <c r="E34" i="77"/>
  <c r="E35" i="77"/>
  <c r="E36" i="77"/>
  <c r="E37" i="77"/>
  <c r="E38" i="77"/>
  <c r="E39" i="77"/>
  <c r="E40" i="77"/>
  <c r="E41" i="77"/>
  <c r="E42" i="77"/>
  <c r="E43" i="77"/>
  <c r="D17" i="17"/>
  <c r="A1" i="17"/>
  <c r="A3" i="17"/>
  <c r="A5" i="17"/>
  <c r="A18" i="17"/>
  <c r="A20" i="17" s="1"/>
  <c r="A1" i="74"/>
  <c r="A3" i="74"/>
  <c r="A5" i="74"/>
  <c r="E16" i="74"/>
  <c r="G16" i="74" s="1"/>
  <c r="A17" i="74"/>
  <c r="A18" i="74" s="1"/>
  <c r="A19" i="74" s="1"/>
  <c r="A21" i="74" s="1"/>
  <c r="B17" i="74"/>
  <c r="D17" i="74"/>
  <c r="D18" i="74" s="1"/>
  <c r="D19" i="74" s="1"/>
  <c r="D43" i="74"/>
  <c r="D44" i="74" s="1"/>
  <c r="D47" i="74"/>
  <c r="D52" i="74"/>
  <c r="D53" i="74" s="1"/>
  <c r="D54" i="74" s="1"/>
  <c r="D57" i="74"/>
  <c r="D58" i="74" s="1"/>
  <c r="D59" i="74" s="1"/>
  <c r="D62" i="74"/>
  <c r="D63" i="74" s="1"/>
  <c r="D64" i="74" s="1"/>
  <c r="D67" i="74"/>
  <c r="D68" i="74" s="1"/>
  <c r="D69" i="74" s="1"/>
  <c r="A1" i="11"/>
  <c r="A3" i="11"/>
  <c r="A5" i="11"/>
  <c r="E16" i="11"/>
  <c r="G16" i="11" s="1"/>
  <c r="A17" i="11"/>
  <c r="A18" i="11" s="1"/>
  <c r="A19" i="11" s="1"/>
  <c r="A20" i="11" s="1"/>
  <c r="A21" i="11" s="1"/>
  <c r="A22" i="11" s="1"/>
  <c r="A23" i="11" s="1"/>
  <c r="A24" i="11" s="1"/>
  <c r="A25" i="11" s="1"/>
  <c r="E17" i="11"/>
  <c r="G17" i="11" s="1"/>
  <c r="E18" i="11"/>
  <c r="G18" i="11" s="1"/>
  <c r="E19" i="11"/>
  <c r="G19" i="11" s="1"/>
  <c r="E20" i="11"/>
  <c r="G20" i="11" s="1"/>
  <c r="E21" i="11"/>
  <c r="G21" i="11" s="1"/>
  <c r="E22" i="11"/>
  <c r="G22" i="11" s="1"/>
  <c r="E23" i="11"/>
  <c r="G23" i="11" s="1"/>
  <c r="E24" i="11"/>
  <c r="G24" i="11" s="1"/>
  <c r="E25" i="11"/>
  <c r="G25" i="11" s="1"/>
  <c r="E40" i="11"/>
  <c r="G40" i="11" s="1"/>
  <c r="E41" i="11"/>
  <c r="G41" i="11" s="1"/>
  <c r="E42" i="11"/>
  <c r="G42" i="11" s="1"/>
  <c r="E43" i="11"/>
  <c r="G43" i="11" s="1"/>
  <c r="E52" i="11"/>
  <c r="G52" i="11" s="1"/>
  <c r="E53" i="11"/>
  <c r="G53" i="11" s="1"/>
  <c r="E54" i="11"/>
  <c r="G54" i="11" s="1"/>
  <c r="E55" i="11"/>
  <c r="G55" i="11" s="1"/>
  <c r="E56" i="11"/>
  <c r="G56" i="11" s="1"/>
  <c r="E57" i="11"/>
  <c r="G57" i="11" s="1"/>
  <c r="E58" i="11"/>
  <c r="G58" i="11" s="1"/>
  <c r="E59" i="11"/>
  <c r="G59" i="11" s="1"/>
  <c r="E60" i="11"/>
  <c r="G60" i="11" s="1"/>
  <c r="E61" i="11"/>
  <c r="G61" i="11" s="1"/>
  <c r="E62" i="11"/>
  <c r="G62" i="11" s="1"/>
  <c r="E63" i="11"/>
  <c r="G63" i="11" s="1"/>
  <c r="E64" i="11"/>
  <c r="G64" i="11" s="1"/>
  <c r="E65" i="11"/>
  <c r="G65" i="11" s="1"/>
  <c r="D80" i="11"/>
  <c r="D205" i="11"/>
  <c r="D206" i="11" s="1"/>
  <c r="D261" i="11"/>
  <c r="A1" i="10"/>
  <c r="A3" i="10"/>
  <c r="A5" i="10"/>
  <c r="A18" i="10"/>
  <c r="A20" i="10" s="1"/>
  <c r="A1" i="8"/>
  <c r="A5" i="8"/>
  <c r="A19" i="8"/>
  <c r="A20" i="8" s="1"/>
  <c r="A21" i="8" s="1"/>
  <c r="A22" i="8" s="1"/>
  <c r="A23" i="8" s="1"/>
  <c r="A24" i="8" s="1"/>
  <c r="A25" i="8" s="1"/>
  <c r="A26" i="8" s="1"/>
  <c r="A27" i="8" s="1"/>
  <c r="A28" i="8" s="1"/>
  <c r="A29" i="8" s="1"/>
  <c r="A30" i="8" s="1"/>
  <c r="A31" i="8" s="1"/>
  <c r="A1" i="7"/>
  <c r="A15" i="7"/>
  <c r="A16" i="7" s="1"/>
  <c r="A17" i="7" s="1"/>
  <c r="A18" i="7" s="1"/>
  <c r="A19" i="7" s="1"/>
  <c r="A21" i="7" s="1"/>
  <c r="A22" i="7" s="1"/>
  <c r="A23" i="7" s="1"/>
  <c r="A24" i="7" s="1"/>
  <c r="A25" i="7" s="1"/>
  <c r="G19" i="7"/>
  <c r="A1" i="6"/>
  <c r="A3" i="6"/>
  <c r="A5" i="6"/>
  <c r="D19" i="77"/>
  <c r="F19" i="37"/>
  <c r="G19" i="37" s="1"/>
  <c r="G21" i="67"/>
  <c r="B20" i="18"/>
  <c r="D20" i="77"/>
  <c r="F17" i="37"/>
  <c r="G17" i="37" s="1"/>
  <c r="D21" i="77"/>
  <c r="B21" i="18"/>
  <c r="B22" i="18"/>
  <c r="D22" i="77"/>
  <c r="D23" i="77"/>
  <c r="B23" i="18"/>
  <c r="D24" i="77"/>
  <c r="B24" i="18"/>
  <c r="D25" i="77"/>
  <c r="B25" i="18"/>
  <c r="D26" i="77"/>
  <c r="B26" i="18"/>
  <c r="B27" i="18"/>
  <c r="D27" i="77"/>
  <c r="D28" i="77"/>
  <c r="B28" i="18"/>
  <c r="D29" i="77"/>
  <c r="B29" i="18"/>
  <c r="D30" i="77"/>
  <c r="B30" i="18"/>
  <c r="D31" i="77"/>
  <c r="B31" i="18"/>
  <c r="D32" i="77"/>
  <c r="B32" i="18"/>
  <c r="D33" i="77"/>
  <c r="B33" i="18"/>
  <c r="B34" i="18"/>
  <c r="D34" i="77"/>
  <c r="B35" i="18"/>
  <c r="D35" i="77"/>
  <c r="B36" i="18"/>
  <c r="D36" i="77"/>
  <c r="D37" i="77"/>
  <c r="B37" i="18"/>
  <c r="B38" i="18"/>
  <c r="D38" i="77"/>
  <c r="D39" i="77"/>
  <c r="B39" i="18"/>
  <c r="B40" i="18"/>
  <c r="D40" i="77"/>
  <c r="B41" i="18"/>
  <c r="D41" i="77"/>
  <c r="F41" i="77" s="1"/>
  <c r="D42" i="77"/>
  <c r="B42" i="18"/>
  <c r="D43" i="77"/>
  <c r="B43" i="18"/>
  <c r="G25" i="67"/>
  <c r="A15" i="103"/>
  <c r="A16" i="103" s="1"/>
  <c r="A17" i="103" s="1"/>
  <c r="A18" i="103" s="1"/>
  <c r="A19" i="103" s="1"/>
  <c r="A20" i="103" s="1"/>
  <c r="A21" i="103" s="1"/>
  <c r="A22" i="103" s="1"/>
  <c r="A23" i="103" s="1"/>
  <c r="A24" i="103" s="1"/>
  <c r="A25" i="103" s="1"/>
  <c r="A26" i="103" s="1"/>
  <c r="A27" i="103" s="1"/>
  <c r="A28" i="103" s="1"/>
  <c r="A29" i="103" s="1"/>
  <c r="A30" i="103" s="1"/>
  <c r="A31" i="103" s="1"/>
  <c r="A32" i="103" s="1"/>
  <c r="A33" i="103" s="1"/>
  <c r="A34" i="103" s="1"/>
  <c r="A35" i="103" s="1"/>
  <c r="A36" i="103" s="1"/>
  <c r="A37" i="103" s="1"/>
  <c r="A38" i="103" s="1"/>
  <c r="A39" i="103" s="1"/>
  <c r="A40" i="103" s="1"/>
  <c r="A41" i="103" s="1"/>
  <c r="A42" i="103" s="1"/>
  <c r="A43" i="103" s="1"/>
  <c r="A44" i="103" s="1"/>
  <c r="A45" i="103" s="1"/>
  <c r="A46" i="103" s="1"/>
  <c r="A47" i="103" s="1"/>
  <c r="A48" i="103" s="1"/>
  <c r="A49" i="103" s="1"/>
  <c r="A50" i="103" s="1"/>
  <c r="A51" i="103" s="1"/>
  <c r="A52" i="103" s="1"/>
  <c r="A53" i="103" s="1"/>
  <c r="A54" i="103" s="1"/>
  <c r="A55" i="103" s="1"/>
  <c r="A56" i="103" s="1"/>
  <c r="A57" i="103" s="1"/>
  <c r="A58" i="103" s="1"/>
  <c r="A59" i="103" s="1"/>
  <c r="A60" i="103" s="1"/>
  <c r="A61" i="103" s="1"/>
  <c r="A62" i="103" s="1"/>
  <c r="A63" i="103" s="1"/>
  <c r="A64" i="103" s="1"/>
  <c r="A65" i="103" s="1"/>
  <c r="A66" i="103" s="1"/>
  <c r="A67" i="103" s="1"/>
  <c r="A68" i="103" s="1"/>
  <c r="A69" i="103" s="1"/>
  <c r="A70" i="103" s="1"/>
  <c r="A71" i="103" s="1"/>
  <c r="A72" i="103" s="1"/>
  <c r="A73" i="103" s="1"/>
  <c r="A74" i="103" s="1"/>
  <c r="A75" i="103" s="1"/>
  <c r="A76" i="103" s="1"/>
  <c r="A77" i="103" s="1"/>
  <c r="A78" i="103" s="1"/>
  <c r="A79" i="103" s="1"/>
  <c r="A80" i="103" s="1"/>
  <c r="A81" i="103" s="1"/>
  <c r="A82" i="103" s="1"/>
  <c r="A83" i="103" s="1"/>
  <c r="A84" i="103" s="1"/>
  <c r="A85" i="103" s="1"/>
  <c r="A86" i="103" s="1"/>
  <c r="A87" i="103" s="1"/>
  <c r="A88" i="103" s="1"/>
  <c r="A89" i="103" s="1"/>
  <c r="A90" i="103" s="1"/>
  <c r="A91" i="103" s="1"/>
  <c r="A92" i="103" s="1"/>
  <c r="A93" i="103" s="1"/>
  <c r="A94" i="103" s="1"/>
  <c r="A95" i="103" s="1"/>
  <c r="A96" i="103" s="1"/>
  <c r="A97" i="103" s="1"/>
  <c r="A98" i="103" s="1"/>
  <c r="A99" i="103" s="1"/>
  <c r="A100" i="103" s="1"/>
  <c r="A101" i="103" s="1"/>
  <c r="A102" i="103" s="1"/>
  <c r="A103" i="103" s="1"/>
  <c r="A104" i="103" s="1"/>
  <c r="A105" i="103" s="1"/>
  <c r="A106" i="103" s="1"/>
  <c r="A107" i="103" s="1"/>
  <c r="A108" i="103" s="1"/>
  <c r="A109" i="103" s="1"/>
  <c r="A110" i="103" s="1"/>
  <c r="A111" i="103" s="1"/>
  <c r="A112" i="103" s="1"/>
  <c r="A113" i="103" s="1"/>
  <c r="A114" i="103" s="1"/>
  <c r="A115" i="103" s="1"/>
  <c r="A116" i="103" s="1"/>
  <c r="A117" i="103" s="1"/>
  <c r="A118" i="103" s="1"/>
  <c r="A119" i="103" s="1"/>
  <c r="A120" i="103" s="1"/>
  <c r="A121" i="103" s="1"/>
  <c r="A122" i="103" s="1"/>
  <c r="A123" i="103" s="1"/>
  <c r="A124" i="103" s="1"/>
  <c r="A125" i="103" s="1"/>
  <c r="A126" i="103" s="1"/>
  <c r="A127" i="103" s="1"/>
  <c r="A128" i="103" s="1"/>
  <c r="A129" i="103" s="1"/>
  <c r="A130" i="103" s="1"/>
  <c r="A131" i="103" s="1"/>
  <c r="A132" i="103" s="1"/>
  <c r="A133" i="103" s="1"/>
  <c r="A134" i="103" s="1"/>
  <c r="A135" i="103" s="1"/>
  <c r="A136" i="103" s="1"/>
  <c r="A137" i="103" s="1"/>
  <c r="A138" i="103" s="1"/>
  <c r="A139" i="103" s="1"/>
  <c r="A140" i="103" s="1"/>
  <c r="A141" i="103" s="1"/>
  <c r="A142" i="103" s="1"/>
  <c r="A143" i="103" s="1"/>
  <c r="A144" i="103" s="1"/>
  <c r="A145" i="103" s="1"/>
  <c r="A146" i="103" s="1"/>
  <c r="A147" i="103" s="1"/>
  <c r="A148" i="103" s="1"/>
  <c r="A149" i="103" s="1"/>
  <c r="A150" i="103" s="1"/>
  <c r="A151" i="103" s="1"/>
  <c r="A152" i="103" s="1"/>
  <c r="A153" i="103" s="1"/>
  <c r="A154" i="103" s="1"/>
  <c r="A155" i="103" s="1"/>
  <c r="A156" i="103" s="1"/>
  <c r="A157" i="103" s="1"/>
  <c r="A158" i="103" s="1"/>
  <c r="A159" i="103" s="1"/>
  <c r="A160" i="103" s="1"/>
  <c r="A161" i="103" s="1"/>
  <c r="A162" i="103" s="1"/>
  <c r="A163" i="103" s="1"/>
  <c r="A164" i="103" s="1"/>
  <c r="A165" i="103" s="1"/>
  <c r="A166" i="103" s="1"/>
  <c r="A167" i="103" s="1"/>
  <c r="A168" i="103" s="1"/>
  <c r="A169" i="103" s="1"/>
  <c r="A170" i="103" s="1"/>
  <c r="A171" i="103" s="1"/>
  <c r="A172" i="103" s="1"/>
  <c r="A173" i="103" s="1"/>
  <c r="A174" i="103" s="1"/>
  <c r="A175" i="103" s="1"/>
  <c r="A176" i="103" s="1"/>
  <c r="A177" i="103" s="1"/>
  <c r="A178" i="103" s="1"/>
  <c r="A179" i="103" s="1"/>
  <c r="A180" i="103" s="1"/>
  <c r="A181" i="103" s="1"/>
  <c r="A182" i="103" s="1"/>
  <c r="A183" i="103" s="1"/>
  <c r="A184" i="103" s="1"/>
  <c r="A185" i="103" s="1"/>
  <c r="A186" i="103" s="1"/>
  <c r="A187" i="103" s="1"/>
  <c r="A188" i="103" s="1"/>
  <c r="A189" i="103" s="1"/>
  <c r="A190" i="103" s="1"/>
  <c r="A191" i="103" s="1"/>
  <c r="A192" i="103" s="1"/>
  <c r="A193" i="103" s="1"/>
  <c r="A194" i="103" s="1"/>
  <c r="A195" i="103" s="1"/>
  <c r="A196" i="103" s="1"/>
  <c r="A197" i="103" s="1"/>
  <c r="A198" i="103" s="1"/>
  <c r="A199" i="103" s="1"/>
  <c r="A200" i="103" s="1"/>
  <c r="A201" i="103" s="1"/>
  <c r="A202" i="103" s="1"/>
  <c r="A203" i="103" s="1"/>
  <c r="A204" i="103" s="1"/>
  <c r="A205" i="103" s="1"/>
  <c r="A206" i="103" s="1"/>
  <c r="A207" i="103" s="1"/>
  <c r="A208" i="103" s="1"/>
  <c r="A209" i="103" s="1"/>
  <c r="A210" i="103" s="1"/>
  <c r="A211" i="103" s="1"/>
  <c r="A212" i="103" s="1"/>
  <c r="A213" i="103" s="1"/>
  <c r="A214" i="103" s="1"/>
  <c r="A215" i="103" s="1"/>
  <c r="A216" i="103" s="1"/>
  <c r="A217" i="103" s="1"/>
  <c r="A218" i="103" s="1"/>
  <c r="A219" i="103" s="1"/>
  <c r="A220" i="103" s="1"/>
  <c r="A221" i="103" s="1"/>
  <c r="A222" i="103" s="1"/>
  <c r="A223" i="103" s="1"/>
  <c r="A224" i="103" s="1"/>
  <c r="A225" i="103" s="1"/>
  <c r="A226" i="103" s="1"/>
  <c r="A227" i="103" s="1"/>
  <c r="A228" i="103" s="1"/>
  <c r="A229" i="103" s="1"/>
  <c r="A230" i="103" s="1"/>
  <c r="A231" i="103" s="1"/>
  <c r="A232" i="103" s="1"/>
  <c r="A233" i="103" s="1"/>
  <c r="A234" i="103" s="1"/>
  <c r="A235" i="103" s="1"/>
  <c r="A236" i="103" s="1"/>
  <c r="A237" i="103" s="1"/>
  <c r="A238" i="103" s="1"/>
  <c r="A239" i="103" s="1"/>
  <c r="A240" i="103" s="1"/>
  <c r="A241" i="103" s="1"/>
  <c r="A242" i="103" s="1"/>
  <c r="A243" i="103" s="1"/>
  <c r="A244" i="103" s="1"/>
  <c r="A245" i="103" s="1"/>
  <c r="A246" i="103" s="1"/>
  <c r="A247" i="103" s="1"/>
  <c r="A248" i="103" s="1"/>
  <c r="A249" i="103" s="1"/>
  <c r="A250" i="103" s="1"/>
  <c r="A251" i="103" s="1"/>
  <c r="A252" i="103" s="1"/>
  <c r="A253" i="103" s="1"/>
  <c r="A254" i="103" s="1"/>
  <c r="A255" i="103" s="1"/>
  <c r="A256" i="103" s="1"/>
  <c r="A257" i="103" s="1"/>
  <c r="A258" i="103" s="1"/>
  <c r="A259" i="103" s="1"/>
  <c r="A260" i="103" s="1"/>
  <c r="A261" i="103" s="1"/>
  <c r="A262" i="103" s="1"/>
  <c r="A263" i="103" s="1"/>
  <c r="A264" i="103" s="1"/>
  <c r="A265" i="103" s="1"/>
  <c r="A266" i="103" s="1"/>
  <c r="A267" i="103" s="1"/>
  <c r="A268" i="103" s="1"/>
  <c r="A269" i="103" s="1"/>
  <c r="A270" i="103" s="1"/>
  <c r="A271" i="103" s="1"/>
  <c r="A272" i="103" s="1"/>
  <c r="A273" i="103" s="1"/>
  <c r="A274" i="103" s="1"/>
  <c r="A275" i="103" s="1"/>
  <c r="A276" i="103" s="1"/>
  <c r="A277" i="103" s="1"/>
  <c r="A278" i="103" s="1"/>
  <c r="A279" i="103" s="1"/>
  <c r="A280" i="103" s="1"/>
  <c r="A281" i="103" s="1"/>
  <c r="A282" i="103" s="1"/>
  <c r="A283" i="103" s="1"/>
  <c r="A284" i="103" s="1"/>
  <c r="A285" i="103" s="1"/>
  <c r="A286" i="103" s="1"/>
  <c r="A287" i="103" s="1"/>
  <c r="A288" i="103" s="1"/>
  <c r="A289" i="103" s="1"/>
  <c r="A290" i="103" s="1"/>
  <c r="A291" i="103" s="1"/>
  <c r="A292" i="103" s="1"/>
  <c r="A293" i="103" s="1"/>
  <c r="A294" i="103" s="1"/>
  <c r="A295" i="103" s="1"/>
  <c r="A296" i="103" s="1"/>
  <c r="A297" i="103" s="1"/>
  <c r="A298" i="103" s="1"/>
  <c r="A299" i="103" s="1"/>
  <c r="A300" i="103" s="1"/>
  <c r="A301" i="103" s="1"/>
  <c r="A302" i="103" s="1"/>
  <c r="A303" i="103" s="1"/>
  <c r="A304" i="103" s="1"/>
  <c r="A305" i="103" s="1"/>
  <c r="A306" i="103" s="1"/>
  <c r="A307" i="103" s="1"/>
  <c r="A308" i="103" s="1"/>
  <c r="A309" i="103" s="1"/>
  <c r="A310" i="103" s="1"/>
  <c r="A311" i="103" s="1"/>
  <c r="A312" i="103" s="1"/>
  <c r="A313" i="103" s="1"/>
  <c r="A314" i="103" s="1"/>
  <c r="A315" i="103" s="1"/>
  <c r="A316" i="103" s="1"/>
  <c r="A317" i="103" s="1"/>
  <c r="A318" i="103" s="1"/>
  <c r="A319" i="103" s="1"/>
  <c r="A320" i="103" s="1"/>
  <c r="A321" i="103" s="1"/>
  <c r="A322" i="103" s="1"/>
  <c r="A323" i="103" s="1"/>
  <c r="A324" i="103" s="1"/>
  <c r="A325" i="103" s="1"/>
  <c r="A326" i="103" s="1"/>
  <c r="A327" i="103" s="1"/>
  <c r="A328" i="103" s="1"/>
  <c r="A329" i="103" s="1"/>
  <c r="A330" i="103" s="1"/>
  <c r="A331" i="103" s="1"/>
  <c r="A332" i="103" s="1"/>
  <c r="A333" i="103" s="1"/>
  <c r="A334" i="103" s="1"/>
  <c r="A335" i="103" s="1"/>
  <c r="A336" i="103" s="1"/>
  <c r="A337" i="103" s="1"/>
  <c r="A338" i="103" s="1"/>
  <c r="A339" i="103" s="1"/>
  <c r="A340" i="103" s="1"/>
  <c r="A341" i="103" s="1"/>
  <c r="A342" i="103" s="1"/>
  <c r="A343" i="103" s="1"/>
  <c r="A344" i="103" s="1"/>
  <c r="A345" i="103" s="1"/>
  <c r="A346" i="103" s="1"/>
  <c r="A347" i="103" s="1"/>
  <c r="A348" i="103" s="1"/>
  <c r="A349" i="103" s="1"/>
  <c r="A350" i="103" s="1"/>
  <c r="A351" i="103" s="1"/>
  <c r="A352" i="103" s="1"/>
  <c r="A353" i="103" s="1"/>
  <c r="A354" i="103" s="1"/>
  <c r="A355" i="103" s="1"/>
  <c r="A356" i="103" s="1"/>
  <c r="A357" i="103" s="1"/>
  <c r="A358" i="103" s="1"/>
  <c r="A359" i="103" s="1"/>
  <c r="A360" i="103" s="1"/>
  <c r="A361" i="103" s="1"/>
  <c r="A362" i="103" s="1"/>
  <c r="A363" i="103" s="1"/>
  <c r="A364" i="103" s="1"/>
  <c r="A365" i="103" s="1"/>
  <c r="A366" i="103" s="1"/>
  <c r="A367" i="103" s="1"/>
  <c r="A368" i="103" s="1"/>
  <c r="A369" i="103" s="1"/>
  <c r="A370" i="103" s="1"/>
  <c r="A371" i="103" s="1"/>
  <c r="A372" i="103" s="1"/>
  <c r="A373" i="103" s="1"/>
  <c r="A374" i="103" s="1"/>
  <c r="A375" i="103" s="1"/>
  <c r="A376" i="103" s="1"/>
  <c r="A377" i="103" s="1"/>
  <c r="A378" i="103" s="1"/>
  <c r="A379" i="103" s="1"/>
  <c r="A380" i="103" s="1"/>
  <c r="A381" i="103" s="1"/>
  <c r="A382" i="103" s="1"/>
  <c r="A383" i="103" s="1"/>
  <c r="A384" i="103" s="1"/>
  <c r="A385" i="103" s="1"/>
  <c r="A386" i="103" s="1"/>
  <c r="A387" i="103" s="1"/>
  <c r="A388" i="103" s="1"/>
  <c r="A389" i="103" s="1"/>
  <c r="A390" i="103" s="1"/>
  <c r="A391" i="103" s="1"/>
  <c r="A392" i="103" s="1"/>
  <c r="A393" i="103" s="1"/>
  <c r="A394" i="103" s="1"/>
  <c r="A395" i="103" s="1"/>
  <c r="A396" i="103" s="1"/>
  <c r="A397" i="103" s="1"/>
  <c r="A398" i="103" s="1"/>
  <c r="A399" i="103" s="1"/>
  <c r="A400" i="103" s="1"/>
  <c r="A401" i="103" s="1"/>
  <c r="A402" i="103" s="1"/>
  <c r="A403" i="103" s="1"/>
  <c r="A404" i="103" s="1"/>
  <c r="A405" i="103" s="1"/>
  <c r="A406" i="103" s="1"/>
  <c r="A407" i="103" s="1"/>
  <c r="A408" i="103" s="1"/>
  <c r="A409" i="103" s="1"/>
  <c r="A410" i="103" s="1"/>
  <c r="A411" i="103" s="1"/>
  <c r="A412" i="103" s="1"/>
  <c r="A413" i="103" s="1"/>
  <c r="A414" i="103" s="1"/>
  <c r="A415" i="103" s="1"/>
  <c r="A416" i="103" s="1"/>
  <c r="A417" i="103" s="1"/>
  <c r="A418" i="103" s="1"/>
  <c r="A419" i="103" s="1"/>
  <c r="A420" i="103" s="1"/>
  <c r="A421" i="103" s="1"/>
  <c r="A422" i="103" s="1"/>
  <c r="A423" i="103" s="1"/>
  <c r="A424" i="103" s="1"/>
  <c r="A425" i="103" s="1"/>
  <c r="A426" i="103" s="1"/>
  <c r="A427" i="103" s="1"/>
  <c r="A428" i="103" s="1"/>
  <c r="A429" i="103" s="1"/>
  <c r="A430" i="103" s="1"/>
  <c r="A431" i="103" s="1"/>
  <c r="A432" i="103" s="1"/>
  <c r="A433" i="103" s="1"/>
  <c r="A434" i="103" s="1"/>
  <c r="A435" i="103" s="1"/>
  <c r="A436" i="103" s="1"/>
  <c r="A437" i="103" s="1"/>
  <c r="A438" i="103" s="1"/>
  <c r="A439" i="103" s="1"/>
  <c r="A440" i="103" s="1"/>
  <c r="A441" i="103" s="1"/>
  <c r="A442" i="103" s="1"/>
  <c r="A443" i="103" s="1"/>
  <c r="A444" i="103" s="1"/>
  <c r="A445" i="103" s="1"/>
  <c r="A446" i="103" s="1"/>
  <c r="A447" i="103" s="1"/>
  <c r="A448" i="103" s="1"/>
  <c r="A449" i="103" s="1"/>
  <c r="A450" i="103" s="1"/>
  <c r="A451" i="103" s="1"/>
  <c r="A452" i="103" s="1"/>
  <c r="A453" i="103" s="1"/>
  <c r="A454" i="103" s="1"/>
  <c r="A455" i="103" s="1"/>
  <c r="A456" i="103" s="1"/>
  <c r="A457" i="103" s="1"/>
  <c r="A458" i="103" s="1"/>
  <c r="A459" i="103" s="1"/>
  <c r="A460" i="103" s="1"/>
  <c r="A461" i="103" s="1"/>
  <c r="A462" i="103" s="1"/>
  <c r="A463" i="103" s="1"/>
  <c r="A464" i="103" s="1"/>
  <c r="A465" i="103" s="1"/>
  <c r="A466" i="103" s="1"/>
  <c r="A467" i="103" s="1"/>
  <c r="A468" i="103" s="1"/>
  <c r="A469" i="103" s="1"/>
  <c r="A470" i="103" s="1"/>
  <c r="A471" i="103" s="1"/>
  <c r="A472" i="103" s="1"/>
  <c r="A473" i="103" s="1"/>
  <c r="A474" i="103" s="1"/>
  <c r="A475" i="103" s="1"/>
  <c r="A476" i="103" s="1"/>
  <c r="A477" i="103" s="1"/>
  <c r="A478" i="103" s="1"/>
  <c r="A479" i="103" s="1"/>
  <c r="A480" i="103" s="1"/>
  <c r="A481" i="103" s="1"/>
  <c r="A482" i="103" s="1"/>
  <c r="A483" i="103" s="1"/>
  <c r="A484" i="103" s="1"/>
  <c r="A485" i="103" s="1"/>
  <c r="A486" i="103" s="1"/>
  <c r="A487" i="103" s="1"/>
  <c r="A488" i="103" s="1"/>
  <c r="A489" i="103" s="1"/>
  <c r="A490" i="103" s="1"/>
  <c r="A491" i="103" s="1"/>
  <c r="A492" i="103" s="1"/>
  <c r="A493" i="103" s="1"/>
  <c r="A494" i="103" s="1"/>
  <c r="A495" i="103" s="1"/>
  <c r="A496" i="103" s="1"/>
  <c r="A497" i="103" s="1"/>
  <c r="A498" i="103" s="1"/>
  <c r="A499" i="103" s="1"/>
  <c r="A500" i="103" s="1"/>
  <c r="A501" i="103" s="1"/>
  <c r="A502" i="103" s="1"/>
  <c r="A503" i="103" s="1"/>
  <c r="A504" i="103" s="1"/>
  <c r="A505" i="103" s="1"/>
  <c r="A506" i="103" s="1"/>
  <c r="A507" i="103" s="1"/>
  <c r="A508" i="103" s="1"/>
  <c r="A509" i="103" s="1"/>
  <c r="A510" i="103" s="1"/>
  <c r="A511" i="103" s="1"/>
  <c r="A512" i="103" s="1"/>
  <c r="A513" i="103" s="1"/>
  <c r="A514" i="103" s="1"/>
  <c r="A515" i="103" s="1"/>
  <c r="A516" i="103" s="1"/>
  <c r="A517" i="103" s="1"/>
  <c r="A518" i="103" s="1"/>
  <c r="A519" i="103" s="1"/>
  <c r="A520" i="103" s="1"/>
  <c r="A521" i="103" s="1"/>
  <c r="A522" i="103" s="1"/>
  <c r="A523" i="103" s="1"/>
  <c r="A524" i="103" s="1"/>
  <c r="A525" i="103" s="1"/>
  <c r="A526" i="103" s="1"/>
  <c r="A527" i="103" s="1"/>
  <c r="A528" i="103" s="1"/>
  <c r="A529" i="103" s="1"/>
  <c r="A530" i="103" s="1"/>
  <c r="A531" i="103" s="1"/>
  <c r="A532" i="103" s="1"/>
  <c r="A533" i="103" s="1"/>
  <c r="A534" i="103" s="1"/>
  <c r="A535" i="103" s="1"/>
  <c r="A536" i="103" s="1"/>
  <c r="A537" i="103" s="1"/>
  <c r="A538" i="103" s="1"/>
  <c r="A539" i="103" s="1"/>
  <c r="A540" i="103" s="1"/>
  <c r="A541" i="103" s="1"/>
  <c r="A542" i="103" s="1"/>
  <c r="A543" i="103" s="1"/>
  <c r="A544" i="103" s="1"/>
  <c r="A545" i="103" s="1"/>
  <c r="A546" i="103" s="1"/>
  <c r="A547" i="103" s="1"/>
  <c r="A548" i="103" s="1"/>
  <c r="A549" i="103" s="1"/>
  <c r="A550" i="103" s="1"/>
  <c r="A551" i="103" s="1"/>
  <c r="A552" i="103" s="1"/>
  <c r="A553" i="103" s="1"/>
  <c r="A554" i="103" s="1"/>
  <c r="A555" i="103" s="1"/>
  <c r="A556" i="103" s="1"/>
  <c r="A557" i="103" s="1"/>
  <c r="A558" i="103" s="1"/>
  <c r="A559" i="103" s="1"/>
  <c r="A560" i="103" s="1"/>
  <c r="A561" i="103" s="1"/>
  <c r="A562" i="103" s="1"/>
  <c r="A563" i="103" s="1"/>
  <c r="A564" i="103" s="1"/>
  <c r="A565" i="103" s="1"/>
  <c r="A566" i="103" s="1"/>
  <c r="A567" i="103" s="1"/>
  <c r="A568" i="103" s="1"/>
  <c r="A569" i="103" s="1"/>
  <c r="A570" i="103" s="1"/>
  <c r="A571" i="103" s="1"/>
  <c r="A572" i="103" s="1"/>
  <c r="A573" i="103" s="1"/>
  <c r="A574" i="103" s="1"/>
  <c r="A575" i="103" s="1"/>
  <c r="A576" i="103" s="1"/>
  <c r="A577" i="103" s="1"/>
  <c r="A578" i="103" s="1"/>
  <c r="A579" i="103" s="1"/>
  <c r="A580" i="103" s="1"/>
  <c r="A581" i="103" s="1"/>
  <c r="A582" i="103" s="1"/>
  <c r="A583" i="103" s="1"/>
  <c r="A584" i="103" s="1"/>
  <c r="A585" i="103" s="1"/>
  <c r="A586" i="103" s="1"/>
  <c r="A587" i="103" s="1"/>
  <c r="A588" i="103" s="1"/>
  <c r="A589" i="103" s="1"/>
  <c r="A590" i="103" s="1"/>
  <c r="A591" i="103" s="1"/>
  <c r="A592" i="103" s="1"/>
  <c r="A593" i="103" s="1"/>
  <c r="A594" i="103" s="1"/>
  <c r="A595" i="103" s="1"/>
  <c r="A596" i="103" s="1"/>
  <c r="A597" i="103" s="1"/>
  <c r="A598" i="103" s="1"/>
  <c r="A599" i="103" s="1"/>
  <c r="A600" i="103" s="1"/>
  <c r="A601" i="103" s="1"/>
  <c r="A602" i="103" s="1"/>
  <c r="A603" i="103" s="1"/>
  <c r="A604" i="103" s="1"/>
  <c r="A605" i="103" s="1"/>
  <c r="A606" i="103" s="1"/>
  <c r="A607" i="103" s="1"/>
  <c r="A608" i="103" s="1"/>
  <c r="A609" i="103" s="1"/>
  <c r="A610" i="103" s="1"/>
  <c r="A611" i="103" s="1"/>
  <c r="A612" i="103" s="1"/>
  <c r="A613" i="103" s="1"/>
  <c r="A614" i="103" s="1"/>
  <c r="A615" i="103" s="1"/>
  <c r="A616" i="103" s="1"/>
  <c r="A617" i="103" s="1"/>
  <c r="A618" i="103" s="1"/>
  <c r="A619" i="103" s="1"/>
  <c r="A620" i="103" s="1"/>
  <c r="A621" i="103" s="1"/>
  <c r="A622" i="103" s="1"/>
  <c r="A623" i="103" s="1"/>
  <c r="A624" i="103" s="1"/>
  <c r="A625" i="103" s="1"/>
  <c r="A626" i="103" s="1"/>
  <c r="A627" i="103" s="1"/>
  <c r="A628" i="103" s="1"/>
  <c r="A629" i="103" s="1"/>
  <c r="A630" i="103" s="1"/>
  <c r="A631" i="103" s="1"/>
  <c r="A632" i="103" s="1"/>
  <c r="A633" i="103" s="1"/>
  <c r="A634" i="103" s="1"/>
  <c r="A635" i="103" s="1"/>
  <c r="A636" i="103" s="1"/>
  <c r="A637" i="103" s="1"/>
  <c r="A638" i="103" s="1"/>
  <c r="A639" i="103" s="1"/>
  <c r="A640" i="103" s="1"/>
  <c r="A641" i="103" s="1"/>
  <c r="A642" i="103" s="1"/>
  <c r="A643" i="103" s="1"/>
  <c r="A644" i="103" s="1"/>
  <c r="A645" i="103" s="1"/>
  <c r="A646" i="103" s="1"/>
  <c r="A647" i="103" s="1"/>
  <c r="A648" i="103" s="1"/>
  <c r="A649" i="103" s="1"/>
  <c r="A650" i="103" s="1"/>
  <c r="A651" i="103" s="1"/>
  <c r="A652" i="103" s="1"/>
  <c r="A653" i="103" s="1"/>
  <c r="A654" i="103" s="1"/>
  <c r="A655" i="103" s="1"/>
  <c r="A656" i="103" s="1"/>
  <c r="A657" i="103" s="1"/>
  <c r="A658" i="103" s="1"/>
  <c r="A659" i="103" s="1"/>
  <c r="A660" i="103" s="1"/>
  <c r="A661" i="103" s="1"/>
  <c r="A662" i="103" s="1"/>
  <c r="A663" i="103" s="1"/>
  <c r="A664" i="103" s="1"/>
  <c r="A665" i="103" s="1"/>
  <c r="A666" i="103" s="1"/>
  <c r="A667" i="103" s="1"/>
  <c r="A668" i="103" s="1"/>
  <c r="A669" i="103" s="1"/>
  <c r="A670" i="103" s="1"/>
  <c r="A671" i="103" s="1"/>
  <c r="A672" i="103" s="1"/>
  <c r="A673" i="103" s="1"/>
  <c r="A674" i="103" s="1"/>
  <c r="A675" i="103" s="1"/>
  <c r="A676" i="103" s="1"/>
  <c r="A677" i="103" s="1"/>
  <c r="A678" i="103" s="1"/>
  <c r="A679" i="103" s="1"/>
  <c r="A680" i="103" s="1"/>
  <c r="A681" i="103" s="1"/>
  <c r="A682" i="103" s="1"/>
  <c r="A683" i="103" s="1"/>
  <c r="A684" i="103" s="1"/>
  <c r="A685" i="103" s="1"/>
  <c r="A686" i="103" s="1"/>
  <c r="A687" i="103" s="1"/>
  <c r="A688" i="103" s="1"/>
  <c r="A689" i="103" s="1"/>
  <c r="A690" i="103" s="1"/>
  <c r="A691" i="103" s="1"/>
  <c r="A692" i="103" s="1"/>
  <c r="A693" i="103" s="1"/>
  <c r="A694" i="103" s="1"/>
  <c r="A695" i="103" s="1"/>
  <c r="A696" i="103" s="1"/>
  <c r="A697" i="103" s="1"/>
  <c r="A698" i="103" s="1"/>
  <c r="A699" i="103" s="1"/>
  <c r="A700" i="103" s="1"/>
  <c r="A701" i="103" s="1"/>
  <c r="A702" i="103" s="1"/>
  <c r="A703" i="103" s="1"/>
  <c r="A704" i="103" s="1"/>
  <c r="A705" i="103" s="1"/>
  <c r="A706" i="103" s="1"/>
  <c r="A707" i="103" s="1"/>
  <c r="A708" i="103" s="1"/>
  <c r="A709" i="103" s="1"/>
  <c r="A710" i="103" s="1"/>
  <c r="A711" i="103" s="1"/>
  <c r="A712" i="103" s="1"/>
  <c r="A713" i="103" s="1"/>
  <c r="A714" i="103" s="1"/>
  <c r="A715" i="103" s="1"/>
  <c r="A716" i="103" s="1"/>
  <c r="A717" i="103" s="1"/>
  <c r="A718" i="103" s="1"/>
  <c r="A719" i="103" s="1"/>
  <c r="A720" i="103" s="1"/>
  <c r="A721" i="103" s="1"/>
  <c r="A722" i="103" s="1"/>
  <c r="A723" i="103" s="1"/>
  <c r="A724" i="103" s="1"/>
  <c r="A725" i="103" s="1"/>
  <c r="A726" i="103" s="1"/>
  <c r="A727" i="103" s="1"/>
  <c r="A728" i="103" s="1"/>
  <c r="A729" i="103" s="1"/>
  <c r="A730" i="103" s="1"/>
  <c r="A731" i="103" s="1"/>
  <c r="A732" i="103" s="1"/>
  <c r="A733" i="103" s="1"/>
  <c r="A734" i="103" s="1"/>
  <c r="A735" i="103" s="1"/>
  <c r="A736" i="103" s="1"/>
  <c r="A737" i="103" s="1"/>
  <c r="A738" i="103" s="1"/>
  <c r="A739" i="103" s="1"/>
  <c r="A740" i="103" s="1"/>
  <c r="A741" i="103" s="1"/>
  <c r="A742" i="103" s="1"/>
  <c r="A743" i="103" s="1"/>
  <c r="A744" i="103" s="1"/>
  <c r="A745" i="103" s="1"/>
  <c r="A746" i="103" s="1"/>
  <c r="A747" i="103" s="1"/>
  <c r="A748" i="103" s="1"/>
  <c r="A749" i="103" s="1"/>
  <c r="A750" i="103" s="1"/>
  <c r="A751" i="103" s="1"/>
  <c r="A752" i="103" s="1"/>
  <c r="A753" i="103" s="1"/>
  <c r="A754" i="103" s="1"/>
  <c r="A755" i="103" s="1"/>
  <c r="A756" i="103" s="1"/>
  <c r="A757" i="103" s="1"/>
  <c r="A758" i="103" s="1"/>
  <c r="A759" i="103" s="1"/>
  <c r="A760" i="103" s="1"/>
  <c r="A761" i="103" s="1"/>
  <c r="A762" i="103" s="1"/>
  <c r="A763" i="103" s="1"/>
  <c r="A764" i="103" s="1"/>
  <c r="A765" i="103" s="1"/>
  <c r="A766" i="103" s="1"/>
  <c r="A767" i="103" s="1"/>
  <c r="A768" i="103" s="1"/>
  <c r="A769" i="103" s="1"/>
  <c r="A770" i="103" s="1"/>
  <c r="A771" i="103" s="1"/>
  <c r="A772" i="103" s="1"/>
  <c r="A773" i="103" s="1"/>
  <c r="A774" i="103" s="1"/>
  <c r="A775" i="103" s="1"/>
  <c r="A776" i="103" s="1"/>
  <c r="A777" i="103" s="1"/>
  <c r="A778" i="103" s="1"/>
  <c r="A779" i="103" s="1"/>
  <c r="A780" i="103" s="1"/>
  <c r="A781" i="103" s="1"/>
  <c r="A782" i="103" s="1"/>
  <c r="A783" i="103" s="1"/>
  <c r="A784" i="103" s="1"/>
  <c r="A785" i="103" s="1"/>
  <c r="A786" i="103" s="1"/>
  <c r="A787" i="103" s="1"/>
  <c r="A788" i="103" s="1"/>
  <c r="A789" i="103" s="1"/>
  <c r="A790" i="103" s="1"/>
  <c r="A791" i="103" s="1"/>
  <c r="A792" i="103" s="1"/>
  <c r="A793" i="103" s="1"/>
  <c r="A794" i="103" s="1"/>
  <c r="A795" i="103" s="1"/>
  <c r="A796" i="103" s="1"/>
  <c r="A797" i="103" s="1"/>
  <c r="A798" i="103" s="1"/>
  <c r="A799" i="103" s="1"/>
  <c r="A800" i="103" s="1"/>
  <c r="A801" i="103" s="1"/>
  <c r="A802" i="103" s="1"/>
  <c r="A803" i="103" s="1"/>
  <c r="A804" i="103" s="1"/>
  <c r="A805" i="103" s="1"/>
  <c r="A806" i="103" s="1"/>
  <c r="A807" i="103" s="1"/>
  <c r="A808" i="103" s="1"/>
  <c r="A809" i="103" s="1"/>
  <c r="A810" i="103" s="1"/>
  <c r="A811" i="103" s="1"/>
  <c r="A812" i="103" s="1"/>
  <c r="A813" i="103" s="1"/>
  <c r="A814" i="103" s="1"/>
  <c r="A815" i="103" s="1"/>
  <c r="A816" i="103" s="1"/>
  <c r="A817" i="103" s="1"/>
  <c r="A818" i="103" s="1"/>
  <c r="A819" i="103" s="1"/>
  <c r="A820" i="103" s="1"/>
  <c r="A821" i="103" s="1"/>
  <c r="A822" i="103" s="1"/>
  <c r="A823" i="103" s="1"/>
  <c r="A824" i="103" s="1"/>
  <c r="A825" i="103" s="1"/>
  <c r="A826" i="103" s="1"/>
  <c r="A827" i="103" s="1"/>
  <c r="A828" i="103" s="1"/>
  <c r="A829" i="103" s="1"/>
  <c r="A830" i="103" s="1"/>
  <c r="A831" i="103" s="1"/>
  <c r="A832" i="103" s="1"/>
  <c r="A833" i="103" s="1"/>
  <c r="A834" i="103" s="1"/>
  <c r="A835" i="103" s="1"/>
  <c r="A836" i="103" s="1"/>
  <c r="A837" i="103" s="1"/>
  <c r="A838" i="103" s="1"/>
  <c r="A839" i="103" s="1"/>
  <c r="A840" i="103" s="1"/>
  <c r="A841" i="103" s="1"/>
  <c r="A842" i="103" s="1"/>
  <c r="A843" i="103" s="1"/>
  <c r="A844" i="103" s="1"/>
  <c r="A845" i="103" s="1"/>
  <c r="A846" i="103" s="1"/>
  <c r="A847" i="103" s="1"/>
  <c r="A848" i="103" s="1"/>
  <c r="A849" i="103" s="1"/>
  <c r="A850" i="103" s="1"/>
  <c r="A851" i="103" s="1"/>
  <c r="A852" i="103" s="1"/>
  <c r="A853" i="103" s="1"/>
  <c r="A854" i="103" s="1"/>
  <c r="A855" i="103" s="1"/>
  <c r="A856" i="103" s="1"/>
  <c r="A857" i="103" s="1"/>
  <c r="A858" i="103" s="1"/>
  <c r="A859" i="103" s="1"/>
  <c r="A860" i="103" s="1"/>
  <c r="A861" i="103" s="1"/>
  <c r="A862" i="103" s="1"/>
  <c r="A863" i="103" s="1"/>
  <c r="A864" i="103" s="1"/>
  <c r="A865" i="103" s="1"/>
  <c r="A866" i="103" s="1"/>
  <c r="A867" i="103" s="1"/>
  <c r="A868" i="103" s="1"/>
  <c r="A869" i="103" s="1"/>
  <c r="A870" i="103" s="1"/>
  <c r="A871" i="103" s="1"/>
  <c r="A872" i="103" s="1"/>
  <c r="A873" i="103" s="1"/>
  <c r="A874" i="103" s="1"/>
  <c r="A875" i="103" s="1"/>
  <c r="A876" i="103" s="1"/>
  <c r="A877" i="103" s="1"/>
  <c r="A878" i="103" s="1"/>
  <c r="A879" i="103" s="1"/>
  <c r="A880" i="103" s="1"/>
  <c r="A881" i="103" s="1"/>
  <c r="A882" i="103" s="1"/>
  <c r="A883" i="103" s="1"/>
  <c r="A884" i="103" s="1"/>
  <c r="A885" i="103" s="1"/>
  <c r="A886" i="103" s="1"/>
  <c r="A887" i="103" s="1"/>
  <c r="A888" i="103" s="1"/>
  <c r="A889" i="103" s="1"/>
  <c r="A890" i="103" s="1"/>
  <c r="A891" i="103" s="1"/>
  <c r="A892" i="103" s="1"/>
  <c r="A893" i="103" s="1"/>
  <c r="A894" i="103" s="1"/>
  <c r="A895" i="103" s="1"/>
  <c r="A896" i="103" s="1"/>
  <c r="A897" i="103" s="1"/>
  <c r="A898" i="103" s="1"/>
  <c r="A899" i="103" s="1"/>
  <c r="A900" i="103" s="1"/>
  <c r="A901" i="103" s="1"/>
  <c r="A902" i="103" s="1"/>
  <c r="A903" i="103" s="1"/>
  <c r="A904" i="103" s="1"/>
  <c r="A905" i="103" s="1"/>
  <c r="A906" i="103" s="1"/>
  <c r="A907" i="103" s="1"/>
  <c r="A908" i="103" s="1"/>
  <c r="A909" i="103" s="1"/>
  <c r="A910" i="103" s="1"/>
  <c r="A911" i="103" s="1"/>
  <c r="A912" i="103" s="1"/>
  <c r="A913" i="103" s="1"/>
  <c r="A914" i="103" s="1"/>
  <c r="A915" i="103" s="1"/>
  <c r="A916" i="103" s="1"/>
  <c r="A917" i="103" s="1"/>
  <c r="A918" i="103" s="1"/>
  <c r="A919" i="103" s="1"/>
  <c r="A920" i="103" s="1"/>
  <c r="A921" i="103" s="1"/>
  <c r="A922" i="103" s="1"/>
  <c r="A923" i="103" s="1"/>
  <c r="A924" i="103" s="1"/>
  <c r="A925" i="103" s="1"/>
  <c r="A926" i="103" s="1"/>
  <c r="A927" i="103" s="1"/>
  <c r="A928" i="103" s="1"/>
  <c r="A929" i="103" s="1"/>
  <c r="A930" i="103" s="1"/>
  <c r="A931" i="103" s="1"/>
  <c r="A932" i="103" s="1"/>
  <c r="A933" i="103" s="1"/>
  <c r="A934" i="103" s="1"/>
  <c r="A935" i="103" s="1"/>
  <c r="A936" i="103" s="1"/>
  <c r="A937" i="103" s="1"/>
  <c r="A938" i="103" s="1"/>
  <c r="A939" i="103" s="1"/>
  <c r="A940" i="103" s="1"/>
  <c r="A941" i="103" s="1"/>
  <c r="A942" i="103" s="1"/>
  <c r="A943" i="103" s="1"/>
  <c r="A944" i="103" s="1"/>
  <c r="A945" i="103" s="1"/>
  <c r="A946" i="103" s="1"/>
  <c r="A947" i="103" s="1"/>
  <c r="A948" i="103" s="1"/>
  <c r="A949" i="103" s="1"/>
  <c r="A950" i="103" s="1"/>
  <c r="A951" i="103" s="1"/>
  <c r="A952" i="103" s="1"/>
  <c r="A953" i="103" s="1"/>
  <c r="A954" i="103" s="1"/>
  <c r="A955" i="103" s="1"/>
  <c r="A956" i="103" s="1"/>
  <c r="A957" i="103" s="1"/>
  <c r="A958" i="103" s="1"/>
  <c r="A959" i="103" s="1"/>
  <c r="A960" i="103" s="1"/>
  <c r="A961" i="103" s="1"/>
  <c r="A962" i="103" s="1"/>
  <c r="A963" i="103" s="1"/>
  <c r="A964" i="103" s="1"/>
  <c r="A965" i="103" s="1"/>
  <c r="A966" i="103" s="1"/>
  <c r="A967" i="103" s="1"/>
  <c r="A968" i="103" s="1"/>
  <c r="A969" i="103" s="1"/>
  <c r="A970" i="103" s="1"/>
  <c r="A971" i="103" s="1"/>
  <c r="A972" i="103" s="1"/>
  <c r="A973" i="103" s="1"/>
  <c r="A974" i="103" s="1"/>
  <c r="A975" i="103" s="1"/>
  <c r="A976" i="103" s="1"/>
  <c r="A977" i="103" s="1"/>
  <c r="A978" i="103" s="1"/>
  <c r="A979" i="103" s="1"/>
  <c r="A980" i="103" s="1"/>
  <c r="A981" i="103" s="1"/>
  <c r="A982" i="103" s="1"/>
  <c r="A983" i="103" s="1"/>
  <c r="A984" i="103" s="1"/>
  <c r="A985" i="103" s="1"/>
  <c r="A986" i="103" s="1"/>
  <c r="A987" i="103" s="1"/>
  <c r="A988" i="103" s="1"/>
  <c r="A989" i="103" s="1"/>
  <c r="A990" i="103" s="1"/>
  <c r="A991" i="103" s="1"/>
  <c r="A992" i="103" s="1"/>
  <c r="A993" i="103" s="1"/>
  <c r="A994" i="103" s="1"/>
  <c r="A995" i="103" s="1"/>
  <c r="A996" i="103" s="1"/>
  <c r="A997" i="103" s="1"/>
  <c r="A998" i="103" s="1"/>
  <c r="A999" i="103" s="1"/>
  <c r="A1000" i="103" s="1"/>
  <c r="A1001" i="103" s="1"/>
  <c r="A1002" i="103" s="1"/>
  <c r="A1003" i="103" s="1"/>
  <c r="A1004" i="103" s="1"/>
  <c r="A1005" i="103" s="1"/>
  <c r="A1006" i="103" s="1"/>
  <c r="A1007" i="103" s="1"/>
  <c r="A1008" i="103" s="1"/>
  <c r="A1009" i="103" s="1"/>
  <c r="A1010" i="103" s="1"/>
  <c r="A1011" i="103" s="1"/>
  <c r="A1012" i="103" s="1"/>
  <c r="A1013" i="103" s="1"/>
  <c r="A1014" i="103" s="1"/>
  <c r="A1015" i="103" s="1"/>
  <c r="A1016" i="103" s="1"/>
  <c r="A1017" i="103" s="1"/>
  <c r="A1018" i="103" s="1"/>
  <c r="A1019" i="103" s="1"/>
  <c r="A1020" i="103" s="1"/>
  <c r="A1021" i="103" s="1"/>
  <c r="A1022" i="103" s="1"/>
  <c r="A1023" i="103" s="1"/>
  <c r="A1024" i="103" s="1"/>
  <c r="A1025" i="103" s="1"/>
  <c r="A1026" i="103" s="1"/>
  <c r="A1027" i="103" s="1"/>
  <c r="A1028" i="103" s="1"/>
  <c r="A1029" i="103" s="1"/>
  <c r="A1030" i="103" s="1"/>
  <c r="A1031" i="103" s="1"/>
  <c r="A1032" i="103" s="1"/>
  <c r="A1033" i="103" s="1"/>
  <c r="A1034" i="103" s="1"/>
  <c r="A1035" i="103" s="1"/>
  <c r="A1036" i="103" s="1"/>
  <c r="A1037" i="103" s="1"/>
  <c r="A1038" i="103" s="1"/>
  <c r="A1039" i="103" s="1"/>
  <c r="A1040" i="103" s="1"/>
  <c r="A1041" i="103" s="1"/>
  <c r="A1042" i="103" s="1"/>
  <c r="A1043" i="103" s="1"/>
  <c r="A1044" i="103" s="1"/>
  <c r="A1045" i="103" s="1"/>
  <c r="A1046" i="103" s="1"/>
  <c r="A1047" i="103" s="1"/>
  <c r="A1048" i="103" s="1"/>
  <c r="A1049" i="103" s="1"/>
  <c r="A1050" i="103" s="1"/>
  <c r="A1051" i="103" s="1"/>
  <c r="A1052" i="103" s="1"/>
  <c r="A1053" i="103" s="1"/>
  <c r="A1054" i="103" s="1"/>
  <c r="A1055" i="103" s="1"/>
  <c r="A1056" i="103" s="1"/>
  <c r="A1057" i="103" s="1"/>
  <c r="A1058" i="103" s="1"/>
  <c r="A1059" i="103" s="1"/>
  <c r="A1060" i="103" s="1"/>
  <c r="A1061" i="103" s="1"/>
  <c r="A1062" i="103" s="1"/>
  <c r="A1063" i="103" s="1"/>
  <c r="A1064" i="103" s="1"/>
  <c r="A1065" i="103" s="1"/>
  <c r="A1066" i="103" s="1"/>
  <c r="A1067" i="103" s="1"/>
  <c r="A1068" i="103" s="1"/>
  <c r="A1069" i="103" s="1"/>
  <c r="A1070" i="103" s="1"/>
  <c r="A1071" i="103" s="1"/>
  <c r="A1072" i="103" s="1"/>
  <c r="A1073" i="103" s="1"/>
  <c r="A1074" i="103" s="1"/>
  <c r="A1075" i="103" s="1"/>
  <c r="A1076" i="103" s="1"/>
  <c r="A1077" i="103" s="1"/>
  <c r="A1078" i="103" s="1"/>
  <c r="A1079" i="103" s="1"/>
  <c r="A1080" i="103" s="1"/>
  <c r="A1081" i="103" s="1"/>
  <c r="A1082" i="103" s="1"/>
  <c r="A1083" i="103" s="1"/>
  <c r="A1084" i="103" s="1"/>
  <c r="A1085" i="103" s="1"/>
  <c r="A1086" i="103" s="1"/>
  <c r="A1087" i="103" s="1"/>
  <c r="A1088" i="103" s="1"/>
  <c r="A1089" i="103" s="1"/>
  <c r="A1090" i="103" s="1"/>
  <c r="A1091" i="103" s="1"/>
  <c r="A1092" i="103" s="1"/>
  <c r="A1093" i="103" s="1"/>
  <c r="A1094" i="103" s="1"/>
  <c r="A1095" i="103" s="1"/>
  <c r="A1096" i="103" s="1"/>
  <c r="A1097" i="103" s="1"/>
  <c r="A1098" i="103" s="1"/>
  <c r="A1099" i="103" s="1"/>
  <c r="A1100" i="103" s="1"/>
  <c r="A1101" i="103" s="1"/>
  <c r="A1102" i="103" s="1"/>
  <c r="A1103" i="103" s="1"/>
  <c r="A1104" i="103" s="1"/>
  <c r="A1105" i="103" s="1"/>
  <c r="A1106" i="103" s="1"/>
  <c r="A1107" i="103" s="1"/>
  <c r="A1108" i="103" s="1"/>
  <c r="A1109" i="103" s="1"/>
  <c r="A1110" i="103" s="1"/>
  <c r="A1111" i="103" s="1"/>
  <c r="A1112" i="103" s="1"/>
  <c r="A1113" i="103" s="1"/>
  <c r="A1114" i="103" s="1"/>
  <c r="A1115" i="103" s="1"/>
  <c r="A1116" i="103" s="1"/>
  <c r="A1117" i="103" s="1"/>
  <c r="A1118" i="103" s="1"/>
  <c r="A1119" i="103" s="1"/>
  <c r="A1120" i="103" s="1"/>
  <c r="A1121" i="103" s="1"/>
  <c r="A1122" i="103" s="1"/>
  <c r="A1123" i="103" s="1"/>
  <c r="A1124" i="103" s="1"/>
  <c r="A1125" i="103" s="1"/>
  <c r="A1126" i="103" s="1"/>
  <c r="A1127" i="103" s="1"/>
  <c r="A1128" i="103" s="1"/>
  <c r="A1129" i="103" s="1"/>
  <c r="A1130" i="103" s="1"/>
  <c r="A1131" i="103" s="1"/>
  <c r="A1132" i="103" s="1"/>
  <c r="A1133" i="103" s="1"/>
  <c r="A1134" i="103" s="1"/>
  <c r="A1135" i="103" s="1"/>
  <c r="A1136" i="103" s="1"/>
  <c r="A1137" i="103" s="1"/>
  <c r="A1138" i="103" s="1"/>
  <c r="A1139" i="103" s="1"/>
  <c r="A1140" i="103" s="1"/>
  <c r="A1141" i="103" s="1"/>
  <c r="A1142" i="103" s="1"/>
  <c r="A1143" i="103" s="1"/>
  <c r="A1144" i="103" s="1"/>
  <c r="A1145" i="103" s="1"/>
  <c r="A1146" i="103" s="1"/>
  <c r="A1147" i="103" s="1"/>
  <c r="A1148" i="103" s="1"/>
  <c r="A1149" i="103" s="1"/>
  <c r="A1150" i="103" s="1"/>
  <c r="A1151" i="103" s="1"/>
  <c r="A1152" i="103" s="1"/>
  <c r="A1153" i="103" s="1"/>
  <c r="A1154" i="103" s="1"/>
  <c r="A1155" i="103" s="1"/>
  <c r="A1156" i="103" s="1"/>
  <c r="A1157" i="103" s="1"/>
  <c r="A1158" i="103" s="1"/>
  <c r="A1159" i="103" s="1"/>
  <c r="A1160" i="103" s="1"/>
  <c r="A1161" i="103" s="1"/>
  <c r="A1162" i="103" s="1"/>
  <c r="A1163" i="103" s="1"/>
  <c r="A1164" i="103" s="1"/>
  <c r="A1165" i="103" s="1"/>
  <c r="A1166" i="103" s="1"/>
  <c r="A1167" i="103" s="1"/>
  <c r="A1168" i="103" s="1"/>
  <c r="A1169" i="103" s="1"/>
  <c r="A1170" i="103" s="1"/>
  <c r="A1171" i="103" s="1"/>
  <c r="A1172" i="103" s="1"/>
  <c r="A1173" i="103" s="1"/>
  <c r="A1174" i="103" s="1"/>
  <c r="A1175" i="103" s="1"/>
  <c r="A1176" i="103" s="1"/>
  <c r="A1177" i="103" s="1"/>
  <c r="A1178" i="103" s="1"/>
  <c r="A1179" i="103" s="1"/>
  <c r="A1180" i="103" s="1"/>
  <c r="A1181" i="103" s="1"/>
  <c r="A1182" i="103" s="1"/>
  <c r="A1183" i="103" s="1"/>
  <c r="A1184" i="103" s="1"/>
  <c r="A1185" i="103" s="1"/>
  <c r="A1186" i="103" s="1"/>
  <c r="A1187" i="103" s="1"/>
  <c r="A1188" i="103" s="1"/>
  <c r="A1189" i="103" s="1"/>
  <c r="A1190" i="103" s="1"/>
  <c r="A1191" i="103" s="1"/>
  <c r="A1192" i="103" s="1"/>
  <c r="A1193" i="103" s="1"/>
  <c r="A1194" i="103" s="1"/>
  <c r="A1195" i="103" s="1"/>
  <c r="A1196" i="103" s="1"/>
  <c r="A1197" i="103" s="1"/>
  <c r="A1198" i="103" s="1"/>
  <c r="A1199" i="103" s="1"/>
  <c r="A1200" i="103" s="1"/>
  <c r="A1201" i="103" s="1"/>
  <c r="A1202" i="103" s="1"/>
  <c r="A1203" i="103" s="1"/>
  <c r="A1204" i="103" s="1"/>
  <c r="A1205" i="103" s="1"/>
  <c r="A1206" i="103" s="1"/>
  <c r="A1207" i="103" s="1"/>
  <c r="A1208" i="103" s="1"/>
  <c r="A1209" i="103" s="1"/>
  <c r="A1210" i="103" s="1"/>
  <c r="A1211" i="103" s="1"/>
  <c r="A1212" i="103" s="1"/>
  <c r="A1213" i="103" s="1"/>
  <c r="A1214" i="103" s="1"/>
  <c r="A1215" i="103" s="1"/>
  <c r="A1216" i="103" s="1"/>
  <c r="A1217" i="103" s="1"/>
  <c r="A1218" i="103" s="1"/>
  <c r="A1219" i="103" s="1"/>
  <c r="A1220" i="103" s="1"/>
  <c r="A1221" i="103" s="1"/>
  <c r="A1222" i="103" s="1"/>
  <c r="A1223" i="103" s="1"/>
  <c r="A1224" i="103" s="1"/>
  <c r="A1225" i="103" s="1"/>
  <c r="A1226" i="103" s="1"/>
  <c r="A1227" i="103" s="1"/>
  <c r="A1228" i="103" s="1"/>
  <c r="A1229" i="103" s="1"/>
  <c r="A1230" i="103" s="1"/>
  <c r="A1231" i="103" s="1"/>
  <c r="A1232" i="103" s="1"/>
  <c r="A1233" i="103" s="1"/>
  <c r="A1234" i="103" s="1"/>
  <c r="A1235" i="103" s="1"/>
  <c r="A1236" i="103" s="1"/>
  <c r="A1237" i="103" s="1"/>
  <c r="A1238" i="103" s="1"/>
  <c r="A1239" i="103" s="1"/>
  <c r="A1240" i="103" s="1"/>
  <c r="A1241" i="103" s="1"/>
  <c r="A1242" i="103" s="1"/>
  <c r="A1243" i="103" s="1"/>
  <c r="A1244" i="103" s="1"/>
  <c r="A1245" i="103" s="1"/>
  <c r="A1246" i="103" s="1"/>
  <c r="A1247" i="103" s="1"/>
  <c r="A1248" i="103" s="1"/>
  <c r="A1249" i="103" s="1"/>
  <c r="A1250" i="103" s="1"/>
  <c r="A1251" i="103" s="1"/>
  <c r="A1252" i="103" s="1"/>
  <c r="A1253" i="103" s="1"/>
  <c r="A1254" i="103" s="1"/>
  <c r="A1255" i="103" s="1"/>
  <c r="A1256" i="103" s="1"/>
  <c r="A1257" i="103" s="1"/>
  <c r="A1258" i="103" s="1"/>
  <c r="A1259" i="103" s="1"/>
  <c r="A1260" i="103" s="1"/>
  <c r="A1261" i="103" s="1"/>
  <c r="A1262" i="103" s="1"/>
  <c r="A1263" i="103" s="1"/>
  <c r="A1264" i="103" s="1"/>
  <c r="A1265" i="103" s="1"/>
  <c r="A1266" i="103" s="1"/>
  <c r="A1267" i="103" s="1"/>
  <c r="A1268" i="103" s="1"/>
  <c r="A1269" i="103" s="1"/>
  <c r="A1270" i="103" s="1"/>
  <c r="A1271" i="103" s="1"/>
  <c r="A1272" i="103" s="1"/>
  <c r="A1273" i="103" s="1"/>
  <c r="A1274" i="103" s="1"/>
  <c r="A1275" i="103" s="1"/>
  <c r="A1276" i="103" s="1"/>
  <c r="A1277" i="103" s="1"/>
  <c r="A1278" i="103" s="1"/>
  <c r="A1279" i="103" s="1"/>
  <c r="A1280" i="103" s="1"/>
  <c r="A1281" i="103" s="1"/>
  <c r="A1282" i="103" s="1"/>
  <c r="A1283" i="103" s="1"/>
  <c r="A1284" i="103" s="1"/>
  <c r="A1285" i="103" s="1"/>
  <c r="A1286" i="103" s="1"/>
  <c r="A1287" i="103" s="1"/>
  <c r="A1288" i="103" s="1"/>
  <c r="A1289" i="103" s="1"/>
  <c r="A1290" i="103" s="1"/>
  <c r="A1291" i="103" s="1"/>
  <c r="A1292" i="103" s="1"/>
  <c r="A1293" i="103" s="1"/>
  <c r="A1294" i="103" s="1"/>
  <c r="A1295" i="103" s="1"/>
  <c r="A1296" i="103" s="1"/>
  <c r="A1297" i="103" s="1"/>
  <c r="A1298" i="103" s="1"/>
  <c r="A1299" i="103" s="1"/>
  <c r="A1300" i="103" s="1"/>
  <c r="A1301" i="103" s="1"/>
  <c r="A1302" i="103" s="1"/>
  <c r="A1303" i="103" s="1"/>
  <c r="A1304" i="103" s="1"/>
  <c r="A1305" i="103" s="1"/>
  <c r="A1306" i="103" s="1"/>
  <c r="A1307" i="103" s="1"/>
  <c r="A1308" i="103" s="1"/>
  <c r="A1309" i="103" s="1"/>
  <c r="A1310" i="103" s="1"/>
  <c r="A1311" i="103" s="1"/>
  <c r="A1312" i="103" s="1"/>
  <c r="A1313" i="103" s="1"/>
  <c r="A1314" i="103" s="1"/>
  <c r="A1315" i="103" s="1"/>
  <c r="A1316" i="103" s="1"/>
  <c r="A1317" i="103" s="1"/>
  <c r="A1318" i="103" s="1"/>
  <c r="A1319" i="103" s="1"/>
  <c r="A1320" i="103" s="1"/>
  <c r="A1321" i="103" s="1"/>
  <c r="A1322" i="103" s="1"/>
  <c r="A1323" i="103" s="1"/>
  <c r="A1324" i="103" s="1"/>
  <c r="A1325" i="103" s="1"/>
  <c r="A1326" i="103" s="1"/>
  <c r="A1327" i="103" s="1"/>
  <c r="A1328" i="103" s="1"/>
  <c r="A1329" i="103" s="1"/>
  <c r="A1330" i="103" s="1"/>
  <c r="A1331" i="103" s="1"/>
  <c r="A1332" i="103" s="1"/>
  <c r="A1333" i="103" s="1"/>
  <c r="A1334" i="103" s="1"/>
  <c r="A1335" i="103" s="1"/>
  <c r="A1336" i="103" s="1"/>
  <c r="A1337" i="103" s="1"/>
  <c r="A1338" i="103" s="1"/>
  <c r="A1339" i="103" s="1"/>
  <c r="A1340" i="103" s="1"/>
  <c r="A1341" i="103" s="1"/>
  <c r="A1342" i="103" s="1"/>
  <c r="A1343" i="103" s="1"/>
  <c r="A1344" i="103" s="1"/>
  <c r="A1345" i="103" s="1"/>
  <c r="A1346" i="103" s="1"/>
  <c r="A1347" i="103" s="1"/>
  <c r="A1348" i="103" s="1"/>
  <c r="A1349" i="103" s="1"/>
  <c r="A1350" i="103" s="1"/>
  <c r="A1351" i="103" s="1"/>
  <c r="A1352" i="103" s="1"/>
  <c r="A1353" i="103" s="1"/>
  <c r="A1354" i="103" s="1"/>
  <c r="A1355" i="103" s="1"/>
  <c r="A1356" i="103" s="1"/>
  <c r="A1357" i="103" s="1"/>
  <c r="A1358" i="103" s="1"/>
  <c r="A1359" i="103" s="1"/>
  <c r="A1360" i="103" s="1"/>
  <c r="A1361" i="103" s="1"/>
  <c r="A1362" i="103" s="1"/>
  <c r="A1363" i="103" s="1"/>
  <c r="A1364" i="103" s="1"/>
  <c r="A1365" i="103" s="1"/>
  <c r="A1366" i="103" s="1"/>
  <c r="A1367" i="103" s="1"/>
  <c r="A1368" i="103" s="1"/>
  <c r="A1369" i="103" s="1"/>
  <c r="A1370" i="103" s="1"/>
  <c r="A1371" i="103" s="1"/>
  <c r="A1372" i="103" s="1"/>
  <c r="A1373" i="103" s="1"/>
  <c r="A1374" i="103" s="1"/>
  <c r="A1375" i="103" s="1"/>
  <c r="A1376" i="103" s="1"/>
  <c r="A1377" i="103" s="1"/>
  <c r="A1378" i="103" s="1"/>
  <c r="A1379" i="103" s="1"/>
  <c r="A1380" i="103" s="1"/>
  <c r="A1381" i="103" s="1"/>
  <c r="A1382" i="103" s="1"/>
  <c r="A1383" i="103" s="1"/>
  <c r="A1384" i="103" s="1"/>
  <c r="A1385" i="103" s="1"/>
  <c r="A1386" i="103" s="1"/>
  <c r="A1387" i="103" s="1"/>
  <c r="A1388" i="103" s="1"/>
  <c r="A1389" i="103" s="1"/>
  <c r="A1390" i="103" s="1"/>
  <c r="A1391" i="103" s="1"/>
  <c r="A1392" i="103" s="1"/>
  <c r="A1393" i="103" s="1"/>
  <c r="A1394" i="103" s="1"/>
  <c r="A1395" i="103" s="1"/>
  <c r="A1396" i="103" s="1"/>
  <c r="A1397" i="103" s="1"/>
  <c r="A1398" i="103" s="1"/>
  <c r="A1399" i="103" s="1"/>
  <c r="A1400" i="103" s="1"/>
  <c r="A1401" i="103" s="1"/>
  <c r="A1402" i="103" s="1"/>
  <c r="A1403" i="103" s="1"/>
  <c r="A1404" i="103" s="1"/>
  <c r="A1405" i="103" s="1"/>
  <c r="A1406" i="103" s="1"/>
  <c r="A1407" i="103" s="1"/>
  <c r="A1408" i="103" s="1"/>
  <c r="A1409" i="103" s="1"/>
  <c r="A1410" i="103" s="1"/>
  <c r="A1411" i="103" s="1"/>
  <c r="A1412" i="103" s="1"/>
  <c r="A1413" i="103" s="1"/>
  <c r="A1414" i="103" s="1"/>
  <c r="A1415" i="103" s="1"/>
  <c r="A1416" i="103" s="1"/>
  <c r="A1417" i="103" s="1"/>
  <c r="A1418" i="103" s="1"/>
  <c r="A1419" i="103" s="1"/>
  <c r="A1420" i="103" s="1"/>
  <c r="A1421" i="103" s="1"/>
  <c r="A1422" i="103" s="1"/>
  <c r="A1423" i="103" s="1"/>
  <c r="A1424" i="103" s="1"/>
  <c r="A1425" i="103" s="1"/>
  <c r="A1426" i="103" s="1"/>
  <c r="A1427" i="103" s="1"/>
  <c r="A1428" i="103" s="1"/>
  <c r="A1429" i="103" s="1"/>
  <c r="A1430" i="103" s="1"/>
  <c r="G76" i="31" l="1"/>
  <c r="E46" i="35"/>
  <c r="F43" i="77"/>
  <c r="F39" i="77"/>
  <c r="F31" i="77"/>
  <c r="H31" i="77" s="1"/>
  <c r="F76" i="31"/>
  <c r="B73" i="11"/>
  <c r="E72" i="11"/>
  <c r="G72" i="11" s="1"/>
  <c r="A26" i="11"/>
  <c r="A27" i="11" s="1"/>
  <c r="A28" i="11" s="1"/>
  <c r="A29" i="11" s="1"/>
  <c r="A30" i="11" s="1"/>
  <c r="A31" i="11" s="1"/>
  <c r="A32" i="11" s="1"/>
  <c r="A33" i="11" s="1"/>
  <c r="A34" i="11" s="1"/>
  <c r="A35" i="11" s="1"/>
  <c r="A36" i="11" s="1"/>
  <c r="A37" i="11" s="1"/>
  <c r="A38" i="11" s="1"/>
  <c r="A40" i="11" s="1"/>
  <c r="A41" i="11" s="1"/>
  <c r="A42" i="11" s="1"/>
  <c r="A43" i="11" s="1"/>
  <c r="H18" i="94"/>
  <c r="F25" i="77"/>
  <c r="H25" i="77" s="1"/>
  <c r="F19" i="77"/>
  <c r="C19" i="18" s="1"/>
  <c r="F19" i="18" s="1"/>
  <c r="G19" i="18" s="1"/>
  <c r="F27" i="77"/>
  <c r="H27" i="77" s="1"/>
  <c r="A3" i="83"/>
  <c r="F23" i="19"/>
  <c r="G23" i="19" s="1"/>
  <c r="A58" i="94"/>
  <c r="H35" i="94"/>
  <c r="H47" i="94"/>
  <c r="I17" i="94"/>
  <c r="H51" i="94"/>
  <c r="I32" i="94"/>
  <c r="I40" i="94"/>
  <c r="C32" i="94"/>
  <c r="I45" i="94"/>
  <c r="H31" i="94"/>
  <c r="F19" i="19"/>
  <c r="G19" i="19" s="1"/>
  <c r="F23" i="77"/>
  <c r="C23" i="18" s="1"/>
  <c r="F23" i="18" s="1"/>
  <c r="G23" i="18" s="1"/>
  <c r="F25" i="19"/>
  <c r="G25" i="19" s="1"/>
  <c r="F24" i="19"/>
  <c r="G24" i="19" s="1"/>
  <c r="F17" i="19"/>
  <c r="G17" i="19" s="1"/>
  <c r="F28" i="19"/>
  <c r="G28" i="19" s="1"/>
  <c r="F20" i="19"/>
  <c r="G20" i="19" s="1"/>
  <c r="A26" i="7"/>
  <c r="A27" i="7" s="1"/>
  <c r="A29" i="7" s="1"/>
  <c r="A22" i="74"/>
  <c r="A23" i="74" s="1"/>
  <c r="A24" i="74" s="1"/>
  <c r="C16" i="105"/>
  <c r="C19" i="105" s="1"/>
  <c r="F38" i="77"/>
  <c r="H38" i="77" s="1"/>
  <c r="F42" i="77"/>
  <c r="C42" i="18" s="1"/>
  <c r="F42" i="18" s="1"/>
  <c r="G42" i="18" s="1"/>
  <c r="F32" i="77"/>
  <c r="C32" i="18" s="1"/>
  <c r="F32" i="18" s="1"/>
  <c r="G32" i="18" s="1"/>
  <c r="F30" i="77"/>
  <c r="H30" i="77" s="1"/>
  <c r="F28" i="77"/>
  <c r="C28" i="18" s="1"/>
  <c r="F28" i="18" s="1"/>
  <c r="G28" i="18" s="1"/>
  <c r="F26" i="77"/>
  <c r="C26" i="18" s="1"/>
  <c r="F26" i="18" s="1"/>
  <c r="G26" i="18" s="1"/>
  <c r="F24" i="77"/>
  <c r="H24" i="77" s="1"/>
  <c r="C22" i="19"/>
  <c r="F22" i="19" s="1"/>
  <c r="G22" i="19" s="1"/>
  <c r="F20" i="77"/>
  <c r="C20" i="18" s="1"/>
  <c r="F20" i="18" s="1"/>
  <c r="G20" i="18" s="1"/>
  <c r="F40" i="77"/>
  <c r="H40" i="77" s="1"/>
  <c r="F36" i="77"/>
  <c r="C36" i="18" s="1"/>
  <c r="F36" i="18" s="1"/>
  <c r="G36" i="18" s="1"/>
  <c r="I33" i="94"/>
  <c r="I41" i="94"/>
  <c r="I22" i="94"/>
  <c r="I48" i="94"/>
  <c r="H22" i="94"/>
  <c r="H39" i="94"/>
  <c r="I55" i="94"/>
  <c r="I26" i="94"/>
  <c r="H55" i="94"/>
  <c r="H26" i="94"/>
  <c r="H43" i="94"/>
  <c r="I37" i="94"/>
  <c r="I51" i="94"/>
  <c r="I19" i="94"/>
  <c r="I23" i="94"/>
  <c r="I27" i="94"/>
  <c r="I34" i="94"/>
  <c r="I42" i="94"/>
  <c r="I50" i="94"/>
  <c r="I18" i="94"/>
  <c r="H19" i="94"/>
  <c r="H23" i="94"/>
  <c r="H27" i="94"/>
  <c r="H32" i="94"/>
  <c r="H36" i="94"/>
  <c r="H40" i="94"/>
  <c r="H44" i="94"/>
  <c r="H48" i="94"/>
  <c r="H52" i="94"/>
  <c r="I49" i="94"/>
  <c r="I20" i="94"/>
  <c r="I24" i="94"/>
  <c r="I28" i="94"/>
  <c r="I36" i="94"/>
  <c r="I44" i="94"/>
  <c r="I52" i="94"/>
  <c r="H17" i="94"/>
  <c r="H20" i="94"/>
  <c r="H24" i="94"/>
  <c r="H28" i="94"/>
  <c r="H33" i="94"/>
  <c r="H37" i="94"/>
  <c r="H41" i="94"/>
  <c r="H45" i="94"/>
  <c r="H49" i="94"/>
  <c r="H53" i="94"/>
  <c r="I47" i="94"/>
  <c r="I53" i="94"/>
  <c r="I31" i="94"/>
  <c r="I21" i="94"/>
  <c r="I25" i="94"/>
  <c r="I30" i="94"/>
  <c r="I38" i="94"/>
  <c r="I46" i="94"/>
  <c r="I54" i="94"/>
  <c r="H21" i="94"/>
  <c r="H25" i="94"/>
  <c r="H30" i="94"/>
  <c r="H34" i="94"/>
  <c r="H38" i="94"/>
  <c r="H42" i="94"/>
  <c r="H46" i="94"/>
  <c r="H50" i="94"/>
  <c r="H54" i="94"/>
  <c r="C27" i="19"/>
  <c r="F27" i="19" s="1"/>
  <c r="G27" i="19" s="1"/>
  <c r="G20" i="67"/>
  <c r="F18" i="19"/>
  <c r="G18" i="19" s="1"/>
  <c r="A17" i="31"/>
  <c r="A18" i="31" s="1"/>
  <c r="A19" i="31" s="1"/>
  <c r="A20" i="31" s="1"/>
  <c r="A21" i="31" s="1"/>
  <c r="A22" i="31" s="1"/>
  <c r="A23" i="31" s="1"/>
  <c r="A24" i="31" s="1"/>
  <c r="A25" i="31" s="1"/>
  <c r="A26" i="31" s="1"/>
  <c r="A27" i="31" s="1"/>
  <c r="A28" i="31" s="1"/>
  <c r="A29" i="31" s="1"/>
  <c r="A30" i="31" s="1"/>
  <c r="A31" i="31" s="1"/>
  <c r="A32" i="31" s="1"/>
  <c r="A33" i="31" s="1"/>
  <c r="A34" i="31" s="1"/>
  <c r="A35" i="31" s="1"/>
  <c r="A36" i="31" s="1"/>
  <c r="A37" i="31" s="1"/>
  <c r="A38" i="31" s="1"/>
  <c r="A39" i="31" s="1"/>
  <c r="A40" i="31" s="1"/>
  <c r="A41" i="31" s="1"/>
  <c r="A42" i="31" s="1"/>
  <c r="A43" i="31" s="1"/>
  <c r="A44" i="31" s="1"/>
  <c r="A45" i="31" s="1"/>
  <c r="A46" i="31" s="1"/>
  <c r="A47" i="31" s="1"/>
  <c r="D18" i="28"/>
  <c r="D22" i="28" s="1"/>
  <c r="D16" i="29"/>
  <c r="D19" i="29" s="1"/>
  <c r="F33" i="77"/>
  <c r="C33" i="18" s="1"/>
  <c r="F33" i="18" s="1"/>
  <c r="G33" i="18" s="1"/>
  <c r="C18" i="18"/>
  <c r="F18" i="18" s="1"/>
  <c r="G18" i="18" s="1"/>
  <c r="H18" i="77"/>
  <c r="H43" i="77"/>
  <c r="C43" i="18"/>
  <c r="F43" i="18" s="1"/>
  <c r="G43" i="18" s="1"/>
  <c r="F37" i="77"/>
  <c r="G24" i="67"/>
  <c r="G19" i="67"/>
  <c r="G29" i="67"/>
  <c r="C26" i="19"/>
  <c r="F26" i="19" s="1"/>
  <c r="G26" i="19" s="1"/>
  <c r="D262" i="11"/>
  <c r="F34" i="77"/>
  <c r="C34" i="18" s="1"/>
  <c r="F34" i="18" s="1"/>
  <c r="G34" i="18" s="1"/>
  <c r="F22" i="77"/>
  <c r="H22" i="77" s="1"/>
  <c r="F35" i="77"/>
  <c r="D81" i="11"/>
  <c r="D82" i="11" s="1"/>
  <c r="G26" i="67"/>
  <c r="F21" i="77"/>
  <c r="G18" i="67"/>
  <c r="D20" i="17"/>
  <c r="D20" i="10"/>
  <c r="H21" i="27"/>
  <c r="D207" i="11"/>
  <c r="C21" i="19"/>
  <c r="F21" i="19" s="1"/>
  <c r="G21" i="19" s="1"/>
  <c r="G22" i="67"/>
  <c r="H41" i="77"/>
  <c r="C41" i="18"/>
  <c r="F41" i="18" s="1"/>
  <c r="G41" i="18" s="1"/>
  <c r="C39" i="18"/>
  <c r="F39" i="18" s="1"/>
  <c r="G39" i="18" s="1"/>
  <c r="H39" i="77"/>
  <c r="F29" i="77"/>
  <c r="H26" i="77"/>
  <c r="B18" i="74"/>
  <c r="E17" i="74"/>
  <c r="G17" i="74" s="1"/>
  <c r="F1430" i="103"/>
  <c r="I39" i="94"/>
  <c r="I35" i="94"/>
  <c r="G44" i="35"/>
  <c r="G29" i="35"/>
  <c r="G29" i="83"/>
  <c r="G39" i="96"/>
  <c r="F39" i="96" s="1"/>
  <c r="G22" i="37"/>
  <c r="H56" i="94" l="1"/>
  <c r="G46" i="35"/>
  <c r="F46" i="35" s="1"/>
  <c r="C31" i="18"/>
  <c r="F31" i="18" s="1"/>
  <c r="G31" i="18" s="1"/>
  <c r="C25" i="18"/>
  <c r="F25" i="18" s="1"/>
  <c r="G25" i="18" s="1"/>
  <c r="C40" i="18"/>
  <c r="F40" i="18" s="1"/>
  <c r="G40" i="18" s="1"/>
  <c r="H19" i="77"/>
  <c r="C27" i="18"/>
  <c r="F27" i="18" s="1"/>
  <c r="G27" i="18" s="1"/>
  <c r="H20" i="77"/>
  <c r="B74" i="11"/>
  <c r="E73" i="11"/>
  <c r="G73" i="11" s="1"/>
  <c r="A44" i="11"/>
  <c r="A45" i="11" s="1"/>
  <c r="A46" i="11" s="1"/>
  <c r="A47" i="11" s="1"/>
  <c r="A48" i="11" s="1"/>
  <c r="A49" i="11" s="1"/>
  <c r="A50" i="11" s="1"/>
  <c r="A52" i="11" s="1"/>
  <c r="A53" i="11" s="1"/>
  <c r="A54" i="11" s="1"/>
  <c r="A55" i="11" s="1"/>
  <c r="A56" i="11" s="1"/>
  <c r="A57" i="11" s="1"/>
  <c r="A58" i="11" s="1"/>
  <c r="A59" i="11" s="1"/>
  <c r="A60" i="11" s="1"/>
  <c r="A61" i="11" s="1"/>
  <c r="A62" i="11" s="1"/>
  <c r="A63" i="11" s="1"/>
  <c r="A64" i="11" s="1"/>
  <c r="A65" i="11" s="1"/>
  <c r="A66" i="11" s="1"/>
  <c r="A67" i="11" s="1"/>
  <c r="A68" i="11" s="1"/>
  <c r="A69" i="11" s="1"/>
  <c r="A70" i="11" s="1"/>
  <c r="H23" i="77"/>
  <c r="H42" i="77"/>
  <c r="H32" i="77"/>
  <c r="G31" i="7"/>
  <c r="G33" i="7" s="1"/>
  <c r="G37" i="7" s="1"/>
  <c r="F44" i="35"/>
  <c r="I56" i="94"/>
  <c r="I58" i="94" s="1"/>
  <c r="E20" i="28" s="1"/>
  <c r="H58" i="94"/>
  <c r="C33" i="94"/>
  <c r="E32" i="94"/>
  <c r="C24" i="18"/>
  <c r="F24" i="18" s="1"/>
  <c r="G24" i="18" s="1"/>
  <c r="H28" i="77"/>
  <c r="C30" i="18"/>
  <c r="F30" i="18" s="1"/>
  <c r="G30" i="18" s="1"/>
  <c r="A26" i="74"/>
  <c r="A27" i="74" s="1"/>
  <c r="A28" i="74" s="1"/>
  <c r="A29" i="74" s="1"/>
  <c r="A31" i="7"/>
  <c r="A33" i="7" s="1"/>
  <c r="A35" i="7" s="1"/>
  <c r="A37" i="7" s="1"/>
  <c r="E29" i="83"/>
  <c r="E20" i="39"/>
  <c r="G31" i="67"/>
  <c r="F18" i="17" s="1"/>
  <c r="E18" i="17" s="1"/>
  <c r="C38" i="18"/>
  <c r="F38" i="18" s="1"/>
  <c r="G38" i="18" s="1"/>
  <c r="H34" i="77"/>
  <c r="H36" i="77"/>
  <c r="G30" i="19"/>
  <c r="F30" i="19" s="1"/>
  <c r="H33" i="77"/>
  <c r="A49" i="31"/>
  <c r="A50" i="31" s="1"/>
  <c r="A51" i="31" s="1"/>
  <c r="C22" i="18"/>
  <c r="F22" i="18" s="1"/>
  <c r="G22" i="18" s="1"/>
  <c r="E17" i="105"/>
  <c r="D17" i="105" s="1"/>
  <c r="D1430" i="103"/>
  <c r="H37" i="77"/>
  <c r="C37" i="18"/>
  <c r="F37" i="18" s="1"/>
  <c r="G37" i="18" s="1"/>
  <c r="D263" i="11"/>
  <c r="C35" i="18"/>
  <c r="F35" i="18" s="1"/>
  <c r="G35" i="18" s="1"/>
  <c r="H35" i="77"/>
  <c r="C21" i="18"/>
  <c r="F21" i="18" s="1"/>
  <c r="G21" i="18" s="1"/>
  <c r="H21" i="77"/>
  <c r="F29" i="35"/>
  <c r="H29" i="77"/>
  <c r="C29" i="18"/>
  <c r="F29" i="18" s="1"/>
  <c r="G29" i="18" s="1"/>
  <c r="D83" i="11"/>
  <c r="D208" i="11"/>
  <c r="E18" i="74"/>
  <c r="G18" i="74" s="1"/>
  <c r="B19" i="74"/>
  <c r="H45" i="77" l="1"/>
  <c r="F45" i="77" s="1"/>
  <c r="C45" i="18" s="1"/>
  <c r="B75" i="11"/>
  <c r="E74" i="11"/>
  <c r="G74" i="11" s="1"/>
  <c r="A71" i="11"/>
  <c r="A72" i="11" s="1"/>
  <c r="A73" i="11" s="1"/>
  <c r="A74" i="11" s="1"/>
  <c r="A75" i="11" s="1"/>
  <c r="A76" i="11" s="1"/>
  <c r="A77" i="11" s="1"/>
  <c r="A79" i="11" s="1"/>
  <c r="A80" i="11" s="1"/>
  <c r="A81" i="11" s="1"/>
  <c r="A82" i="11" s="1"/>
  <c r="A83" i="11" s="1"/>
  <c r="A84" i="11" s="1"/>
  <c r="A85" i="11" s="1"/>
  <c r="A86" i="11" s="1"/>
  <c r="A87" i="11" s="1"/>
  <c r="C16" i="6"/>
  <c r="F19" i="28"/>
  <c r="D20" i="39"/>
  <c r="E22" i="39"/>
  <c r="D22" i="39" s="1"/>
  <c r="C34" i="94"/>
  <c r="E33" i="94"/>
  <c r="G45" i="18"/>
  <c r="F45" i="18" s="1"/>
  <c r="A31" i="74"/>
  <c r="A32" i="74" s="1"/>
  <c r="A33" i="74" s="1"/>
  <c r="E17" i="29"/>
  <c r="E19" i="28"/>
  <c r="F17" i="29"/>
  <c r="F20" i="28"/>
  <c r="A52" i="31"/>
  <c r="A53" i="31" s="1"/>
  <c r="A54" i="31" s="1"/>
  <c r="A55" i="31" s="1"/>
  <c r="A56" i="31" s="1"/>
  <c r="A57" i="31" s="1"/>
  <c r="A58" i="31" s="1"/>
  <c r="A59" i="31" s="1"/>
  <c r="A60" i="31" s="1"/>
  <c r="A61" i="31" s="1"/>
  <c r="A62" i="31" s="1"/>
  <c r="A63" i="31" s="1"/>
  <c r="A64" i="31" s="1"/>
  <c r="A65" i="31" s="1"/>
  <c r="A66" i="31" s="1"/>
  <c r="A67" i="31" s="1"/>
  <c r="A68" i="31" s="1"/>
  <c r="E31" i="67"/>
  <c r="C30" i="19" s="1"/>
  <c r="D264" i="11"/>
  <c r="D209" i="11"/>
  <c r="D84" i="11"/>
  <c r="E19" i="74"/>
  <c r="G19" i="74" s="1"/>
  <c r="A34" i="74" l="1"/>
  <c r="A36" i="74" s="1"/>
  <c r="A37" i="74" s="1"/>
  <c r="A38" i="74" s="1"/>
  <c r="A88" i="1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2" i="11" s="1"/>
  <c r="A113" i="11" s="1"/>
  <c r="A114" i="11" s="1"/>
  <c r="A115" i="11" s="1"/>
  <c r="A116" i="11" s="1"/>
  <c r="A117" i="11" s="1"/>
  <c r="A118" i="11" s="1"/>
  <c r="A119" i="11" s="1"/>
  <c r="A120" i="11" s="1"/>
  <c r="A121" i="11" s="1"/>
  <c r="A122" i="11" s="1"/>
  <c r="A123" i="11" s="1"/>
  <c r="A124" i="11" s="1"/>
  <c r="A125" i="11" s="1"/>
  <c r="A127" i="11" s="1"/>
  <c r="B76" i="11"/>
  <c r="E75" i="11"/>
  <c r="G75" i="11" s="1"/>
  <c r="F16" i="29"/>
  <c r="F19" i="29" s="1"/>
  <c r="E19" i="29" s="1"/>
  <c r="E18" i="28" s="1"/>
  <c r="C35" i="94"/>
  <c r="E34" i="94"/>
  <c r="A69" i="31"/>
  <c r="A70" i="31" s="1"/>
  <c r="A71" i="31" s="1"/>
  <c r="A72" i="31" s="1"/>
  <c r="A73" i="31" s="1"/>
  <c r="E16" i="29"/>
  <c r="D265" i="11"/>
  <c r="D266" i="11" s="1"/>
  <c r="D267" i="11" s="1"/>
  <c r="D268" i="11" s="1"/>
  <c r="D269" i="11" s="1"/>
  <c r="D270" i="11" s="1"/>
  <c r="D271" i="11" s="1"/>
  <c r="F17" i="17"/>
  <c r="E17" i="17" s="1"/>
  <c r="D210" i="11"/>
  <c r="D85" i="11"/>
  <c r="A74" i="31" l="1"/>
  <c r="A75" i="31" s="1"/>
  <c r="A76" i="31" s="1"/>
  <c r="A39" i="74"/>
  <c r="A41" i="74" s="1"/>
  <c r="A42" i="74" s="1"/>
  <c r="A43" i="74" s="1"/>
  <c r="D272" i="11"/>
  <c r="D273" i="11" s="1"/>
  <c r="D274" i="11" s="1"/>
  <c r="D275" i="11" s="1"/>
  <c r="D276" i="11" s="1"/>
  <c r="D277" i="11" s="1"/>
  <c r="D278" i="11" s="1"/>
  <c r="D279" i="11" s="1"/>
  <c r="D280" i="11" s="1"/>
  <c r="D281" i="11" s="1"/>
  <c r="D282" i="11" s="1"/>
  <c r="D283" i="11" s="1"/>
  <c r="D284" i="11" s="1"/>
  <c r="B77" i="11"/>
  <c r="E77" i="11" s="1"/>
  <c r="G77" i="11" s="1"/>
  <c r="E76" i="11"/>
  <c r="G76" i="11" s="1"/>
  <c r="C36" i="94"/>
  <c r="E35" i="94"/>
  <c r="F18" i="28"/>
  <c r="F20" i="17"/>
  <c r="E20" i="17" s="1"/>
  <c r="A128" i="11"/>
  <c r="A129" i="11" s="1"/>
  <c r="A130" i="11" s="1"/>
  <c r="A131" i="11" s="1"/>
  <c r="A132" i="11" s="1"/>
  <c r="A133" i="11" s="1"/>
  <c r="A134" i="11" s="1"/>
  <c r="A135" i="11" s="1"/>
  <c r="A136" i="11" s="1"/>
  <c r="A137" i="11" s="1"/>
  <c r="A138" i="11" s="1"/>
  <c r="A139" i="11" s="1"/>
  <c r="A140" i="11" s="1"/>
  <c r="A141" i="11" s="1"/>
  <c r="A142" i="11" s="1"/>
  <c r="A143" i="11" s="1"/>
  <c r="A144" i="11" s="1"/>
  <c r="A145" i="11" s="1"/>
  <c r="A146" i="11" s="1"/>
  <c r="A147" i="11" s="1"/>
  <c r="D86" i="11"/>
  <c r="D211" i="11"/>
  <c r="A44" i="74" l="1"/>
  <c r="A46" i="74" s="1"/>
  <c r="A47" i="74" s="1"/>
  <c r="A48" i="74" s="1"/>
  <c r="A148" i="11"/>
  <c r="A149" i="11" s="1"/>
  <c r="A151" i="11" s="1"/>
  <c r="A152" i="11" s="1"/>
  <c r="A153" i="11" s="1"/>
  <c r="A154" i="11" s="1"/>
  <c r="A155" i="11" s="1"/>
  <c r="A156" i="11" s="1"/>
  <c r="A157" i="11" s="1"/>
  <c r="A158" i="11" s="1"/>
  <c r="A159" i="11" s="1"/>
  <c r="A160" i="11" s="1"/>
  <c r="A161" i="11" s="1"/>
  <c r="A162" i="11" s="1"/>
  <c r="A163" i="11" s="1"/>
  <c r="A164" i="11" s="1"/>
  <c r="A165" i="11" s="1"/>
  <c r="A166" i="11" s="1"/>
  <c r="A167" i="11" s="1"/>
  <c r="A168" i="11" s="1"/>
  <c r="A169" i="11" s="1"/>
  <c r="A170" i="11" s="1"/>
  <c r="A171" i="11" s="1"/>
  <c r="A172" i="11" s="1"/>
  <c r="A173" i="11" s="1"/>
  <c r="C37" i="94"/>
  <c r="E36" i="94"/>
  <c r="F22" i="28"/>
  <c r="E22" i="28" s="1"/>
  <c r="D87" i="11"/>
  <c r="D88" i="11" s="1"/>
  <c r="D89" i="11" s="1"/>
  <c r="D90" i="11" s="1"/>
  <c r="D91" i="11" s="1"/>
  <c r="D92" i="11" s="1"/>
  <c r="D93" i="11" s="1"/>
  <c r="D94" i="11" s="1"/>
  <c r="D95" i="11" s="1"/>
  <c r="D96" i="11" s="1"/>
  <c r="D97" i="11" s="1"/>
  <c r="D98" i="11" s="1"/>
  <c r="D99" i="11" s="1"/>
  <c r="D100" i="11" s="1"/>
  <c r="D101" i="11" s="1"/>
  <c r="D102" i="11" s="1"/>
  <c r="D103" i="11" s="1"/>
  <c r="D104" i="11" s="1"/>
  <c r="D105" i="11" s="1"/>
  <c r="D106" i="11" s="1"/>
  <c r="D107" i="11" s="1"/>
  <c r="D108" i="11" s="1"/>
  <c r="D109" i="11" s="1"/>
  <c r="D110" i="11" s="1"/>
  <c r="D212" i="11"/>
  <c r="A49" i="74" l="1"/>
  <c r="A51" i="74" s="1"/>
  <c r="A52" i="74" s="1"/>
  <c r="A53" i="74" s="1"/>
  <c r="A174" i="11"/>
  <c r="A175" i="11" s="1"/>
  <c r="A177" i="11" s="1"/>
  <c r="A178" i="11" s="1"/>
  <c r="A179" i="11" s="1"/>
  <c r="A180" i="11" s="1"/>
  <c r="A181" i="11" s="1"/>
  <c r="A182" i="11" s="1"/>
  <c r="A183" i="11" s="1"/>
  <c r="A184" i="11" s="1"/>
  <c r="A185" i="11" s="1"/>
  <c r="A186" i="11" s="1"/>
  <c r="A187" i="11" s="1"/>
  <c r="A188" i="11" s="1"/>
  <c r="A189" i="11" s="1"/>
  <c r="A190" i="11" s="1"/>
  <c r="A191" i="11" s="1"/>
  <c r="A192" i="11" s="1"/>
  <c r="A193" i="11" s="1"/>
  <c r="A194" i="11" s="1"/>
  <c r="A195" i="11" s="1"/>
  <c r="A196" i="11" s="1"/>
  <c r="A197" i="11" s="1"/>
  <c r="A198" i="11" s="1"/>
  <c r="A199" i="11" s="1"/>
  <c r="A200" i="11" s="1"/>
  <c r="A201" i="11" s="1"/>
  <c r="A202" i="11" s="1"/>
  <c r="A204" i="11" s="1"/>
  <c r="C38" i="94"/>
  <c r="E37" i="94"/>
  <c r="D213" i="11"/>
  <c r="A54" i="74" l="1"/>
  <c r="A56" i="74" s="1"/>
  <c r="A57" i="74" s="1"/>
  <c r="A58" i="74" s="1"/>
  <c r="A59" i="74" s="1"/>
  <c r="A61" i="74" s="1"/>
  <c r="A62" i="74" s="1"/>
  <c r="A63" i="74" s="1"/>
  <c r="A64" i="74" s="1"/>
  <c r="A66" i="74" s="1"/>
  <c r="A67" i="74" s="1"/>
  <c r="A68" i="74" s="1"/>
  <c r="A69" i="74" s="1"/>
  <c r="A71" i="74" s="1"/>
  <c r="A72" i="74" s="1"/>
  <c r="A73" i="74" s="1"/>
  <c r="A74" i="74" s="1"/>
  <c r="A76" i="74" s="1"/>
  <c r="E38" i="94"/>
  <c r="C39" i="94"/>
  <c r="A205" i="11"/>
  <c r="A206" i="11" s="1"/>
  <c r="A207" i="11" s="1"/>
  <c r="A208" i="11" s="1"/>
  <c r="A209" i="11" s="1"/>
  <c r="A210" i="11" s="1"/>
  <c r="A211" i="11" s="1"/>
  <c r="A212" i="11" s="1"/>
  <c r="A213" i="11" s="1"/>
  <c r="A214" i="11" s="1"/>
  <c r="A215" i="11" s="1"/>
  <c r="A216" i="11" s="1"/>
  <c r="A217" i="11" s="1"/>
  <c r="A218" i="11" s="1"/>
  <c r="A219" i="11" s="1"/>
  <c r="D214" i="11"/>
  <c r="C40" i="94" l="1"/>
  <c r="E39" i="94"/>
  <c r="A220" i="11"/>
  <c r="A221" i="11" s="1"/>
  <c r="A222" i="11" s="1"/>
  <c r="A223" i="11" s="1"/>
  <c r="A224" i="11" s="1"/>
  <c r="A225" i="11" s="1"/>
  <c r="A226" i="11" s="1"/>
  <c r="E21" i="74"/>
  <c r="G21" i="74" s="1"/>
  <c r="B22" i="74"/>
  <c r="D215" i="11"/>
  <c r="A227" i="11" l="1"/>
  <c r="A228" i="11" s="1"/>
  <c r="A229" i="11" s="1"/>
  <c r="A230" i="11" s="1"/>
  <c r="A231" i="11" s="1"/>
  <c r="A232" i="11" s="1"/>
  <c r="A233" i="11" s="1"/>
  <c r="A234" i="11" s="1"/>
  <c r="A235" i="11" s="1"/>
  <c r="A237" i="11" s="1"/>
  <c r="A238" i="11" s="1"/>
  <c r="A239" i="11" s="1"/>
  <c r="A240" i="11" s="1"/>
  <c r="A241" i="11" s="1"/>
  <c r="A242" i="11" s="1"/>
  <c r="A243" i="11" s="1"/>
  <c r="A244" i="11" s="1"/>
  <c r="A245" i="11" s="1"/>
  <c r="A246" i="11" s="1"/>
  <c r="A247" i="11" s="1"/>
  <c r="A248" i="11" s="1"/>
  <c r="A249" i="11" s="1"/>
  <c r="A250" i="11" s="1"/>
  <c r="A251" i="11" s="1"/>
  <c r="A252" i="11" s="1"/>
  <c r="A253" i="11" s="1"/>
  <c r="A254" i="11" s="1"/>
  <c r="A255" i="11" s="1"/>
  <c r="A256" i="11" s="1"/>
  <c r="A257" i="11" s="1"/>
  <c r="A258" i="11" s="1"/>
  <c r="A260" i="11" s="1"/>
  <c r="E40" i="94"/>
  <c r="C41" i="94"/>
  <c r="B23" i="74"/>
  <c r="E22" i="74"/>
  <c r="G22" i="74" s="1"/>
  <c r="D216" i="11"/>
  <c r="C42" i="94" l="1"/>
  <c r="E41" i="94"/>
  <c r="A261" i="11"/>
  <c r="A262" i="11" s="1"/>
  <c r="A263" i="11" s="1"/>
  <c r="A264" i="11" s="1"/>
  <c r="A265" i="11" s="1"/>
  <c r="A266" i="11" s="1"/>
  <c r="A267" i="11" s="1"/>
  <c r="A268" i="11" s="1"/>
  <c r="A269" i="11" s="1"/>
  <c r="B24" i="74"/>
  <c r="E23" i="74"/>
  <c r="G23" i="74" s="1"/>
  <c r="B80" i="11"/>
  <c r="E79" i="11"/>
  <c r="G79" i="11" s="1"/>
  <c r="D217" i="11"/>
  <c r="C43" i="94" l="1"/>
  <c r="E42" i="94"/>
  <c r="A270" i="11"/>
  <c r="E24" i="74"/>
  <c r="G24" i="74" s="1"/>
  <c r="B81" i="11"/>
  <c r="E80" i="11"/>
  <c r="G80" i="11" s="1"/>
  <c r="D218" i="11"/>
  <c r="A271" i="11" l="1"/>
  <c r="A272" i="11" s="1"/>
  <c r="A273" i="11" s="1"/>
  <c r="A274" i="11" s="1"/>
  <c r="A275" i="11" s="1"/>
  <c r="A276" i="11" s="1"/>
  <c r="A277" i="11" s="1"/>
  <c r="A278" i="11" s="1"/>
  <c r="A279" i="11" s="1"/>
  <c r="A280" i="11" s="1"/>
  <c r="A281" i="11" s="1"/>
  <c r="A282" i="11" s="1"/>
  <c r="A283" i="11" s="1"/>
  <c r="A284" i="11" s="1"/>
  <c r="A286" i="11" s="1"/>
  <c r="A287" i="11" s="1"/>
  <c r="A288" i="11" s="1"/>
  <c r="A289" i="11" s="1"/>
  <c r="A290" i="11" s="1"/>
  <c r="A291" i="11" s="1"/>
  <c r="A292" i="11" s="1"/>
  <c r="A293" i="11" s="1"/>
  <c r="A294" i="11" s="1"/>
  <c r="A295" i="11" s="1"/>
  <c r="A296" i="11" s="1"/>
  <c r="A297" i="11" s="1"/>
  <c r="A298" i="11" s="1"/>
  <c r="A299" i="11" s="1"/>
  <c r="A300" i="11" s="1"/>
  <c r="A301" i="11" s="1"/>
  <c r="A302" i="11" s="1"/>
  <c r="A303" i="11" s="1"/>
  <c r="A305" i="11" s="1"/>
  <c r="C44" i="94"/>
  <c r="E43" i="94"/>
  <c r="B82" i="11"/>
  <c r="E81" i="11"/>
  <c r="G81" i="11" s="1"/>
  <c r="D219" i="11"/>
  <c r="D220" i="11" s="1"/>
  <c r="D221" i="11" s="1"/>
  <c r="D222" i="11" s="1"/>
  <c r="D223" i="11" s="1"/>
  <c r="D224" i="11" s="1"/>
  <c r="D225" i="11" s="1"/>
  <c r="D226" i="11" s="1"/>
  <c r="D227" i="11" s="1"/>
  <c r="D228" i="11" s="1"/>
  <c r="D229" i="11" s="1"/>
  <c r="D230" i="11" s="1"/>
  <c r="D231" i="11" s="1"/>
  <c r="D232" i="11" s="1"/>
  <c r="D233" i="11" s="1"/>
  <c r="D234" i="11" s="1"/>
  <c r="D235" i="11" s="1"/>
  <c r="E44" i="94" l="1"/>
  <c r="C45" i="94"/>
  <c r="B83" i="11"/>
  <c r="E82" i="11"/>
  <c r="G82" i="11" s="1"/>
  <c r="E45" i="94" l="1"/>
  <c r="C46" i="94"/>
  <c r="B84" i="11"/>
  <c r="E83" i="11"/>
  <c r="G83" i="11" s="1"/>
  <c r="C47" i="94" l="1"/>
  <c r="E46" i="94"/>
  <c r="B85" i="11"/>
  <c r="E84" i="11"/>
  <c r="G84" i="11" s="1"/>
  <c r="E47" i="94" l="1"/>
  <c r="C48" i="94"/>
  <c r="B86" i="11"/>
  <c r="E85" i="11"/>
  <c r="G85" i="11" s="1"/>
  <c r="C49" i="94" l="1"/>
  <c r="E48" i="94"/>
  <c r="E26" i="74"/>
  <c r="G26" i="74" s="1"/>
  <c r="B27" i="74"/>
  <c r="B87" i="11"/>
  <c r="B88" i="11" s="1"/>
  <c r="E86" i="11"/>
  <c r="G86" i="11" s="1"/>
  <c r="B89" i="11" l="1"/>
  <c r="E88" i="11"/>
  <c r="G88" i="11" s="1"/>
  <c r="C50" i="94"/>
  <c r="E49" i="94"/>
  <c r="E27" i="74"/>
  <c r="G27" i="74" s="1"/>
  <c r="B28" i="74"/>
  <c r="E87" i="11"/>
  <c r="G87" i="11" s="1"/>
  <c r="B90" i="11" l="1"/>
  <c r="E89" i="11"/>
  <c r="G89" i="11" s="1"/>
  <c r="C51" i="94"/>
  <c r="E50" i="94"/>
  <c r="B29" i="74"/>
  <c r="E28" i="74"/>
  <c r="G28" i="74" s="1"/>
  <c r="B91" i="11" l="1"/>
  <c r="E90" i="11"/>
  <c r="G90" i="11" s="1"/>
  <c r="C52" i="94"/>
  <c r="E51" i="94"/>
  <c r="E29" i="74"/>
  <c r="G29" i="74" s="1"/>
  <c r="B92" i="11" l="1"/>
  <c r="E91" i="11"/>
  <c r="G91" i="11" s="1"/>
  <c r="C53" i="94"/>
  <c r="E52" i="94"/>
  <c r="E31" i="74"/>
  <c r="G31" i="74" s="1"/>
  <c r="B32" i="74"/>
  <c r="B93" i="11" l="1"/>
  <c r="E92" i="11"/>
  <c r="G92" i="11" s="1"/>
  <c r="E53" i="94"/>
  <c r="C54" i="94"/>
  <c r="E32" i="74"/>
  <c r="G32" i="74" s="1"/>
  <c r="B33" i="74"/>
  <c r="B34" i="74" s="1"/>
  <c r="E34" i="74" s="1"/>
  <c r="G34" i="74" s="1"/>
  <c r="B94" i="11" l="1"/>
  <c r="E93" i="11"/>
  <c r="G93" i="11" s="1"/>
  <c r="C55" i="94"/>
  <c r="E54" i="94"/>
  <c r="E33" i="74"/>
  <c r="G33" i="74" s="1"/>
  <c r="B95" i="11" l="1"/>
  <c r="E94" i="11"/>
  <c r="G94" i="11" s="1"/>
  <c r="E55" i="94"/>
  <c r="E36" i="74"/>
  <c r="G36" i="74" s="1"/>
  <c r="B37" i="74"/>
  <c r="B96" i="11" l="1"/>
  <c r="E95" i="11"/>
  <c r="G95" i="11" s="1"/>
  <c r="E37" i="74"/>
  <c r="G37" i="74" s="1"/>
  <c r="B38" i="74"/>
  <c r="B39" i="74" s="1"/>
  <c r="E39" i="74" s="1"/>
  <c r="G39" i="74" s="1"/>
  <c r="B97" i="11" l="1"/>
  <c r="E96" i="11"/>
  <c r="G96" i="11" s="1"/>
  <c r="E38" i="74"/>
  <c r="G38" i="74" s="1"/>
  <c r="B98" i="11" l="1"/>
  <c r="E97" i="11"/>
  <c r="G97" i="11" s="1"/>
  <c r="E18" i="105"/>
  <c r="D18" i="105" s="1"/>
  <c r="B99" i="11" l="1"/>
  <c r="E98" i="11"/>
  <c r="G98" i="11" s="1"/>
  <c r="B42" i="74"/>
  <c r="G41" i="74"/>
  <c r="B113" i="11"/>
  <c r="E112" i="11"/>
  <c r="G112" i="11" s="1"/>
  <c r="B100" i="11" l="1"/>
  <c r="E99" i="11"/>
  <c r="G99" i="11" s="1"/>
  <c r="E42" i="74"/>
  <c r="G42" i="74" s="1"/>
  <c r="B43" i="74"/>
  <c r="B44" i="74" s="1"/>
  <c r="E44" i="74" s="1"/>
  <c r="G44" i="74" s="1"/>
  <c r="B114" i="11"/>
  <c r="E113" i="11"/>
  <c r="G113" i="11" s="1"/>
  <c r="B101" i="11" l="1"/>
  <c r="E100" i="11"/>
  <c r="G100" i="11" s="1"/>
  <c r="E43" i="74"/>
  <c r="G43" i="74" s="1"/>
  <c r="B115" i="11"/>
  <c r="E114" i="11"/>
  <c r="G114" i="11" s="1"/>
  <c r="B102" i="11" l="1"/>
  <c r="E101" i="11"/>
  <c r="G101" i="11" s="1"/>
  <c r="B116" i="11"/>
  <c r="E115" i="11"/>
  <c r="G115" i="11" s="1"/>
  <c r="B103" i="11" l="1"/>
  <c r="E102" i="11"/>
  <c r="G102" i="11" s="1"/>
  <c r="B117" i="11"/>
  <c r="E116" i="11"/>
  <c r="G116" i="11" s="1"/>
  <c r="B104" i="11" l="1"/>
  <c r="E103" i="11"/>
  <c r="G103" i="11" s="1"/>
  <c r="B118" i="11"/>
  <c r="E117" i="11"/>
  <c r="G117" i="11" s="1"/>
  <c r="B105" i="11" l="1"/>
  <c r="E104" i="11"/>
  <c r="G104" i="11" s="1"/>
  <c r="B119" i="11"/>
  <c r="E118" i="11"/>
  <c r="G118" i="11" s="1"/>
  <c r="B106" i="11" l="1"/>
  <c r="E105" i="11"/>
  <c r="G105" i="11" s="1"/>
  <c r="B120" i="11"/>
  <c r="E119" i="11"/>
  <c r="G119" i="11" s="1"/>
  <c r="B107" i="11" l="1"/>
  <c r="E106" i="11"/>
  <c r="G106" i="11" s="1"/>
  <c r="E46" i="74"/>
  <c r="G46" i="74" s="1"/>
  <c r="B47" i="74"/>
  <c r="B121" i="11"/>
  <c r="E120" i="11"/>
  <c r="G120" i="11" s="1"/>
  <c r="B108" i="11" l="1"/>
  <c r="E107" i="11"/>
  <c r="G107" i="11" s="1"/>
  <c r="E47" i="74"/>
  <c r="G47" i="74" s="1"/>
  <c r="B48" i="74"/>
  <c r="B49" i="74" s="1"/>
  <c r="E49" i="74" s="1"/>
  <c r="G49" i="74" s="1"/>
  <c r="B122" i="11"/>
  <c r="E121" i="11"/>
  <c r="G121" i="11" s="1"/>
  <c r="B109" i="11" l="1"/>
  <c r="E108" i="11"/>
  <c r="G108" i="11" s="1"/>
  <c r="E48" i="74"/>
  <c r="G48" i="74" s="1"/>
  <c r="B123" i="11"/>
  <c r="E122" i="11"/>
  <c r="G122" i="11" s="1"/>
  <c r="B110" i="11" l="1"/>
  <c r="E110" i="11" s="1"/>
  <c r="G110" i="11" s="1"/>
  <c r="E109" i="11"/>
  <c r="G109" i="11" s="1"/>
  <c r="B124" i="11"/>
  <c r="E123" i="11"/>
  <c r="G123" i="11" s="1"/>
  <c r="B125" i="11" l="1"/>
  <c r="E124" i="11"/>
  <c r="G124" i="11" s="1"/>
  <c r="E125" i="11" l="1"/>
  <c r="G125" i="11" s="1"/>
  <c r="E51" i="74" l="1"/>
  <c r="G51" i="74" s="1"/>
  <c r="B52" i="74"/>
  <c r="B53" i="74" l="1"/>
  <c r="B54" i="74" s="1"/>
  <c r="E54" i="74" s="1"/>
  <c r="G54" i="74" s="1"/>
  <c r="E52" i="74"/>
  <c r="G52" i="74" s="1"/>
  <c r="E53" i="74" l="1"/>
  <c r="G53" i="74" s="1"/>
  <c r="B128" i="11" l="1"/>
  <c r="E127" i="11"/>
  <c r="G127" i="11" s="1"/>
  <c r="B129" i="11" l="1"/>
  <c r="E128" i="11"/>
  <c r="G128" i="11" s="1"/>
  <c r="E56" i="74" l="1"/>
  <c r="G56" i="74" s="1"/>
  <c r="B57" i="74"/>
  <c r="B130" i="11"/>
  <c r="E129" i="11"/>
  <c r="G129" i="11" s="1"/>
  <c r="E57" i="74" l="1"/>
  <c r="G57" i="74" s="1"/>
  <c r="B58" i="74"/>
  <c r="B59" i="74" s="1"/>
  <c r="E59" i="74" s="1"/>
  <c r="G59" i="74" s="1"/>
  <c r="B131" i="11"/>
  <c r="E130" i="11"/>
  <c r="G130" i="11" s="1"/>
  <c r="E58" i="74" l="1"/>
  <c r="G58" i="74" s="1"/>
  <c r="B132" i="11"/>
  <c r="E131" i="11"/>
  <c r="G131" i="11" s="1"/>
  <c r="B133" i="11" l="1"/>
  <c r="E132" i="11"/>
  <c r="G132" i="11" s="1"/>
  <c r="B134" i="11" l="1"/>
  <c r="E133" i="11"/>
  <c r="G133" i="11" s="1"/>
  <c r="B135" i="11" l="1"/>
  <c r="E134" i="11"/>
  <c r="G134" i="11" s="1"/>
  <c r="B136" i="11" l="1"/>
  <c r="E135" i="11"/>
  <c r="G135" i="11" s="1"/>
  <c r="B137" i="11" l="1"/>
  <c r="E136" i="11"/>
  <c r="G136" i="11" s="1"/>
  <c r="B138" i="11" l="1"/>
  <c r="E137" i="11"/>
  <c r="G137" i="11" s="1"/>
  <c r="B139" i="11" l="1"/>
  <c r="E138" i="11"/>
  <c r="G138" i="11" s="1"/>
  <c r="E61" i="74" l="1"/>
  <c r="G61" i="74" s="1"/>
  <c r="B62" i="74"/>
  <c r="B140" i="11"/>
  <c r="E139" i="11"/>
  <c r="G139" i="11" s="1"/>
  <c r="B63" i="74" l="1"/>
  <c r="B64" i="74" s="1"/>
  <c r="E64" i="74" s="1"/>
  <c r="G64" i="74" s="1"/>
  <c r="E62" i="74"/>
  <c r="G62" i="74" s="1"/>
  <c r="B141" i="11"/>
  <c r="E140" i="11"/>
  <c r="G140" i="11" s="1"/>
  <c r="E63" i="74" l="1"/>
  <c r="G63" i="74" s="1"/>
  <c r="B142" i="11"/>
  <c r="E141" i="11"/>
  <c r="G141" i="11" s="1"/>
  <c r="B143" i="11" l="1"/>
  <c r="E142" i="11"/>
  <c r="G142" i="11" s="1"/>
  <c r="B144" i="11" l="1"/>
  <c r="E143" i="11"/>
  <c r="G143" i="11" s="1"/>
  <c r="B145" i="11" l="1"/>
  <c r="E144" i="11"/>
  <c r="G144" i="11" s="1"/>
  <c r="B146" i="11" l="1"/>
  <c r="E145" i="11"/>
  <c r="G145" i="11" s="1"/>
  <c r="B147" i="11" l="1"/>
  <c r="B148" i="11" s="1"/>
  <c r="E146" i="11"/>
  <c r="G146" i="11" s="1"/>
  <c r="B149" i="11" l="1"/>
  <c r="E149" i="11" s="1"/>
  <c r="G149" i="11" s="1"/>
  <c r="E148" i="11"/>
  <c r="G148" i="11" s="1"/>
  <c r="E147" i="11"/>
  <c r="G147" i="11" s="1"/>
  <c r="E66" i="74" l="1"/>
  <c r="G66" i="74" s="1"/>
  <c r="B67" i="74"/>
  <c r="B152" i="11"/>
  <c r="E151" i="11"/>
  <c r="G151" i="11" s="1"/>
  <c r="B68" i="74" l="1"/>
  <c r="B72" i="74"/>
  <c r="E72" i="74" s="1"/>
  <c r="G72" i="74" s="1"/>
  <c r="E67" i="74"/>
  <c r="G67" i="74" s="1"/>
  <c r="B153" i="11"/>
  <c r="E152" i="11"/>
  <c r="G152" i="11" s="1"/>
  <c r="E68" i="74" l="1"/>
  <c r="G68" i="74" s="1"/>
  <c r="B73" i="74"/>
  <c r="E73" i="74" s="1"/>
  <c r="G73" i="74" s="1"/>
  <c r="B69" i="74"/>
  <c r="E69" i="74" s="1"/>
  <c r="G69" i="74" s="1"/>
  <c r="B154" i="11"/>
  <c r="E153" i="11"/>
  <c r="G153" i="11" s="1"/>
  <c r="B155" i="11" l="1"/>
  <c r="E154" i="11"/>
  <c r="G154" i="11" s="1"/>
  <c r="B156" i="11" l="1"/>
  <c r="E155" i="11"/>
  <c r="G155" i="11" s="1"/>
  <c r="B157" i="11" l="1"/>
  <c r="E156" i="11"/>
  <c r="G156" i="11" s="1"/>
  <c r="B158" i="11" l="1"/>
  <c r="E157" i="11"/>
  <c r="G157" i="11" s="1"/>
  <c r="B159" i="11" l="1"/>
  <c r="E158" i="11"/>
  <c r="G158" i="11" s="1"/>
  <c r="B160" i="11" l="1"/>
  <c r="E159" i="11"/>
  <c r="G159" i="11" s="1"/>
  <c r="B74" i="74" l="1"/>
  <c r="E71" i="74"/>
  <c r="G71" i="74" s="1"/>
  <c r="B161" i="11"/>
  <c r="E160" i="11"/>
  <c r="G160" i="11" s="1"/>
  <c r="E74" i="74" l="1"/>
  <c r="G74" i="74" s="1"/>
  <c r="B162" i="11"/>
  <c r="E161" i="11"/>
  <c r="G161" i="11" s="1"/>
  <c r="G76" i="74" l="1"/>
  <c r="E76" i="74" s="1"/>
  <c r="B163" i="11"/>
  <c r="E162" i="11"/>
  <c r="G162" i="11" s="1"/>
  <c r="B164" i="11" l="1"/>
  <c r="E163" i="11"/>
  <c r="G163" i="11" s="1"/>
  <c r="B165" i="11" l="1"/>
  <c r="E164" i="11"/>
  <c r="G164" i="11" s="1"/>
  <c r="B166" i="11" l="1"/>
  <c r="E165" i="11"/>
  <c r="G165" i="11" s="1"/>
  <c r="B167" i="11" l="1"/>
  <c r="E166" i="11"/>
  <c r="G166" i="11" s="1"/>
  <c r="F18" i="10" l="1"/>
  <c r="B168" i="11"/>
  <c r="E167" i="11"/>
  <c r="G167" i="11" s="1"/>
  <c r="E18" i="10" l="1"/>
  <c r="B169" i="11"/>
  <c r="E168" i="11"/>
  <c r="G168" i="11" s="1"/>
  <c r="B170" i="11" l="1"/>
  <c r="E169" i="11"/>
  <c r="G169" i="11" s="1"/>
  <c r="B171" i="11" l="1"/>
  <c r="E170" i="11"/>
  <c r="G170" i="11" s="1"/>
  <c r="B172" i="11" l="1"/>
  <c r="E171" i="11"/>
  <c r="G171" i="11" s="1"/>
  <c r="B173" i="11" l="1"/>
  <c r="B174" i="11" s="1"/>
  <c r="E172" i="11"/>
  <c r="G172" i="11" s="1"/>
  <c r="B175" i="11" l="1"/>
  <c r="E175" i="11" s="1"/>
  <c r="G175" i="11" s="1"/>
  <c r="E174" i="11"/>
  <c r="G174" i="11" s="1"/>
  <c r="E173" i="11"/>
  <c r="G173" i="11" s="1"/>
  <c r="B178" i="11" l="1"/>
  <c r="E177" i="11"/>
  <c r="G177" i="11" s="1"/>
  <c r="E178" i="11" l="1"/>
  <c r="G178" i="11" s="1"/>
  <c r="B179" i="11"/>
  <c r="B180" i="11" l="1"/>
  <c r="E179" i="11"/>
  <c r="G179" i="11" s="1"/>
  <c r="B181" i="11" l="1"/>
  <c r="E180" i="11"/>
  <c r="G180" i="11" s="1"/>
  <c r="B182" i="11" l="1"/>
  <c r="E181" i="11"/>
  <c r="G181" i="11" s="1"/>
  <c r="B183" i="11" l="1"/>
  <c r="E182" i="11"/>
  <c r="G182" i="11" s="1"/>
  <c r="B184" i="11" l="1"/>
  <c r="E183" i="11"/>
  <c r="G183" i="11" s="1"/>
  <c r="B185" i="11" l="1"/>
  <c r="E184" i="11"/>
  <c r="G184" i="11" s="1"/>
  <c r="B186" i="11" l="1"/>
  <c r="E185" i="11"/>
  <c r="G185" i="11" s="1"/>
  <c r="B187" i="11" l="1"/>
  <c r="E186" i="11"/>
  <c r="G186" i="11" s="1"/>
  <c r="B188" i="11" l="1"/>
  <c r="E187" i="11"/>
  <c r="G187" i="11" s="1"/>
  <c r="B189" i="11" l="1"/>
  <c r="E188" i="11"/>
  <c r="G188" i="11" s="1"/>
  <c r="B190" i="11" l="1"/>
  <c r="E189" i="11"/>
  <c r="G189" i="11" s="1"/>
  <c r="B191" i="11" l="1"/>
  <c r="E190" i="11"/>
  <c r="G190" i="11" s="1"/>
  <c r="B192" i="11" l="1"/>
  <c r="E191" i="11"/>
  <c r="G191" i="11" s="1"/>
  <c r="B193" i="11" l="1"/>
  <c r="E192" i="11"/>
  <c r="G192" i="11" s="1"/>
  <c r="B194" i="11" l="1"/>
  <c r="E193" i="11"/>
  <c r="G193" i="11" s="1"/>
  <c r="B195" i="11" l="1"/>
  <c r="E194" i="11"/>
  <c r="G194" i="11" s="1"/>
  <c r="B196" i="11" l="1"/>
  <c r="E195" i="11"/>
  <c r="G195" i="11" s="1"/>
  <c r="B197" i="11" l="1"/>
  <c r="E196" i="11"/>
  <c r="G196" i="11" s="1"/>
  <c r="B198" i="11" l="1"/>
  <c r="E197" i="11"/>
  <c r="G197" i="11" s="1"/>
  <c r="B199" i="11" l="1"/>
  <c r="B200" i="11" s="1"/>
  <c r="E198" i="11"/>
  <c r="G198" i="11" s="1"/>
  <c r="E200" i="11" l="1"/>
  <c r="G200" i="11" s="1"/>
  <c r="B201" i="11"/>
  <c r="E199" i="11"/>
  <c r="G199" i="11" s="1"/>
  <c r="B202" i="11" l="1"/>
  <c r="E201" i="11"/>
  <c r="G201" i="11" s="1"/>
  <c r="E204" i="11"/>
  <c r="G204" i="11" s="1"/>
  <c r="B205" i="11"/>
  <c r="E202" i="11" l="1"/>
  <c r="G202" i="11" s="1"/>
  <c r="B206" i="11"/>
  <c r="E205" i="11"/>
  <c r="G205" i="11" s="1"/>
  <c r="B207" i="11" l="1"/>
  <c r="E206" i="11"/>
  <c r="G206" i="11" s="1"/>
  <c r="B208" i="11" l="1"/>
  <c r="E207" i="11"/>
  <c r="G207" i="11" s="1"/>
  <c r="B209" i="11" l="1"/>
  <c r="E208" i="11"/>
  <c r="G208" i="11" s="1"/>
  <c r="B210" i="11" l="1"/>
  <c r="E209" i="11"/>
  <c r="G209" i="11" s="1"/>
  <c r="B211" i="11" l="1"/>
  <c r="E210" i="11"/>
  <c r="G210" i="11" s="1"/>
  <c r="B212" i="11" l="1"/>
  <c r="E211" i="11"/>
  <c r="G211" i="11" s="1"/>
  <c r="B213" i="11" l="1"/>
  <c r="E212" i="11"/>
  <c r="G212" i="11" s="1"/>
  <c r="B214" i="11" l="1"/>
  <c r="E213" i="11"/>
  <c r="G213" i="11" s="1"/>
  <c r="B215" i="11" l="1"/>
  <c r="E214" i="11"/>
  <c r="G214" i="11" s="1"/>
  <c r="B216" i="11" l="1"/>
  <c r="E215" i="11"/>
  <c r="G215" i="11" s="1"/>
  <c r="B217" i="11" l="1"/>
  <c r="E216" i="11"/>
  <c r="G216" i="11" s="1"/>
  <c r="B218" i="11" l="1"/>
  <c r="E217" i="11"/>
  <c r="G217" i="11" s="1"/>
  <c r="B219" i="11" l="1"/>
  <c r="B220" i="11" s="1"/>
  <c r="E218" i="11"/>
  <c r="G218" i="11" s="1"/>
  <c r="B221" i="11" l="1"/>
  <c r="E220" i="11"/>
  <c r="G220" i="11" s="1"/>
  <c r="E219" i="11"/>
  <c r="G219" i="11" s="1"/>
  <c r="B222" i="11" l="1"/>
  <c r="E221" i="11"/>
  <c r="G221" i="11" s="1"/>
  <c r="B238" i="11"/>
  <c r="E237" i="11"/>
  <c r="G237" i="11" s="1"/>
  <c r="B223" i="11" l="1"/>
  <c r="E222" i="11"/>
  <c r="G222" i="11" s="1"/>
  <c r="E238" i="11"/>
  <c r="G238" i="11" s="1"/>
  <c r="B239" i="11"/>
  <c r="B224" i="11" l="1"/>
  <c r="E223" i="11"/>
  <c r="G223" i="11" s="1"/>
  <c r="E239" i="11"/>
  <c r="G239" i="11" s="1"/>
  <c r="B240" i="11"/>
  <c r="B225" i="11" l="1"/>
  <c r="E224" i="11"/>
  <c r="G224" i="11" s="1"/>
  <c r="B241" i="11"/>
  <c r="E240" i="11"/>
  <c r="G240" i="11" s="1"/>
  <c r="B226" i="11" l="1"/>
  <c r="E225" i="11"/>
  <c r="G225" i="11" s="1"/>
  <c r="B242" i="11"/>
  <c r="E241" i="11"/>
  <c r="G241" i="11" s="1"/>
  <c r="E226" i="11" l="1"/>
  <c r="G226" i="11" s="1"/>
  <c r="B227" i="11"/>
  <c r="B243" i="11"/>
  <c r="E243" i="11" s="1"/>
  <c r="G243" i="11" s="1"/>
  <c r="E242" i="11"/>
  <c r="G242" i="11" s="1"/>
  <c r="B228" i="11" l="1"/>
  <c r="E227" i="11"/>
  <c r="G227" i="11" s="1"/>
  <c r="B244" i="11"/>
  <c r="E244" i="11" s="1"/>
  <c r="G244" i="11" s="1"/>
  <c r="B229" i="11" l="1"/>
  <c r="E228" i="11"/>
  <c r="G228" i="11" s="1"/>
  <c r="B245" i="11"/>
  <c r="B246" i="11" s="1"/>
  <c r="B261" i="11"/>
  <c r="E260" i="11"/>
  <c r="G260" i="11" s="1"/>
  <c r="B230" i="11" l="1"/>
  <c r="E229" i="11"/>
  <c r="G229" i="11" s="1"/>
  <c r="E245" i="11"/>
  <c r="G245" i="11" s="1"/>
  <c r="E246" i="11"/>
  <c r="G246" i="11" s="1"/>
  <c r="B247" i="11"/>
  <c r="E261" i="11"/>
  <c r="G261" i="11" s="1"/>
  <c r="B262" i="11"/>
  <c r="B231" i="11" l="1"/>
  <c r="E230" i="11"/>
  <c r="G230" i="11" s="1"/>
  <c r="B248" i="11"/>
  <c r="E247" i="11"/>
  <c r="G247" i="11" s="1"/>
  <c r="E262" i="11"/>
  <c r="G262" i="11" s="1"/>
  <c r="B263" i="11"/>
  <c r="B232" i="11" l="1"/>
  <c r="E231" i="11"/>
  <c r="G231" i="11" s="1"/>
  <c r="E248" i="11"/>
  <c r="G248" i="11" s="1"/>
  <c r="B249" i="11"/>
  <c r="B264" i="11"/>
  <c r="E263" i="11"/>
  <c r="G263" i="11" s="1"/>
  <c r="B233" i="11" l="1"/>
  <c r="E232" i="11"/>
  <c r="G232" i="11" s="1"/>
  <c r="E249" i="11"/>
  <c r="G249" i="11" s="1"/>
  <c r="B250" i="11"/>
  <c r="B251" i="11" s="1"/>
  <c r="B265" i="11"/>
  <c r="E264" i="11"/>
  <c r="G264" i="11" s="1"/>
  <c r="E251" i="11" l="1"/>
  <c r="G251" i="11" s="1"/>
  <c r="B252" i="11"/>
  <c r="B234" i="11"/>
  <c r="E233" i="11"/>
  <c r="G233" i="11" s="1"/>
  <c r="E250" i="11"/>
  <c r="G250" i="11" s="1"/>
  <c r="E265" i="11"/>
  <c r="G265" i="11" s="1"/>
  <c r="B266" i="11"/>
  <c r="B253" i="11" l="1"/>
  <c r="E252" i="11"/>
  <c r="G252" i="11" s="1"/>
  <c r="B235" i="11"/>
  <c r="E235" i="11" s="1"/>
  <c r="G235" i="11" s="1"/>
  <c r="E234" i="11"/>
  <c r="G234" i="11" s="1"/>
  <c r="B267" i="11"/>
  <c r="E266" i="11"/>
  <c r="G266" i="11" s="1"/>
  <c r="E286" i="11"/>
  <c r="G286" i="11" s="1"/>
  <c r="B287" i="11"/>
  <c r="E253" i="11" l="1"/>
  <c r="G253" i="11" s="1"/>
  <c r="B254" i="11"/>
  <c r="B268" i="11"/>
  <c r="E267" i="11"/>
  <c r="G267" i="11" s="1"/>
  <c r="B288" i="11"/>
  <c r="E287" i="11"/>
  <c r="G287" i="11" s="1"/>
  <c r="E16" i="105"/>
  <c r="E19" i="105" l="1"/>
  <c r="D20" i="105" s="1"/>
  <c r="C17" i="6" s="1"/>
  <c r="C19" i="6" s="1"/>
  <c r="B255" i="11"/>
  <c r="E254" i="11"/>
  <c r="G254" i="11" s="1"/>
  <c r="E268" i="11"/>
  <c r="G268" i="11" s="1"/>
  <c r="B269" i="11"/>
  <c r="B270" i="11" s="1"/>
  <c r="B289" i="11"/>
  <c r="E288" i="11"/>
  <c r="G288" i="11" s="1"/>
  <c r="E270" i="11" l="1"/>
  <c r="G270" i="11" s="1"/>
  <c r="B271" i="11"/>
  <c r="B256" i="11"/>
  <c r="E255" i="11"/>
  <c r="G255" i="11" s="1"/>
  <c r="E269" i="11"/>
  <c r="G269" i="11" s="1"/>
  <c r="B290" i="11"/>
  <c r="E289" i="11"/>
  <c r="G289" i="11" s="1"/>
  <c r="B272" i="11" l="1"/>
  <c r="E271" i="11"/>
  <c r="G271" i="11" s="1"/>
  <c r="E256" i="11"/>
  <c r="G256" i="11" s="1"/>
  <c r="B257" i="11"/>
  <c r="B291" i="11"/>
  <c r="E290" i="11"/>
  <c r="G290" i="11" s="1"/>
  <c r="B273" i="11" l="1"/>
  <c r="E272" i="11"/>
  <c r="G272" i="11" s="1"/>
  <c r="E257" i="11"/>
  <c r="G257" i="11" s="1"/>
  <c r="B258" i="11"/>
  <c r="E258" i="11" s="1"/>
  <c r="G258" i="11" s="1"/>
  <c r="B292" i="11"/>
  <c r="E291" i="11"/>
  <c r="G291" i="11" s="1"/>
  <c r="B274" i="11" l="1"/>
  <c r="E273" i="11"/>
  <c r="G273" i="11" s="1"/>
  <c r="B293" i="11"/>
  <c r="E292" i="11"/>
  <c r="G292" i="11" s="1"/>
  <c r="B275" i="11" l="1"/>
  <c r="E274" i="11"/>
  <c r="G274" i="11" s="1"/>
  <c r="B294" i="11"/>
  <c r="E293" i="11"/>
  <c r="G293" i="11" s="1"/>
  <c r="B276" i="11" l="1"/>
  <c r="E275" i="11"/>
  <c r="G275" i="11" s="1"/>
  <c r="B295" i="11"/>
  <c r="E294" i="11"/>
  <c r="G294" i="11" s="1"/>
  <c r="B277" i="11" l="1"/>
  <c r="E276" i="11"/>
  <c r="G276" i="11" s="1"/>
  <c r="B296" i="11"/>
  <c r="E295" i="11"/>
  <c r="G295" i="11" s="1"/>
  <c r="B278" i="11" l="1"/>
  <c r="E277" i="11"/>
  <c r="G277" i="11" s="1"/>
  <c r="B297" i="11"/>
  <c r="E296" i="11"/>
  <c r="G296" i="11" s="1"/>
  <c r="B279" i="11" l="1"/>
  <c r="E278" i="11"/>
  <c r="G278" i="11" s="1"/>
  <c r="B298" i="11"/>
  <c r="B299" i="11" s="1"/>
  <c r="E297" i="11"/>
  <c r="G297" i="11" s="1"/>
  <c r="B280" i="11" l="1"/>
  <c r="E279" i="11"/>
  <c r="G279" i="11" s="1"/>
  <c r="B300" i="11"/>
  <c r="E299" i="11"/>
  <c r="G299" i="11" s="1"/>
  <c r="E298" i="11"/>
  <c r="G298" i="11" s="1"/>
  <c r="B281" i="11" l="1"/>
  <c r="E280" i="11"/>
  <c r="G280" i="11" s="1"/>
  <c r="E300" i="11"/>
  <c r="G300" i="11" s="1"/>
  <c r="B301" i="11"/>
  <c r="B282" i="11" l="1"/>
  <c r="E281" i="11"/>
  <c r="G281" i="11" s="1"/>
  <c r="B302" i="11"/>
  <c r="E301" i="11"/>
  <c r="G301" i="11" s="1"/>
  <c r="B283" i="11" l="1"/>
  <c r="E282" i="11"/>
  <c r="G282" i="11" s="1"/>
  <c r="B303" i="11"/>
  <c r="E302" i="11"/>
  <c r="G302" i="11" s="1"/>
  <c r="B284" i="11" l="1"/>
  <c r="E284" i="11" s="1"/>
  <c r="G284" i="11" s="1"/>
  <c r="E283" i="11"/>
  <c r="G283" i="11" s="1"/>
  <c r="E303" i="11"/>
  <c r="G303" i="11" s="1"/>
  <c r="G305" i="11" l="1"/>
  <c r="E305" i="11" l="1"/>
  <c r="E17" i="10" s="1"/>
  <c r="F17" i="10"/>
  <c r="F20" i="10" s="1"/>
  <c r="E20" i="10" s="1"/>
</calcChain>
</file>

<file path=xl/sharedStrings.xml><?xml version="1.0" encoding="utf-8"?>
<sst xmlns="http://schemas.openxmlformats.org/spreadsheetml/2006/main" count="1099" uniqueCount="395">
  <si>
    <t xml:space="preserve">Weighted </t>
  </si>
  <si>
    <t xml:space="preserve">Service </t>
  </si>
  <si>
    <t>(6)=(4*5)</t>
  </si>
  <si>
    <t>End of Service</t>
  </si>
  <si>
    <t>Customer A/R CAB</t>
  </si>
  <si>
    <t>Customer A/R GMB</t>
  </si>
  <si>
    <t>Off-System Sales</t>
  </si>
  <si>
    <t>Transportation A/R</t>
  </si>
  <si>
    <t>Payments</t>
  </si>
  <si>
    <t>Payment leads days represents days from midpoint of pay period to end of pay period.</t>
  </si>
  <si>
    <t xml:space="preserve">Page No. </t>
  </si>
  <si>
    <t>Work Papers</t>
  </si>
  <si>
    <t>Line</t>
  </si>
  <si>
    <t>Lag</t>
  </si>
  <si>
    <t>Lead</t>
  </si>
  <si>
    <t>No.</t>
  </si>
  <si>
    <t>Amount</t>
  </si>
  <si>
    <t>Days</t>
  </si>
  <si>
    <t>(1)</t>
  </si>
  <si>
    <t>(2)</t>
  </si>
  <si>
    <t>(3)</t>
  </si>
  <si>
    <t>(4)</t>
  </si>
  <si>
    <t>(5)</t>
  </si>
  <si>
    <t>$</t>
  </si>
  <si>
    <t xml:space="preserve"> </t>
  </si>
  <si>
    <t>Sheet 6</t>
  </si>
  <si>
    <t>Utility</t>
  </si>
  <si>
    <t>%</t>
  </si>
  <si>
    <t>Number</t>
  </si>
  <si>
    <t>Lag Component</t>
  </si>
  <si>
    <t>of Days</t>
  </si>
  <si>
    <t xml:space="preserve">     (1)</t>
  </si>
  <si>
    <t xml:space="preserve"> 1</t>
  </si>
  <si>
    <t xml:space="preserve"> 2</t>
  </si>
  <si>
    <t xml:space="preserve"> 3</t>
  </si>
  <si>
    <t xml:space="preserve"> 4</t>
  </si>
  <si>
    <t xml:space="preserve">    Total Revenue Lag</t>
  </si>
  <si>
    <t>Total Tariff Revenues:</t>
  </si>
  <si>
    <t xml:space="preserve">    Residential Revenues</t>
  </si>
  <si>
    <t xml:space="preserve">    Commercial Revenues</t>
  </si>
  <si>
    <t xml:space="preserve">    Industrial Revenues</t>
  </si>
  <si>
    <t xml:space="preserve">    Other Revenues</t>
  </si>
  <si>
    <t>Transportation Revenue</t>
  </si>
  <si>
    <t>Forfeited Discounts</t>
  </si>
  <si>
    <t>Miscellaneous Service Revenue</t>
  </si>
  <si>
    <t>Average Daily A/R Balance (Per Sheet No. 3b)</t>
  </si>
  <si>
    <t>March</t>
  </si>
  <si>
    <t>April</t>
  </si>
  <si>
    <t>May</t>
  </si>
  <si>
    <t>June</t>
  </si>
  <si>
    <t>July</t>
  </si>
  <si>
    <t>December</t>
  </si>
  <si>
    <t>Collection   (see Sheet No. 3a)</t>
  </si>
  <si>
    <t>Sheet 4b</t>
  </si>
  <si>
    <t>Total</t>
  </si>
  <si>
    <t xml:space="preserve">of Service </t>
  </si>
  <si>
    <t>Month-End</t>
  </si>
  <si>
    <t>Accounts</t>
  </si>
  <si>
    <t>Balance</t>
  </si>
  <si>
    <t>Receivables</t>
  </si>
  <si>
    <t>February</t>
  </si>
  <si>
    <t>August</t>
  </si>
  <si>
    <t>September</t>
  </si>
  <si>
    <t>November</t>
  </si>
  <si>
    <t>From</t>
  </si>
  <si>
    <t xml:space="preserve">     </t>
  </si>
  <si>
    <t>Source:  Company Financial Statements</t>
  </si>
  <si>
    <t>The Gas Purchase leads for both Commodity and Transportation Costs were developed through the Gas Supply Department gas purchase system that included the gas flow service period, the date paid and the amount paid for each purchase.</t>
  </si>
  <si>
    <t>See detail on Sheet 5a, Column 5.</t>
  </si>
  <si>
    <t>To Pay 1/</t>
  </si>
  <si>
    <t>To Pay Date 1/</t>
  </si>
  <si>
    <t xml:space="preserve">     Total Federal Income Tax Lead Days</t>
  </si>
  <si>
    <t>Dollar</t>
  </si>
  <si>
    <t>Date</t>
  </si>
  <si>
    <t>(6)=4*5)</t>
  </si>
  <si>
    <t>(4)=(1-2+3)</t>
  </si>
  <si>
    <t>(5=3*4))</t>
  </si>
  <si>
    <t>Weighted</t>
  </si>
  <si>
    <t>Average</t>
  </si>
  <si>
    <t>Supplier Category</t>
  </si>
  <si>
    <t>Reference</t>
  </si>
  <si>
    <t>Paid</t>
  </si>
  <si>
    <t>Lead Days</t>
  </si>
  <si>
    <t>Note:</t>
  </si>
  <si>
    <t xml:space="preserve">October </t>
  </si>
  <si>
    <t>Payment</t>
  </si>
  <si>
    <t>Service Period</t>
  </si>
  <si>
    <t>(5=3*4)</t>
  </si>
  <si>
    <t>Payroll</t>
  </si>
  <si>
    <t>Description</t>
  </si>
  <si>
    <t>Costs</t>
  </si>
  <si>
    <t>(3=1*2)</t>
  </si>
  <si>
    <t>Bi-Weekly:</t>
  </si>
  <si>
    <t>Monthly:</t>
  </si>
  <si>
    <t>Days From</t>
  </si>
  <si>
    <t>Bi-Weekly</t>
  </si>
  <si>
    <t>Midpoint</t>
  </si>
  <si>
    <t xml:space="preserve">FICA </t>
  </si>
  <si>
    <t>Deposit</t>
  </si>
  <si>
    <t>Pay Date</t>
  </si>
  <si>
    <t>Withheld</t>
  </si>
  <si>
    <t>Total FICA</t>
  </si>
  <si>
    <t>(6=3x5)</t>
  </si>
  <si>
    <t>Monthly</t>
  </si>
  <si>
    <t>Month</t>
  </si>
  <si>
    <t xml:space="preserve">    </t>
  </si>
  <si>
    <t xml:space="preserve">       </t>
  </si>
  <si>
    <t>Percentage</t>
  </si>
  <si>
    <t>(4)=(2-1+3)</t>
  </si>
  <si>
    <t xml:space="preserve">Midpoint of </t>
  </si>
  <si>
    <t xml:space="preserve">No. </t>
  </si>
  <si>
    <t>Pay Type</t>
  </si>
  <si>
    <t>Meter Reading  1/</t>
  </si>
  <si>
    <t>Notes</t>
  </si>
  <si>
    <t>Pay Period</t>
  </si>
  <si>
    <t xml:space="preserve">Pay </t>
  </si>
  <si>
    <t>Days from</t>
  </si>
  <si>
    <t>Pay Date to</t>
  </si>
  <si>
    <t xml:space="preserve">End of </t>
  </si>
  <si>
    <t>End of Pay</t>
  </si>
  <si>
    <t>(4)=(1)-(2)+(3)</t>
  </si>
  <si>
    <t>F.I.C.A.</t>
  </si>
  <si>
    <t>Federal Unemployment</t>
  </si>
  <si>
    <t>Employee's</t>
  </si>
  <si>
    <t>Sheet 5a</t>
  </si>
  <si>
    <t>Sheet 5b</t>
  </si>
  <si>
    <t xml:space="preserve">Withholding </t>
  </si>
  <si>
    <t xml:space="preserve">Days </t>
  </si>
  <si>
    <t>Total Payroll Costs</t>
  </si>
  <si>
    <t>Service</t>
  </si>
  <si>
    <t>Period</t>
  </si>
  <si>
    <t>Federal</t>
  </si>
  <si>
    <t>State</t>
  </si>
  <si>
    <t>Qtr Ended</t>
  </si>
  <si>
    <t>$ Weighted</t>
  </si>
  <si>
    <t>(6)</t>
  </si>
  <si>
    <t xml:space="preserve">Line </t>
  </si>
  <si>
    <t>Tax Dollars</t>
  </si>
  <si>
    <t>Year</t>
  </si>
  <si>
    <t>Midpoint of</t>
  </si>
  <si>
    <t>of</t>
  </si>
  <si>
    <t>Due</t>
  </si>
  <si>
    <t>( ) Denotes Credit</t>
  </si>
  <si>
    <t>Instrument</t>
  </si>
  <si>
    <t>Installment Promissory Notes</t>
  </si>
  <si>
    <t>Money Pool</t>
  </si>
  <si>
    <t xml:space="preserve">Deposit </t>
  </si>
  <si>
    <t>(4=3-1+2)</t>
  </si>
  <si>
    <t>(7=4*5)</t>
  </si>
  <si>
    <t>(8=4*6)</t>
  </si>
  <si>
    <t>Bi-weekly</t>
  </si>
  <si>
    <t>Net Lead Days</t>
  </si>
  <si>
    <t>Customer Premise</t>
  </si>
  <si>
    <t xml:space="preserve">Month-end </t>
  </si>
  <si>
    <t>End of</t>
  </si>
  <si>
    <t>1/</t>
  </si>
  <si>
    <t>Pay Dates</t>
  </si>
  <si>
    <t>Gross Pay</t>
  </si>
  <si>
    <t>Normal</t>
  </si>
  <si>
    <t>Dollar Days</t>
  </si>
  <si>
    <t>Bi-Weekly Lead Days</t>
  </si>
  <si>
    <t>Monthly Lead Days</t>
  </si>
  <si>
    <t>(6)=(4)*(5)</t>
  </si>
  <si>
    <t>(5)=(3)+(4)</t>
  </si>
  <si>
    <t>(7)=(5)*(6)</t>
  </si>
  <si>
    <t>Average Daily Revenue</t>
  </si>
  <si>
    <t xml:space="preserve">      Total Tariff Revenue</t>
  </si>
  <si>
    <t xml:space="preserve">      Subtotal of Additional Revenue</t>
  </si>
  <si>
    <t xml:space="preserve">      Total Adjusted Revenue</t>
  </si>
  <si>
    <t xml:space="preserve">OPEB Costs </t>
  </si>
  <si>
    <t>Retiree Deferral</t>
  </si>
  <si>
    <t>Reimbursement from Trust</t>
  </si>
  <si>
    <t>Payment to Trust</t>
  </si>
  <si>
    <t>of Service</t>
  </si>
  <si>
    <t>(5)=(2-1+3)</t>
  </si>
  <si>
    <t>(6)=(4x5)</t>
  </si>
  <si>
    <t>Non - traditional sales</t>
  </si>
  <si>
    <t>Commodity Costs</t>
  </si>
  <si>
    <t xml:space="preserve">Midpoint </t>
  </si>
  <si>
    <t xml:space="preserve">Lag </t>
  </si>
  <si>
    <t>of Tax Year</t>
  </si>
  <si>
    <t>Lag Days</t>
  </si>
  <si>
    <t>(5)=(3-4)</t>
  </si>
  <si>
    <t>($)</t>
  </si>
  <si>
    <t>Taxing Authority</t>
  </si>
  <si>
    <t>Approved</t>
  </si>
  <si>
    <t>Total Work Management Contracts</t>
  </si>
  <si>
    <t>Total General Office Source</t>
  </si>
  <si>
    <t>Check</t>
  </si>
  <si>
    <t>1_/</t>
  </si>
  <si>
    <t>2_/</t>
  </si>
  <si>
    <t>(7)=(3)*(6)</t>
  </si>
  <si>
    <t xml:space="preserve">This data are made up of numerous invoices and is maintained in an excel spreadsheet. </t>
  </si>
  <si>
    <t>An electronic copy of this data may be provided upon request.</t>
  </si>
  <si>
    <t>Days were based on 400 invoices randomly selected from the company's accounts payable system.</t>
  </si>
  <si>
    <t>(3)=(5/2)</t>
  </si>
  <si>
    <t>Notes:</t>
  </si>
  <si>
    <t>Transportation Costs</t>
  </si>
  <si>
    <t>Meter Reading</t>
  </si>
  <si>
    <t>Billing</t>
  </si>
  <si>
    <t>Total Billing</t>
  </si>
  <si>
    <t>(3)=(2)-(1)</t>
  </si>
  <si>
    <t>PCID</t>
  </si>
  <si>
    <t>Meter Read</t>
  </si>
  <si>
    <t>TOTAL OTHER TAXES</t>
  </si>
  <si>
    <t>Revenue</t>
  </si>
  <si>
    <t>(4)=(2)*(3)</t>
  </si>
  <si>
    <t>Tariff / Transportation Revenues - (DIS)</t>
  </si>
  <si>
    <t>Calculated Billing Lag</t>
  </si>
  <si>
    <t xml:space="preserve">Payment </t>
  </si>
  <si>
    <t xml:space="preserve">Lead </t>
  </si>
  <si>
    <t>(4)=(2)-(1)+(3)</t>
  </si>
  <si>
    <t>Weighted Average Days (Col. 6/Col. 5)</t>
  </si>
  <si>
    <t>Billing (see Sheet No. 3c)</t>
  </si>
  <si>
    <t>Sheet 4a</t>
  </si>
  <si>
    <t>(6=1*5)</t>
  </si>
  <si>
    <t>Tariff / Transportation Revenues - (GTS)</t>
  </si>
  <si>
    <t>Tariff / Transportation Revenues - (GMB/GAS)</t>
  </si>
  <si>
    <t>State Unemployment</t>
  </si>
  <si>
    <t>Other Gas Revenues - Other</t>
  </si>
  <si>
    <t>January 2015</t>
  </si>
  <si>
    <t>Bill Release</t>
  </si>
  <si>
    <t>Unit</t>
  </si>
  <si>
    <t>AVERAGE BILLING LAG</t>
  </si>
  <si>
    <t>12 Mo. Avg.</t>
  </si>
  <si>
    <t xml:space="preserve">Line No. </t>
  </si>
  <si>
    <t>Total Adjusted Revenue TME 12/31/2015</t>
  </si>
  <si>
    <t>Average Daily Revenue (Line 15 / 365)</t>
  </si>
  <si>
    <t>Revenue Collection Lag Days (Line 14 / Line 16)</t>
  </si>
  <si>
    <t>Collection Lag Adjustment for Automatic Payment Customers</t>
  </si>
  <si>
    <t>A/R Balance Impact</t>
  </si>
  <si>
    <t>Average A/R Balance for Automatic Payment Customers</t>
  </si>
  <si>
    <t>Workpaper 3a</t>
  </si>
  <si>
    <t>January</t>
  </si>
  <si>
    <t>October</t>
  </si>
  <si>
    <t>(6)=(5*2)</t>
  </si>
  <si>
    <t>(continued)</t>
  </si>
  <si>
    <t>City of Bellefonte</t>
  </si>
  <si>
    <t>City of Flatwoods</t>
  </si>
  <si>
    <t>Madison County</t>
  </si>
  <si>
    <t>Bath County</t>
  </si>
  <si>
    <t>Boyd County</t>
  </si>
  <si>
    <t>Carter County</t>
  </si>
  <si>
    <t>City of Greenup</t>
  </si>
  <si>
    <t>City of Raceland</t>
  </si>
  <si>
    <t>City of Russell</t>
  </si>
  <si>
    <t>City of Worthington</t>
  </si>
  <si>
    <t>Clark County</t>
  </si>
  <si>
    <t>Fayette County</t>
  </si>
  <si>
    <t>Greenup County</t>
  </si>
  <si>
    <t>Lee County</t>
  </si>
  <si>
    <t>Lewis County</t>
  </si>
  <si>
    <t>Nicholas County</t>
  </si>
  <si>
    <t>Robertson County</t>
  </si>
  <si>
    <t>Scott County</t>
  </si>
  <si>
    <t>Woodford County</t>
  </si>
  <si>
    <t>Bourbon County</t>
  </si>
  <si>
    <t>City of Ashland</t>
  </si>
  <si>
    <t>City of Catlettsburg</t>
  </si>
  <si>
    <t>City of Coal Run</t>
  </si>
  <si>
    <t>City of Frankfort</t>
  </si>
  <si>
    <t>City of Georgetown</t>
  </si>
  <si>
    <t>City of Hindman</t>
  </si>
  <si>
    <t>City of Maysville</t>
  </si>
  <si>
    <t>City of Midway</t>
  </si>
  <si>
    <t>City of Paris</t>
  </si>
  <si>
    <t>City of Richmond</t>
  </si>
  <si>
    <t>City of South Shore</t>
  </si>
  <si>
    <t>City of Versailles</t>
  </si>
  <si>
    <t>City of Winchester</t>
  </si>
  <si>
    <t>City of Wurtland</t>
  </si>
  <si>
    <t>Clay County</t>
  </si>
  <si>
    <t>Franklin County</t>
  </si>
  <si>
    <t>Johnson County</t>
  </si>
  <si>
    <t>Knott County</t>
  </si>
  <si>
    <t>Lawrence County</t>
  </si>
  <si>
    <t>Martin County</t>
  </si>
  <si>
    <t>Mason County</t>
  </si>
  <si>
    <t>Paris Independent Schools</t>
  </si>
  <si>
    <t>Pike County</t>
  </si>
  <si>
    <t>City of Louisa</t>
  </si>
  <si>
    <t>Jessamine County</t>
  </si>
  <si>
    <t>City of Mount Sterling</t>
  </si>
  <si>
    <t>Montgomery County</t>
  </si>
  <si>
    <t>Menifee County</t>
  </si>
  <si>
    <t>Bracken County</t>
  </si>
  <si>
    <t>City of Ravenna</t>
  </si>
  <si>
    <t>City of Irvine</t>
  </si>
  <si>
    <t>Letcher County</t>
  </si>
  <si>
    <t>Estill County</t>
  </si>
  <si>
    <t>Owsley County</t>
  </si>
  <si>
    <t>Direct Payment Use Tax</t>
  </si>
  <si>
    <t>Sales Tax</t>
  </si>
  <si>
    <t>Severance Tax</t>
  </si>
  <si>
    <t>Other AR Choice Trans.</t>
  </si>
  <si>
    <t>Choice Marketer Revenues</t>
  </si>
  <si>
    <t>Gross Receipts Tax</t>
  </si>
  <si>
    <t>Franchise Tax</t>
  </si>
  <si>
    <t>14200220</t>
  </si>
  <si>
    <t>Meter reading lag represents the midpoint of any billing month and are computed as: 366 days / 12 Months / 2 (midpoint) = 15.25 days.</t>
  </si>
  <si>
    <t>See detail on Sheet 5b.</t>
  </si>
  <si>
    <t xml:space="preserve">Date </t>
  </si>
  <si>
    <t xml:space="preserve">Gross Receipts, Franchise &amp; Sales &amp; Use Taxes     </t>
  </si>
  <si>
    <t>Incentive Comp</t>
  </si>
  <si>
    <t>COLUMBIA GAS OF KENTUCKY, INC.</t>
  </si>
  <si>
    <t>CASH WORKING CAPITAL</t>
  </si>
  <si>
    <t>REVENUE LAG</t>
  </si>
  <si>
    <t>WEIGHTED AVERAGE COLLECTION LAG</t>
  </si>
  <si>
    <t xml:space="preserve">SUMMARY OF ACCOUNT RECEIVABLE </t>
  </si>
  <si>
    <t>(7)=(1 thru 6)</t>
  </si>
  <si>
    <t>BILLING LAG CALCULATION</t>
  </si>
  <si>
    <t>GAS PURCHASED COST</t>
  </si>
  <si>
    <t>GAS PURCHASED - COMMODITY COSTS</t>
  </si>
  <si>
    <t>GAS PURCHASED - TRANSPORTATION COSTS</t>
  </si>
  <si>
    <t>PAYROLL COSTS</t>
  </si>
  <si>
    <t>BI-WEEKLY GROSS PAYROLL LEAD DAYS</t>
  </si>
  <si>
    <t>MONTHLY GROSS PAYROLL LEAD DAYS</t>
  </si>
  <si>
    <t>INCENTIVE COMPENSATION</t>
  </si>
  <si>
    <t>OTHER OPERATION AND MAINTENANCE COSTS</t>
  </si>
  <si>
    <t>COMPANY PAID PAYROLL TAXES</t>
  </si>
  <si>
    <t>EMPLOYEE'S FICA WITHHELD LEAD DAY CALCULATION</t>
  </si>
  <si>
    <t>PAYROLL TAXES - FICA BI-WEEKLY</t>
  </si>
  <si>
    <t>PAYROLL TAXES - FICA MONTHLY PAY</t>
  </si>
  <si>
    <t>PAYROLL TAXES - UNEMPLOYMENT TAXES</t>
  </si>
  <si>
    <t>PROPERTY TAXES</t>
  </si>
  <si>
    <t>SALES &amp; USE TAXES</t>
  </si>
  <si>
    <t>FEDERAL INCOME TAXES</t>
  </si>
  <si>
    <t>INTEREST ON DEBT</t>
  </si>
  <si>
    <t>OTHER TAXES</t>
  </si>
  <si>
    <t>FRANCHISE AND GROSS RECEIPTS TAXES</t>
  </si>
  <si>
    <t>CORPORATE SERVICES</t>
  </si>
  <si>
    <t>EMPLOYEE BENEFITS</t>
  </si>
  <si>
    <t>BILLING LAG CALCULATION - DIS</t>
  </si>
  <si>
    <t>BILLING LAG CALCULATION - GTS</t>
  </si>
  <si>
    <t>BILLING LAG CALCULATION - GMB</t>
  </si>
  <si>
    <t>MONEY POOL INTEREST</t>
  </si>
  <si>
    <t>Sheet 10a</t>
  </si>
  <si>
    <t>Sheet 10b</t>
  </si>
  <si>
    <t>Sheet 10a, Page 2</t>
  </si>
  <si>
    <t>Sheet 10a, Page 1</t>
  </si>
  <si>
    <t>SHEET 3</t>
  </si>
  <si>
    <t>SHEET 3a</t>
  </si>
  <si>
    <t>SHEET 3b</t>
  </si>
  <si>
    <t>SHEET 3c</t>
  </si>
  <si>
    <t>SHEET 4</t>
  </si>
  <si>
    <t>SHEET 5</t>
  </si>
  <si>
    <t>SHEET 5a</t>
  </si>
  <si>
    <t>SHEET 5b</t>
  </si>
  <si>
    <t>SHEET 6</t>
  </si>
  <si>
    <t>SHEET 7</t>
  </si>
  <si>
    <t>SHEET 8</t>
  </si>
  <si>
    <t>SHEET 9</t>
  </si>
  <si>
    <t>SHEET 10</t>
  </si>
  <si>
    <t>SHEET 10b</t>
  </si>
  <si>
    <t>SHEET 12</t>
  </si>
  <si>
    <t>SHEET 13</t>
  </si>
  <si>
    <t>SHEET 14</t>
  </si>
  <si>
    <t>SHEET 15</t>
  </si>
  <si>
    <t>SHEET 16</t>
  </si>
  <si>
    <t>(WORKPAPER) SHEET 3c</t>
  </si>
  <si>
    <t>Attachment KLJ-CWC-1</t>
  </si>
  <si>
    <t>CASE NO. 2021-00183</t>
  </si>
  <si>
    <t xml:space="preserve"> SHEET 14a</t>
  </si>
  <si>
    <t>SHEET 10a - Page 1 of 3</t>
  </si>
  <si>
    <t>SHEET 10a - Page 3 of 3</t>
  </si>
  <si>
    <t>SHEET 10a - Page 2 of 3</t>
  </si>
  <si>
    <t>SHEET 11 - Page 1 of 2</t>
  </si>
  <si>
    <t>SHEET 4b - Page 1 of 2</t>
  </si>
  <si>
    <t>WITNESS: JOHNSON</t>
  </si>
  <si>
    <t>TME:  DECEMBER 31, 2019</t>
  </si>
  <si>
    <t>SHEET 4a - Page 1 of 7</t>
  </si>
  <si>
    <t>Harrison County</t>
  </si>
  <si>
    <t>01/06/2019</t>
  </si>
  <si>
    <t>01/08/2019</t>
  </si>
  <si>
    <t>01/20/2019</t>
  </si>
  <si>
    <t>01/29/2019</t>
  </si>
  <si>
    <t>Floyd County</t>
  </si>
  <si>
    <t>City of Cynthiana</t>
  </si>
  <si>
    <t>West Virginia</t>
  </si>
  <si>
    <t>01/31/2019</t>
  </si>
  <si>
    <t>02/13/2019</t>
  </si>
  <si>
    <t>02/20/2019</t>
  </si>
  <si>
    <t>03/05/2019</t>
  </si>
  <si>
    <t>03/19/2019</t>
  </si>
  <si>
    <t>03/27/2019</t>
  </si>
  <si>
    <t>04/14/2019</t>
  </si>
  <si>
    <t>06/20/2019</t>
  </si>
  <si>
    <t>07/21/2019</t>
  </si>
  <si>
    <t>08/04/2019</t>
  </si>
  <si>
    <t>08/28/2019</t>
  </si>
  <si>
    <t>Average Daily Revenue (Line 15 ÷ 365 days)</t>
  </si>
  <si>
    <t>Revenue Collection Lag Days (Line 17 ÷ Line 16)</t>
  </si>
  <si>
    <t>KY PSC Case No. 2021-00183</t>
  </si>
  <si>
    <t>Attachment A</t>
  </si>
  <si>
    <t>Staff 3-34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</si>
</sst>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_);\(#,##0.0\)"/>
    <numFmt numFmtId="166" formatCode="0.00_)"/>
    <numFmt numFmtId="167" formatCode="0.0_)"/>
    <numFmt numFmtId="168" formatCode="_(* #,##0_);_(* \(#,##0\);_(* &quot;-&quot;??_);_(@_)"/>
    <numFmt numFmtId="169" formatCode="&quot;$&quot;#,##0.00"/>
    <numFmt numFmtId="170" formatCode="mm/dd/yy"/>
    <numFmt numFmtId="171" formatCode="&quot;$&quot;#,##0"/>
    <numFmt numFmtId="172" formatCode="mmmm\ d\,\ yyyy"/>
    <numFmt numFmtId="173" formatCode="[$-409]mmmm\ d\,\ yyyy;@"/>
    <numFmt numFmtId="174" formatCode="[$-409]mmm\-yy;@"/>
    <numFmt numFmtId="175" formatCode="0.00_);\(0.00\)"/>
    <numFmt numFmtId="176" formatCode="m/d/yyyy;@"/>
    <numFmt numFmtId="177" formatCode="m/d/yy;@"/>
    <numFmt numFmtId="178" formatCode="mm/dd/yy;@"/>
    <numFmt numFmtId="179" formatCode="00000000\-000"/>
    <numFmt numFmtId="180" formatCode="0000\-00\-00"/>
    <numFmt numFmtId="181" formatCode="_(* #,##0.0_);_(* \(#,##0.0\);_(* &quot;-&quot;??_);_(@_)"/>
    <numFmt numFmtId="182" formatCode="0_);\(0\)"/>
    <numFmt numFmtId="183" formatCode="_(&quot;$&quot;* #,##0_);_(&quot;$&quot;* \(#,##0\);_(&quot;$&quot;* &quot;-&quot;??_);_(@_)"/>
    <numFmt numFmtId="184" formatCode="0.0"/>
  </numFmts>
  <fonts count="64">
    <font>
      <sz val="12"/>
      <name val="Helv"/>
    </font>
    <font>
      <sz val="10"/>
      <name val="Arial"/>
      <family val="2"/>
    </font>
    <font>
      <sz val="12"/>
      <name val="Helv"/>
    </font>
    <font>
      <sz val="8"/>
      <name val="Arial"/>
      <family val="2"/>
    </font>
    <font>
      <sz val="8"/>
      <name val="Helv"/>
    </font>
    <font>
      <sz val="10"/>
      <name val="Times New Roman"/>
      <family val="1"/>
    </font>
    <font>
      <b/>
      <sz val="10"/>
      <name val="Times New Roman"/>
      <family val="1"/>
    </font>
    <font>
      <b/>
      <sz val="9"/>
      <name val="Times New Roman"/>
      <family val="1"/>
    </font>
    <font>
      <sz val="9"/>
      <name val="Times New Roman"/>
      <family val="1"/>
    </font>
    <font>
      <b/>
      <u/>
      <sz val="9"/>
      <name val="Times New Roman"/>
      <family val="1"/>
    </font>
    <font>
      <b/>
      <sz val="9"/>
      <color indexed="8"/>
      <name val="Times New Roman"/>
      <family val="1"/>
    </font>
    <font>
      <sz val="9"/>
      <color indexed="12"/>
      <name val="Times New Roman"/>
      <family val="1"/>
    </font>
    <font>
      <u/>
      <sz val="9"/>
      <name val="Times New Roman"/>
      <family val="1"/>
    </font>
    <font>
      <u/>
      <sz val="9"/>
      <color indexed="12"/>
      <name val="Times New Roman"/>
      <family val="1"/>
    </font>
    <font>
      <b/>
      <sz val="10"/>
      <color indexed="12"/>
      <name val="Times New Roman"/>
      <family val="1"/>
    </font>
    <font>
      <sz val="10"/>
      <color indexed="8"/>
      <name val="Times New Roman"/>
      <family val="1"/>
    </font>
    <font>
      <sz val="8"/>
      <color indexed="8"/>
      <name val="Times New Roman"/>
      <family val="1"/>
    </font>
    <font>
      <sz val="10"/>
      <color indexed="12"/>
      <name val="Times New Roman"/>
      <family val="1"/>
    </font>
    <font>
      <b/>
      <u/>
      <sz val="10"/>
      <color indexed="8"/>
      <name val="Times New Roman"/>
      <family val="1"/>
    </font>
    <font>
      <b/>
      <sz val="10"/>
      <color indexed="8"/>
      <name val="Times New Roman"/>
      <family val="1"/>
    </font>
    <font>
      <u/>
      <sz val="10"/>
      <name val="Times New Roman"/>
      <family val="1"/>
    </font>
    <font>
      <sz val="9"/>
      <color indexed="8"/>
      <name val="Times New Roman"/>
      <family val="1"/>
    </font>
    <font>
      <u val="doubleAccounting"/>
      <sz val="9"/>
      <name val="Times New Roman"/>
      <family val="1"/>
    </font>
    <font>
      <sz val="8"/>
      <name val="Times New Roman"/>
      <family val="1"/>
    </font>
    <font>
      <b/>
      <sz val="8"/>
      <name val="Times New Roman"/>
      <family val="1"/>
    </font>
    <font>
      <u/>
      <sz val="8"/>
      <name val="Times New Roman"/>
      <family val="1"/>
    </font>
    <font>
      <sz val="10"/>
      <name val="Arial Unicode MS"/>
      <family val="2"/>
    </font>
    <font>
      <b/>
      <u val="doubleAccounting"/>
      <sz val="8"/>
      <name val="Times New Roman"/>
      <family val="1"/>
    </font>
    <font>
      <sz val="10"/>
      <name val="Arial"/>
      <family val="2"/>
    </font>
    <font>
      <sz val="8"/>
      <color rgb="FF0000FF"/>
      <name val="Times New Roman"/>
      <family val="1"/>
    </font>
    <font>
      <sz val="10"/>
      <color theme="1"/>
      <name val="Tahoma"/>
      <family val="2"/>
    </font>
    <font>
      <u/>
      <sz val="8"/>
      <color rgb="FF0000FF"/>
      <name val="Times New Roman"/>
      <family val="1"/>
    </font>
    <font>
      <sz val="10"/>
      <color rgb="FF000000"/>
      <name val="Arial"/>
      <family val="2"/>
    </font>
    <font>
      <b/>
      <sz val="10"/>
      <color indexed="12"/>
      <name val="Arial"/>
      <family val="2"/>
    </font>
    <font>
      <b/>
      <sz val="10"/>
      <name val="Arial"/>
      <family val="2"/>
    </font>
    <font>
      <b/>
      <u/>
      <sz val="10"/>
      <name val="Arial"/>
      <family val="2"/>
    </font>
    <font>
      <b/>
      <sz val="10"/>
      <color rgb="FF0000FF"/>
      <name val="Arial"/>
      <family val="2"/>
    </font>
    <font>
      <b/>
      <sz val="10"/>
      <color indexed="8"/>
      <name val="Arial"/>
      <family val="2"/>
    </font>
    <font>
      <b/>
      <u/>
      <sz val="10"/>
      <color indexed="8"/>
      <name val="Arial"/>
      <family val="2"/>
    </font>
    <font>
      <sz val="10"/>
      <color indexed="12"/>
      <name val="Arial"/>
      <family val="2"/>
    </font>
    <font>
      <sz val="10"/>
      <color rgb="FF0000FF"/>
      <name val="Arial"/>
      <family val="2"/>
    </font>
    <font>
      <u/>
      <sz val="10"/>
      <name val="Arial"/>
      <family val="2"/>
    </font>
    <font>
      <u/>
      <sz val="10"/>
      <color indexed="12"/>
      <name val="Arial"/>
      <family val="2"/>
    </font>
    <font>
      <u val="doubleAccounting"/>
      <sz val="10"/>
      <name val="Arial"/>
      <family val="2"/>
    </font>
    <font>
      <sz val="10"/>
      <color indexed="8"/>
      <name val="Arial"/>
      <family val="2"/>
    </font>
    <font>
      <sz val="10"/>
      <color indexed="10"/>
      <name val="Arial"/>
      <family val="2"/>
    </font>
    <font>
      <b/>
      <u val="doubleAccounting"/>
      <sz val="10"/>
      <name val="Arial"/>
      <family val="2"/>
    </font>
    <font>
      <u val="singleAccounting"/>
      <sz val="10"/>
      <name val="Arial"/>
      <family val="2"/>
    </font>
    <font>
      <b/>
      <u val="singleAccounting"/>
      <sz val="10"/>
      <name val="Arial"/>
      <family val="2"/>
    </font>
    <font>
      <u/>
      <sz val="10"/>
      <color indexed="8"/>
      <name val="Arial"/>
      <family val="2"/>
    </font>
    <font>
      <u val="doubleAccounting"/>
      <sz val="10"/>
      <color indexed="8"/>
      <name val="Arial"/>
      <family val="2"/>
    </font>
    <font>
      <u val="double"/>
      <sz val="10"/>
      <name val="Arial"/>
      <family val="2"/>
    </font>
    <font>
      <sz val="10"/>
      <color theme="1"/>
      <name val="Arial"/>
      <family val="2"/>
    </font>
    <font>
      <b/>
      <sz val="10"/>
      <color theme="1"/>
      <name val="Arial"/>
      <family val="2"/>
    </font>
    <font>
      <u/>
      <sz val="10"/>
      <color theme="1"/>
      <name val="Arial"/>
      <family val="2"/>
    </font>
    <font>
      <u val="double"/>
      <sz val="10"/>
      <color indexed="12"/>
      <name val="Arial"/>
      <family val="2"/>
    </font>
    <font>
      <u val="singleAccounting"/>
      <sz val="10"/>
      <color theme="1"/>
      <name val="Arial"/>
      <family val="2"/>
    </font>
    <font>
      <u val="doubleAccounting"/>
      <sz val="10"/>
      <color theme="1"/>
      <name val="Arial"/>
      <family val="2"/>
    </font>
    <font>
      <sz val="10"/>
      <color indexed="56"/>
      <name val="Arial"/>
      <family val="2"/>
    </font>
    <font>
      <b/>
      <u val="double"/>
      <sz val="10"/>
      <name val="Arial"/>
      <family val="2"/>
    </font>
    <font>
      <u val="double"/>
      <sz val="10"/>
      <color theme="1"/>
      <name val="Arial"/>
      <family val="2"/>
    </font>
    <font>
      <b/>
      <u/>
      <sz val="10"/>
      <color theme="1"/>
      <name val="Arial"/>
      <family val="2"/>
    </font>
    <font>
      <b/>
      <u val="doubleAccounting"/>
      <sz val="10"/>
      <color indexed="8"/>
      <name val="Arial"/>
      <family val="2"/>
    </font>
    <font>
      <sz val="11"/>
      <color rgb="FF000000"/>
      <name val="Calibri"/>
      <family val="2"/>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bottom style="thin">
        <color indexed="64"/>
      </bottom>
      <diagonal/>
    </border>
    <border>
      <left/>
      <right/>
      <top/>
      <bottom style="double">
        <color indexed="64"/>
      </bottom>
      <diagonal/>
    </border>
    <border>
      <left style="thin">
        <color auto="1"/>
      </left>
      <right/>
      <top/>
      <bottom/>
      <diagonal/>
    </border>
  </borders>
  <cellStyleXfs count="17">
    <xf numFmtId="0" fontId="0" fillId="0" borderId="0"/>
    <xf numFmtId="43" fontId="1" fillId="0" borderId="0" applyFont="0" applyFill="0" applyBorder="0" applyAlignment="0" applyProtection="0"/>
    <xf numFmtId="43" fontId="28"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0" fontId="28" fillId="0" borderId="0"/>
    <xf numFmtId="0" fontId="1" fillId="0" borderId="0"/>
    <xf numFmtId="0" fontId="1" fillId="0" borderId="0"/>
    <xf numFmtId="0" fontId="1" fillId="0" borderId="0"/>
    <xf numFmtId="0" fontId="26" fillId="0" borderId="0"/>
    <xf numFmtId="0" fontId="2" fillId="0" borderId="0"/>
    <xf numFmtId="0" fontId="4" fillId="0" borderId="0"/>
    <xf numFmtId="9" fontId="1" fillId="0" borderId="0" applyFont="0" applyFill="0" applyBorder="0" applyAlignment="0" applyProtection="0"/>
    <xf numFmtId="0" fontId="30" fillId="0" borderId="0"/>
    <xf numFmtId="43" fontId="30" fillId="0" borderId="0" applyFont="0" applyFill="0" applyBorder="0" applyAlignment="0" applyProtection="0"/>
    <xf numFmtId="0" fontId="2" fillId="0" borderId="0"/>
    <xf numFmtId="43" fontId="1" fillId="0" borderId="0" applyFont="0" applyFill="0" applyBorder="0" applyAlignment="0" applyProtection="0"/>
  </cellStyleXfs>
  <cellXfs count="660">
    <xf numFmtId="0" fontId="0" fillId="0" borderId="0" xfId="0"/>
    <xf numFmtId="0" fontId="5" fillId="0" borderId="0" xfId="0" applyFont="1"/>
    <xf numFmtId="0" fontId="5" fillId="0" borderId="0" xfId="0" applyFont="1" applyFill="1"/>
    <xf numFmtId="37" fontId="5" fillId="0" borderId="0" xfId="0" applyNumberFormat="1" applyFont="1" applyFill="1" applyProtection="1"/>
    <xf numFmtId="39" fontId="5" fillId="0" borderId="0" xfId="0" applyNumberFormat="1" applyFont="1" applyFill="1" applyProtection="1"/>
    <xf numFmtId="0" fontId="5" fillId="0" borderId="0" xfId="0" applyFont="1" applyFill="1" applyBorder="1"/>
    <xf numFmtId="165" fontId="5" fillId="0" borderId="0" xfId="0" applyNumberFormat="1" applyFont="1" applyFill="1" applyProtection="1"/>
    <xf numFmtId="0" fontId="5" fillId="0" borderId="0" xfId="0" applyFont="1" applyFill="1" applyAlignment="1">
      <alignment horizontal="centerContinuous"/>
    </xf>
    <xf numFmtId="0" fontId="19" fillId="0" borderId="0" xfId="0" applyFont="1" applyFill="1" applyAlignment="1">
      <alignment horizontal="center"/>
    </xf>
    <xf numFmtId="0" fontId="15" fillId="0" borderId="0" xfId="0" applyFont="1" applyFill="1" applyAlignment="1" applyProtection="1">
      <alignment horizontal="center"/>
      <protection locked="0"/>
    </xf>
    <xf numFmtId="37" fontId="17" fillId="0" borderId="0" xfId="0" applyNumberFormat="1" applyFont="1" applyFill="1" applyProtection="1">
      <protection locked="0"/>
    </xf>
    <xf numFmtId="0" fontId="17" fillId="0" borderId="0" xfId="0" applyFont="1" applyFill="1" applyProtection="1">
      <protection locked="0"/>
    </xf>
    <xf numFmtId="37" fontId="5" fillId="0" borderId="0" xfId="0" applyNumberFormat="1" applyFont="1" applyFill="1" applyBorder="1" applyProtection="1"/>
    <xf numFmtId="0" fontId="5" fillId="0" borderId="0" xfId="0" applyFont="1" applyFill="1" applyBorder="1" applyAlignment="1">
      <alignment horizontal="center"/>
    </xf>
    <xf numFmtId="37" fontId="17" fillId="0" borderId="0" xfId="0" applyNumberFormat="1" applyFont="1" applyFill="1" applyBorder="1" applyProtection="1"/>
    <xf numFmtId="0" fontId="23" fillId="0" borderId="0" xfId="0" applyFont="1" applyFill="1"/>
    <xf numFmtId="39" fontId="23" fillId="0" borderId="0" xfId="0" applyNumberFormat="1" applyFont="1" applyFill="1" applyProtection="1"/>
    <xf numFmtId="37" fontId="23" fillId="0" borderId="0" xfId="0" applyNumberFormat="1" applyFont="1" applyFill="1" applyProtection="1"/>
    <xf numFmtId="37" fontId="6" fillId="0" borderId="0" xfId="0" applyNumberFormat="1" applyFont="1" applyFill="1" applyAlignment="1" applyProtection="1">
      <alignment horizontal="right"/>
      <protection locked="0"/>
    </xf>
    <xf numFmtId="0" fontId="6" fillId="0" borderId="0" xfId="0" applyFont="1" applyFill="1" applyAlignment="1" applyProtection="1">
      <alignment horizontal="centerContinuous"/>
      <protection locked="0"/>
    </xf>
    <xf numFmtId="0" fontId="5" fillId="0" borderId="0" xfId="0" applyFont="1" applyFill="1" applyAlignment="1" applyProtection="1">
      <alignment horizontal="centerContinuous"/>
    </xf>
    <xf numFmtId="0" fontId="6" fillId="0" borderId="0" xfId="0" applyFont="1" applyFill="1" applyAlignment="1">
      <alignment horizontal="centerContinuous"/>
    </xf>
    <xf numFmtId="0" fontId="19" fillId="0" borderId="0" xfId="0" applyFont="1" applyFill="1" applyAlignment="1" applyProtection="1">
      <alignment horizontal="center"/>
      <protection locked="0"/>
    </xf>
    <xf numFmtId="0" fontId="19" fillId="0" borderId="0" xfId="0" applyFont="1" applyFill="1" applyAlignment="1" applyProtection="1">
      <alignment horizontal="right"/>
      <protection locked="0"/>
    </xf>
    <xf numFmtId="0" fontId="18" fillId="0" borderId="0" xfId="0" applyFont="1" applyFill="1" applyAlignment="1" applyProtection="1">
      <alignment horizontal="center"/>
      <protection locked="0"/>
    </xf>
    <xf numFmtId="0" fontId="18" fillId="0" borderId="0" xfId="0" applyFont="1" applyFill="1" applyAlignment="1" applyProtection="1">
      <alignment horizontal="right"/>
      <protection locked="0"/>
    </xf>
    <xf numFmtId="0" fontId="19" fillId="0" borderId="0" xfId="0" applyFont="1" applyFill="1"/>
    <xf numFmtId="49" fontId="17" fillId="0" borderId="0" xfId="0" applyNumberFormat="1" applyFont="1" applyFill="1" applyProtection="1">
      <protection locked="0"/>
    </xf>
    <xf numFmtId="49" fontId="5" fillId="0" borderId="0" xfId="0" applyNumberFormat="1" applyFont="1" applyFill="1"/>
    <xf numFmtId="49" fontId="17" fillId="0" borderId="0" xfId="0" quotePrefix="1" applyNumberFormat="1" applyFont="1" applyFill="1" applyProtection="1">
      <protection locked="0"/>
    </xf>
    <xf numFmtId="0" fontId="15" fillId="0" borderId="0" xfId="0" applyFont="1" applyFill="1" applyProtection="1">
      <protection locked="0"/>
    </xf>
    <xf numFmtId="0" fontId="5" fillId="0" borderId="0" xfId="0" quotePrefix="1" applyFont="1" applyFill="1" applyBorder="1"/>
    <xf numFmtId="37" fontId="6" fillId="0" borderId="0" xfId="0" applyNumberFormat="1" applyFont="1" applyFill="1" applyAlignment="1"/>
    <xf numFmtId="164" fontId="5" fillId="0" borderId="0" xfId="0" applyNumberFormat="1" applyFont="1" applyFill="1" applyProtection="1"/>
    <xf numFmtId="0" fontId="24" fillId="0" borderId="0" xfId="0" applyFont="1" applyFill="1" applyAlignment="1">
      <alignment horizontal="center"/>
    </xf>
    <xf numFmtId="0" fontId="6" fillId="0" borderId="0" xfId="0" applyFont="1" applyFill="1" applyAlignment="1">
      <alignment horizontal="center"/>
    </xf>
    <xf numFmtId="0" fontId="6" fillId="0" borderId="0" xfId="0" quotePrefix="1" applyFont="1" applyFill="1" applyAlignment="1">
      <alignment horizontal="center"/>
    </xf>
    <xf numFmtId="165" fontId="6" fillId="0" borderId="0" xfId="0" applyNumberFormat="1" applyFont="1" applyFill="1" applyAlignment="1" applyProtection="1">
      <alignment horizontal="right"/>
      <protection locked="0"/>
    </xf>
    <xf numFmtId="37" fontId="6" fillId="0" borderId="0" xfId="0" applyNumberFormat="1" applyFont="1" applyFill="1" applyAlignment="1">
      <alignment horizontal="right"/>
    </xf>
    <xf numFmtId="165" fontId="6" fillId="0" borderId="0" xfId="0" applyNumberFormat="1" applyFont="1" applyFill="1" applyAlignment="1" applyProtection="1">
      <protection locked="0"/>
    </xf>
    <xf numFmtId="0" fontId="16" fillId="0" borderId="0" xfId="0" applyFont="1" applyFill="1" applyAlignment="1" applyProtection="1">
      <alignment horizontal="center"/>
      <protection locked="0"/>
    </xf>
    <xf numFmtId="37" fontId="27" fillId="0" borderId="0" xfId="0" applyNumberFormat="1" applyFont="1" applyFill="1" applyBorder="1" applyProtection="1">
      <protection locked="0"/>
    </xf>
    <xf numFmtId="39" fontId="27" fillId="0" borderId="0" xfId="0" applyNumberFormat="1" applyFont="1" applyFill="1" applyBorder="1" applyProtection="1"/>
    <xf numFmtId="0" fontId="6" fillId="0" borderId="0" xfId="10" applyFont="1" applyFill="1" applyAlignment="1"/>
    <xf numFmtId="0" fontId="6" fillId="0" borderId="0" xfId="10" applyFont="1" applyFill="1" applyBorder="1" applyAlignment="1">
      <alignment horizontal="right"/>
    </xf>
    <xf numFmtId="0" fontId="5" fillId="0" borderId="0" xfId="5" applyFont="1" applyFill="1"/>
    <xf numFmtId="0" fontId="5" fillId="0" borderId="0" xfId="5" applyFont="1" applyFill="1" applyAlignment="1">
      <alignment horizontal="center"/>
    </xf>
    <xf numFmtId="37" fontId="6" fillId="0" borderId="0" xfId="5" applyNumberFormat="1" applyFont="1" applyFill="1" applyAlignment="1">
      <alignment horizontal="right"/>
    </xf>
    <xf numFmtId="0" fontId="6" fillId="0" borderId="0" xfId="5" applyFont="1" applyFill="1" applyAlignment="1">
      <alignment horizontal="right"/>
    </xf>
    <xf numFmtId="0" fontId="6" fillId="0" borderId="0" xfId="5" applyFont="1" applyFill="1"/>
    <xf numFmtId="0" fontId="5" fillId="0" borderId="0" xfId="0" quotePrefix="1" applyFont="1" applyFill="1"/>
    <xf numFmtId="178" fontId="5" fillId="0" borderId="0" xfId="0" applyNumberFormat="1" applyFont="1" applyFill="1" applyAlignment="1" applyProtection="1">
      <alignment horizontal="center"/>
      <protection locked="0"/>
    </xf>
    <xf numFmtId="0" fontId="6" fillId="0" borderId="0" xfId="0" applyFont="1" applyFill="1" applyBorder="1" applyAlignment="1">
      <alignment horizontal="centerContinuous"/>
    </xf>
    <xf numFmtId="37" fontId="14" fillId="0" borderId="0"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Continuous"/>
    </xf>
    <xf numFmtId="0" fontId="17" fillId="0" borderId="0" xfId="0" applyFont="1" applyFill="1" applyBorder="1" applyAlignment="1">
      <alignment horizontal="center"/>
    </xf>
    <xf numFmtId="0" fontId="20" fillId="0" borderId="0" xfId="0" applyFont="1" applyFill="1" applyBorder="1" applyAlignment="1">
      <alignment horizontal="center"/>
    </xf>
    <xf numFmtId="0" fontId="17" fillId="0" borderId="0" xfId="0" applyFont="1" applyFill="1" applyBorder="1"/>
    <xf numFmtId="37" fontId="5" fillId="0" borderId="0" xfId="0" quotePrefix="1" applyNumberFormat="1" applyFont="1" applyFill="1" applyBorder="1" applyAlignment="1" applyProtection="1">
      <alignment horizontal="left"/>
    </xf>
    <xf numFmtId="177" fontId="5" fillId="0" borderId="0" xfId="0" applyNumberFormat="1" applyFont="1" applyFill="1"/>
    <xf numFmtId="172" fontId="29" fillId="0" borderId="0" xfId="0" applyNumberFormat="1" applyFont="1" applyFill="1" applyProtection="1">
      <protection locked="0"/>
    </xf>
    <xf numFmtId="43" fontId="29" fillId="0" borderId="0" xfId="1" applyFont="1" applyFill="1" applyAlignment="1" applyProtection="1">
      <alignment horizontal="center"/>
      <protection locked="0"/>
    </xf>
    <xf numFmtId="37" fontId="29" fillId="0" borderId="0" xfId="0" applyNumberFormat="1" applyFont="1" applyFill="1" applyProtection="1">
      <protection locked="0"/>
    </xf>
    <xf numFmtId="2" fontId="5" fillId="0" borderId="0" xfId="0" applyNumberFormat="1" applyFont="1" applyFill="1"/>
    <xf numFmtId="43" fontId="5" fillId="0" borderId="0" xfId="0" applyNumberFormat="1" applyFont="1" applyFill="1"/>
    <xf numFmtId="172" fontId="29" fillId="0" borderId="0" xfId="0" applyNumberFormat="1" applyFont="1" applyFill="1" applyProtection="1"/>
    <xf numFmtId="168" fontId="29" fillId="0" borderId="0" xfId="1" applyNumberFormat="1" applyFont="1" applyFill="1"/>
    <xf numFmtId="37" fontId="31" fillId="0" borderId="0" xfId="0" applyNumberFormat="1" applyFont="1" applyFill="1" applyProtection="1">
      <protection locked="0"/>
    </xf>
    <xf numFmtId="39" fontId="25" fillId="0" borderId="0" xfId="0" applyNumberFormat="1" applyFont="1" applyFill="1" applyProtection="1"/>
    <xf numFmtId="37" fontId="25" fillId="0" borderId="0" xfId="0" applyNumberFormat="1" applyFont="1" applyFill="1" applyProtection="1"/>
    <xf numFmtId="0" fontId="8" fillId="0" borderId="0" xfId="5" applyFont="1" applyFill="1"/>
    <xf numFmtId="0" fontId="7" fillId="0" borderId="0" xfId="5" applyFont="1" applyFill="1" applyAlignment="1">
      <alignment horizontal="center"/>
    </xf>
    <xf numFmtId="0" fontId="8" fillId="0" borderId="0" xfId="5" quotePrefix="1" applyFont="1" applyFill="1" applyAlignment="1">
      <alignment horizontal="center"/>
    </xf>
    <xf numFmtId="0" fontId="8" fillId="0" borderId="0" xfId="5" applyFont="1" applyFill="1" applyAlignment="1">
      <alignment horizontal="center"/>
    </xf>
    <xf numFmtId="0" fontId="9" fillId="0" borderId="0" xfId="5" applyFont="1" applyFill="1" applyAlignment="1">
      <alignment horizontal="center"/>
    </xf>
    <xf numFmtId="0" fontId="9" fillId="0" borderId="0" xfId="5" applyFont="1" applyFill="1"/>
    <xf numFmtId="37" fontId="9" fillId="0" borderId="0" xfId="5" applyNumberFormat="1" applyFont="1" applyFill="1" applyAlignment="1" applyProtection="1">
      <alignment horizontal="center"/>
    </xf>
    <xf numFmtId="37" fontId="21" fillId="0" borderId="0" xfId="5" applyNumberFormat="1" applyFont="1" applyFill="1" applyProtection="1">
      <protection locked="0"/>
    </xf>
    <xf numFmtId="41" fontId="11" fillId="0" borderId="0" xfId="5" applyNumberFormat="1" applyFont="1" applyFill="1" applyProtection="1"/>
    <xf numFmtId="41" fontId="13" fillId="0" borderId="0" xfId="5" applyNumberFormat="1" applyFont="1" applyFill="1" applyProtection="1"/>
    <xf numFmtId="41" fontId="12" fillId="0" borderId="0" xfId="5" applyNumberFormat="1" applyFont="1" applyFill="1" applyProtection="1"/>
    <xf numFmtId="168" fontId="22" fillId="0" borderId="0" xfId="5" applyNumberFormat="1" applyFont="1" applyFill="1" applyBorder="1" applyProtection="1"/>
    <xf numFmtId="0" fontId="6" fillId="0" borderId="0" xfId="5" applyFont="1" applyFill="1" applyAlignment="1"/>
    <xf numFmtId="37" fontId="8" fillId="0" borderId="0" xfId="5" applyNumberFormat="1" applyFont="1" applyFill="1" applyAlignment="1" applyProtection="1">
      <alignment horizontal="left"/>
    </xf>
    <xf numFmtId="37" fontId="21" fillId="0" borderId="0" xfId="5" applyNumberFormat="1" applyFont="1" applyFill="1" applyAlignment="1" applyProtection="1">
      <alignment horizontal="left"/>
      <protection locked="0"/>
    </xf>
    <xf numFmtId="0" fontId="21" fillId="0" borderId="0" xfId="5" applyFont="1" applyFill="1" applyAlignment="1" applyProtection="1">
      <alignment horizontal="left"/>
      <protection locked="0"/>
    </xf>
    <xf numFmtId="0" fontId="8" fillId="0" borderId="0" xfId="5" quotePrefix="1" applyFont="1" applyFill="1" applyAlignment="1">
      <alignment horizontal="left"/>
    </xf>
    <xf numFmtId="0" fontId="0" fillId="0" borderId="0" xfId="0" applyAlignment="1">
      <alignment horizontal="left"/>
    </xf>
    <xf numFmtId="37" fontId="10" fillId="0" borderId="0" xfId="5" applyNumberFormat="1" applyFont="1" applyFill="1" applyAlignment="1" applyProtection="1">
      <alignment horizontal="left"/>
      <protection locked="0"/>
    </xf>
    <xf numFmtId="39" fontId="10" fillId="0" borderId="0" xfId="5" applyNumberFormat="1" applyFont="1" applyFill="1" applyProtection="1">
      <protection locked="0"/>
    </xf>
    <xf numFmtId="0" fontId="32" fillId="0" borderId="0" xfId="0" applyFont="1" applyBorder="1" applyAlignment="1">
      <alignment horizontal="center" vertical="center" wrapText="1"/>
    </xf>
    <xf numFmtId="16" fontId="32" fillId="0" borderId="0" xfId="0" applyNumberFormat="1" applyFont="1" applyBorder="1" applyAlignment="1">
      <alignment horizontal="center" vertical="center" wrapText="1"/>
    </xf>
    <xf numFmtId="16" fontId="1" fillId="0" borderId="0" xfId="0" applyNumberFormat="1" applyFont="1" applyBorder="1" applyAlignment="1">
      <alignment horizontal="center" vertical="center" wrapText="1"/>
    </xf>
    <xf numFmtId="0" fontId="33" fillId="0" borderId="0" xfId="0" applyFont="1" applyFill="1"/>
    <xf numFmtId="0" fontId="1" fillId="0" borderId="0" xfId="0" applyFont="1" applyFill="1"/>
    <xf numFmtId="0" fontId="33" fillId="2" borderId="0" xfId="0" applyFont="1" applyFill="1" applyAlignment="1" applyProtection="1">
      <alignment horizontal="left"/>
    </xf>
    <xf numFmtId="0" fontId="33" fillId="2" borderId="0" xfId="0" applyFont="1" applyFill="1"/>
    <xf numFmtId="37" fontId="33" fillId="2" borderId="0" xfId="0" applyNumberFormat="1" applyFont="1" applyFill="1" applyProtection="1">
      <protection locked="0"/>
    </xf>
    <xf numFmtId="0" fontId="1" fillId="0" borderId="0" xfId="0" applyFont="1" applyFill="1" applyAlignment="1">
      <alignment horizontal="center"/>
    </xf>
    <xf numFmtId="0" fontId="34" fillId="0" borderId="0" xfId="0" applyFont="1" applyFill="1" applyAlignment="1">
      <alignment horizontal="center"/>
    </xf>
    <xf numFmtId="0" fontId="34" fillId="0" borderId="0" xfId="0" applyFont="1" applyFill="1"/>
    <xf numFmtId="0" fontId="1" fillId="0" borderId="0" xfId="6" applyFont="1" applyFill="1"/>
    <xf numFmtId="0" fontId="34" fillId="0" borderId="0" xfId="6" applyFont="1" applyFill="1" applyAlignment="1" applyProtection="1">
      <alignment horizontal="center"/>
    </xf>
    <xf numFmtId="0" fontId="35" fillId="0" borderId="0" xfId="6" applyFont="1" applyFill="1" applyAlignment="1" applyProtection="1">
      <alignment horizontal="center"/>
    </xf>
    <xf numFmtId="0" fontId="34" fillId="0" borderId="0" xfId="6" applyFont="1" applyFill="1" applyAlignment="1">
      <alignment horizontal="center"/>
    </xf>
    <xf numFmtId="181" fontId="34" fillId="0" borderId="0" xfId="1" applyNumberFormat="1" applyFont="1" applyFill="1" applyAlignment="1">
      <alignment horizontal="center"/>
    </xf>
    <xf numFmtId="0" fontId="37" fillId="0" borderId="0" xfId="6" applyFont="1" applyFill="1" applyAlignment="1">
      <alignment horizontal="center"/>
    </xf>
    <xf numFmtId="0" fontId="35" fillId="0" borderId="0" xfId="6" applyFont="1" applyFill="1" applyAlignment="1">
      <alignment horizontal="center"/>
    </xf>
    <xf numFmtId="0" fontId="38" fillId="0" borderId="0" xfId="6" applyFont="1" applyFill="1" applyAlignment="1" applyProtection="1">
      <alignment horizontal="center"/>
      <protection locked="0"/>
    </xf>
    <xf numFmtId="181" fontId="35" fillId="0" borderId="0" xfId="1" applyNumberFormat="1" applyFont="1" applyFill="1" applyAlignment="1">
      <alignment horizontal="center"/>
    </xf>
    <xf numFmtId="0" fontId="34" fillId="0" borderId="0" xfId="6" quotePrefix="1" applyFont="1" applyFill="1" applyAlignment="1">
      <alignment horizontal="center"/>
    </xf>
    <xf numFmtId="181" fontId="34" fillId="0" borderId="0" xfId="1" quotePrefix="1" applyNumberFormat="1" applyFont="1" applyFill="1" applyAlignment="1">
      <alignment horizontal="center"/>
    </xf>
    <xf numFmtId="0" fontId="1" fillId="0" borderId="0" xfId="6" applyFont="1" applyFill="1" applyAlignment="1">
      <alignment horizontal="center"/>
    </xf>
    <xf numFmtId="0" fontId="1" fillId="0" borderId="0" xfId="6" applyFont="1" applyFill="1" applyAlignment="1">
      <alignment horizontal="right"/>
    </xf>
    <xf numFmtId="39" fontId="1" fillId="0" borderId="0" xfId="1" applyNumberFormat="1" applyFont="1" applyFill="1" applyAlignment="1">
      <alignment horizontal="right"/>
    </xf>
    <xf numFmtId="39" fontId="1" fillId="0" borderId="0" xfId="6" applyNumberFormat="1" applyFont="1" applyFill="1" applyAlignment="1">
      <alignment horizontal="right"/>
    </xf>
    <xf numFmtId="0" fontId="39" fillId="0" borderId="0" xfId="6" applyFont="1" applyFill="1" applyAlignment="1" applyProtection="1">
      <alignment horizontal="center"/>
      <protection locked="0"/>
    </xf>
    <xf numFmtId="0" fontId="39" fillId="0" borderId="0" xfId="6" applyFont="1" applyFill="1" applyAlignment="1" applyProtection="1">
      <alignment horizontal="left"/>
      <protection locked="0"/>
    </xf>
    <xf numFmtId="0" fontId="39" fillId="0" borderId="0" xfId="6" applyFont="1" applyFill="1" applyAlignment="1">
      <alignment horizontal="center"/>
    </xf>
    <xf numFmtId="0" fontId="39" fillId="0" borderId="0" xfId="6" applyFont="1" applyFill="1"/>
    <xf numFmtId="164" fontId="34" fillId="0" borderId="0" xfId="0" applyNumberFormat="1" applyFont="1" applyFill="1" applyAlignment="1" applyProtection="1">
      <alignment horizontal="center"/>
    </xf>
    <xf numFmtId="0" fontId="34" fillId="0" borderId="0" xfId="0" applyFont="1" applyFill="1" applyAlignment="1" applyProtection="1">
      <alignment horizontal="center"/>
      <protection locked="0"/>
    </xf>
    <xf numFmtId="0" fontId="35" fillId="0" borderId="0" xfId="0" applyFont="1" applyFill="1" applyAlignment="1">
      <alignment horizontal="center"/>
    </xf>
    <xf numFmtId="164" fontId="35" fillId="0" borderId="0" xfId="0" applyNumberFormat="1" applyFont="1" applyFill="1" applyAlignment="1" applyProtection="1">
      <alignment horizontal="center"/>
    </xf>
    <xf numFmtId="0" fontId="35" fillId="0" borderId="0" xfId="0" applyFont="1" applyFill="1" applyAlignment="1" applyProtection="1">
      <alignment horizontal="center"/>
      <protection locked="0"/>
    </xf>
    <xf numFmtId="0" fontId="35" fillId="0" borderId="0" xfId="0" applyFont="1"/>
    <xf numFmtId="0" fontId="41" fillId="0" borderId="0" xfId="0" applyFont="1" applyFill="1"/>
    <xf numFmtId="0" fontId="1" fillId="0" borderId="0" xfId="0" applyFont="1" applyFill="1" applyAlignment="1"/>
    <xf numFmtId="0" fontId="39" fillId="0" borderId="0" xfId="0" applyFont="1" applyFill="1" applyProtection="1">
      <protection locked="0"/>
    </xf>
    <xf numFmtId="4" fontId="1" fillId="0" borderId="0" xfId="0" applyNumberFormat="1" applyFont="1" applyFill="1" applyBorder="1" applyProtection="1">
      <protection locked="0"/>
    </xf>
    <xf numFmtId="0" fontId="35" fillId="0" borderId="0" xfId="0" applyFont="1" applyFill="1"/>
    <xf numFmtId="0" fontId="41" fillId="0" borderId="0" xfId="0" applyFont="1" applyFill="1" applyAlignment="1"/>
    <xf numFmtId="4" fontId="39" fillId="0" borderId="0" xfId="0" applyNumberFormat="1" applyFont="1" applyFill="1" applyProtection="1">
      <protection locked="0"/>
    </xf>
    <xf numFmtId="4" fontId="43" fillId="0" borderId="0" xfId="0" applyNumberFormat="1" applyFont="1" applyFill="1" applyBorder="1" applyProtection="1">
      <protection locked="0"/>
    </xf>
    <xf numFmtId="37" fontId="1" fillId="0" borderId="0" xfId="0" applyNumberFormat="1" applyFont="1" applyFill="1" applyProtection="1"/>
    <xf numFmtId="0" fontId="1" fillId="0" borderId="0" xfId="0" applyFont="1" applyFill="1" applyAlignment="1" applyProtection="1">
      <alignment horizontal="center"/>
      <protection locked="0"/>
    </xf>
    <xf numFmtId="41" fontId="1" fillId="0" borderId="0" xfId="0" applyNumberFormat="1" applyFont="1" applyFill="1" applyProtection="1"/>
    <xf numFmtId="37" fontId="44" fillId="0" borderId="0" xfId="0" applyNumberFormat="1" applyFont="1" applyFill="1" applyProtection="1">
      <protection locked="0"/>
    </xf>
    <xf numFmtId="41" fontId="45" fillId="0" borderId="0" xfId="0" applyNumberFormat="1" applyFont="1" applyFill="1"/>
    <xf numFmtId="40" fontId="45" fillId="0" borderId="0" xfId="0" applyNumberFormat="1" applyFont="1" applyFill="1"/>
    <xf numFmtId="41" fontId="1" fillId="0" borderId="0" xfId="0" applyNumberFormat="1" applyFont="1" applyFill="1"/>
    <xf numFmtId="0" fontId="44" fillId="0" borderId="0" xfId="0" applyFont="1" applyFill="1" applyAlignment="1" applyProtection="1">
      <alignment horizontal="right"/>
      <protection locked="0"/>
    </xf>
    <xf numFmtId="41" fontId="43" fillId="0" borderId="0" xfId="0" applyNumberFormat="1" applyFont="1" applyFill="1" applyBorder="1" applyProtection="1"/>
    <xf numFmtId="40" fontId="46" fillId="0" borderId="0" xfId="0" applyNumberFormat="1" applyFont="1" applyFill="1" applyBorder="1" applyAlignment="1" applyProtection="1">
      <alignment horizontal="right"/>
    </xf>
    <xf numFmtId="37" fontId="39" fillId="0" borderId="0" xfId="0" applyNumberFormat="1" applyFont="1" applyFill="1" applyProtection="1">
      <protection locked="0"/>
    </xf>
    <xf numFmtId="0" fontId="1" fillId="0" borderId="0" xfId="0" quotePrefix="1" applyFont="1" applyFill="1"/>
    <xf numFmtId="0" fontId="37" fillId="0" borderId="0" xfId="0" applyFont="1" applyFill="1"/>
    <xf numFmtId="0" fontId="37" fillId="0" borderId="0" xfId="0" applyFont="1" applyFill="1" applyProtection="1">
      <protection locked="0"/>
    </xf>
    <xf numFmtId="0" fontId="37" fillId="0" borderId="0" xfId="0" applyFont="1" applyFill="1" applyAlignment="1" applyProtection="1">
      <alignment horizontal="center"/>
      <protection locked="0"/>
    </xf>
    <xf numFmtId="0" fontId="38" fillId="0" borderId="0" xfId="0" applyFont="1" applyFill="1" applyAlignment="1" applyProtection="1">
      <alignment horizontal="center"/>
      <protection locked="0"/>
    </xf>
    <xf numFmtId="0" fontId="44" fillId="0" borderId="0" xfId="0" applyFont="1" applyFill="1"/>
    <xf numFmtId="0" fontId="44" fillId="0" borderId="0" xfId="0" applyFont="1" applyFill="1" applyAlignment="1">
      <alignment horizontal="center"/>
    </xf>
    <xf numFmtId="10" fontId="44" fillId="0" borderId="0" xfId="0" applyNumberFormat="1" applyFont="1" applyFill="1" applyAlignment="1" applyProtection="1">
      <alignment horizontal="center"/>
      <protection locked="0"/>
    </xf>
    <xf numFmtId="0" fontId="44" fillId="0" borderId="0" xfId="0" applyFont="1" applyFill="1" applyAlignment="1" applyProtection="1">
      <alignment horizontal="center"/>
      <protection locked="0"/>
    </xf>
    <xf numFmtId="164" fontId="44" fillId="0" borderId="0" xfId="0" applyNumberFormat="1" applyFont="1" applyFill="1" applyAlignment="1" applyProtection="1">
      <alignment horizontal="center"/>
      <protection locked="0"/>
    </xf>
    <xf numFmtId="10" fontId="44" fillId="0" borderId="0" xfId="0" applyNumberFormat="1" applyFont="1" applyFill="1" applyProtection="1"/>
    <xf numFmtId="37" fontId="1" fillId="0" borderId="0" xfId="0" applyNumberFormat="1" applyFont="1" applyFill="1" applyProtection="1">
      <protection locked="0"/>
    </xf>
    <xf numFmtId="0" fontId="34" fillId="0" borderId="0" xfId="0" applyFont="1" applyFill="1" applyBorder="1" applyAlignment="1">
      <alignment horizontal="center"/>
    </xf>
    <xf numFmtId="0" fontId="47" fillId="0" borderId="0" xfId="0" applyFont="1" applyFill="1" applyAlignment="1"/>
    <xf numFmtId="168" fontId="48" fillId="0" borderId="0" xfId="1" applyNumberFormat="1" applyFont="1" applyFill="1" applyAlignment="1">
      <alignment horizontal="center"/>
    </xf>
    <xf numFmtId="170" fontId="34" fillId="0" borderId="0" xfId="0" applyNumberFormat="1" applyFont="1" applyFill="1" applyAlignment="1">
      <alignment horizontal="center"/>
    </xf>
    <xf numFmtId="44" fontId="34" fillId="0" borderId="0" xfId="3" applyFont="1" applyFill="1" applyAlignment="1">
      <alignment horizontal="center"/>
    </xf>
    <xf numFmtId="0" fontId="35" fillId="0" borderId="0" xfId="0" applyFont="1" applyFill="1" applyBorder="1" applyAlignment="1">
      <alignment horizontal="center"/>
    </xf>
    <xf numFmtId="0" fontId="48" fillId="0" borderId="0" xfId="0" applyFont="1" applyFill="1" applyBorder="1" applyAlignment="1">
      <alignment horizontal="center"/>
    </xf>
    <xf numFmtId="170" fontId="48" fillId="0" borderId="0" xfId="0" applyNumberFormat="1" applyFont="1" applyFill="1" applyAlignment="1">
      <alignment horizontal="center"/>
    </xf>
    <xf numFmtId="44" fontId="48" fillId="0" borderId="0" xfId="3" applyFont="1" applyFill="1" applyAlignment="1">
      <alignment horizontal="center"/>
    </xf>
    <xf numFmtId="0" fontId="34" fillId="0" borderId="0" xfId="0" quotePrefix="1" applyFont="1" applyFill="1" applyBorder="1" applyAlignment="1">
      <alignment horizontal="center"/>
    </xf>
    <xf numFmtId="168" fontId="34" fillId="0" borderId="0" xfId="1" quotePrefix="1" applyNumberFormat="1" applyFont="1" applyFill="1" applyBorder="1" applyAlignment="1">
      <alignment horizontal="center"/>
    </xf>
    <xf numFmtId="9" fontId="1" fillId="0" borderId="0" xfId="12" applyFont="1" applyFill="1" applyBorder="1" applyAlignment="1">
      <alignment horizontal="center"/>
    </xf>
    <xf numFmtId="9" fontId="34" fillId="0" borderId="0" xfId="12" applyFont="1" applyFill="1" applyBorder="1" applyAlignment="1">
      <alignment horizontal="left"/>
    </xf>
    <xf numFmtId="9" fontId="1" fillId="0" borderId="0" xfId="12" applyFont="1" applyFill="1"/>
    <xf numFmtId="9" fontId="1" fillId="0" borderId="0" xfId="12" applyFont="1" applyFill="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left"/>
    </xf>
    <xf numFmtId="43" fontId="39" fillId="0" borderId="0" xfId="1" applyFont="1" applyFill="1" applyBorder="1"/>
    <xf numFmtId="14" fontId="39" fillId="0" borderId="0" xfId="0" applyNumberFormat="1" applyFont="1" applyFill="1" applyBorder="1" applyAlignment="1">
      <alignment horizontal="center"/>
    </xf>
    <xf numFmtId="14" fontId="39" fillId="0" borderId="0" xfId="11" applyNumberFormat="1" applyFont="1" applyFill="1" applyBorder="1" applyAlignment="1">
      <alignment horizontal="center"/>
    </xf>
    <xf numFmtId="0" fontId="1" fillId="0" borderId="0" xfId="0" applyFont="1" applyFill="1" applyBorder="1"/>
    <xf numFmtId="0" fontId="34" fillId="0" borderId="0" xfId="0" quotePrefix="1" applyFont="1" applyFill="1" applyAlignment="1">
      <alignment horizontal="center"/>
    </xf>
    <xf numFmtId="0" fontId="41" fillId="0" borderId="0" xfId="0" applyFont="1" applyFill="1" applyAlignment="1">
      <alignment horizontal="center"/>
    </xf>
    <xf numFmtId="39" fontId="1" fillId="0" borderId="0" xfId="0" applyNumberFormat="1" applyFont="1" applyFill="1" applyProtection="1"/>
    <xf numFmtId="39" fontId="1" fillId="0" borderId="0" xfId="10" applyNumberFormat="1" applyFont="1" applyFill="1" applyProtection="1">
      <protection locked="0"/>
    </xf>
    <xf numFmtId="0" fontId="1" fillId="0" borderId="0" xfId="0" applyFont="1" applyFill="1" applyAlignment="1">
      <alignment horizontal="centerContinuous"/>
    </xf>
    <xf numFmtId="37" fontId="1" fillId="0" borderId="0" xfId="0" applyNumberFormat="1" applyFont="1" applyFill="1" applyAlignment="1" applyProtection="1">
      <alignment horizontal="centerContinuous"/>
    </xf>
    <xf numFmtId="165" fontId="34" fillId="0" borderId="0" xfId="0" applyNumberFormat="1" applyFont="1" applyFill="1" applyAlignment="1" applyProtection="1">
      <alignment horizontal="center"/>
    </xf>
    <xf numFmtId="37" fontId="34" fillId="0" borderId="0" xfId="0" applyNumberFormat="1" applyFont="1" applyFill="1" applyAlignment="1" applyProtection="1">
      <alignment horizontal="center"/>
    </xf>
    <xf numFmtId="165" fontId="35" fillId="0" borderId="0" xfId="0" applyNumberFormat="1" applyFont="1" applyFill="1" applyAlignment="1" applyProtection="1">
      <alignment horizontal="center"/>
    </xf>
    <xf numFmtId="37" fontId="35" fillId="0" borderId="0" xfId="0" applyNumberFormat="1" applyFont="1" applyFill="1" applyAlignment="1" applyProtection="1">
      <alignment horizontal="center"/>
    </xf>
    <xf numFmtId="0" fontId="34" fillId="0" borderId="0" xfId="0" quotePrefix="1" applyFont="1" applyFill="1" applyAlignment="1" applyProtection="1">
      <alignment horizontal="center"/>
      <protection locked="0"/>
    </xf>
    <xf numFmtId="37" fontId="34" fillId="0" borderId="0" xfId="0" quotePrefix="1" applyNumberFormat="1" applyFont="1" applyFill="1" applyAlignment="1" applyProtection="1">
      <alignment horizontal="center"/>
    </xf>
    <xf numFmtId="178" fontId="1" fillId="0" borderId="0" xfId="0" applyNumberFormat="1" applyFont="1" applyFill="1" applyAlignment="1" applyProtection="1">
      <alignment horizontal="center"/>
    </xf>
    <xf numFmtId="39" fontId="1" fillId="0" borderId="0" xfId="0" applyNumberFormat="1" applyFont="1" applyFill="1" applyProtection="1">
      <protection locked="0"/>
    </xf>
    <xf numFmtId="168" fontId="39" fillId="0" borderId="0" xfId="1" applyNumberFormat="1" applyFont="1" applyFill="1"/>
    <xf numFmtId="39" fontId="41" fillId="0" borderId="0" xfId="0" applyNumberFormat="1" applyFont="1" applyFill="1" applyProtection="1">
      <protection locked="0"/>
    </xf>
    <xf numFmtId="39" fontId="1" fillId="0" borderId="0" xfId="0" applyNumberFormat="1" applyFont="1" applyFill="1"/>
    <xf numFmtId="0" fontId="1" fillId="0" borderId="0" xfId="0" applyFont="1" applyFill="1" applyAlignment="1">
      <alignment horizontal="right"/>
    </xf>
    <xf numFmtId="39" fontId="43" fillId="0" borderId="0" xfId="0" applyNumberFormat="1" applyFont="1" applyFill="1" applyBorder="1" applyProtection="1"/>
    <xf numFmtId="0" fontId="43" fillId="0" borderId="0" xfId="0" applyFont="1" applyFill="1" applyBorder="1"/>
    <xf numFmtId="0" fontId="1" fillId="0" borderId="0" xfId="0" applyFont="1" applyFill="1" applyAlignment="1">
      <alignment horizontal="center" vertical="top"/>
    </xf>
    <xf numFmtId="178" fontId="1" fillId="0" borderId="0" xfId="0" applyNumberFormat="1" applyFont="1" applyFill="1" applyAlignment="1" applyProtection="1">
      <alignment horizontal="center"/>
      <protection locked="0"/>
    </xf>
    <xf numFmtId="39" fontId="1" fillId="0" borderId="0" xfId="0" applyNumberFormat="1" applyFont="1" applyFill="1" applyAlignment="1" applyProtection="1">
      <alignment horizontal="center"/>
      <protection locked="0"/>
    </xf>
    <xf numFmtId="0" fontId="1" fillId="0" borderId="0" xfId="0" applyFont="1"/>
    <xf numFmtId="0" fontId="1" fillId="0" borderId="0" xfId="0" applyFont="1" applyAlignment="1">
      <alignment horizontal="center"/>
    </xf>
    <xf numFmtId="0" fontId="34" fillId="0" borderId="0" xfId="0" applyFont="1" applyAlignment="1">
      <alignment horizontal="center"/>
    </xf>
    <xf numFmtId="0" fontId="34" fillId="0" borderId="0" xfId="0" applyFont="1"/>
    <xf numFmtId="0" fontId="35" fillId="0" borderId="0" xfId="0" applyFont="1" applyAlignment="1">
      <alignment horizontal="center"/>
    </xf>
    <xf numFmtId="166" fontId="1" fillId="0" borderId="0" xfId="0" applyNumberFormat="1" applyFont="1" applyFill="1" applyProtection="1"/>
    <xf numFmtId="41" fontId="41" fillId="0" borderId="0" xfId="0" applyNumberFormat="1" applyFont="1" applyFill="1" applyProtection="1"/>
    <xf numFmtId="166" fontId="41" fillId="0" borderId="0" xfId="0" applyNumberFormat="1" applyFont="1" applyFill="1" applyProtection="1"/>
    <xf numFmtId="0" fontId="37" fillId="0" borderId="0" xfId="0" applyFont="1" applyFill="1" applyAlignment="1">
      <alignment horizontal="center"/>
    </xf>
    <xf numFmtId="37" fontId="1" fillId="0" borderId="0" xfId="0" applyNumberFormat="1" applyFont="1" applyProtection="1"/>
    <xf numFmtId="41" fontId="44" fillId="0" borderId="0" xfId="0" applyNumberFormat="1" applyFont="1" applyFill="1" applyProtection="1"/>
    <xf numFmtId="39" fontId="44" fillId="0" borderId="0" xfId="0" applyNumberFormat="1" applyFont="1" applyFill="1" applyProtection="1"/>
    <xf numFmtId="41" fontId="44" fillId="0" borderId="0" xfId="0" applyNumberFormat="1" applyFont="1" applyFill="1" applyProtection="1">
      <protection locked="0"/>
    </xf>
    <xf numFmtId="39" fontId="44" fillId="0" borderId="0" xfId="0" applyNumberFormat="1" applyFont="1" applyFill="1" applyProtection="1">
      <protection locked="0"/>
    </xf>
    <xf numFmtId="41" fontId="49" fillId="0" borderId="0" xfId="0" applyNumberFormat="1" applyFont="1" applyFill="1" applyProtection="1">
      <protection locked="0"/>
    </xf>
    <xf numFmtId="39" fontId="49" fillId="0" borderId="0" xfId="0" applyNumberFormat="1" applyFont="1" applyFill="1" applyProtection="1">
      <protection locked="0"/>
    </xf>
    <xf numFmtId="41" fontId="1" fillId="0" borderId="0" xfId="0" applyNumberFormat="1" applyFont="1" applyFill="1" applyBorder="1"/>
    <xf numFmtId="39" fontId="1" fillId="0" borderId="0" xfId="0" applyNumberFormat="1" applyFont="1" applyFill="1" applyBorder="1"/>
    <xf numFmtId="0" fontId="1" fillId="0" borderId="0" xfId="0" applyFont="1" applyAlignment="1">
      <alignment horizontal="right"/>
    </xf>
    <xf numFmtId="39" fontId="1" fillId="0" borderId="0" xfId="0" applyNumberFormat="1" applyFont="1"/>
    <xf numFmtId="49" fontId="34" fillId="0" borderId="0" xfId="0" applyNumberFormat="1" applyFont="1" applyFill="1" applyAlignment="1">
      <alignment horizontal="center"/>
    </xf>
    <xf numFmtId="49" fontId="35" fillId="0" borderId="0" xfId="0" applyNumberFormat="1" applyFont="1" applyFill="1" applyAlignment="1">
      <alignment horizontal="center"/>
    </xf>
    <xf numFmtId="37" fontId="34" fillId="0" borderId="0" xfId="0" quotePrefix="1" applyNumberFormat="1" applyFont="1" applyFill="1" applyBorder="1" applyAlignment="1">
      <alignment horizontal="center"/>
    </xf>
    <xf numFmtId="37" fontId="34" fillId="0" borderId="0" xfId="0" applyNumberFormat="1" applyFont="1" applyFill="1" applyBorder="1" applyAlignment="1">
      <alignment horizontal="center"/>
    </xf>
    <xf numFmtId="49" fontId="1" fillId="0" borderId="0" xfId="0" applyNumberFormat="1" applyFont="1" applyFill="1"/>
    <xf numFmtId="2" fontId="1" fillId="0" borderId="0" xfId="0" applyNumberFormat="1" applyFont="1" applyFill="1" applyAlignment="1">
      <alignment horizontal="center"/>
    </xf>
    <xf numFmtId="175" fontId="1" fillId="0" borderId="0" xfId="0" applyNumberFormat="1" applyFont="1" applyFill="1" applyAlignment="1">
      <alignment horizontal="center"/>
    </xf>
    <xf numFmtId="37" fontId="1" fillId="0" borderId="0" xfId="0" applyNumberFormat="1" applyFont="1" applyFill="1"/>
    <xf numFmtId="175" fontId="41" fillId="0" borderId="0" xfId="0" applyNumberFormat="1" applyFont="1" applyFill="1" applyAlignment="1">
      <alignment horizontal="center"/>
    </xf>
    <xf numFmtId="175" fontId="44" fillId="0" borderId="0" xfId="0" applyNumberFormat="1" applyFont="1" applyFill="1" applyAlignment="1">
      <alignment horizontal="center"/>
    </xf>
    <xf numFmtId="0" fontId="44" fillId="0" borderId="0" xfId="0" applyFont="1" applyFill="1" applyAlignment="1">
      <alignment horizontal="right"/>
    </xf>
    <xf numFmtId="175" fontId="50" fillId="0" borderId="0" xfId="0" applyNumberFormat="1" applyFont="1" applyFill="1" applyAlignment="1">
      <alignment horizontal="center"/>
    </xf>
    <xf numFmtId="37" fontId="44" fillId="0" borderId="0" xfId="0" applyNumberFormat="1" applyFont="1" applyFill="1" applyProtection="1"/>
    <xf numFmtId="0" fontId="39" fillId="0" borderId="0" xfId="0" applyFont="1" applyFill="1" applyAlignment="1">
      <alignment vertical="top" wrapText="1"/>
    </xf>
    <xf numFmtId="0" fontId="1" fillId="0" borderId="0" xfId="0" quotePrefix="1" applyFont="1" applyFill="1" applyAlignment="1">
      <alignment horizontal="center"/>
    </xf>
    <xf numFmtId="37" fontId="41" fillId="0" borderId="0" xfId="0" applyNumberFormat="1" applyFont="1" applyFill="1" applyProtection="1"/>
    <xf numFmtId="37" fontId="51" fillId="0" borderId="0" xfId="0" applyNumberFormat="1" applyFont="1" applyFill="1" applyProtection="1"/>
    <xf numFmtId="178" fontId="52" fillId="0" borderId="0" xfId="0" applyNumberFormat="1" applyFont="1" applyFill="1" applyBorder="1" applyAlignment="1">
      <alignment horizontal="center"/>
    </xf>
    <xf numFmtId="39" fontId="52" fillId="0" borderId="0" xfId="0" applyNumberFormat="1" applyFont="1" applyFill="1" applyProtection="1">
      <protection locked="0"/>
    </xf>
    <xf numFmtId="39" fontId="52" fillId="0" borderId="0" xfId="1" applyNumberFormat="1" applyFont="1" applyFill="1" applyAlignment="1" applyProtection="1">
      <alignment horizontal="right"/>
    </xf>
    <xf numFmtId="178" fontId="52" fillId="0" borderId="0" xfId="0" applyNumberFormat="1" applyFont="1" applyFill="1" applyAlignment="1">
      <alignment horizontal="center"/>
    </xf>
    <xf numFmtId="165" fontId="1" fillId="0" borderId="0" xfId="0" applyNumberFormat="1" applyFont="1" applyProtection="1"/>
    <xf numFmtId="0" fontId="1" fillId="0" borderId="0" xfId="0" applyFont="1" applyProtection="1"/>
    <xf numFmtId="167" fontId="1" fillId="0" borderId="0" xfId="0" applyNumberFormat="1" applyFont="1" applyProtection="1"/>
    <xf numFmtId="165" fontId="39" fillId="0" borderId="0" xfId="0" applyNumberFormat="1" applyFont="1" applyProtection="1">
      <protection locked="0"/>
    </xf>
    <xf numFmtId="170" fontId="39" fillId="0" borderId="0" xfId="0" applyNumberFormat="1" applyFont="1" applyFill="1" applyProtection="1">
      <protection locked="0"/>
    </xf>
    <xf numFmtId="165" fontId="39" fillId="0" borderId="0" xfId="0" applyNumberFormat="1" applyFont="1" applyFill="1" applyProtection="1">
      <protection locked="0"/>
    </xf>
    <xf numFmtId="39" fontId="1" fillId="0" borderId="0" xfId="1" applyNumberFormat="1" applyFont="1" applyFill="1" applyBorder="1" applyAlignment="1" applyProtection="1">
      <alignment horizontal="right"/>
    </xf>
    <xf numFmtId="0" fontId="1" fillId="0" borderId="0" xfId="0" applyFont="1" applyFill="1" applyAlignment="1">
      <alignment horizontal="right" indent="1"/>
    </xf>
    <xf numFmtId="37" fontId="1" fillId="0" borderId="0" xfId="0" applyNumberFormat="1" applyFont="1" applyAlignment="1" applyProtection="1">
      <alignment horizontal="left"/>
    </xf>
    <xf numFmtId="37" fontId="1" fillId="0" borderId="0" xfId="1" applyNumberFormat="1" applyFont="1" applyFill="1" applyAlignment="1">
      <alignment horizontal="right" indent="2"/>
    </xf>
    <xf numFmtId="2" fontId="1" fillId="0" borderId="0" xfId="0" applyNumberFormat="1" applyFont="1" applyFill="1" applyAlignment="1">
      <alignment horizontal="right" indent="2"/>
    </xf>
    <xf numFmtId="37" fontId="47" fillId="0" borderId="0" xfId="1" applyNumberFormat="1" applyFont="1" applyFill="1" applyAlignment="1">
      <alignment horizontal="right" indent="2"/>
    </xf>
    <xf numFmtId="2" fontId="47" fillId="0" borderId="0" xfId="0" applyNumberFormat="1" applyFont="1" applyFill="1" applyAlignment="1">
      <alignment horizontal="right" indent="2"/>
    </xf>
    <xf numFmtId="0" fontId="1" fillId="0" borderId="0" xfId="0" applyFont="1" applyAlignment="1"/>
    <xf numFmtId="37" fontId="1" fillId="0" borderId="0" xfId="0" applyNumberFormat="1" applyFont="1" applyFill="1" applyBorder="1" applyAlignment="1">
      <alignment horizontal="right" indent="2"/>
    </xf>
    <xf numFmtId="0" fontId="1" fillId="0" borderId="0" xfId="0" applyFont="1" applyFill="1" applyBorder="1" applyAlignment="1">
      <alignment horizontal="right" indent="2"/>
    </xf>
    <xf numFmtId="37" fontId="43" fillId="0" borderId="0" xfId="0" applyNumberFormat="1" applyFont="1" applyFill="1" applyBorder="1" applyAlignment="1" applyProtection="1">
      <alignment horizontal="right" indent="2"/>
    </xf>
    <xf numFmtId="39" fontId="43" fillId="0" borderId="0" xfId="0" applyNumberFormat="1" applyFont="1" applyFill="1" applyBorder="1" applyAlignment="1" applyProtection="1">
      <alignment horizontal="right" indent="2"/>
    </xf>
    <xf numFmtId="37" fontId="1" fillId="0" borderId="0" xfId="0" applyNumberFormat="1" applyFont="1" applyAlignment="1" applyProtection="1"/>
    <xf numFmtId="37" fontId="1" fillId="0" borderId="0" xfId="0" applyNumberFormat="1" applyFont="1" applyFill="1" applyAlignment="1" applyProtection="1">
      <alignment horizontal="left" indent="1"/>
    </xf>
    <xf numFmtId="0" fontId="44" fillId="0" borderId="0" xfId="0" applyFont="1" applyFill="1" applyProtection="1">
      <protection locked="0"/>
    </xf>
    <xf numFmtId="39" fontId="52" fillId="0" borderId="0" xfId="6" applyNumberFormat="1" applyFont="1" applyFill="1" applyBorder="1" applyAlignment="1">
      <alignment horizontal="right"/>
    </xf>
    <xf numFmtId="39" fontId="54" fillId="0" borderId="0" xfId="6" applyNumberFormat="1" applyFont="1" applyFill="1" applyBorder="1" applyAlignment="1">
      <alignment horizontal="right"/>
    </xf>
    <xf numFmtId="39" fontId="46" fillId="0" borderId="0" xfId="6" applyNumberFormat="1" applyFont="1" applyFill="1" applyBorder="1" applyAlignment="1">
      <alignment horizontal="right"/>
    </xf>
    <xf numFmtId="0" fontId="1" fillId="0" borderId="0" xfId="5" applyFont="1" applyFill="1"/>
    <xf numFmtId="0" fontId="1" fillId="0" borderId="0" xfId="5" applyFont="1" applyFill="1" applyAlignment="1">
      <alignment horizontal="left" indent="1"/>
    </xf>
    <xf numFmtId="0" fontId="34" fillId="0" borderId="0" xfId="0" applyFont="1" applyAlignment="1">
      <alignment horizontal="centerContinuous"/>
    </xf>
    <xf numFmtId="0" fontId="34" fillId="0" borderId="0" xfId="0" applyFont="1" applyAlignment="1"/>
    <xf numFmtId="0" fontId="34" fillId="0" borderId="0" xfId="0" applyFont="1" applyAlignment="1" applyProtection="1">
      <alignment horizontal="center"/>
      <protection locked="0"/>
    </xf>
    <xf numFmtId="0" fontId="35" fillId="0" borderId="0" xfId="0" applyFont="1" applyAlignment="1" applyProtection="1">
      <alignment horizontal="center"/>
      <protection locked="0"/>
    </xf>
    <xf numFmtId="37" fontId="35" fillId="0" borderId="0" xfId="0" applyNumberFormat="1" applyFont="1" applyAlignment="1" applyProtection="1">
      <alignment horizontal="center"/>
      <protection locked="0"/>
    </xf>
    <xf numFmtId="37" fontId="34" fillId="0" borderId="0" xfId="0" applyNumberFormat="1" applyFont="1" applyAlignment="1" applyProtection="1">
      <alignment horizontal="center"/>
      <protection locked="0"/>
    </xf>
    <xf numFmtId="0" fontId="1" fillId="0" borderId="0" xfId="0" applyFont="1" applyAlignment="1" applyProtection="1">
      <alignment horizontal="center"/>
      <protection locked="0"/>
    </xf>
    <xf numFmtId="37" fontId="44" fillId="0" borderId="0" xfId="0" applyNumberFormat="1" applyFont="1" applyProtection="1">
      <protection locked="0"/>
    </xf>
    <xf numFmtId="39" fontId="44" fillId="0" borderId="0" xfId="0" applyNumberFormat="1" applyFont="1" applyProtection="1">
      <protection locked="0"/>
    </xf>
    <xf numFmtId="39" fontId="44" fillId="0" borderId="0" xfId="0" applyNumberFormat="1" applyFont="1" applyFill="1" applyBorder="1" applyProtection="1"/>
    <xf numFmtId="0" fontId="44" fillId="0" borderId="0" xfId="0" applyFont="1"/>
    <xf numFmtId="39" fontId="44" fillId="0" borderId="0" xfId="0" applyNumberFormat="1" applyFont="1" applyBorder="1"/>
    <xf numFmtId="37" fontId="44" fillId="0" borderId="0" xfId="0" applyNumberFormat="1" applyFont="1" applyAlignment="1" applyProtection="1">
      <alignment horizontal="right"/>
      <protection locked="0"/>
    </xf>
    <xf numFmtId="0" fontId="1" fillId="0" borderId="0" xfId="0" quotePrefix="1" applyFont="1" applyAlignment="1">
      <alignment horizontal="center" vertical="top"/>
    </xf>
    <xf numFmtId="0" fontId="1" fillId="0" borderId="0" xfId="0" applyFont="1" applyAlignment="1">
      <alignment horizontal="left" indent="3"/>
    </xf>
    <xf numFmtId="41" fontId="47" fillId="0" borderId="0" xfId="0" applyNumberFormat="1" applyFont="1" applyFill="1" applyProtection="1"/>
    <xf numFmtId="0" fontId="34" fillId="0" borderId="0" xfId="0" applyFont="1" applyFill="1" applyAlignment="1">
      <alignment horizontal="left"/>
    </xf>
    <xf numFmtId="0" fontId="1" fillId="0" borderId="0" xfId="10" applyFont="1" applyFill="1"/>
    <xf numFmtId="37" fontId="1" fillId="0" borderId="0" xfId="10" applyNumberFormat="1" applyFont="1" applyFill="1" applyProtection="1"/>
    <xf numFmtId="165" fontId="34" fillId="0" borderId="0" xfId="10" applyNumberFormat="1" applyFont="1" applyFill="1" applyAlignment="1" applyProtection="1">
      <alignment horizontal="center"/>
      <protection locked="0"/>
    </xf>
    <xf numFmtId="0" fontId="34" fillId="0" borderId="0" xfId="10" applyFont="1" applyFill="1"/>
    <xf numFmtId="37" fontId="34" fillId="0" borderId="0" xfId="10" applyNumberFormat="1" applyFont="1" applyFill="1" applyAlignment="1" applyProtection="1">
      <alignment horizontal="center"/>
    </xf>
    <xf numFmtId="37" fontId="34" fillId="0" borderId="0" xfId="10" applyNumberFormat="1" applyFont="1" applyFill="1" applyProtection="1"/>
    <xf numFmtId="0" fontId="34" fillId="0" borderId="0" xfId="10" applyFont="1" applyFill="1" applyAlignment="1">
      <alignment horizontal="center"/>
    </xf>
    <xf numFmtId="0" fontId="35" fillId="0" borderId="0" xfId="10" applyFont="1" applyFill="1" applyAlignment="1">
      <alignment horizontal="center"/>
    </xf>
    <xf numFmtId="37" fontId="35" fillId="0" borderId="0" xfId="10" applyNumberFormat="1" applyFont="1" applyFill="1" applyAlignment="1" applyProtection="1">
      <alignment horizontal="center"/>
    </xf>
    <xf numFmtId="0" fontId="34" fillId="0" borderId="0" xfId="10" quotePrefix="1" applyFont="1" applyFill="1" applyAlignment="1">
      <alignment horizontal="center"/>
    </xf>
    <xf numFmtId="37" fontId="34" fillId="0" borderId="0" xfId="10" quotePrefix="1" applyNumberFormat="1" applyFont="1" applyFill="1" applyAlignment="1" applyProtection="1">
      <alignment horizontal="center"/>
    </xf>
    <xf numFmtId="0" fontId="1" fillId="0" borderId="0" xfId="10" applyFont="1" applyFill="1" applyAlignment="1">
      <alignment horizontal="center"/>
    </xf>
    <xf numFmtId="0" fontId="1" fillId="0" borderId="0" xfId="10" quotePrefix="1" applyFont="1" applyFill="1" applyAlignment="1">
      <alignment horizontal="center"/>
    </xf>
    <xf numFmtId="37" fontId="1" fillId="0" borderId="0" xfId="10" applyNumberFormat="1" applyFont="1" applyFill="1" applyAlignment="1" applyProtection="1">
      <alignment horizontal="center"/>
    </xf>
    <xf numFmtId="37" fontId="1" fillId="0" borderId="0" xfId="10" quotePrefix="1" applyNumberFormat="1" applyFont="1" applyFill="1" applyAlignment="1" applyProtection="1">
      <alignment horizontal="center"/>
    </xf>
    <xf numFmtId="39" fontId="44" fillId="0" borderId="0" xfId="10" applyNumberFormat="1" applyFont="1" applyFill="1" applyProtection="1">
      <protection locked="0"/>
    </xf>
    <xf numFmtId="44" fontId="1" fillId="0" borderId="0" xfId="3" applyFont="1" applyFill="1" applyAlignment="1">
      <alignment horizontal="center"/>
    </xf>
    <xf numFmtId="17" fontId="34" fillId="0" borderId="0" xfId="0" applyNumberFormat="1" applyFont="1" applyFill="1" applyAlignment="1">
      <alignment horizontal="center"/>
    </xf>
    <xf numFmtId="17" fontId="35" fillId="0" borderId="0" xfId="0" applyNumberFormat="1" applyFont="1" applyFill="1" applyAlignment="1">
      <alignment horizontal="center"/>
    </xf>
    <xf numFmtId="43" fontId="34" fillId="0" borderId="0" xfId="1" quotePrefix="1" applyFont="1" applyFill="1" applyAlignment="1">
      <alignment horizontal="center"/>
    </xf>
    <xf numFmtId="43" fontId="34" fillId="0" borderId="0" xfId="1" quotePrefix="1" applyFont="1" applyFill="1" applyAlignment="1">
      <alignment horizontal="right"/>
    </xf>
    <xf numFmtId="17" fontId="1" fillId="0" borderId="0" xfId="0" applyNumberFormat="1" applyFont="1" applyFill="1" applyAlignment="1">
      <alignment horizontal="center"/>
    </xf>
    <xf numFmtId="4" fontId="1" fillId="0" borderId="0" xfId="0" applyNumberFormat="1" applyFont="1" applyFill="1" applyAlignment="1">
      <alignment horizontal="right" indent="2"/>
    </xf>
    <xf numFmtId="0" fontId="1" fillId="0" borderId="0" xfId="0" applyNumberFormat="1" applyFont="1" applyFill="1" applyAlignment="1">
      <alignment horizontal="center"/>
    </xf>
    <xf numFmtId="182" fontId="34" fillId="0" borderId="0" xfId="0" quotePrefix="1" applyNumberFormat="1" applyFont="1" applyFill="1" applyAlignment="1" applyProtection="1">
      <alignment horizontal="center"/>
    </xf>
    <xf numFmtId="182" fontId="34" fillId="0" borderId="0" xfId="0" quotePrefix="1" applyNumberFormat="1" applyFont="1" applyFill="1" applyAlignment="1" applyProtection="1">
      <alignment horizontal="center" wrapText="1"/>
    </xf>
    <xf numFmtId="37" fontId="1" fillId="0" borderId="0" xfId="0" applyNumberFormat="1" applyFont="1" applyFill="1" applyAlignment="1" applyProtection="1">
      <alignment horizontal="right"/>
    </xf>
    <xf numFmtId="0" fontId="1" fillId="0" borderId="0" xfId="0" quotePrefix="1" applyFont="1" applyFill="1" applyAlignment="1">
      <alignment horizontal="right"/>
    </xf>
    <xf numFmtId="168" fontId="43" fillId="0" borderId="0" xfId="0" applyNumberFormat="1" applyFont="1" applyFill="1" applyBorder="1" applyProtection="1"/>
    <xf numFmtId="0" fontId="1" fillId="0" borderId="0" xfId="0" quotePrefix="1" applyFont="1" applyFill="1" applyAlignment="1"/>
    <xf numFmtId="0" fontId="35" fillId="0" borderId="0" xfId="0" applyFont="1" applyFill="1" applyAlignment="1" applyProtection="1">
      <alignment horizontal="center"/>
    </xf>
    <xf numFmtId="39" fontId="1" fillId="0" borderId="0" xfId="0" applyNumberFormat="1" applyFont="1" applyFill="1" applyBorder="1" applyProtection="1"/>
    <xf numFmtId="39" fontId="52" fillId="0" borderId="0" xfId="0" applyNumberFormat="1" applyFont="1" applyFill="1" applyProtection="1"/>
    <xf numFmtId="0" fontId="34" fillId="0" borderId="0" xfId="5" applyFont="1" applyFill="1" applyAlignment="1">
      <alignment horizontal="center"/>
    </xf>
    <xf numFmtId="0" fontId="1" fillId="0" borderId="0" xfId="5" applyFont="1" applyFill="1" applyAlignment="1">
      <alignment horizontal="center"/>
    </xf>
    <xf numFmtId="0" fontId="1" fillId="0" borderId="0" xfId="0" applyFont="1" applyFill="1" applyAlignment="1">
      <alignment horizontal="left"/>
    </xf>
    <xf numFmtId="37" fontId="1" fillId="0" borderId="0" xfId="0" applyNumberFormat="1" applyFont="1" applyFill="1" applyBorder="1" applyProtection="1"/>
    <xf numFmtId="43" fontId="1" fillId="0" borderId="0" xfId="1" applyFont="1" applyFill="1"/>
    <xf numFmtId="165" fontId="1" fillId="0" borderId="0" xfId="0" applyNumberFormat="1" applyFont="1" applyFill="1" applyProtection="1"/>
    <xf numFmtId="168" fontId="1" fillId="0" borderId="0" xfId="1" applyNumberFormat="1" applyFont="1" applyFill="1"/>
    <xf numFmtId="168" fontId="1" fillId="0" borderId="0" xfId="0" applyNumberFormat="1" applyFont="1" applyFill="1"/>
    <xf numFmtId="0" fontId="39" fillId="0" borderId="0" xfId="0" applyFont="1" applyFill="1" applyAlignment="1">
      <alignment horizontal="left"/>
    </xf>
    <xf numFmtId="0" fontId="34" fillId="0" borderId="0" xfId="0" applyFont="1" applyFill="1" applyAlignment="1"/>
    <xf numFmtId="0" fontId="52" fillId="0" borderId="0" xfId="0" applyFont="1" applyFill="1"/>
    <xf numFmtId="41" fontId="52" fillId="0" borderId="0" xfId="5" applyNumberFormat="1" applyFont="1" applyFill="1" applyProtection="1"/>
    <xf numFmtId="41" fontId="54" fillId="0" borderId="0" xfId="0" applyNumberFormat="1" applyFont="1" applyFill="1" applyBorder="1" applyProtection="1"/>
    <xf numFmtId="41" fontId="52" fillId="0" borderId="0" xfId="0" applyNumberFormat="1" applyFont="1" applyFill="1" applyProtection="1"/>
    <xf numFmtId="41" fontId="52" fillId="0" borderId="0" xfId="5" applyNumberFormat="1" applyFont="1" applyFill="1" applyBorder="1" applyProtection="1"/>
    <xf numFmtId="41" fontId="54" fillId="0" borderId="0" xfId="5" applyNumberFormat="1" applyFont="1" applyFill="1" applyBorder="1" applyProtection="1"/>
    <xf numFmtId="41" fontId="41" fillId="0" borderId="0" xfId="0" applyNumberFormat="1" applyFont="1" applyFill="1" applyBorder="1" applyProtection="1"/>
    <xf numFmtId="168" fontId="41" fillId="0" borderId="0" xfId="0" applyNumberFormat="1" applyFont="1" applyFill="1" applyBorder="1" applyProtection="1"/>
    <xf numFmtId="168" fontId="1" fillId="0" borderId="0" xfId="1" applyNumberFormat="1" applyFont="1" applyFill="1" applyBorder="1"/>
    <xf numFmtId="0" fontId="1" fillId="0" borderId="0" xfId="0" quotePrefix="1" applyFont="1" applyFill="1" applyBorder="1"/>
    <xf numFmtId="0" fontId="53" fillId="0" borderId="0" xfId="0" applyFont="1" applyFill="1" applyAlignment="1">
      <alignment horizontal="center"/>
    </xf>
    <xf numFmtId="0" fontId="34" fillId="0" borderId="0" xfId="0" applyNumberFormat="1" applyFont="1" applyFill="1" applyAlignment="1" applyProtection="1">
      <alignment horizontal="center"/>
    </xf>
    <xf numFmtId="43" fontId="1" fillId="0" borderId="0" xfId="0" quotePrefix="1" applyNumberFormat="1" applyFont="1" applyFill="1" applyAlignment="1"/>
    <xf numFmtId="37" fontId="39" fillId="0" borderId="0" xfId="0" applyNumberFormat="1" applyFont="1" applyFill="1" applyProtection="1"/>
    <xf numFmtId="0" fontId="39" fillId="0" borderId="0" xfId="0" applyFont="1" applyFill="1"/>
    <xf numFmtId="0" fontId="34" fillId="0" borderId="0" xfId="0" applyFont="1" applyFill="1" applyProtection="1">
      <protection locked="0"/>
    </xf>
    <xf numFmtId="0" fontId="55" fillId="0" borderId="0" xfId="0" applyFont="1" applyFill="1"/>
    <xf numFmtId="37" fontId="34" fillId="0" borderId="0" xfId="0" applyNumberFormat="1" applyFont="1" applyFill="1" applyBorder="1" applyProtection="1"/>
    <xf numFmtId="37" fontId="34" fillId="0" borderId="0" xfId="0" applyNumberFormat="1" applyFont="1" applyFill="1" applyAlignment="1" applyProtection="1">
      <protection locked="0"/>
    </xf>
    <xf numFmtId="37" fontId="33" fillId="0" borderId="0" xfId="0" applyNumberFormat="1" applyFont="1" applyFill="1" applyProtection="1">
      <protection locked="0"/>
    </xf>
    <xf numFmtId="0" fontId="34" fillId="0" borderId="0" xfId="0" applyFont="1" applyFill="1" applyAlignment="1">
      <alignment horizontal="centerContinuous"/>
    </xf>
    <xf numFmtId="42" fontId="1" fillId="0" borderId="0" xfId="0" applyNumberFormat="1" applyFont="1" applyFill="1" applyProtection="1"/>
    <xf numFmtId="5" fontId="1" fillId="0" borderId="0" xfId="0" applyNumberFormat="1" applyFont="1" applyFill="1" applyProtection="1"/>
    <xf numFmtId="5" fontId="41" fillId="0" borderId="0" xfId="0" applyNumberFormat="1" applyFont="1" applyFill="1" applyProtection="1"/>
    <xf numFmtId="39" fontId="41" fillId="0" borderId="0" xfId="0" applyNumberFormat="1" applyFont="1" applyFill="1" applyProtection="1"/>
    <xf numFmtId="42" fontId="41" fillId="0" borderId="0" xfId="0" applyNumberFormat="1" applyFont="1" applyFill="1" applyProtection="1"/>
    <xf numFmtId="5" fontId="43" fillId="0" borderId="0" xfId="0" applyNumberFormat="1" applyFont="1" applyFill="1" applyBorder="1" applyProtection="1"/>
    <xf numFmtId="42" fontId="43" fillId="0" borderId="0" xfId="0" applyNumberFormat="1" applyFont="1" applyFill="1" applyBorder="1" applyProtection="1"/>
    <xf numFmtId="171" fontId="1" fillId="0" borderId="0" xfId="6" applyNumberFormat="1" applyFont="1" applyFill="1" applyBorder="1"/>
    <xf numFmtId="0" fontId="1" fillId="0" borderId="0" xfId="6" applyFont="1" applyFill="1" applyBorder="1"/>
    <xf numFmtId="0" fontId="1" fillId="0" borderId="3" xfId="6" applyFont="1" applyFill="1" applyBorder="1"/>
    <xf numFmtId="1" fontId="1" fillId="0" borderId="0" xfId="6" applyNumberFormat="1" applyFont="1" applyFill="1" applyBorder="1"/>
    <xf numFmtId="0" fontId="34" fillId="0" borderId="0" xfId="6" applyFont="1" applyFill="1" applyBorder="1" applyAlignment="1" applyProtection="1"/>
    <xf numFmtId="0" fontId="34" fillId="0" borderId="0" xfId="6" applyFont="1" applyFill="1" applyBorder="1" applyAlignment="1"/>
    <xf numFmtId="0" fontId="35" fillId="0" borderId="0" xfId="6" applyFont="1" applyFill="1" applyBorder="1" applyAlignment="1"/>
    <xf numFmtId="0" fontId="42" fillId="0" borderId="0" xfId="6" applyFont="1" applyFill="1" applyBorder="1" applyAlignment="1">
      <alignment horizontal="center"/>
    </xf>
    <xf numFmtId="171" fontId="34" fillId="0" borderId="0" xfId="6" applyNumberFormat="1" applyFont="1" applyFill="1" applyBorder="1" applyAlignment="1">
      <alignment horizontal="center"/>
    </xf>
    <xf numFmtId="1" fontId="34" fillId="0" borderId="0" xfId="6" applyNumberFormat="1" applyFont="1" applyFill="1" applyBorder="1" applyAlignment="1">
      <alignment horizontal="center"/>
    </xf>
    <xf numFmtId="0" fontId="35" fillId="0" borderId="0" xfId="6" applyFont="1" applyFill="1" applyBorder="1" applyAlignment="1">
      <alignment horizontal="center"/>
    </xf>
    <xf numFmtId="171" fontId="35" fillId="0" borderId="0" xfId="6" applyNumberFormat="1" applyFont="1" applyFill="1" applyBorder="1" applyAlignment="1">
      <alignment horizontal="center"/>
    </xf>
    <xf numFmtId="1" fontId="35" fillId="0" borderId="0" xfId="6" applyNumberFormat="1" applyFont="1" applyFill="1" applyBorder="1" applyAlignment="1">
      <alignment horizontal="center"/>
    </xf>
    <xf numFmtId="0" fontId="1" fillId="0" borderId="0" xfId="6" quotePrefix="1" applyFont="1" applyFill="1" applyBorder="1" applyAlignment="1">
      <alignment horizontal="center"/>
    </xf>
    <xf numFmtId="171" fontId="1" fillId="0" borderId="0" xfId="6" quotePrefix="1" applyNumberFormat="1" applyFont="1" applyFill="1" applyBorder="1" applyAlignment="1">
      <alignment horizontal="center"/>
    </xf>
    <xf numFmtId="1" fontId="1" fillId="0" borderId="0" xfId="6" quotePrefix="1" applyNumberFormat="1" applyFont="1" applyFill="1" applyBorder="1" applyAlignment="1">
      <alignment horizontal="center"/>
    </xf>
    <xf numFmtId="171" fontId="1" fillId="0" borderId="0" xfId="6" applyNumberFormat="1" applyFont="1" applyFill="1" applyBorder="1" applyAlignment="1">
      <alignment horizontal="center"/>
    </xf>
    <xf numFmtId="2" fontId="1" fillId="0" borderId="0" xfId="6" applyNumberFormat="1" applyFont="1" applyFill="1" applyBorder="1"/>
    <xf numFmtId="43" fontId="1" fillId="0" borderId="0" xfId="6" applyNumberFormat="1" applyFont="1" applyFill="1" applyBorder="1"/>
    <xf numFmtId="41" fontId="52" fillId="0" borderId="0" xfId="6" applyNumberFormat="1" applyFont="1" applyFill="1" applyBorder="1"/>
    <xf numFmtId="181" fontId="1" fillId="0" borderId="0" xfId="6" applyNumberFormat="1" applyFont="1" applyFill="1" applyBorder="1"/>
    <xf numFmtId="41" fontId="54" fillId="0" borderId="0" xfId="6" applyNumberFormat="1" applyFont="1" applyFill="1" applyBorder="1"/>
    <xf numFmtId="0" fontId="1" fillId="0" borderId="0" xfId="6" applyFont="1" applyFill="1" applyBorder="1" applyAlignment="1">
      <alignment horizontal="right"/>
    </xf>
    <xf numFmtId="41" fontId="43" fillId="0" borderId="0" xfId="6" applyNumberFormat="1" applyFont="1" applyFill="1" applyBorder="1"/>
    <xf numFmtId="174" fontId="1" fillId="0" borderId="0" xfId="7" applyNumberFormat="1" applyFont="1" applyFill="1" applyAlignment="1">
      <alignment horizontal="center"/>
    </xf>
    <xf numFmtId="178" fontId="1" fillId="0" borderId="0" xfId="7" applyNumberFormat="1" applyFont="1" applyFill="1" applyAlignment="1">
      <alignment horizontal="center"/>
    </xf>
    <xf numFmtId="5" fontId="34" fillId="0" borderId="0" xfId="7" applyNumberFormat="1" applyFont="1" applyFill="1"/>
    <xf numFmtId="5" fontId="43" fillId="0" borderId="0" xfId="7" applyNumberFormat="1" applyFont="1" applyFill="1"/>
    <xf numFmtId="7" fontId="1" fillId="0" borderId="0" xfId="7" applyNumberFormat="1" applyFont="1" applyFill="1"/>
    <xf numFmtId="43" fontId="34" fillId="0" borderId="0" xfId="1" applyFont="1" applyFill="1"/>
    <xf numFmtId="43" fontId="34" fillId="0" borderId="0" xfId="1" applyFont="1" applyFill="1" applyAlignment="1">
      <alignment horizontal="center"/>
    </xf>
    <xf numFmtId="43" fontId="35" fillId="0" borderId="0" xfId="1" applyFont="1" applyFill="1" applyAlignment="1">
      <alignment horizontal="center"/>
    </xf>
    <xf numFmtId="41" fontId="1" fillId="0" borderId="0" xfId="1" applyNumberFormat="1" applyFont="1" applyFill="1"/>
    <xf numFmtId="170" fontId="1" fillId="0" borderId="0" xfId="0" applyNumberFormat="1" applyFont="1" applyFill="1"/>
    <xf numFmtId="178" fontId="1" fillId="0" borderId="0" xfId="0" applyNumberFormat="1" applyFont="1" applyFill="1"/>
    <xf numFmtId="177" fontId="1" fillId="0" borderId="0" xfId="0" applyNumberFormat="1" applyFont="1" applyFill="1"/>
    <xf numFmtId="4" fontId="45" fillId="0" borderId="0" xfId="0" applyNumberFormat="1" applyFont="1" applyFill="1" applyAlignment="1">
      <alignment horizontal="right" indent="1"/>
    </xf>
    <xf numFmtId="4" fontId="43" fillId="0" borderId="0" xfId="0" applyNumberFormat="1" applyFont="1" applyFill="1" applyAlignment="1">
      <alignment horizontal="right" indent="2"/>
    </xf>
    <xf numFmtId="14" fontId="1" fillId="0" borderId="0" xfId="0" applyNumberFormat="1" applyFont="1" applyFill="1" applyAlignment="1">
      <alignment horizontal="center"/>
    </xf>
    <xf numFmtId="43" fontId="41" fillId="0" borderId="0" xfId="1" applyFont="1" applyFill="1"/>
    <xf numFmtId="14" fontId="1" fillId="0" borderId="0" xfId="0" applyNumberFormat="1" applyFont="1" applyFill="1"/>
    <xf numFmtId="178" fontId="52" fillId="0" borderId="0" xfId="0" applyNumberFormat="1" applyFont="1" applyFill="1" applyAlignment="1" applyProtection="1">
      <alignment horizontal="center"/>
      <protection locked="0"/>
    </xf>
    <xf numFmtId="4" fontId="52" fillId="0" borderId="0" xfId="0" applyNumberFormat="1" applyFont="1" applyFill="1" applyAlignment="1">
      <alignment horizontal="right" indent="2"/>
    </xf>
    <xf numFmtId="5" fontId="52" fillId="0" borderId="0" xfId="0" applyNumberFormat="1" applyFont="1" applyFill="1" applyProtection="1">
      <protection locked="0"/>
    </xf>
    <xf numFmtId="177" fontId="52" fillId="0" borderId="0" xfId="0" applyNumberFormat="1" applyFont="1" applyFill="1" applyAlignment="1" applyProtection="1">
      <alignment horizontal="center"/>
      <protection locked="0"/>
    </xf>
    <xf numFmtId="174" fontId="52" fillId="0" borderId="0" xfId="0" applyNumberFormat="1" applyFont="1" applyFill="1" applyAlignment="1" applyProtection="1">
      <alignment horizontal="center"/>
      <protection locked="0"/>
    </xf>
    <xf numFmtId="178" fontId="52" fillId="0" borderId="0" xfId="7" applyNumberFormat="1" applyFont="1" applyFill="1" applyAlignment="1">
      <alignment horizontal="center"/>
    </xf>
    <xf numFmtId="5" fontId="52" fillId="0" borderId="0" xfId="7" applyNumberFormat="1" applyFont="1" applyFill="1"/>
    <xf numFmtId="174" fontId="52" fillId="0" borderId="0" xfId="7" applyNumberFormat="1" applyFont="1" applyFill="1" applyAlignment="1">
      <alignment horizontal="center"/>
    </xf>
    <xf numFmtId="5" fontId="53" fillId="0" borderId="0" xfId="7" applyNumberFormat="1" applyFont="1" applyFill="1"/>
    <xf numFmtId="168" fontId="34" fillId="0" borderId="0" xfId="1" applyNumberFormat="1" applyFont="1" applyFill="1"/>
    <xf numFmtId="168" fontId="34" fillId="0" borderId="0" xfId="1" applyNumberFormat="1" applyFont="1" applyFill="1" applyAlignment="1">
      <alignment horizontal="center"/>
    </xf>
    <xf numFmtId="168" fontId="35" fillId="0" borderId="0" xfId="1" applyNumberFormat="1" applyFont="1" applyFill="1" applyAlignment="1">
      <alignment horizontal="center"/>
    </xf>
    <xf numFmtId="168" fontId="34" fillId="0" borderId="0" xfId="1" quotePrefix="1" applyNumberFormat="1" applyFont="1" applyFill="1" applyAlignment="1">
      <alignment horizontal="center"/>
    </xf>
    <xf numFmtId="168" fontId="1" fillId="0" borderId="0" xfId="0" applyNumberFormat="1" applyFont="1" applyFill="1" applyProtection="1">
      <protection locked="0"/>
    </xf>
    <xf numFmtId="0" fontId="52" fillId="0" borderId="0" xfId="0" applyFont="1" applyFill="1" applyAlignment="1">
      <alignment horizontal="center"/>
    </xf>
    <xf numFmtId="4" fontId="52" fillId="0" borderId="0" xfId="0" applyNumberFormat="1" applyFont="1" applyFill="1" applyAlignment="1">
      <alignment horizontal="right" indent="1"/>
    </xf>
    <xf numFmtId="43" fontId="52" fillId="0" borderId="0" xfId="1" applyFont="1" applyFill="1" applyAlignment="1">
      <alignment horizontal="left" indent="2"/>
    </xf>
    <xf numFmtId="171" fontId="52" fillId="0" borderId="0" xfId="0" applyNumberFormat="1" applyFont="1" applyFill="1" applyProtection="1">
      <protection locked="0"/>
    </xf>
    <xf numFmtId="41" fontId="52" fillId="0" borderId="0" xfId="1" applyNumberFormat="1" applyFont="1" applyFill="1" applyAlignment="1">
      <alignment horizontal="center"/>
    </xf>
    <xf numFmtId="171" fontId="53" fillId="0" borderId="0" xfId="0" applyNumberFormat="1" applyFont="1" applyFill="1" applyProtection="1">
      <protection locked="0"/>
    </xf>
    <xf numFmtId="4" fontId="52" fillId="0" borderId="0" xfId="1" applyNumberFormat="1" applyFont="1" applyFill="1" applyAlignment="1">
      <alignment horizontal="right" indent="1"/>
    </xf>
    <xf numFmtId="178" fontId="53" fillId="0" borderId="0" xfId="0" applyNumberFormat="1" applyFont="1" applyFill="1" applyAlignment="1" applyProtection="1">
      <alignment horizontal="center"/>
      <protection locked="0"/>
    </xf>
    <xf numFmtId="0" fontId="52" fillId="0" borderId="0" xfId="0" applyFont="1" applyFill="1" applyAlignment="1">
      <alignment horizontal="right" indent="1"/>
    </xf>
    <xf numFmtId="44" fontId="52" fillId="0" borderId="0" xfId="3" applyFont="1" applyFill="1" applyAlignment="1">
      <alignment horizontal="left" indent="2"/>
    </xf>
    <xf numFmtId="43" fontId="56" fillId="0" borderId="0" xfId="1" applyFont="1" applyFill="1" applyAlignment="1">
      <alignment horizontal="left" indent="2"/>
    </xf>
    <xf numFmtId="171" fontId="56" fillId="0" borderId="0" xfId="0" applyNumberFormat="1" applyFont="1" applyFill="1" applyProtection="1">
      <protection locked="0"/>
    </xf>
    <xf numFmtId="41" fontId="56" fillId="0" borderId="0" xfId="1" applyNumberFormat="1" applyFont="1" applyFill="1" applyAlignment="1">
      <alignment horizontal="center"/>
    </xf>
    <xf numFmtId="0" fontId="52" fillId="0" borderId="0" xfId="0" applyFont="1" applyFill="1" applyAlignment="1">
      <alignment horizontal="right"/>
    </xf>
    <xf numFmtId="43" fontId="57" fillId="0" borderId="0" xfId="1" applyFont="1" applyFill="1" applyAlignment="1">
      <alignment horizontal="left" indent="2"/>
    </xf>
    <xf numFmtId="171" fontId="57" fillId="0" borderId="0" xfId="0" applyNumberFormat="1" applyFont="1" applyFill="1" applyProtection="1">
      <protection locked="0"/>
    </xf>
    <xf numFmtId="168" fontId="57" fillId="0" borderId="0" xfId="0" applyNumberFormat="1" applyFont="1" applyFill="1" applyProtection="1">
      <protection locked="0"/>
    </xf>
    <xf numFmtId="44" fontId="52" fillId="0" borderId="0" xfId="3" applyFont="1" applyFill="1" applyAlignment="1">
      <alignment horizontal="center"/>
    </xf>
    <xf numFmtId="168" fontId="52" fillId="0" borderId="0" xfId="0" applyNumberFormat="1" applyFont="1" applyFill="1" applyProtection="1">
      <protection locked="0"/>
    </xf>
    <xf numFmtId="0" fontId="1" fillId="0" borderId="0" xfId="0" applyFont="1" applyAlignment="1">
      <alignment horizontal="centerContinuous"/>
    </xf>
    <xf numFmtId="175" fontId="1" fillId="0" borderId="0" xfId="10" applyNumberFormat="1" applyFont="1" applyFill="1" applyBorder="1" applyProtection="1"/>
    <xf numFmtId="0" fontId="1" fillId="0" borderId="0" xfId="10" applyFont="1" applyFill="1" applyAlignment="1">
      <alignment horizontal="centerContinuous"/>
    </xf>
    <xf numFmtId="0" fontId="35" fillId="0" borderId="0" xfId="10" applyFont="1" applyFill="1" applyAlignment="1" applyProtection="1">
      <alignment horizontal="center"/>
      <protection locked="0"/>
    </xf>
    <xf numFmtId="0" fontId="41" fillId="0" borderId="0" xfId="10" applyFont="1" applyFill="1" applyAlignment="1">
      <alignment horizontal="center"/>
    </xf>
    <xf numFmtId="0" fontId="34" fillId="0" borderId="0" xfId="10" quotePrefix="1" applyFont="1" applyFill="1" applyAlignment="1" applyProtection="1">
      <alignment horizontal="center"/>
      <protection locked="0"/>
    </xf>
    <xf numFmtId="0" fontId="1" fillId="0" borderId="0" xfId="10" quotePrefix="1" applyFont="1" applyFill="1" applyAlignment="1" applyProtection="1">
      <alignment horizontal="center"/>
      <protection locked="0"/>
    </xf>
    <xf numFmtId="41" fontId="1" fillId="0" borderId="0" xfId="1" applyNumberFormat="1" applyFont="1" applyFill="1" applyProtection="1">
      <protection locked="0"/>
    </xf>
    <xf numFmtId="165" fontId="1" fillId="0" borderId="0" xfId="10" applyNumberFormat="1" applyFont="1" applyFill="1" applyProtection="1"/>
    <xf numFmtId="164" fontId="39" fillId="0" borderId="0" xfId="10" applyNumberFormat="1" applyFont="1" applyFill="1" applyProtection="1">
      <protection locked="0"/>
    </xf>
    <xf numFmtId="164" fontId="1" fillId="0" borderId="0" xfId="10" applyNumberFormat="1" applyFont="1" applyFill="1"/>
    <xf numFmtId="164" fontId="39" fillId="0" borderId="0" xfId="10" applyNumberFormat="1" applyFont="1" applyFill="1" applyProtection="1"/>
    <xf numFmtId="39" fontId="47" fillId="0" borderId="0" xfId="1" applyNumberFormat="1" applyFont="1" applyFill="1" applyBorder="1" applyAlignment="1" applyProtection="1">
      <alignment horizontal="center"/>
    </xf>
    <xf numFmtId="41" fontId="47" fillId="0" borderId="0" xfId="10" applyNumberFormat="1" applyFont="1" applyFill="1" applyBorder="1" applyProtection="1"/>
    <xf numFmtId="39" fontId="1" fillId="0" borderId="0" xfId="10" applyNumberFormat="1" applyFont="1" applyFill="1" applyBorder="1" applyProtection="1"/>
    <xf numFmtId="0" fontId="1" fillId="0" borderId="0" xfId="10" applyFont="1" applyFill="1" applyAlignment="1">
      <alignment horizontal="right" indent="1"/>
    </xf>
    <xf numFmtId="39" fontId="43" fillId="0" borderId="0" xfId="10" applyNumberFormat="1" applyFont="1" applyFill="1" applyBorder="1"/>
    <xf numFmtId="41" fontId="43" fillId="0" borderId="0" xfId="10" applyNumberFormat="1" applyFont="1" applyFill="1" applyBorder="1" applyProtection="1"/>
    <xf numFmtId="165" fontId="34" fillId="0" borderId="0" xfId="10" applyNumberFormat="1" applyFont="1" applyFill="1" applyBorder="1" applyProtection="1"/>
    <xf numFmtId="0" fontId="34" fillId="0" borderId="0" xfId="10" applyFont="1" applyFill="1" applyAlignment="1">
      <alignment horizontal="center"/>
    </xf>
    <xf numFmtId="0" fontId="52" fillId="0" borderId="0" xfId="10" applyFont="1" applyFill="1" applyAlignment="1">
      <alignment horizontal="center"/>
    </xf>
    <xf numFmtId="39" fontId="52" fillId="0" borderId="0" xfId="10" applyNumberFormat="1" applyFont="1" applyFill="1" applyProtection="1">
      <protection locked="0"/>
    </xf>
    <xf numFmtId="168" fontId="52" fillId="0" borderId="0" xfId="1" applyNumberFormat="1" applyFont="1" applyFill="1"/>
    <xf numFmtId="41" fontId="52" fillId="0" borderId="0" xfId="1" applyNumberFormat="1" applyFont="1" applyFill="1" applyProtection="1">
      <protection locked="0"/>
    </xf>
    <xf numFmtId="168" fontId="52" fillId="0" borderId="0" xfId="1" applyNumberFormat="1" applyFont="1" applyFill="1" applyBorder="1" applyProtection="1"/>
    <xf numFmtId="39" fontId="52" fillId="0" borderId="0" xfId="1" applyNumberFormat="1" applyFont="1" applyFill="1" applyBorder="1" applyAlignment="1" applyProtection="1">
      <alignment horizontal="right"/>
    </xf>
    <xf numFmtId="41" fontId="52" fillId="0" borderId="0" xfId="10" applyNumberFormat="1" applyFont="1" applyFill="1" applyBorder="1" applyProtection="1"/>
    <xf numFmtId="41" fontId="47" fillId="0" borderId="0" xfId="1" applyNumberFormat="1" applyFont="1" applyFill="1" applyBorder="1" applyProtection="1">
      <protection locked="0"/>
    </xf>
    <xf numFmtId="41" fontId="58" fillId="0" borderId="0" xfId="0" applyNumberFormat="1" applyFont="1" applyFill="1" applyBorder="1" applyProtection="1"/>
    <xf numFmtId="41" fontId="1" fillId="0" borderId="0" xfId="1" applyNumberFormat="1" applyFont="1" applyFill="1" applyBorder="1" applyProtection="1">
      <protection locked="0"/>
    </xf>
    <xf numFmtId="165" fontId="34" fillId="0" borderId="0" xfId="0" applyNumberFormat="1" applyFont="1" applyFill="1" applyBorder="1" applyProtection="1"/>
    <xf numFmtId="165" fontId="34" fillId="0" borderId="0" xfId="0" applyNumberFormat="1" applyFont="1" applyFill="1" applyAlignment="1" applyProtection="1">
      <protection locked="0"/>
    </xf>
    <xf numFmtId="168" fontId="52" fillId="0" borderId="0" xfId="1" applyNumberFormat="1" applyFont="1" applyFill="1" applyAlignment="1">
      <alignment horizontal="left"/>
    </xf>
    <xf numFmtId="178" fontId="52" fillId="0" borderId="0" xfId="9" applyNumberFormat="1" applyFont="1" applyFill="1" applyAlignment="1">
      <alignment horizontal="center"/>
    </xf>
    <xf numFmtId="39" fontId="56" fillId="0" borderId="0" xfId="1" applyNumberFormat="1" applyFont="1" applyFill="1" applyAlignment="1" applyProtection="1">
      <alignment horizontal="right"/>
    </xf>
    <xf numFmtId="168" fontId="56" fillId="0" borderId="0" xfId="1" applyNumberFormat="1" applyFont="1" applyFill="1" applyAlignment="1">
      <alignment horizontal="left"/>
    </xf>
    <xf numFmtId="14" fontId="1" fillId="0" borderId="0" xfId="0" applyNumberFormat="1" applyFont="1"/>
    <xf numFmtId="0" fontId="35" fillId="0" borderId="0" xfId="0" applyFont="1" applyFill="1" applyAlignment="1"/>
    <xf numFmtId="0" fontId="33" fillId="0" borderId="0" xfId="0" applyFont="1" applyFill="1" applyAlignment="1" applyProtection="1">
      <protection locked="0"/>
    </xf>
    <xf numFmtId="37" fontId="1" fillId="0" borderId="0" xfId="0" applyNumberFormat="1" applyFont="1" applyFill="1" applyBorder="1" applyAlignment="1">
      <alignment horizontal="center"/>
    </xf>
    <xf numFmtId="2" fontId="41" fillId="0" borderId="0" xfId="0" applyNumberFormat="1" applyFont="1" applyFill="1" applyBorder="1" applyAlignment="1">
      <alignment horizontal="center"/>
    </xf>
    <xf numFmtId="10" fontId="1" fillId="0" borderId="0" xfId="0" applyNumberFormat="1" applyFont="1" applyFill="1"/>
    <xf numFmtId="2" fontId="34" fillId="0" borderId="2" xfId="0" applyNumberFormat="1" applyFont="1" applyFill="1" applyBorder="1" applyAlignment="1">
      <alignment horizontal="center"/>
    </xf>
    <xf numFmtId="41" fontId="44" fillId="0" borderId="0" xfId="0" applyNumberFormat="1" applyFont="1" applyFill="1" applyAlignment="1">
      <alignment horizontal="center"/>
    </xf>
    <xf numFmtId="41" fontId="50" fillId="0" borderId="0" xfId="0" applyNumberFormat="1" applyFont="1" applyFill="1"/>
    <xf numFmtId="165" fontId="59" fillId="0" borderId="0" xfId="0" applyNumberFormat="1" applyFont="1" applyFill="1" applyProtection="1"/>
    <xf numFmtId="0" fontId="1" fillId="0" borderId="0" xfId="0" applyFont="1" applyFill="1" applyAlignment="1">
      <alignment horizontal="left" indent="1"/>
    </xf>
    <xf numFmtId="39" fontId="1" fillId="0" borderId="0" xfId="0" applyNumberFormat="1" applyFont="1" applyFill="1" applyAlignment="1" applyProtection="1">
      <alignment horizontal="left" indent="3"/>
    </xf>
    <xf numFmtId="164" fontId="39" fillId="0" borderId="0" xfId="0" applyNumberFormat="1" applyFont="1" applyFill="1" applyProtection="1">
      <protection locked="0"/>
    </xf>
    <xf numFmtId="39" fontId="1" fillId="0" borderId="0" xfId="0" applyNumberFormat="1" applyFont="1" applyFill="1" applyBorder="1" applyAlignment="1" applyProtection="1">
      <alignment horizontal="left" indent="2"/>
      <protection locked="0"/>
    </xf>
    <xf numFmtId="164" fontId="1" fillId="0" borderId="0" xfId="0" applyNumberFormat="1" applyFont="1" applyFill="1" applyBorder="1" applyAlignment="1" applyProtection="1">
      <alignment horizontal="right" indent="1"/>
      <protection locked="0"/>
    </xf>
    <xf numFmtId="39" fontId="1" fillId="0" borderId="0" xfId="0" applyNumberFormat="1" applyFont="1" applyFill="1" applyBorder="1" applyAlignment="1" applyProtection="1">
      <alignment horizontal="left" indent="3"/>
    </xf>
    <xf numFmtId="41" fontId="1" fillId="0" borderId="0" xfId="0" applyNumberFormat="1" applyFont="1" applyFill="1" applyBorder="1" applyProtection="1"/>
    <xf numFmtId="39" fontId="51" fillId="0" borderId="0" xfId="0" applyNumberFormat="1" applyFont="1" applyFill="1" applyAlignment="1" applyProtection="1">
      <alignment horizontal="center"/>
      <protection locked="0"/>
    </xf>
    <xf numFmtId="39" fontId="43" fillId="0" borderId="0" xfId="0" applyNumberFormat="1" applyFont="1" applyFill="1" applyBorder="1" applyAlignment="1" applyProtection="1">
      <alignment horizontal="left" indent="3"/>
    </xf>
    <xf numFmtId="0" fontId="1" fillId="0" borderId="0" xfId="0" quotePrefix="1" applyFont="1" applyFill="1" applyAlignment="1">
      <alignment horizontal="center" vertical="top"/>
    </xf>
    <xf numFmtId="168" fontId="52" fillId="0" borderId="0" xfId="1" applyNumberFormat="1" applyFont="1" applyFill="1" applyAlignment="1">
      <alignment horizontal="left" indent="3"/>
    </xf>
    <xf numFmtId="168" fontId="52" fillId="0" borderId="0" xfId="1" applyNumberFormat="1" applyFont="1" applyFill="1" applyAlignment="1">
      <alignment horizontal="left" indent="2"/>
    </xf>
    <xf numFmtId="168" fontId="52" fillId="0" borderId="0" xfId="1" applyNumberFormat="1" applyFont="1" applyFill="1" applyBorder="1" applyAlignment="1" applyProtection="1">
      <alignment horizontal="left" indent="2"/>
      <protection locked="0"/>
    </xf>
    <xf numFmtId="41" fontId="52" fillId="0" borderId="0" xfId="0" applyNumberFormat="1" applyFont="1" applyFill="1" applyBorder="1" applyProtection="1">
      <protection locked="0"/>
    </xf>
    <xf numFmtId="168" fontId="56" fillId="0" borderId="0" xfId="1" applyNumberFormat="1" applyFont="1" applyFill="1"/>
    <xf numFmtId="178" fontId="52" fillId="0" borderId="0" xfId="10" applyNumberFormat="1" applyFont="1" applyFill="1" applyBorder="1" applyAlignment="1">
      <alignment horizontal="center"/>
    </xf>
    <xf numFmtId="168" fontId="52" fillId="0" borderId="0" xfId="1" applyNumberFormat="1" applyFont="1" applyFill="1" applyProtection="1"/>
    <xf numFmtId="39" fontId="60" fillId="0" borderId="0" xfId="0" applyNumberFormat="1" applyFont="1" applyFill="1"/>
    <xf numFmtId="168" fontId="34" fillId="0" borderId="0" xfId="1" applyNumberFormat="1" applyFont="1" applyFill="1" applyAlignment="1">
      <alignment horizontal="centerContinuous"/>
    </xf>
    <xf numFmtId="4" fontId="34" fillId="0" borderId="0" xfId="0" applyNumberFormat="1" applyFont="1" applyFill="1" applyBorder="1" applyAlignment="1">
      <alignment horizontal="center"/>
    </xf>
    <xf numFmtId="3" fontId="1" fillId="0" borderId="0" xfId="0" applyNumberFormat="1" applyFont="1" applyFill="1"/>
    <xf numFmtId="4" fontId="1" fillId="0" borderId="0" xfId="0" applyNumberFormat="1" applyFont="1" applyFill="1"/>
    <xf numFmtId="0" fontId="34" fillId="0" borderId="1" xfId="0" quotePrefix="1" applyFont="1" applyFill="1" applyBorder="1" applyAlignment="1">
      <alignment horizontal="left"/>
    </xf>
    <xf numFmtId="43" fontId="1" fillId="0" borderId="0" xfId="1" applyFont="1" applyFill="1" applyBorder="1"/>
    <xf numFmtId="43" fontId="46" fillId="0" borderId="0" xfId="1" applyFont="1" applyFill="1" applyBorder="1"/>
    <xf numFmtId="14" fontId="1" fillId="0" borderId="0" xfId="11" applyNumberFormat="1" applyFont="1" applyFill="1" applyBorder="1" applyAlignment="1">
      <alignment horizontal="center"/>
    </xf>
    <xf numFmtId="168" fontId="46" fillId="0" borderId="0" xfId="1" applyNumberFormat="1" applyFont="1" applyFill="1" applyBorder="1"/>
    <xf numFmtId="43" fontId="52" fillId="0" borderId="0" xfId="1" applyFont="1" applyFill="1" applyBorder="1"/>
    <xf numFmtId="14" fontId="52" fillId="0" borderId="0" xfId="0" applyNumberFormat="1" applyFont="1" applyFill="1" applyBorder="1" applyAlignment="1">
      <alignment horizontal="center"/>
    </xf>
    <xf numFmtId="14" fontId="52" fillId="0" borderId="0" xfId="11" applyNumberFormat="1" applyFont="1" applyFill="1" applyBorder="1" applyAlignment="1">
      <alignment horizontal="center"/>
    </xf>
    <xf numFmtId="14" fontId="52" fillId="0" borderId="0" xfId="3" applyNumberFormat="1" applyFont="1" applyFill="1" applyBorder="1" applyAlignment="1">
      <alignment horizontal="center"/>
    </xf>
    <xf numFmtId="39" fontId="41" fillId="0" borderId="0" xfId="0" applyNumberFormat="1" applyFont="1" applyFill="1" applyBorder="1" applyProtection="1"/>
    <xf numFmtId="176" fontId="52" fillId="0" borderId="0" xfId="0" applyNumberFormat="1" applyFont="1" applyFill="1" applyAlignment="1" applyProtection="1"/>
    <xf numFmtId="0" fontId="52" fillId="0" borderId="0" xfId="0" applyFont="1" applyFill="1" applyAlignment="1"/>
    <xf numFmtId="4" fontId="52" fillId="0" borderId="0" xfId="2" applyNumberFormat="1" applyFont="1" applyFill="1" applyBorder="1"/>
    <xf numFmtId="4" fontId="54" fillId="0" borderId="0" xfId="2" applyNumberFormat="1" applyFont="1" applyFill="1" applyBorder="1"/>
    <xf numFmtId="0" fontId="52" fillId="0" borderId="0" xfId="0" applyFont="1" applyFill="1" applyProtection="1">
      <protection locked="0"/>
    </xf>
    <xf numFmtId="4" fontId="52" fillId="0" borderId="0" xfId="0" applyNumberFormat="1" applyFont="1" applyFill="1" applyBorder="1" applyProtection="1">
      <protection locked="0"/>
    </xf>
    <xf numFmtId="0" fontId="61" fillId="0" borderId="0" xfId="0" applyFont="1" applyFill="1"/>
    <xf numFmtId="0" fontId="54" fillId="0" borderId="0" xfId="0" applyFont="1" applyFill="1" applyAlignment="1"/>
    <xf numFmtId="4" fontId="52" fillId="0" borderId="0" xfId="0" applyNumberFormat="1" applyFont="1" applyFill="1" applyProtection="1">
      <protection locked="0"/>
    </xf>
    <xf numFmtId="4" fontId="52" fillId="0" borderId="0" xfId="2" applyNumberFormat="1" applyFont="1" applyFill="1" applyBorder="1" applyProtection="1">
      <protection locked="0"/>
    </xf>
    <xf numFmtId="4" fontId="54" fillId="0" borderId="0" xfId="2" applyNumberFormat="1" applyFont="1" applyFill="1" applyBorder="1" applyProtection="1">
      <protection locked="0"/>
    </xf>
    <xf numFmtId="39" fontId="49" fillId="0" borderId="0" xfId="0" applyNumberFormat="1" applyFont="1" applyFill="1" applyProtection="1"/>
    <xf numFmtId="40" fontId="44" fillId="0" borderId="0" xfId="0" applyNumberFormat="1" applyFont="1" applyFill="1"/>
    <xf numFmtId="37" fontId="44" fillId="0" borderId="0" xfId="0" applyNumberFormat="1" applyFont="1" applyFill="1" applyAlignment="1" applyProtection="1">
      <alignment horizontal="right"/>
      <protection locked="0"/>
    </xf>
    <xf numFmtId="164" fontId="52" fillId="0" borderId="0" xfId="0" applyNumberFormat="1" applyFont="1" applyFill="1" applyAlignment="1" applyProtection="1">
      <alignment horizontal="center"/>
      <protection locked="0"/>
    </xf>
    <xf numFmtId="40" fontId="52" fillId="0" borderId="0" xfId="0" applyNumberFormat="1" applyFont="1" applyFill="1" applyProtection="1">
      <protection locked="0"/>
    </xf>
    <xf numFmtId="41" fontId="54" fillId="0" borderId="0" xfId="0" applyNumberFormat="1" applyFont="1" applyFill="1" applyProtection="1">
      <protection locked="0"/>
    </xf>
    <xf numFmtId="40" fontId="54" fillId="0" borderId="0" xfId="0" applyNumberFormat="1" applyFont="1" applyFill="1" applyProtection="1">
      <protection locked="0"/>
    </xf>
    <xf numFmtId="39" fontId="43" fillId="0" borderId="0" xfId="0" applyNumberFormat="1" applyFont="1" applyFill="1" applyBorder="1" applyProtection="1">
      <protection locked="0"/>
    </xf>
    <xf numFmtId="0" fontId="34" fillId="0" borderId="0" xfId="6" applyFont="1" applyFill="1"/>
    <xf numFmtId="0" fontId="37" fillId="0" borderId="0" xfId="6" applyFont="1" applyFill="1" applyAlignment="1" applyProtection="1">
      <alignment horizontal="center"/>
      <protection locked="0"/>
    </xf>
    <xf numFmtId="39" fontId="1" fillId="0" borderId="0" xfId="1" applyNumberFormat="1" applyFont="1" applyFill="1" applyBorder="1" applyAlignment="1">
      <alignment horizontal="right"/>
    </xf>
    <xf numFmtId="41" fontId="1" fillId="0" borderId="0" xfId="1" applyNumberFormat="1" applyFont="1" applyFill="1" applyBorder="1"/>
    <xf numFmtId="39" fontId="46" fillId="0" borderId="0" xfId="1" applyNumberFormat="1" applyFont="1" applyFill="1" applyBorder="1" applyAlignment="1">
      <alignment horizontal="right"/>
    </xf>
    <xf numFmtId="37" fontId="39" fillId="0" borderId="0" xfId="6" applyNumberFormat="1" applyFont="1" applyFill="1" applyProtection="1">
      <protection locked="0"/>
    </xf>
    <xf numFmtId="165" fontId="1" fillId="0" borderId="0" xfId="6" applyNumberFormat="1" applyFont="1" applyFill="1" applyProtection="1"/>
    <xf numFmtId="37" fontId="1" fillId="0" borderId="0" xfId="6" applyNumberFormat="1" applyFont="1" applyFill="1" applyProtection="1"/>
    <xf numFmtId="0" fontId="39" fillId="0" borderId="0" xfId="6" applyFont="1" applyFill="1" applyProtection="1">
      <protection locked="0"/>
    </xf>
    <xf numFmtId="14" fontId="52" fillId="0" borderId="0" xfId="6" applyNumberFormat="1" applyFont="1" applyFill="1" applyAlignment="1">
      <alignment horizontal="center"/>
    </xf>
    <xf numFmtId="39" fontId="52" fillId="0" borderId="0" xfId="1" applyNumberFormat="1" applyFont="1" applyFill="1" applyAlignment="1">
      <alignment horizontal="right"/>
    </xf>
    <xf numFmtId="41" fontId="52" fillId="0" borderId="0" xfId="1" applyNumberFormat="1" applyFont="1" applyFill="1"/>
    <xf numFmtId="14" fontId="52" fillId="0" borderId="0" xfId="6" quotePrefix="1" applyNumberFormat="1" applyFont="1" applyFill="1" applyAlignment="1">
      <alignment horizontal="center"/>
    </xf>
    <xf numFmtId="41" fontId="52" fillId="0" borderId="0" xfId="1" applyNumberFormat="1" applyFont="1" applyFill="1" applyBorder="1"/>
    <xf numFmtId="39" fontId="52" fillId="0" borderId="0" xfId="1" applyNumberFormat="1" applyFont="1" applyFill="1" applyBorder="1" applyAlignment="1">
      <alignment horizontal="right"/>
    </xf>
    <xf numFmtId="0" fontId="34" fillId="0" borderId="0" xfId="5" applyFont="1" applyFill="1" applyAlignment="1">
      <alignment horizontal="center"/>
    </xf>
    <xf numFmtId="0" fontId="34" fillId="0" borderId="0" xfId="10" applyFont="1" applyFill="1" applyAlignment="1"/>
    <xf numFmtId="0" fontId="35" fillId="0" borderId="0" xfId="5" applyFont="1" applyFill="1" applyAlignment="1">
      <alignment horizontal="center"/>
    </xf>
    <xf numFmtId="49" fontId="34" fillId="0" borderId="0" xfId="5" applyNumberFormat="1" applyFont="1" applyFill="1" applyAlignment="1">
      <alignment horizontal="center"/>
    </xf>
    <xf numFmtId="178" fontId="40" fillId="0" borderId="0" xfId="5" applyNumberFormat="1" applyFont="1" applyFill="1" applyAlignment="1">
      <alignment horizontal="center"/>
    </xf>
    <xf numFmtId="37" fontId="1" fillId="0" borderId="0" xfId="5" applyNumberFormat="1" applyFont="1" applyFill="1" applyAlignment="1">
      <alignment horizontal="center"/>
    </xf>
    <xf numFmtId="14" fontId="1" fillId="0" borderId="0" xfId="5" applyNumberFormat="1" applyFont="1" applyFill="1" applyBorder="1"/>
    <xf numFmtId="43" fontId="1" fillId="0" borderId="0" xfId="5" applyNumberFormat="1" applyFont="1" applyFill="1"/>
    <xf numFmtId="37" fontId="41" fillId="0" borderId="0" xfId="5" applyNumberFormat="1" applyFont="1" applyFill="1" applyAlignment="1">
      <alignment horizontal="center"/>
    </xf>
    <xf numFmtId="0" fontId="34" fillId="0" borderId="0" xfId="5" applyFont="1" applyFill="1"/>
    <xf numFmtId="39" fontId="34" fillId="0" borderId="0" xfId="5" applyNumberFormat="1" applyFont="1" applyFill="1" applyAlignment="1">
      <alignment horizontal="center"/>
    </xf>
    <xf numFmtId="178" fontId="1" fillId="0" borderId="0" xfId="5" applyNumberFormat="1" applyFont="1" applyFill="1" applyAlignment="1">
      <alignment horizontal="center"/>
    </xf>
    <xf numFmtId="43" fontId="47" fillId="0" borderId="0" xfId="5" applyNumberFormat="1" applyFont="1" applyFill="1"/>
    <xf numFmtId="43" fontId="1" fillId="0" borderId="0" xfId="1" applyNumberFormat="1" applyFont="1" applyFill="1" applyAlignment="1">
      <alignment horizontal="center"/>
    </xf>
    <xf numFmtId="39" fontId="46" fillId="0" borderId="0" xfId="5" applyNumberFormat="1" applyFont="1" applyFill="1" applyAlignment="1">
      <alignment horizontal="center"/>
    </xf>
    <xf numFmtId="43" fontId="46" fillId="0" borderId="0" xfId="5" applyNumberFormat="1" applyFont="1" applyFill="1"/>
    <xf numFmtId="43" fontId="1" fillId="0" borderId="0" xfId="2" applyNumberFormat="1" applyFont="1" applyFill="1"/>
    <xf numFmtId="179" fontId="34" fillId="0" borderId="0" xfId="5" applyNumberFormat="1" applyFont="1" applyFill="1" applyBorder="1" applyAlignment="1">
      <alignment horizontal="center"/>
    </xf>
    <xf numFmtId="180" fontId="34" fillId="0" borderId="0" xfId="5" applyNumberFormat="1" applyFont="1" applyFill="1" applyBorder="1" applyAlignment="1">
      <alignment horizontal="center"/>
    </xf>
    <xf numFmtId="0" fontId="35" fillId="0" borderId="0" xfId="5" applyFont="1" applyFill="1" applyBorder="1" applyAlignment="1">
      <alignment horizontal="center"/>
    </xf>
    <xf numFmtId="49" fontId="34" fillId="0" borderId="0" xfId="5" applyNumberFormat="1" applyFont="1" applyFill="1" applyBorder="1" applyAlignment="1">
      <alignment horizontal="center"/>
    </xf>
    <xf numFmtId="0" fontId="34" fillId="0" borderId="0" xfId="5" applyFont="1" applyFill="1" applyBorder="1" applyAlignment="1">
      <alignment horizontal="center"/>
    </xf>
    <xf numFmtId="3" fontId="1" fillId="0" borderId="0" xfId="5" applyNumberFormat="1" applyFont="1" applyFill="1" applyAlignment="1">
      <alignment horizontal="center"/>
    </xf>
    <xf numFmtId="43" fontId="41" fillId="0" borderId="0" xfId="5" applyNumberFormat="1" applyFont="1" applyFill="1"/>
    <xf numFmtId="0" fontId="40" fillId="0" borderId="0" xfId="5" applyFont="1" applyFill="1" applyAlignment="1">
      <alignment horizontal="center"/>
    </xf>
    <xf numFmtId="2" fontId="1" fillId="0" borderId="0" xfId="5" applyNumberFormat="1" applyFont="1" applyFill="1" applyAlignment="1">
      <alignment horizontal="center"/>
    </xf>
    <xf numFmtId="169" fontId="1" fillId="0" borderId="0" xfId="5" applyNumberFormat="1" applyFont="1" applyFill="1"/>
    <xf numFmtId="4" fontId="46" fillId="0" borderId="0" xfId="5" applyNumberFormat="1" applyFont="1" applyFill="1" applyAlignment="1">
      <alignment horizontal="center"/>
    </xf>
    <xf numFmtId="169" fontId="46" fillId="0" borderId="0" xfId="5" applyNumberFormat="1" applyFont="1" applyFill="1"/>
    <xf numFmtId="0" fontId="34" fillId="0" borderId="0" xfId="5" applyFont="1" applyFill="1" applyAlignment="1"/>
    <xf numFmtId="178" fontId="1" fillId="0" borderId="0" xfId="5" applyNumberFormat="1" applyFont="1" applyFill="1"/>
    <xf numFmtId="169" fontId="1" fillId="0" borderId="0" xfId="4" applyNumberFormat="1" applyFont="1" applyFill="1"/>
    <xf numFmtId="169" fontId="41" fillId="0" borderId="0" xfId="4" applyNumberFormat="1" applyFont="1" applyFill="1"/>
    <xf numFmtId="0" fontId="1" fillId="0" borderId="0" xfId="8" applyFont="1" applyFill="1" applyAlignment="1">
      <alignment horizontal="center"/>
    </xf>
    <xf numFmtId="0" fontId="1" fillId="0" borderId="0" xfId="8" applyFont="1" applyFill="1"/>
    <xf numFmtId="40" fontId="1" fillId="0" borderId="0" xfId="1" applyNumberFormat="1" applyFont="1" applyFill="1" applyAlignment="1">
      <alignment horizontal="center"/>
    </xf>
    <xf numFmtId="40" fontId="1" fillId="0" borderId="0" xfId="8" applyNumberFormat="1" applyFont="1" applyFill="1" applyAlignment="1">
      <alignment horizontal="center"/>
    </xf>
    <xf numFmtId="41" fontId="43" fillId="0" borderId="0" xfId="1" applyNumberFormat="1" applyFont="1" applyFill="1"/>
    <xf numFmtId="178" fontId="1" fillId="0" borderId="0" xfId="0" applyNumberFormat="1" applyFont="1" applyFill="1" applyAlignment="1">
      <alignment horizontal="center"/>
    </xf>
    <xf numFmtId="178" fontId="1" fillId="0" borderId="0" xfId="8" applyNumberFormat="1" applyFont="1" applyFill="1" applyAlignment="1">
      <alignment horizontal="center"/>
    </xf>
    <xf numFmtId="41" fontId="47" fillId="0" borderId="0" xfId="1" applyNumberFormat="1" applyFont="1" applyFill="1"/>
    <xf numFmtId="0" fontId="1" fillId="0" borderId="0" xfId="0" applyFont="1" applyFill="1" applyAlignment="1">
      <alignment horizontal="center"/>
    </xf>
    <xf numFmtId="41" fontId="54" fillId="0" borderId="0" xfId="0" applyNumberFormat="1" applyFont="1" applyFill="1" applyProtection="1"/>
    <xf numFmtId="39" fontId="34" fillId="0" borderId="0" xfId="0" applyNumberFormat="1" applyFont="1" applyFill="1" applyBorder="1" applyProtection="1"/>
    <xf numFmtId="40" fontId="62" fillId="0" borderId="0" xfId="0" applyNumberFormat="1" applyFont="1" applyFill="1" applyBorder="1" applyProtection="1"/>
    <xf numFmtId="37" fontId="40" fillId="0" borderId="0" xfId="0" applyNumberFormat="1" applyFont="1" applyFill="1" applyAlignment="1">
      <alignment horizontal="right"/>
    </xf>
    <xf numFmtId="37" fontId="1" fillId="0" borderId="0" xfId="0" applyNumberFormat="1" applyFont="1" applyFill="1" applyAlignment="1">
      <alignment horizontal="right"/>
    </xf>
    <xf numFmtId="173" fontId="34" fillId="0" borderId="0" xfId="0" applyNumberFormat="1" applyFont="1" applyFill="1" applyAlignment="1">
      <alignment horizontal="center"/>
    </xf>
    <xf numFmtId="37" fontId="34" fillId="0" borderId="0" xfId="5" applyNumberFormat="1" applyFont="1" applyFill="1" applyAlignment="1"/>
    <xf numFmtId="0" fontId="36" fillId="0" borderId="0" xfId="5" applyFont="1" applyFill="1" applyAlignment="1"/>
    <xf numFmtId="168" fontId="34" fillId="0" borderId="0" xfId="1" applyNumberFormat="1" applyFont="1" applyFill="1" applyAlignment="1"/>
    <xf numFmtId="39" fontId="51" fillId="0" borderId="0" xfId="0" applyNumberFormat="1" applyFont="1" applyFill="1" applyBorder="1" applyProtection="1"/>
    <xf numFmtId="39" fontId="35" fillId="0" borderId="0" xfId="0" applyNumberFormat="1" applyFont="1" applyProtection="1"/>
    <xf numFmtId="0" fontId="34" fillId="0" borderId="0" xfId="6" applyFont="1" applyFill="1" applyBorder="1" applyAlignment="1">
      <alignment horizontal="center"/>
    </xf>
    <xf numFmtId="0" fontId="53" fillId="0" borderId="0" xfId="6" applyFont="1" applyFill="1" applyBorder="1" applyAlignment="1">
      <alignment horizontal="center"/>
    </xf>
    <xf numFmtId="37" fontId="1" fillId="0" borderId="0" xfId="0" applyNumberFormat="1" applyFont="1" applyFill="1" applyBorder="1" applyAlignment="1">
      <alignment horizontal="right"/>
    </xf>
    <xf numFmtId="0" fontId="1" fillId="0" borderId="0" xfId="6" applyFont="1" applyFill="1" applyBorder="1" applyAlignment="1">
      <alignment horizontal="center"/>
    </xf>
    <xf numFmtId="0" fontId="44" fillId="0" borderId="0" xfId="0" applyFont="1" applyFill="1" applyAlignment="1">
      <alignment horizontal="left" vertical="top"/>
    </xf>
    <xf numFmtId="37" fontId="52" fillId="0" borderId="0" xfId="0" applyNumberFormat="1" applyFont="1" applyFill="1" applyAlignment="1">
      <alignment horizontal="right"/>
    </xf>
    <xf numFmtId="37" fontId="52" fillId="0" borderId="0" xfId="0" applyNumberFormat="1" applyFont="1" applyFill="1" applyBorder="1" applyAlignment="1">
      <alignment horizontal="right"/>
    </xf>
    <xf numFmtId="37" fontId="52" fillId="0" borderId="0" xfId="0" applyNumberFormat="1" applyFont="1" applyFill="1"/>
    <xf numFmtId="2" fontId="52" fillId="0" borderId="0" xfId="0" applyNumberFormat="1" applyFont="1" applyFill="1" applyAlignment="1">
      <alignment horizontal="center"/>
    </xf>
    <xf numFmtId="49" fontId="52" fillId="0" borderId="0" xfId="0" quotePrefix="1" applyNumberFormat="1" applyFont="1" applyFill="1" applyAlignment="1">
      <alignment horizontal="center"/>
    </xf>
    <xf numFmtId="10" fontId="52" fillId="0" borderId="0" xfId="0" applyNumberFormat="1" applyFont="1" applyFill="1"/>
    <xf numFmtId="37" fontId="54" fillId="0" borderId="0" xfId="0" applyNumberFormat="1" applyFont="1" applyFill="1" applyBorder="1"/>
    <xf numFmtId="2" fontId="52" fillId="0" borderId="0" xfId="0" applyNumberFormat="1" applyFont="1" applyFill="1" applyBorder="1" applyAlignment="1">
      <alignment horizontal="center"/>
    </xf>
    <xf numFmtId="49" fontId="52" fillId="0" borderId="0" xfId="0" quotePrefix="1" applyNumberFormat="1" applyFont="1" applyFill="1" applyBorder="1" applyAlignment="1">
      <alignment horizontal="center"/>
    </xf>
    <xf numFmtId="10" fontId="54" fillId="0" borderId="0" xfId="0" applyNumberFormat="1" applyFont="1" applyFill="1" applyBorder="1"/>
    <xf numFmtId="0" fontId="1" fillId="0" borderId="0" xfId="0" applyFont="1" applyFill="1" applyAlignment="1">
      <alignment horizontal="center"/>
    </xf>
    <xf numFmtId="183" fontId="1" fillId="0" borderId="0" xfId="3" applyNumberFormat="1" applyFont="1" applyFill="1"/>
    <xf numFmtId="181" fontId="52" fillId="0" borderId="0" xfId="1" applyNumberFormat="1" applyFont="1" applyFill="1" applyAlignment="1"/>
    <xf numFmtId="184" fontId="52" fillId="0" borderId="0" xfId="0" applyNumberFormat="1" applyFont="1" applyFill="1" applyAlignment="1"/>
    <xf numFmtId="0" fontId="63" fillId="0" borderId="0" xfId="0" applyFont="1" applyAlignment="1">
      <alignment horizontal="right"/>
    </xf>
    <xf numFmtId="17" fontId="63" fillId="0" borderId="0" xfId="0" applyNumberFormat="1" applyFont="1" applyAlignment="1">
      <alignment horizontal="right"/>
    </xf>
    <xf numFmtId="37" fontId="34" fillId="0" borderId="0" xfId="0" applyNumberFormat="1" applyFont="1" applyAlignment="1" applyProtection="1">
      <alignment horizontal="center"/>
      <protection locked="0"/>
    </xf>
    <xf numFmtId="0" fontId="34" fillId="0" borderId="0" xfId="0" applyFont="1" applyAlignment="1" applyProtection="1">
      <alignment horizontal="center"/>
      <protection locked="0"/>
    </xf>
    <xf numFmtId="0" fontId="1" fillId="0" borderId="0" xfId="0" applyFont="1" applyAlignment="1">
      <alignment horizontal="left" vertical="center" wrapText="1"/>
    </xf>
    <xf numFmtId="0" fontId="53" fillId="0" borderId="0" xfId="0" applyFont="1" applyAlignment="1" applyProtection="1">
      <alignment horizontal="center"/>
      <protection locked="0"/>
    </xf>
    <xf numFmtId="0" fontId="34" fillId="0" borderId="0" xfId="0" applyFont="1" applyAlignment="1">
      <alignment horizontal="center"/>
    </xf>
    <xf numFmtId="0" fontId="53" fillId="0" borderId="0" xfId="0" applyFont="1" applyFill="1" applyAlignment="1">
      <alignment horizontal="center"/>
    </xf>
    <xf numFmtId="0" fontId="34" fillId="0" borderId="0" xfId="0" applyFont="1" applyFill="1" applyAlignment="1">
      <alignment horizontal="center"/>
    </xf>
    <xf numFmtId="0" fontId="35" fillId="0" borderId="0" xfId="0" applyFont="1" applyFill="1" applyAlignment="1">
      <alignment horizontal="center"/>
    </xf>
    <xf numFmtId="0" fontId="1" fillId="0" borderId="0" xfId="0" quotePrefix="1" applyFont="1" applyFill="1" applyAlignment="1">
      <alignment horizontal="left"/>
    </xf>
    <xf numFmtId="37" fontId="34" fillId="0" borderId="0" xfId="0" applyNumberFormat="1" applyFont="1" applyFill="1" applyAlignment="1" applyProtection="1">
      <alignment horizontal="center"/>
      <protection locked="0"/>
    </xf>
    <xf numFmtId="37" fontId="53" fillId="0" borderId="0" xfId="0" applyNumberFormat="1" applyFont="1" applyFill="1" applyAlignment="1" applyProtection="1">
      <alignment horizontal="center"/>
    </xf>
    <xf numFmtId="0" fontId="34" fillId="0" borderId="0" xfId="6" applyFont="1" applyFill="1" applyBorder="1" applyAlignment="1" applyProtection="1">
      <alignment horizontal="center"/>
    </xf>
    <xf numFmtId="0" fontId="34" fillId="0" borderId="0" xfId="6" applyFont="1" applyFill="1" applyBorder="1" applyAlignment="1">
      <alignment horizontal="center"/>
    </xf>
    <xf numFmtId="0" fontId="53" fillId="0" borderId="0" xfId="6" applyFont="1" applyFill="1" applyBorder="1" applyAlignment="1">
      <alignment horizontal="center"/>
    </xf>
    <xf numFmtId="0" fontId="6" fillId="0" borderId="0" xfId="5" applyFont="1" applyFill="1" applyAlignment="1">
      <alignment horizontal="center"/>
    </xf>
    <xf numFmtId="0" fontId="6" fillId="0" borderId="0" xfId="10" applyFont="1" applyFill="1" applyAlignment="1">
      <alignment horizontal="center"/>
    </xf>
    <xf numFmtId="0" fontId="1" fillId="0" borderId="0" xfId="0" applyFont="1" applyFill="1" applyAlignment="1">
      <alignment horizontal="left" vertical="center" wrapText="1"/>
    </xf>
    <xf numFmtId="0" fontId="53" fillId="0" borderId="0" xfId="0" applyFont="1" applyFill="1" applyAlignment="1" applyProtection="1">
      <alignment horizontal="center"/>
    </xf>
    <xf numFmtId="37" fontId="34" fillId="0" borderId="0" xfId="0" applyNumberFormat="1" applyFont="1" applyFill="1" applyAlignment="1" applyProtection="1">
      <alignment horizontal="center"/>
    </xf>
    <xf numFmtId="0" fontId="53" fillId="0" borderId="0" xfId="0" applyFont="1" applyAlignment="1" applyProtection="1">
      <alignment horizontal="center"/>
    </xf>
    <xf numFmtId="37" fontId="34" fillId="0" borderId="0" xfId="0" applyNumberFormat="1" applyFont="1" applyAlignment="1" applyProtection="1">
      <alignment horizontal="center"/>
    </xf>
    <xf numFmtId="0" fontId="1" fillId="0" borderId="0" xfId="10" applyFont="1" applyFill="1" applyAlignment="1">
      <alignment horizontal="left" vertical="top"/>
    </xf>
    <xf numFmtId="0" fontId="34" fillId="0" borderId="0" xfId="10" applyFont="1" applyFill="1" applyAlignment="1">
      <alignment horizontal="center"/>
    </xf>
    <xf numFmtId="37" fontId="34" fillId="0" borderId="0" xfId="10" applyNumberFormat="1" applyFont="1" applyFill="1" applyAlignment="1" applyProtection="1">
      <alignment horizontal="center"/>
    </xf>
    <xf numFmtId="0" fontId="53" fillId="0" borderId="0" xfId="10" applyFont="1" applyFill="1" applyAlignment="1" applyProtection="1">
      <alignment horizontal="center"/>
    </xf>
    <xf numFmtId="165" fontId="34" fillId="0" borderId="0" xfId="10" applyNumberFormat="1" applyFont="1" applyFill="1" applyAlignment="1" applyProtection="1">
      <alignment horizontal="center"/>
      <protection locked="0"/>
    </xf>
    <xf numFmtId="165" fontId="34" fillId="0" borderId="0" xfId="0" applyNumberFormat="1" applyFont="1" applyFill="1" applyAlignment="1" applyProtection="1">
      <alignment horizontal="center"/>
      <protection locked="0"/>
    </xf>
    <xf numFmtId="0" fontId="6" fillId="0" borderId="0" xfId="0" applyFont="1" applyFill="1" applyAlignment="1" applyProtection="1">
      <alignment horizontal="center"/>
      <protection locked="0"/>
    </xf>
    <xf numFmtId="37" fontId="6" fillId="0" borderId="0" xfId="0" applyNumberFormat="1" applyFont="1" applyFill="1" applyAlignment="1" applyProtection="1">
      <alignment horizontal="center"/>
      <protection locked="0"/>
    </xf>
    <xf numFmtId="0" fontId="34" fillId="0" borderId="0" xfId="6" applyFont="1" applyFill="1" applyAlignment="1" applyProtection="1">
      <alignment horizontal="center"/>
    </xf>
    <xf numFmtId="37" fontId="34" fillId="0" borderId="0" xfId="6" applyNumberFormat="1" applyFont="1" applyFill="1" applyAlignment="1" applyProtection="1">
      <alignment horizontal="center"/>
    </xf>
    <xf numFmtId="0" fontId="53" fillId="0" borderId="0" xfId="6" applyFont="1" applyFill="1" applyAlignment="1" applyProtection="1">
      <alignment horizontal="center"/>
      <protection locked="0"/>
    </xf>
    <xf numFmtId="0" fontId="53" fillId="0" borderId="0" xfId="0" applyFont="1" applyFill="1" applyAlignment="1" applyProtection="1">
      <alignment horizontal="center"/>
      <protection locked="0"/>
    </xf>
    <xf numFmtId="0" fontId="53" fillId="0" borderId="0" xfId="0" applyFont="1" applyAlignment="1">
      <alignment horizontal="center"/>
    </xf>
    <xf numFmtId="165" fontId="37" fillId="0" borderId="0" xfId="0" applyNumberFormat="1" applyFont="1" applyAlignment="1" applyProtection="1">
      <alignment horizontal="center"/>
      <protection locked="0"/>
    </xf>
    <xf numFmtId="49" fontId="1" fillId="0" borderId="0" xfId="0" applyNumberFormat="1" applyFont="1" applyFill="1" applyAlignment="1">
      <alignment horizontal="left" vertical="top" wrapText="1"/>
    </xf>
    <xf numFmtId="0" fontId="1" fillId="0" borderId="0" xfId="0" applyFont="1" applyFill="1" applyAlignment="1">
      <alignment horizontal="left" vertical="top"/>
    </xf>
    <xf numFmtId="37" fontId="34" fillId="0" borderId="0" xfId="0" applyNumberFormat="1" applyFont="1" applyFill="1" applyAlignment="1">
      <alignment horizontal="center"/>
    </xf>
    <xf numFmtId="0" fontId="1" fillId="0" borderId="0" xfId="8" applyFont="1" applyFill="1" applyAlignment="1">
      <alignment horizontal="left"/>
    </xf>
    <xf numFmtId="37" fontId="53" fillId="0" borderId="0" xfId="0" applyNumberFormat="1" applyFont="1" applyFill="1" applyAlignment="1" applyProtection="1">
      <alignment horizontal="center"/>
      <protection locked="0"/>
    </xf>
    <xf numFmtId="173" fontId="34" fillId="0" borderId="0" xfId="0" applyNumberFormat="1" applyFont="1" applyFill="1" applyAlignment="1">
      <alignment horizontal="center"/>
    </xf>
    <xf numFmtId="0" fontId="34" fillId="0" borderId="0" xfId="5" applyFont="1" applyFill="1" applyAlignment="1">
      <alignment horizontal="center"/>
    </xf>
    <xf numFmtId="37" fontId="34" fillId="0" borderId="0" xfId="5" applyNumberFormat="1" applyFont="1" applyFill="1" applyAlignment="1">
      <alignment horizontal="center"/>
    </xf>
    <xf numFmtId="0" fontId="36" fillId="0" borderId="0" xfId="5" applyFont="1" applyFill="1" applyAlignment="1">
      <alignment horizontal="center"/>
    </xf>
  </cellXfs>
  <cellStyles count="17">
    <cellStyle name="Comma" xfId="1" builtinId="3"/>
    <cellStyle name="Comma 2" xfId="2" xr:uid="{00000000-0005-0000-0000-000001000000}"/>
    <cellStyle name="Comma 2 2" xfId="16" xr:uid="{00000000-0005-0000-0000-000002000000}"/>
    <cellStyle name="Comma 3" xfId="14" xr:uid="{00000000-0005-0000-0000-000003000000}"/>
    <cellStyle name="Currency" xfId="3" builtinId="4"/>
    <cellStyle name="Currency 2" xfId="4" xr:uid="{00000000-0005-0000-0000-000005000000}"/>
    <cellStyle name="Normal" xfId="0" builtinId="0"/>
    <cellStyle name="Normal 2" xfId="5" xr:uid="{00000000-0005-0000-0000-000007000000}"/>
    <cellStyle name="Normal 3" xfId="6" xr:uid="{00000000-0005-0000-0000-000008000000}"/>
    <cellStyle name="Normal 4" xfId="13" xr:uid="{00000000-0005-0000-0000-000009000000}"/>
    <cellStyle name="Normal 5" xfId="15" xr:uid="{00000000-0005-0000-0000-00000A000000}"/>
    <cellStyle name="Normal_CPA Leadlag Activity_Aug 09" xfId="7" xr:uid="{00000000-0005-0000-0000-00000B000000}"/>
    <cellStyle name="Normal_Money Pool Lead" xfId="8" xr:uid="{00000000-0005-0000-0000-00000C000000}"/>
    <cellStyle name="Normal_Monthly" xfId="9" xr:uid="{00000000-0005-0000-0000-00000D000000}"/>
    <cellStyle name="Normal_Original Leadlag 12-31-98" xfId="10" xr:uid="{00000000-0005-0000-0000-00000E000000}"/>
    <cellStyle name="Normal_property" xfId="11" xr:uid="{00000000-0005-0000-0000-00000F000000}"/>
    <cellStyle name="Percent" xfId="1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CCFFCC"/>
      <color rgb="FF66FF66"/>
      <color rgb="FFFFFF99"/>
      <color rgb="FFFF00FF"/>
      <color rgb="FF66FF33"/>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4.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CGV\RATE%20CASE\1997%20thru%202007\2006%20Rate%20Case%20TME%2012-31-05,%20Proforma%209-30-06\Lead%20Lag%20Study\Test%20Year%202005\Lead%20Lag%2012-31-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Cgv\RATECASE\98\Cash%20Working%20Capital\Filing\CAP%20vs.%20R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nhamfpp032\RATECOMM\CMD\ratebase\Cash%20Working%20Capital%20-%2012-31-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nhamfpp032\RATECOMM\erate\CMD\ratecase\1995\EXH10.W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Juris"/>
      <sheetName val="Sh 1 - Conents Page"/>
      <sheetName val="Schedule 19, Sh 2 - cwc"/>
      <sheetName val="Schedule 19, Sh 2a - CWC-juris"/>
      <sheetName val="Sh 3 - revlag"/>
      <sheetName val="Sh 3a - coll-lag"/>
      <sheetName val="Sh 3b - ARsumm"/>
      <sheetName val="Sh 4 - gaspurch"/>
      <sheetName val="Sh 4a - Commodity"/>
      <sheetName val="Sh 4b - Transportation"/>
      <sheetName val="Sh 5 - payroll"/>
      <sheetName val="Payroll Rec."/>
      <sheetName val="Sh 5a - bi-pay"/>
      <sheetName val="Sh 5b - month-pay"/>
      <sheetName val="OPEB_wp"/>
      <sheetName val="Sh 6 - OPEB"/>
      <sheetName val="Sh 7 - M&amp;S"/>
      <sheetName val="Sh 8 - uncoll"/>
      <sheetName val="Sh 9 - otherO&amp;M"/>
      <sheetName val="Sh 10 - Payroll Taxes"/>
      <sheetName val="Sh 10a - FICA"/>
      <sheetName val="Sh 10a Pg 1 fica-bi"/>
      <sheetName val="Sh 10a Pg 2 fica-mo"/>
      <sheetName val="Sh 10b - FUTA"/>
      <sheetName val="Sh 11 - property"/>
      <sheetName val="Sh 12 - Other Taxes"/>
      <sheetName val="Sh 13 - FIT"/>
      <sheetName val="Sh 14 - int.-custdep"/>
      <sheetName val="Sh 15 - int"/>
      <sheetName val="Money Pool Int."/>
      <sheetName val="Sh 16 - Utility tax"/>
      <sheetName val="Sh 17 - Consumption Tax"/>
      <sheetName val="util-pymt"/>
      <sheetName val="Access"/>
      <sheetName val="Sshedule 20 - BS "/>
      <sheetName val="environ"/>
      <sheetName val="cip"/>
      <sheetName val="CWIP %"/>
      <sheetName val="Module1"/>
    </sheetNames>
    <sheetDataSet>
      <sheetData sheetId="0" refreshError="1"/>
      <sheetData sheetId="1" refreshError="1"/>
      <sheetData sheetId="2" refreshError="1"/>
      <sheetData sheetId="3" refreshError="1"/>
      <sheetData sheetId="4" refreshError="1"/>
      <sheetData sheetId="5" refreshError="1"/>
      <sheetData sheetId="6">
        <row r="33">
          <cell r="C33" t="str">
            <v>Average Daily Revenue (Line 15 / 365 days)</v>
          </cell>
        </row>
        <row r="36">
          <cell r="C36" t="str">
            <v>Average Daily A/R Balance (Per Sheet No. 3b)</v>
          </cell>
        </row>
        <row r="39">
          <cell r="C39" t="str">
            <v>Revenue Collection Lag Days (Line 17 / Line 16)</v>
          </cell>
        </row>
        <row r="51">
          <cell r="D51" t="str">
            <v>a/c 480-0001-30020</v>
          </cell>
          <cell r="E51" t="str">
            <v>a/c 481-0010-30060</v>
          </cell>
        </row>
        <row r="52">
          <cell r="D52" t="str">
            <v>residential</v>
          </cell>
          <cell r="E52" t="str">
            <v>commercial</v>
          </cell>
        </row>
        <row r="54">
          <cell r="D54">
            <v>0</v>
          </cell>
          <cell r="E54">
            <v>-3271.75</v>
          </cell>
        </row>
        <row r="55">
          <cell r="D55">
            <v>0</v>
          </cell>
          <cell r="E55">
            <v>0</v>
          </cell>
        </row>
        <row r="56">
          <cell r="D56">
            <v>0</v>
          </cell>
          <cell r="E56">
            <v>0</v>
          </cell>
        </row>
        <row r="57">
          <cell r="D57">
            <v>0</v>
          </cell>
          <cell r="E57">
            <v>0</v>
          </cell>
        </row>
        <row r="58">
          <cell r="D58">
            <v>0</v>
          </cell>
          <cell r="E58">
            <v>0</v>
          </cell>
        </row>
        <row r="59">
          <cell r="D59">
            <v>0</v>
          </cell>
          <cell r="E59">
            <v>0</v>
          </cell>
        </row>
        <row r="60">
          <cell r="D60">
            <v>0</v>
          </cell>
          <cell r="E60">
            <v>0</v>
          </cell>
        </row>
        <row r="61">
          <cell r="D61">
            <v>0</v>
          </cell>
          <cell r="E61">
            <v>0</v>
          </cell>
        </row>
        <row r="62">
          <cell r="D62">
            <v>0</v>
          </cell>
          <cell r="E62">
            <v>0</v>
          </cell>
        </row>
        <row r="63">
          <cell r="D63">
            <v>0</v>
          </cell>
          <cell r="E63">
            <v>0</v>
          </cell>
        </row>
        <row r="64">
          <cell r="D64">
            <v>0</v>
          </cell>
          <cell r="E64">
            <v>0</v>
          </cell>
        </row>
        <row r="65">
          <cell r="D65">
            <v>0</v>
          </cell>
          <cell r="E65">
            <v>0</v>
          </cell>
        </row>
        <row r="68">
          <cell r="D68">
            <v>0</v>
          </cell>
          <cell r="E68">
            <v>-3271.75</v>
          </cell>
        </row>
      </sheetData>
      <sheetData sheetId="7">
        <row r="33">
          <cell r="D33">
            <v>4402916</v>
          </cell>
        </row>
      </sheetData>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11"/>
      <sheetName val="FS"/>
    </sheetNames>
    <sheetDataSet>
      <sheetData sheetId="0">
        <row r="1">
          <cell r="D1" t="str">
            <v>COLUMBIA GAS OF VIRGINIA</v>
          </cell>
          <cell r="L1" t="str">
            <v>Schedule 11</v>
          </cell>
        </row>
        <row r="2">
          <cell r="D2" t="str">
            <v>CAP VS RATE BASE - RECONCILIATION</v>
          </cell>
          <cell r="L2" t="str">
            <v>Sheet 5 of 5</v>
          </cell>
        </row>
        <row r="3">
          <cell r="D3" t="str">
            <v>TME DECEMBER 31, 1997</v>
          </cell>
        </row>
        <row r="4">
          <cell r="J4" t="str">
            <v>Sched 13,Col 2</v>
          </cell>
          <cell r="L4" t="str">
            <v>Sched 13,Col 3</v>
          </cell>
        </row>
        <row r="5">
          <cell r="D5" t="str">
            <v>Rate</v>
          </cell>
          <cell r="F5" t="str">
            <v>Sched 13,Col 1</v>
          </cell>
          <cell r="J5" t="str">
            <v>Less:</v>
          </cell>
          <cell r="L5" t="str">
            <v>Va-Juris</v>
          </cell>
        </row>
        <row r="6">
          <cell r="A6" t="str">
            <v>LN</v>
          </cell>
          <cell r="C6" t="str">
            <v>Per Books</v>
          </cell>
          <cell r="D6" t="str">
            <v>Making</v>
          </cell>
          <cell r="F6" t="str">
            <v>Adjusted</v>
          </cell>
          <cell r="G6" t="str">
            <v>Regulatory</v>
          </cell>
          <cell r="H6" t="str">
            <v>Regulatory</v>
          </cell>
          <cell r="J6" t="str">
            <v>Non-Juris</v>
          </cell>
          <cell r="L6" t="str">
            <v>Regulatory</v>
          </cell>
        </row>
        <row r="7">
          <cell r="A7" t="str">
            <v>NO</v>
          </cell>
          <cell r="B7" t="str">
            <v>Account Title</v>
          </cell>
          <cell r="C7" t="str">
            <v>@ DEC 1997</v>
          </cell>
          <cell r="D7" t="str">
            <v>Adj's</v>
          </cell>
          <cell r="F7" t="str">
            <v>Per Books</v>
          </cell>
          <cell r="G7" t="str">
            <v>Adj's</v>
          </cell>
          <cell r="H7" t="str">
            <v>Per Books</v>
          </cell>
          <cell r="J7" t="str">
            <v>Buisness</v>
          </cell>
          <cell r="L7" t="str">
            <v>Buisness</v>
          </cell>
        </row>
        <row r="8">
          <cell r="C8" t="str">
            <v>$</v>
          </cell>
          <cell r="D8" t="str">
            <v>$</v>
          </cell>
          <cell r="F8" t="str">
            <v>$</v>
          </cell>
          <cell r="G8" t="str">
            <v>$</v>
          </cell>
          <cell r="H8" t="str">
            <v>$</v>
          </cell>
          <cell r="J8" t="str">
            <v>$</v>
          </cell>
          <cell r="L8" t="str">
            <v>$</v>
          </cell>
        </row>
        <row r="9">
          <cell r="C9" t="str">
            <v>(1)</v>
          </cell>
          <cell r="D9" t="str">
            <v>(2)</v>
          </cell>
          <cell r="F9" t="str">
            <v>(3=1+2)</v>
          </cell>
          <cell r="G9" t="str">
            <v>(4)</v>
          </cell>
          <cell r="H9" t="str">
            <v>(5=3+4)</v>
          </cell>
          <cell r="J9" t="str">
            <v>(6)</v>
          </cell>
          <cell r="L9" t="str">
            <v>(7=5-6)</v>
          </cell>
        </row>
        <row r="10">
          <cell r="B10" t="str">
            <v>APPLICATIONS:</v>
          </cell>
        </row>
        <row r="11">
          <cell r="A11">
            <v>1</v>
          </cell>
          <cell r="B11" t="str">
            <v>Cash and Working Funds</v>
          </cell>
          <cell r="C11">
            <v>2192381</v>
          </cell>
          <cell r="D11">
            <v>-1695686.0200000005</v>
          </cell>
          <cell r="E11" t="str">
            <v>1/</v>
          </cell>
          <cell r="F11">
            <v>496694.97999999952</v>
          </cell>
          <cell r="H11">
            <v>496694.97999999952</v>
          </cell>
          <cell r="J11">
            <v>235893</v>
          </cell>
          <cell r="K11" t="str">
            <v>a/</v>
          </cell>
          <cell r="L11">
            <v>732587.97999999952</v>
          </cell>
        </row>
        <row r="12">
          <cell r="A12">
            <v>2</v>
          </cell>
          <cell r="B12" t="str">
            <v>Accts &amp; Notes Rec.(Net)</v>
          </cell>
          <cell r="C12">
            <v>36081807</v>
          </cell>
          <cell r="F12">
            <v>36081807</v>
          </cell>
          <cell r="H12">
            <v>36081807</v>
          </cell>
          <cell r="L12">
            <v>36081807</v>
          </cell>
        </row>
        <row r="13">
          <cell r="A13">
            <v>3</v>
          </cell>
          <cell r="B13" t="str">
            <v>Accts. Rec. - Assoc. Co.</v>
          </cell>
          <cell r="C13">
            <v>-24442</v>
          </cell>
          <cell r="F13">
            <v>-24442</v>
          </cell>
          <cell r="H13">
            <v>-24442</v>
          </cell>
          <cell r="L13">
            <v>-24442</v>
          </cell>
        </row>
        <row r="14">
          <cell r="A14">
            <v>4</v>
          </cell>
          <cell r="B14" t="str">
            <v>Stores Expense Undistr.</v>
          </cell>
          <cell r="C14">
            <v>-29</v>
          </cell>
          <cell r="F14">
            <v>-29</v>
          </cell>
          <cell r="H14">
            <v>-29</v>
          </cell>
          <cell r="L14">
            <v>-29</v>
          </cell>
        </row>
        <row r="15">
          <cell r="A15">
            <v>5</v>
          </cell>
          <cell r="B15" t="str">
            <v>Other C/A less:165.5, 165.15</v>
          </cell>
          <cell r="C15">
            <v>2590796</v>
          </cell>
          <cell r="D15">
            <v>1707419</v>
          </cell>
          <cell r="E15" t="str">
            <v>2/</v>
          </cell>
          <cell r="F15">
            <v>4298215</v>
          </cell>
          <cell r="H15">
            <v>4298215</v>
          </cell>
          <cell r="J15">
            <v>583725</v>
          </cell>
          <cell r="K15" t="str">
            <v>b/</v>
          </cell>
          <cell r="L15">
            <v>4881940</v>
          </cell>
        </row>
        <row r="16">
          <cell r="A16">
            <v>6</v>
          </cell>
          <cell r="B16" t="str">
            <v>Deferred Charges (+ 134)</v>
          </cell>
          <cell r="C16">
            <v>14143263</v>
          </cell>
          <cell r="F16">
            <v>14143263</v>
          </cell>
          <cell r="G16">
            <v>4310041</v>
          </cell>
          <cell r="H16">
            <v>18453304</v>
          </cell>
          <cell r="L16">
            <v>18453304</v>
          </cell>
        </row>
        <row r="17">
          <cell r="A17">
            <v>7</v>
          </cell>
          <cell r="B17" t="str">
            <v>End User &amp; Trans. Exch.</v>
          </cell>
          <cell r="C17">
            <v>3812938</v>
          </cell>
          <cell r="D17">
            <v>-3580541</v>
          </cell>
          <cell r="E17" t="str">
            <v>4/</v>
          </cell>
          <cell r="F17">
            <v>232397</v>
          </cell>
          <cell r="H17">
            <v>232397</v>
          </cell>
          <cell r="J17">
            <v>115064</v>
          </cell>
          <cell r="K17" t="str">
            <v>h/</v>
          </cell>
          <cell r="L17">
            <v>347461</v>
          </cell>
        </row>
        <row r="18">
          <cell r="A18">
            <v>8</v>
          </cell>
          <cell r="B18" t="str">
            <v>Money Pool (Net of 234-10)</v>
          </cell>
          <cell r="C18">
            <v>30733045</v>
          </cell>
          <cell r="F18">
            <v>30733045</v>
          </cell>
          <cell r="H18">
            <v>30733045</v>
          </cell>
          <cell r="L18">
            <v>30733045</v>
          </cell>
        </row>
        <row r="19">
          <cell r="A19">
            <v>9</v>
          </cell>
          <cell r="B19" t="str">
            <v>Deferred Income Taxes</v>
          </cell>
          <cell r="C19">
            <v>3784052</v>
          </cell>
          <cell r="D19">
            <v>2932303</v>
          </cell>
          <cell r="E19" t="str">
            <v>3/</v>
          </cell>
          <cell r="F19">
            <v>6716355</v>
          </cell>
          <cell r="G19">
            <v>-1508514</v>
          </cell>
          <cell r="H19">
            <v>5207841</v>
          </cell>
          <cell r="J19">
            <v>99619</v>
          </cell>
          <cell r="K19" t="str">
            <v>g/</v>
          </cell>
          <cell r="L19">
            <v>5307460</v>
          </cell>
        </row>
        <row r="20">
          <cell r="A20">
            <v>10</v>
          </cell>
          <cell r="B20" t="str">
            <v xml:space="preserve">    Total Applications</v>
          </cell>
          <cell r="C20">
            <v>93313811</v>
          </cell>
          <cell r="D20">
            <v>-636505.02000000048</v>
          </cell>
          <cell r="F20">
            <v>92677305.979999989</v>
          </cell>
          <cell r="G20">
            <v>2801527</v>
          </cell>
          <cell r="H20">
            <v>95478832.979999989</v>
          </cell>
          <cell r="J20">
            <v>1034301</v>
          </cell>
          <cell r="L20">
            <v>96513133.979999989</v>
          </cell>
        </row>
        <row r="21">
          <cell r="A21">
            <v>11</v>
          </cell>
        </row>
        <row r="22">
          <cell r="A22">
            <v>12</v>
          </cell>
          <cell r="B22" t="str">
            <v>SOURCES:</v>
          </cell>
        </row>
        <row r="23">
          <cell r="A23">
            <v>13</v>
          </cell>
          <cell r="B23" t="str">
            <v>Accounts Payable</v>
          </cell>
          <cell r="C23">
            <v>-14604284</v>
          </cell>
          <cell r="F23">
            <v>-14604284</v>
          </cell>
          <cell r="H23">
            <v>-14604284</v>
          </cell>
          <cell r="L23">
            <v>-14604284</v>
          </cell>
        </row>
        <row r="24">
          <cell r="A24">
            <v>14</v>
          </cell>
          <cell r="B24" t="str">
            <v>Accts Payable-Assoc. Co.</v>
          </cell>
          <cell r="C24">
            <v>-49820898</v>
          </cell>
          <cell r="F24">
            <v>-49820898</v>
          </cell>
          <cell r="H24">
            <v>-49820898</v>
          </cell>
          <cell r="L24">
            <v>-49820898</v>
          </cell>
        </row>
        <row r="25">
          <cell r="A25">
            <v>15</v>
          </cell>
          <cell r="B25" t="str">
            <v>Accrued Taxes &amp; Interest</v>
          </cell>
          <cell r="C25">
            <v>-2470384</v>
          </cell>
          <cell r="F25">
            <v>-2470384</v>
          </cell>
          <cell r="H25">
            <v>-2470384</v>
          </cell>
          <cell r="L25">
            <v>-2470384</v>
          </cell>
        </row>
        <row r="26">
          <cell r="A26">
            <v>16</v>
          </cell>
          <cell r="B26" t="str">
            <v>Other C/L (exc.235)</v>
          </cell>
          <cell r="C26">
            <v>-13397905</v>
          </cell>
          <cell r="D26">
            <v>1653805</v>
          </cell>
          <cell r="E26" t="str">
            <v>5/</v>
          </cell>
          <cell r="F26">
            <v>-11744100</v>
          </cell>
          <cell r="H26">
            <v>-11744100</v>
          </cell>
          <cell r="J26">
            <v>-72252</v>
          </cell>
          <cell r="K26" t="str">
            <v>d/</v>
          </cell>
          <cell r="L26">
            <v>-11816352</v>
          </cell>
        </row>
        <row r="27">
          <cell r="A27">
            <v>17</v>
          </cell>
          <cell r="B27" t="str">
            <v>Other Deferred Credits</v>
          </cell>
          <cell r="C27">
            <v>-5486315</v>
          </cell>
          <cell r="F27">
            <v>-5486315</v>
          </cell>
          <cell r="H27">
            <v>-5486315</v>
          </cell>
          <cell r="J27">
            <v>-22051</v>
          </cell>
          <cell r="K27" t="str">
            <v>e/</v>
          </cell>
          <cell r="L27">
            <v>-5508366</v>
          </cell>
        </row>
        <row r="28">
          <cell r="A28">
            <v>18</v>
          </cell>
          <cell r="B28" t="str">
            <v>Def. ITC (Yrs. 1971-86)</v>
          </cell>
          <cell r="C28">
            <v>-2804318</v>
          </cell>
          <cell r="F28">
            <v>-2804318</v>
          </cell>
          <cell r="H28">
            <v>-2804318</v>
          </cell>
          <cell r="J28">
            <v>2804318</v>
          </cell>
          <cell r="K28" t="str">
            <v>*</v>
          </cell>
          <cell r="L28">
            <v>0</v>
          </cell>
        </row>
        <row r="29">
          <cell r="A29">
            <v>19</v>
          </cell>
          <cell r="B29" t="str">
            <v>Other Non-Curr Liabilities</v>
          </cell>
          <cell r="C29">
            <v>-1009497</v>
          </cell>
          <cell r="F29">
            <v>-1009497</v>
          </cell>
          <cell r="H29">
            <v>-1009497</v>
          </cell>
          <cell r="J29">
            <v>-224148</v>
          </cell>
          <cell r="K29" t="str">
            <v>c/</v>
          </cell>
          <cell r="L29">
            <v>-1233645</v>
          </cell>
        </row>
        <row r="30">
          <cell r="A30">
            <v>20</v>
          </cell>
          <cell r="B30" t="str">
            <v>Regulatory Liabilities LT</v>
          </cell>
          <cell r="C30">
            <v>-1459271</v>
          </cell>
          <cell r="F30">
            <v>-1459271</v>
          </cell>
          <cell r="H30">
            <v>-1459271</v>
          </cell>
          <cell r="L30">
            <v>-1459271</v>
          </cell>
        </row>
        <row r="31">
          <cell r="A31">
            <v>21</v>
          </cell>
          <cell r="B31" t="str">
            <v xml:space="preserve">Deferred I.T </v>
          </cell>
          <cell r="C31">
            <v>-3906174</v>
          </cell>
          <cell r="D31">
            <v>227314</v>
          </cell>
          <cell r="E31" t="str">
            <v>6/</v>
          </cell>
          <cell r="F31">
            <v>-3678860</v>
          </cell>
          <cell r="H31">
            <v>-3678860</v>
          </cell>
          <cell r="J31">
            <v>-839628</v>
          </cell>
          <cell r="K31" t="str">
            <v>f/</v>
          </cell>
          <cell r="L31">
            <v>-4518488</v>
          </cell>
        </row>
        <row r="32">
          <cell r="A32">
            <v>22</v>
          </cell>
          <cell r="B32" t="str">
            <v xml:space="preserve">  Total Sources</v>
          </cell>
          <cell r="C32">
            <v>-94959046</v>
          </cell>
          <cell r="D32">
            <v>1881119</v>
          </cell>
          <cell r="F32">
            <v>-93077927</v>
          </cell>
          <cell r="H32">
            <v>-93077927</v>
          </cell>
          <cell r="J32">
            <v>1646239</v>
          </cell>
          <cell r="L32">
            <v>-91431688</v>
          </cell>
        </row>
        <row r="33">
          <cell r="A33">
            <v>23</v>
          </cell>
        </row>
        <row r="34">
          <cell r="A34">
            <v>24</v>
          </cell>
          <cell r="B34" t="str">
            <v xml:space="preserve">  Total Working Capital</v>
          </cell>
          <cell r="C34">
            <v>1645235</v>
          </cell>
          <cell r="D34">
            <v>-1244613.9799999995</v>
          </cell>
          <cell r="E34" t="str">
            <v xml:space="preserve"> </v>
          </cell>
          <cell r="F34">
            <v>400621.02000001073</v>
          </cell>
          <cell r="G34">
            <v>-2801527</v>
          </cell>
          <cell r="H34">
            <v>-2400905.9799999893</v>
          </cell>
          <cell r="I34">
            <v>0</v>
          </cell>
          <cell r="J34">
            <v>-2680540</v>
          </cell>
          <cell r="K34" t="str">
            <v xml:space="preserve"> </v>
          </cell>
          <cell r="L34">
            <v>-5081445.9799999893</v>
          </cell>
        </row>
        <row r="35">
          <cell r="A35">
            <v>25</v>
          </cell>
        </row>
        <row r="36">
          <cell r="A36">
            <v>26</v>
          </cell>
          <cell r="B36" t="str">
            <v>Common Equity</v>
          </cell>
          <cell r="C36">
            <v>141794642</v>
          </cell>
          <cell r="D36">
            <v>42869</v>
          </cell>
          <cell r="E36" t="str">
            <v>7/</v>
          </cell>
          <cell r="F36">
            <v>141837511</v>
          </cell>
          <cell r="G36">
            <v>2801527</v>
          </cell>
          <cell r="H36">
            <v>144639038</v>
          </cell>
          <cell r="J36">
            <v>2804318</v>
          </cell>
          <cell r="K36" t="str">
            <v>*</v>
          </cell>
          <cell r="L36">
            <v>147443356</v>
          </cell>
        </row>
        <row r="37">
          <cell r="A37">
            <v>27</v>
          </cell>
          <cell r="B37" t="str">
            <v>L-T Debt Including CM</v>
          </cell>
          <cell r="C37">
            <v>117577018</v>
          </cell>
          <cell r="F37">
            <v>117577018</v>
          </cell>
          <cell r="H37">
            <v>117577018</v>
          </cell>
          <cell r="J37">
            <v>-9882143</v>
          </cell>
          <cell r="K37" t="str">
            <v>i/</v>
          </cell>
          <cell r="L37">
            <v>107694875</v>
          </cell>
        </row>
        <row r="38">
          <cell r="A38">
            <v>28</v>
          </cell>
          <cell r="B38" t="str">
            <v>Short-Term Debt</v>
          </cell>
          <cell r="C38">
            <v>0</v>
          </cell>
          <cell r="F38">
            <v>0</v>
          </cell>
          <cell r="H38">
            <v>0</v>
          </cell>
          <cell r="L38">
            <v>0</v>
          </cell>
        </row>
        <row r="39">
          <cell r="A39">
            <v>29</v>
          </cell>
          <cell r="B39" t="str">
            <v xml:space="preserve">  Total Capital Employed</v>
          </cell>
          <cell r="C39">
            <v>259371660</v>
          </cell>
          <cell r="D39">
            <v>42869</v>
          </cell>
          <cell r="E39" t="str">
            <v xml:space="preserve"> </v>
          </cell>
          <cell r="F39">
            <v>259414529</v>
          </cell>
          <cell r="G39">
            <v>2801527</v>
          </cell>
          <cell r="H39">
            <v>262216056</v>
          </cell>
          <cell r="J39">
            <v>-7077825</v>
          </cell>
          <cell r="L39">
            <v>255138231</v>
          </cell>
        </row>
        <row r="40">
          <cell r="A40">
            <v>30</v>
          </cell>
          <cell r="B40" t="str">
            <v xml:space="preserve">  NET RATE BASE</v>
          </cell>
          <cell r="C40">
            <v>261016895</v>
          </cell>
          <cell r="D40">
            <v>-1201744.9799999995</v>
          </cell>
          <cell r="F40">
            <v>259815150.02000001</v>
          </cell>
          <cell r="G40">
            <v>0</v>
          </cell>
          <cell r="H40">
            <v>259815150.02000001</v>
          </cell>
          <cell r="J40">
            <v>-9758365</v>
          </cell>
          <cell r="L40">
            <v>250056785.02000001</v>
          </cell>
        </row>
        <row r="41">
          <cell r="A41">
            <v>31</v>
          </cell>
          <cell r="G41" t="str">
            <v xml:space="preserve"> </v>
          </cell>
        </row>
        <row r="42">
          <cell r="A42">
            <v>32</v>
          </cell>
          <cell r="B42" t="str">
            <v>RATE BASE PER BOOKS:</v>
          </cell>
        </row>
        <row r="43">
          <cell r="A43">
            <v>33</v>
          </cell>
          <cell r="B43" t="str">
            <v>Cash</v>
          </cell>
          <cell r="C43">
            <v>0</v>
          </cell>
          <cell r="D43">
            <v>1695686.0200000005</v>
          </cell>
          <cell r="E43" t="str">
            <v>1/</v>
          </cell>
          <cell r="F43">
            <v>1695686.0200000005</v>
          </cell>
          <cell r="H43">
            <v>1695686.0200000005</v>
          </cell>
          <cell r="J43">
            <v>-235893</v>
          </cell>
          <cell r="K43" t="str">
            <v>a/</v>
          </cell>
          <cell r="L43">
            <v>1459793.0200000005</v>
          </cell>
        </row>
        <row r="44">
          <cell r="A44">
            <v>34</v>
          </cell>
          <cell r="B44" t="str">
            <v xml:space="preserve">PP&amp;E </v>
          </cell>
          <cell r="C44">
            <v>349962536</v>
          </cell>
          <cell r="D44">
            <v>-2082425</v>
          </cell>
          <cell r="E44" t="str">
            <v>5/</v>
          </cell>
          <cell r="F44">
            <v>347880111</v>
          </cell>
          <cell r="H44">
            <v>347880111</v>
          </cell>
          <cell r="J44">
            <v>-12697877</v>
          </cell>
          <cell r="K44" t="str">
            <v>i/</v>
          </cell>
          <cell r="L44">
            <v>335182234</v>
          </cell>
        </row>
        <row r="45">
          <cell r="A45">
            <v>35</v>
          </cell>
          <cell r="B45" t="str">
            <v>Reserve for Depr (Cr)</v>
          </cell>
          <cell r="C45">
            <v>-75781684</v>
          </cell>
          <cell r="D45">
            <v>42869</v>
          </cell>
          <cell r="E45" t="str">
            <v>7/</v>
          </cell>
          <cell r="F45">
            <v>-75738815</v>
          </cell>
          <cell r="H45">
            <v>-75738815</v>
          </cell>
          <cell r="J45">
            <v>2815734</v>
          </cell>
          <cell r="K45" t="str">
            <v>i/</v>
          </cell>
          <cell r="L45">
            <v>-72923081</v>
          </cell>
        </row>
        <row r="46">
          <cell r="A46">
            <v>36</v>
          </cell>
          <cell r="B46" t="str">
            <v>Fuel Stock</v>
          </cell>
          <cell r="C46">
            <v>520183</v>
          </cell>
          <cell r="D46">
            <v>13715</v>
          </cell>
          <cell r="E46" t="str">
            <v>2/</v>
          </cell>
          <cell r="F46">
            <v>533898</v>
          </cell>
          <cell r="H46">
            <v>533898</v>
          </cell>
          <cell r="J46">
            <v>-24746</v>
          </cell>
          <cell r="K46" t="str">
            <v>b/</v>
          </cell>
          <cell r="L46">
            <v>509152</v>
          </cell>
        </row>
        <row r="47">
          <cell r="A47">
            <v>37</v>
          </cell>
          <cell r="B47" t="str">
            <v>Gas Stored Underground</v>
          </cell>
          <cell r="C47">
            <v>12708022</v>
          </cell>
          <cell r="D47">
            <v>-1246821</v>
          </cell>
          <cell r="E47" t="str">
            <v>2/</v>
          </cell>
          <cell r="F47">
            <v>11461201</v>
          </cell>
          <cell r="H47">
            <v>11461201</v>
          </cell>
          <cell r="J47">
            <v>-531227</v>
          </cell>
          <cell r="K47" t="str">
            <v>b/</v>
          </cell>
          <cell r="L47">
            <v>10929974</v>
          </cell>
        </row>
        <row r="48">
          <cell r="A48">
            <v>38</v>
          </cell>
          <cell r="B48" t="str">
            <v>Prepaid Gas</v>
          </cell>
          <cell r="C48">
            <v>0</v>
          </cell>
          <cell r="D48" t="str">
            <v xml:space="preserve"> </v>
          </cell>
          <cell r="E48" t="str">
            <v xml:space="preserve"> </v>
          </cell>
          <cell r="F48">
            <v>0</v>
          </cell>
          <cell r="H48">
            <v>0</v>
          </cell>
          <cell r="J48">
            <v>0</v>
          </cell>
          <cell r="K48" t="str">
            <v>b/</v>
          </cell>
          <cell r="L48">
            <v>0</v>
          </cell>
        </row>
        <row r="49">
          <cell r="A49">
            <v>39</v>
          </cell>
          <cell r="B49" t="str">
            <v>LNG Storage</v>
          </cell>
          <cell r="C49">
            <v>1073066</v>
          </cell>
          <cell r="D49">
            <v>-474313</v>
          </cell>
          <cell r="E49" t="str">
            <v>2/</v>
          </cell>
          <cell r="F49">
            <v>598753</v>
          </cell>
          <cell r="H49">
            <v>598753</v>
          </cell>
          <cell r="J49">
            <v>-27752</v>
          </cell>
          <cell r="K49" t="str">
            <v>b/</v>
          </cell>
          <cell r="L49">
            <v>571001</v>
          </cell>
        </row>
        <row r="50">
          <cell r="A50">
            <v>40</v>
          </cell>
          <cell r="B50" t="str">
            <v>Gas Plant Held for Future Use</v>
          </cell>
          <cell r="C50">
            <v>11113</v>
          </cell>
          <cell r="D50">
            <v>-11113</v>
          </cell>
          <cell r="E50" t="str">
            <v>5/</v>
          </cell>
          <cell r="F50">
            <v>0</v>
          </cell>
          <cell r="H50">
            <v>0</v>
          </cell>
          <cell r="J50">
            <v>0</v>
          </cell>
          <cell r="K50" t="str">
            <v xml:space="preserve"> </v>
          </cell>
          <cell r="L50">
            <v>0</v>
          </cell>
        </row>
        <row r="51">
          <cell r="A51">
            <v>41</v>
          </cell>
          <cell r="B51" t="str">
            <v>Accum Def Inc Tax</v>
          </cell>
          <cell r="C51">
            <v>5661599</v>
          </cell>
          <cell r="D51">
            <v>-2932303</v>
          </cell>
          <cell r="E51" t="str">
            <v>3/</v>
          </cell>
          <cell r="F51">
            <v>2729296</v>
          </cell>
          <cell r="H51">
            <v>2729296</v>
          </cell>
          <cell r="J51">
            <v>-99619</v>
          </cell>
          <cell r="K51" t="str">
            <v>g/</v>
          </cell>
          <cell r="L51">
            <v>2629677</v>
          </cell>
        </row>
        <row r="52">
          <cell r="A52">
            <v>42</v>
          </cell>
          <cell r="B52" t="str">
            <v>Unrecovered Purch Gas</v>
          </cell>
          <cell r="C52">
            <v>-428102</v>
          </cell>
          <cell r="D52">
            <v>3580541</v>
          </cell>
          <cell r="E52" t="str">
            <v>4/</v>
          </cell>
          <cell r="F52">
            <v>3152439</v>
          </cell>
          <cell r="H52">
            <v>3152439</v>
          </cell>
          <cell r="J52">
            <v>-115064</v>
          </cell>
          <cell r="K52" t="str">
            <v>h/</v>
          </cell>
          <cell r="L52">
            <v>3037375</v>
          </cell>
        </row>
        <row r="53">
          <cell r="A53">
            <v>43</v>
          </cell>
          <cell r="B53" t="str">
            <v>Cust Advances for Constr.</v>
          </cell>
          <cell r="C53">
            <v>-6132709</v>
          </cell>
          <cell r="D53">
            <v>0</v>
          </cell>
          <cell r="F53">
            <v>-6132709</v>
          </cell>
          <cell r="H53">
            <v>-6132709</v>
          </cell>
          <cell r="J53">
            <v>223783</v>
          </cell>
          <cell r="K53" t="str">
            <v>c/</v>
          </cell>
          <cell r="L53">
            <v>-5908926</v>
          </cell>
        </row>
        <row r="54">
          <cell r="A54">
            <v>44</v>
          </cell>
          <cell r="B54" t="str">
            <v>Accum. Def Inc Tax - Deprec</v>
          </cell>
          <cell r="C54">
            <v>-22514076</v>
          </cell>
          <cell r="D54">
            <v>0</v>
          </cell>
          <cell r="F54">
            <v>-22514076</v>
          </cell>
          <cell r="H54">
            <v>-22514076</v>
          </cell>
          <cell r="J54">
            <v>821764</v>
          </cell>
          <cell r="K54" t="str">
            <v>c/</v>
          </cell>
          <cell r="L54">
            <v>-21692312</v>
          </cell>
        </row>
        <row r="55">
          <cell r="A55">
            <v>45</v>
          </cell>
          <cell r="B55" t="str">
            <v>Accum Def Int Tax - Other</v>
          </cell>
          <cell r="C55">
            <v>-262115</v>
          </cell>
          <cell r="D55">
            <v>-227314</v>
          </cell>
          <cell r="E55" t="str">
            <v>6/</v>
          </cell>
          <cell r="F55">
            <v>-489429</v>
          </cell>
          <cell r="H55">
            <v>-489429</v>
          </cell>
          <cell r="J55">
            <v>17864</v>
          </cell>
          <cell r="K55" t="str">
            <v>f/</v>
          </cell>
          <cell r="L55">
            <v>-471565</v>
          </cell>
        </row>
        <row r="56">
          <cell r="A56">
            <v>46</v>
          </cell>
          <cell r="B56" t="str">
            <v>Customer Deposits</v>
          </cell>
          <cell r="C56">
            <v>-1892923</v>
          </cell>
          <cell r="D56">
            <v>0</v>
          </cell>
          <cell r="F56">
            <v>-1892923</v>
          </cell>
          <cell r="H56">
            <v>-1892923</v>
          </cell>
          <cell r="J56">
            <v>19433</v>
          </cell>
          <cell r="K56" t="str">
            <v>e/</v>
          </cell>
          <cell r="L56">
            <v>-1873490</v>
          </cell>
        </row>
        <row r="57">
          <cell r="A57">
            <v>47</v>
          </cell>
          <cell r="B57" t="str">
            <v>Supplier Refunds</v>
          </cell>
          <cell r="C57">
            <v>-1826268</v>
          </cell>
          <cell r="D57">
            <v>439733</v>
          </cell>
          <cell r="E57" t="str">
            <v>5/</v>
          </cell>
          <cell r="F57">
            <v>-1386535</v>
          </cell>
          <cell r="H57">
            <v>-1386535</v>
          </cell>
          <cell r="J57">
            <v>72252</v>
          </cell>
          <cell r="K57" t="str">
            <v>d/</v>
          </cell>
          <cell r="L57">
            <v>-1314283</v>
          </cell>
        </row>
        <row r="58">
          <cell r="A58">
            <v>48</v>
          </cell>
          <cell r="B58" t="str">
            <v>ITC Pre 1971</v>
          </cell>
          <cell r="C58">
            <v>-10005</v>
          </cell>
          <cell r="D58">
            <v>0</v>
          </cell>
          <cell r="F58">
            <v>-10005</v>
          </cell>
          <cell r="H58">
            <v>-10005</v>
          </cell>
          <cell r="J58">
            <v>365</v>
          </cell>
          <cell r="K58" t="str">
            <v>c/</v>
          </cell>
          <cell r="L58">
            <v>-9640</v>
          </cell>
        </row>
        <row r="59">
          <cell r="A59">
            <v>49</v>
          </cell>
          <cell r="B59" t="str">
            <v xml:space="preserve">Other Def Cr - Moorefield </v>
          </cell>
          <cell r="C59">
            <v>-71742</v>
          </cell>
          <cell r="D59">
            <v>0</v>
          </cell>
          <cell r="F59">
            <v>-71742</v>
          </cell>
          <cell r="H59">
            <v>-71742</v>
          </cell>
          <cell r="J59">
            <v>2618</v>
          </cell>
          <cell r="K59" t="str">
            <v>e/</v>
          </cell>
          <cell r="L59">
            <v>-69124</v>
          </cell>
        </row>
        <row r="60">
          <cell r="A60">
            <v>50</v>
          </cell>
          <cell r="B60" t="str">
            <v>RATE BASE</v>
          </cell>
          <cell r="C60">
            <v>261016895</v>
          </cell>
          <cell r="D60">
            <v>-1201744.9799999995</v>
          </cell>
          <cell r="F60">
            <v>259815150.01999998</v>
          </cell>
          <cell r="G60">
            <v>0</v>
          </cell>
          <cell r="H60">
            <v>259815150.01999998</v>
          </cell>
          <cell r="I60" t="str">
            <v xml:space="preserve"> </v>
          </cell>
          <cell r="J60">
            <v>-9758365</v>
          </cell>
          <cell r="K60" t="str">
            <v xml:space="preserve"> </v>
          </cell>
          <cell r="L60">
            <v>250056785.01999998</v>
          </cell>
        </row>
        <row r="61">
          <cell r="A61" t="str">
            <v xml:space="preserve"> </v>
          </cell>
        </row>
        <row r="62">
          <cell r="A62" t="str">
            <v>1/ Reflects adj for Cash Working Capital</v>
          </cell>
        </row>
        <row r="63">
          <cell r="A63" t="str">
            <v>2/ Adjustment to reflect 13 Month Balances</v>
          </cell>
        </row>
        <row r="64">
          <cell r="A64" t="str">
            <v>3/ Reflects 190 required allowed by Order (See W/P's for Sched 13)</v>
          </cell>
        </row>
        <row r="75">
          <cell r="C75" t="str">
            <v xml:space="preserve"> </v>
          </cell>
        </row>
        <row r="76">
          <cell r="C76" t="str">
            <v xml:space="preserve"> </v>
          </cell>
        </row>
        <row r="77">
          <cell r="C77" t="str">
            <v xml:space="preserve"> </v>
          </cell>
        </row>
      </sheetData>
      <sheetData sheetId="1">
        <row r="1">
          <cell r="A1" t="str">
            <v>ASSETS:</v>
          </cell>
        </row>
        <row r="2">
          <cell r="F2" t="str">
            <v>SOURCE</v>
          </cell>
        </row>
        <row r="3">
          <cell r="A3" t="str">
            <v>ACCT. NO.</v>
          </cell>
          <cell r="B3" t="str">
            <v>AMOUNT</v>
          </cell>
          <cell r="D3" t="str">
            <v>RB</v>
          </cell>
          <cell r="E3" t="str">
            <v>APP</v>
          </cell>
          <cell r="F3" t="str">
            <v>-LT</v>
          </cell>
          <cell r="G3" t="str">
            <v>-ST</v>
          </cell>
        </row>
        <row r="5">
          <cell r="A5" t="str">
            <v>101,104,106,107</v>
          </cell>
          <cell r="B5">
            <v>349962536</v>
          </cell>
          <cell r="D5" t="str">
            <v>X</v>
          </cell>
        </row>
        <row r="6">
          <cell r="A6" t="str">
            <v>121</v>
          </cell>
          <cell r="B6">
            <v>0</v>
          </cell>
          <cell r="D6" t="str">
            <v>X</v>
          </cell>
        </row>
        <row r="7">
          <cell r="A7" t="str">
            <v>108-111</v>
          </cell>
          <cell r="B7">
            <v>-75781684</v>
          </cell>
          <cell r="D7" t="str">
            <v>X</v>
          </cell>
        </row>
        <row r="8">
          <cell r="A8" t="str">
            <v>105</v>
          </cell>
          <cell r="B8">
            <v>11113</v>
          </cell>
          <cell r="C8">
            <v>2203494</v>
          </cell>
          <cell r="E8" t="str">
            <v>X</v>
          </cell>
        </row>
        <row r="9">
          <cell r="A9" t="str">
            <v>131,132,135,136</v>
          </cell>
          <cell r="B9">
            <v>2192381</v>
          </cell>
          <cell r="E9" t="str">
            <v>X</v>
          </cell>
        </row>
        <row r="10">
          <cell r="A10" t="str">
            <v>142,144,173</v>
          </cell>
          <cell r="B10">
            <v>34207379</v>
          </cell>
          <cell r="E10" t="str">
            <v>X</v>
          </cell>
        </row>
        <row r="11">
          <cell r="A11" t="str">
            <v>146</v>
          </cell>
          <cell r="B11">
            <v>-24442</v>
          </cell>
          <cell r="E11" t="str">
            <v>X</v>
          </cell>
        </row>
        <row r="12">
          <cell r="A12">
            <v>146.1</v>
          </cell>
          <cell r="B12">
            <v>30733045</v>
          </cell>
        </row>
        <row r="13">
          <cell r="A13" t="str">
            <v>141</v>
          </cell>
          <cell r="B13">
            <v>49960</v>
          </cell>
          <cell r="C13">
            <v>36081807</v>
          </cell>
          <cell r="E13" t="str">
            <v>X</v>
          </cell>
        </row>
        <row r="14">
          <cell r="A14" t="str">
            <v>143</v>
          </cell>
          <cell r="B14">
            <v>1824490</v>
          </cell>
          <cell r="E14" t="str">
            <v>X</v>
          </cell>
        </row>
        <row r="15">
          <cell r="A15" t="str">
            <v>171+172</v>
          </cell>
          <cell r="B15">
            <v>-22</v>
          </cell>
          <cell r="E15" t="str">
            <v>X</v>
          </cell>
        </row>
        <row r="16">
          <cell r="A16" t="str">
            <v>164</v>
          </cell>
          <cell r="B16">
            <v>12708022</v>
          </cell>
          <cell r="D16" t="str">
            <v>X</v>
          </cell>
        </row>
        <row r="17">
          <cell r="A17" t="str">
            <v>151</v>
          </cell>
          <cell r="B17">
            <v>520183</v>
          </cell>
          <cell r="D17" t="str">
            <v>X</v>
          </cell>
        </row>
        <row r="18">
          <cell r="A18" t="str">
            <v>154</v>
          </cell>
          <cell r="B18">
            <v>-2</v>
          </cell>
          <cell r="D18" t="str">
            <v>X</v>
          </cell>
        </row>
        <row r="19">
          <cell r="A19" t="str">
            <v>163</v>
          </cell>
          <cell r="B19">
            <v>-29</v>
          </cell>
          <cell r="E19" t="str">
            <v>X</v>
          </cell>
        </row>
        <row r="20">
          <cell r="A20" t="str">
            <v>165 TOTAL</v>
          </cell>
          <cell r="B20">
            <v>1263236</v>
          </cell>
          <cell r="C20">
            <v>190170</v>
          </cell>
          <cell r="E20" t="str">
            <v>X</v>
          </cell>
        </row>
        <row r="21">
          <cell r="A21" t="str">
            <v xml:space="preserve">  165.5</v>
          </cell>
          <cell r="B21" t="str">
            <v xml:space="preserve"> </v>
          </cell>
          <cell r="C21">
            <v>0</v>
          </cell>
          <cell r="D21" t="str">
            <v>X</v>
          </cell>
        </row>
        <row r="22">
          <cell r="A22" t="str">
            <v xml:space="preserve">  165.15</v>
          </cell>
          <cell r="B22" t="str">
            <v xml:space="preserve"> </v>
          </cell>
          <cell r="C22">
            <v>1073066</v>
          </cell>
          <cell r="D22" t="str">
            <v>X</v>
          </cell>
        </row>
        <row r="23">
          <cell r="A23" t="str">
            <v>182</v>
          </cell>
          <cell r="B23">
            <v>1947311</v>
          </cell>
          <cell r="D23" t="str">
            <v>X</v>
          </cell>
        </row>
        <row r="24">
          <cell r="A24" t="str">
            <v>174</v>
          </cell>
          <cell r="B24">
            <v>2400626</v>
          </cell>
          <cell r="C24">
            <v>2590796</v>
          </cell>
          <cell r="E24" t="str">
            <v>X</v>
          </cell>
        </row>
        <row r="25">
          <cell r="A25" t="str">
            <v>181</v>
          </cell>
          <cell r="B25">
            <v>25</v>
          </cell>
          <cell r="C25">
            <v>14143263</v>
          </cell>
          <cell r="E25" t="str">
            <v>X</v>
          </cell>
        </row>
        <row r="26">
          <cell r="A26" t="str">
            <v>182</v>
          </cell>
          <cell r="B26">
            <v>9961708</v>
          </cell>
          <cell r="E26" t="str">
            <v>X</v>
          </cell>
        </row>
        <row r="27">
          <cell r="A27" t="str">
            <v>183</v>
          </cell>
          <cell r="B27">
            <v>436756</v>
          </cell>
          <cell r="E27" t="str">
            <v>X</v>
          </cell>
        </row>
        <row r="28">
          <cell r="A28" t="str">
            <v>184</v>
          </cell>
          <cell r="B28">
            <v>9879</v>
          </cell>
          <cell r="E28" t="str">
            <v>X</v>
          </cell>
        </row>
        <row r="29">
          <cell r="A29" t="str">
            <v>186</v>
          </cell>
          <cell r="B29">
            <v>1787580</v>
          </cell>
          <cell r="E29" t="str">
            <v>X</v>
          </cell>
        </row>
        <row r="30">
          <cell r="A30" t="str">
            <v>188</v>
          </cell>
          <cell r="B30">
            <v>4</v>
          </cell>
          <cell r="E30" t="str">
            <v>X</v>
          </cell>
        </row>
        <row r="31">
          <cell r="A31" t="str">
            <v>190 (SPLIT)</v>
          </cell>
          <cell r="B31">
            <v>3784052</v>
          </cell>
          <cell r="C31">
            <v>9445651</v>
          </cell>
          <cell r="E31" t="str">
            <v>X</v>
          </cell>
        </row>
        <row r="32">
          <cell r="B32">
            <v>5661599</v>
          </cell>
          <cell r="D32" t="str">
            <v>X</v>
          </cell>
        </row>
        <row r="33">
          <cell r="A33" t="str">
            <v>191-13600+2</v>
          </cell>
          <cell r="B33">
            <v>8440888</v>
          </cell>
          <cell r="C33">
            <v>3384838</v>
          </cell>
          <cell r="D33" t="str">
            <v>X</v>
          </cell>
        </row>
        <row r="34">
          <cell r="A34" t="str">
            <v>191-13640+3</v>
          </cell>
          <cell r="B34">
            <v>-8868990</v>
          </cell>
          <cell r="E34" t="str">
            <v>X</v>
          </cell>
        </row>
        <row r="35">
          <cell r="A35" t="str">
            <v>191-13620,30</v>
          </cell>
          <cell r="B35">
            <v>3812938</v>
          </cell>
        </row>
        <row r="36">
          <cell r="A36" t="str">
            <v>191-other</v>
          </cell>
          <cell r="B36">
            <v>2</v>
          </cell>
        </row>
        <row r="37">
          <cell r="A37" t="str">
            <v>199</v>
          </cell>
          <cell r="B37">
            <v>0</v>
          </cell>
        </row>
        <row r="38">
          <cell r="A38" t="str">
            <v>134</v>
          </cell>
          <cell r="B38">
            <v>0</v>
          </cell>
          <cell r="E38" t="str">
            <v>X</v>
          </cell>
        </row>
        <row r="39">
          <cell r="A39" t="str">
            <v xml:space="preserve"> </v>
          </cell>
          <cell r="D39" t="str">
            <v xml:space="preserve"> </v>
          </cell>
        </row>
        <row r="40">
          <cell r="B40">
            <v>387040544</v>
          </cell>
        </row>
        <row r="43">
          <cell r="A43" t="str">
            <v>LIABILITIES:</v>
          </cell>
        </row>
        <row r="45">
          <cell r="F45" t="str">
            <v>SOURCE</v>
          </cell>
        </row>
        <row r="46">
          <cell r="A46" t="str">
            <v>ACCT. NO.</v>
          </cell>
          <cell r="B46" t="str">
            <v>AMOUNT</v>
          </cell>
          <cell r="D46" t="str">
            <v>RB</v>
          </cell>
          <cell r="E46" t="str">
            <v>APP</v>
          </cell>
          <cell r="F46" t="str">
            <v>-LT</v>
          </cell>
          <cell r="G46" t="str">
            <v>-ST</v>
          </cell>
        </row>
        <row r="47">
          <cell r="A47" t="str">
            <v>223,224</v>
          </cell>
          <cell r="B47">
            <v>117377016</v>
          </cell>
          <cell r="F47" t="str">
            <v>X</v>
          </cell>
        </row>
        <row r="48">
          <cell r="A48" t="str">
            <v>231</v>
          </cell>
          <cell r="B48">
            <v>200002</v>
          </cell>
          <cell r="F48" t="str">
            <v>X</v>
          </cell>
        </row>
        <row r="49">
          <cell r="A49" t="str">
            <v>233</v>
          </cell>
          <cell r="B49">
            <v>0</v>
          </cell>
          <cell r="C49">
            <v>117577018</v>
          </cell>
          <cell r="F49" t="str">
            <v>X</v>
          </cell>
        </row>
        <row r="50">
          <cell r="A50" t="str">
            <v>232</v>
          </cell>
          <cell r="B50">
            <v>14604284</v>
          </cell>
          <cell r="G50" t="str">
            <v>X</v>
          </cell>
        </row>
        <row r="51">
          <cell r="A51" t="str">
            <v>234</v>
          </cell>
          <cell r="B51">
            <v>49820900</v>
          </cell>
          <cell r="G51" t="str">
            <v>X</v>
          </cell>
        </row>
        <row r="52">
          <cell r="A52" t="str">
            <v>234.3</v>
          </cell>
          <cell r="B52">
            <v>-2</v>
          </cell>
          <cell r="C52">
            <v>49820898</v>
          </cell>
          <cell r="G52" t="str">
            <v>X</v>
          </cell>
        </row>
        <row r="53">
          <cell r="A53" t="str">
            <v>236</v>
          </cell>
          <cell r="B53">
            <v>2240730</v>
          </cell>
          <cell r="G53" t="str">
            <v>X</v>
          </cell>
        </row>
        <row r="54">
          <cell r="A54" t="str">
            <v>237</v>
          </cell>
          <cell r="B54">
            <v>229654</v>
          </cell>
          <cell r="C54">
            <v>2470384</v>
          </cell>
          <cell r="G54" t="str">
            <v>X</v>
          </cell>
        </row>
        <row r="55">
          <cell r="A55" t="str">
            <v>242.22 (1/2)</v>
          </cell>
          <cell r="B55">
            <v>1826268</v>
          </cell>
          <cell r="D55" t="str">
            <v>X</v>
          </cell>
          <cell r="G55" t="str">
            <v xml:space="preserve"> </v>
          </cell>
        </row>
        <row r="56">
          <cell r="A56" t="str">
            <v>282 (1/2)</v>
          </cell>
          <cell r="B56">
            <v>19887</v>
          </cell>
          <cell r="G56" t="str">
            <v>X</v>
          </cell>
        </row>
        <row r="57">
          <cell r="A57" t="str">
            <v>283 (1/2)</v>
          </cell>
          <cell r="B57">
            <v>2953872</v>
          </cell>
          <cell r="C57">
            <v>3906174</v>
          </cell>
          <cell r="G57" t="str">
            <v>X</v>
          </cell>
        </row>
        <row r="58">
          <cell r="A58" t="str">
            <v>235</v>
          </cell>
          <cell r="B58">
            <v>1892923</v>
          </cell>
          <cell r="D58" t="str">
            <v>X</v>
          </cell>
          <cell r="G58" t="str">
            <v xml:space="preserve"> </v>
          </cell>
        </row>
        <row r="59">
          <cell r="A59" t="str">
            <v>238</v>
          </cell>
          <cell r="B59">
            <v>0</v>
          </cell>
          <cell r="C59">
            <v>11315463</v>
          </cell>
          <cell r="G59" t="str">
            <v>X</v>
          </cell>
        </row>
        <row r="60">
          <cell r="A60" t="str">
            <v>241</v>
          </cell>
          <cell r="B60">
            <v>1009546</v>
          </cell>
          <cell r="G60" t="str">
            <v>X</v>
          </cell>
        </row>
        <row r="61">
          <cell r="A61" t="str">
            <v>242 (SPLIT)(2/2)</v>
          </cell>
          <cell r="B61">
            <v>10305917</v>
          </cell>
          <cell r="G61" t="str">
            <v>X</v>
          </cell>
        </row>
        <row r="62">
          <cell r="A62" t="str">
            <v>242.9950</v>
          </cell>
          <cell r="B62">
            <v>2082442</v>
          </cell>
          <cell r="C62">
            <v>12388359</v>
          </cell>
          <cell r="D62" t="str">
            <v>X</v>
          </cell>
          <cell r="G62" t="str">
            <v xml:space="preserve"> </v>
          </cell>
        </row>
        <row r="63">
          <cell r="A63" t="str">
            <v>243</v>
          </cell>
          <cell r="B63">
            <v>0</v>
          </cell>
          <cell r="G63" t="str">
            <v>X</v>
          </cell>
        </row>
        <row r="64">
          <cell r="A64" t="str">
            <v>282 (1/2)</v>
          </cell>
          <cell r="B64">
            <v>275832</v>
          </cell>
          <cell r="C64" t="str">
            <v xml:space="preserve"> </v>
          </cell>
          <cell r="G64" t="str">
            <v>X</v>
          </cell>
        </row>
        <row r="65">
          <cell r="A65" t="str">
            <v>282 (2/2)</v>
          </cell>
          <cell r="B65">
            <v>22514076</v>
          </cell>
          <cell r="C65">
            <v>22789908</v>
          </cell>
          <cell r="D65" t="str">
            <v>X</v>
          </cell>
          <cell r="G65" t="str">
            <v xml:space="preserve"> </v>
          </cell>
        </row>
        <row r="66">
          <cell r="A66" t="str">
            <v>283 (1/2)</v>
          </cell>
          <cell r="B66">
            <v>656583</v>
          </cell>
          <cell r="G66" t="str">
            <v>X</v>
          </cell>
        </row>
        <row r="67">
          <cell r="A67" t="str">
            <v>283 (2/2)</v>
          </cell>
          <cell r="B67">
            <v>262115</v>
          </cell>
          <cell r="C67">
            <v>918698</v>
          </cell>
          <cell r="D67" t="str">
            <v>X</v>
          </cell>
          <cell r="G67" t="str">
            <v xml:space="preserve"> </v>
          </cell>
        </row>
        <row r="68">
          <cell r="A68" t="str">
            <v>255 POST 71</v>
          </cell>
          <cell r="B68">
            <v>2804318</v>
          </cell>
          <cell r="G68" t="str">
            <v>X</v>
          </cell>
        </row>
        <row r="69">
          <cell r="A69" t="str">
            <v>255 PRE 71</v>
          </cell>
          <cell r="B69">
            <v>10005</v>
          </cell>
          <cell r="D69" t="str">
            <v>X</v>
          </cell>
          <cell r="G69" t="str">
            <v xml:space="preserve"> </v>
          </cell>
        </row>
        <row r="70">
          <cell r="A70" t="str">
            <v>254</v>
          </cell>
          <cell r="B70">
            <v>1459271</v>
          </cell>
          <cell r="D70" t="str">
            <v>X</v>
          </cell>
          <cell r="G70" t="str">
            <v xml:space="preserve"> </v>
          </cell>
        </row>
        <row r="71">
          <cell r="A71" t="str">
            <v>227</v>
          </cell>
          <cell r="B71">
            <v>0</v>
          </cell>
          <cell r="G71" t="str">
            <v>X</v>
          </cell>
        </row>
        <row r="72">
          <cell r="A72" t="str">
            <v>228</v>
          </cell>
          <cell r="B72">
            <v>61172</v>
          </cell>
          <cell r="G72" t="str">
            <v>X</v>
          </cell>
        </row>
        <row r="73">
          <cell r="A73" t="str">
            <v>229</v>
          </cell>
          <cell r="B73">
            <v>948325</v>
          </cell>
          <cell r="C73">
            <v>1009497</v>
          </cell>
          <cell r="G73" t="str">
            <v>X</v>
          </cell>
        </row>
        <row r="74">
          <cell r="A74" t="str">
            <v>252</v>
          </cell>
          <cell r="B74">
            <v>6132709</v>
          </cell>
          <cell r="D74" t="str">
            <v>X</v>
          </cell>
          <cell r="G74" t="str">
            <v xml:space="preserve"> </v>
          </cell>
        </row>
        <row r="75">
          <cell r="A75" t="str">
            <v>253 (SPLIT)</v>
          </cell>
          <cell r="B75">
            <v>5486315</v>
          </cell>
          <cell r="G75" t="str">
            <v>X</v>
          </cell>
        </row>
        <row r="76">
          <cell r="A76" t="str">
            <v>MOOREFIELD</v>
          </cell>
          <cell r="B76">
            <v>71742</v>
          </cell>
          <cell r="C76">
            <v>5558057</v>
          </cell>
          <cell r="D76" t="str">
            <v>X</v>
          </cell>
          <cell r="G76" t="str">
            <v xml:space="preserve"> </v>
          </cell>
        </row>
        <row r="77">
          <cell r="B77">
            <v>245245902</v>
          </cell>
          <cell r="G77" t="str">
            <v xml:space="preserve"> </v>
          </cell>
        </row>
        <row r="78">
          <cell r="A78" t="str">
            <v>C.S.</v>
          </cell>
          <cell r="B78">
            <v>141794642</v>
          </cell>
          <cell r="G78" t="str">
            <v>X</v>
          </cell>
        </row>
        <row r="79">
          <cell r="B79">
            <v>387040544</v>
          </cell>
        </row>
        <row r="81">
          <cell r="B81">
            <v>0</v>
          </cell>
        </row>
        <row r="83">
          <cell r="A83" t="str">
            <v>SEE G. GARDNER(RATE BASE) FOR ACCOUNTS TO INCLUDE</v>
          </cell>
        </row>
        <row r="85">
          <cell r="A85" t="str">
            <v>ACCT NO 190:</v>
          </cell>
          <cell r="C85" t="str">
            <v>PER BOOK</v>
          </cell>
        </row>
        <row r="86">
          <cell r="A86" t="str">
            <v>SECT 461-H RATE REFUNDS- FED</v>
          </cell>
          <cell r="C86">
            <v>16451</v>
          </cell>
          <cell r="D86" t="str">
            <v>190-1402</v>
          </cell>
          <cell r="E86" t="str">
            <v>*</v>
          </cell>
        </row>
        <row r="87">
          <cell r="A87" t="str">
            <v>SECT 463 - VACATION ACCRUAL</v>
          </cell>
          <cell r="C87">
            <v>420841</v>
          </cell>
          <cell r="D87" t="str">
            <v>190-1905</v>
          </cell>
          <cell r="E87" t="str">
            <v>*</v>
          </cell>
        </row>
        <row r="88">
          <cell r="A88" t="str">
            <v>THRIFT RESTORATION PLAN</v>
          </cell>
          <cell r="C88">
            <v>13928</v>
          </cell>
          <cell r="D88" t="str">
            <v>190-1910</v>
          </cell>
          <cell r="E88" t="str">
            <v>*</v>
          </cell>
        </row>
        <row r="89">
          <cell r="A89" t="str">
            <v>DEF'D COMPENSATION</v>
          </cell>
          <cell r="C89">
            <v>2</v>
          </cell>
          <cell r="D89" t="str">
            <v>190-1922</v>
          </cell>
          <cell r="E89" t="str">
            <v>*</v>
          </cell>
        </row>
        <row r="90">
          <cell r="A90" t="str">
            <v>INJURIES &amp; DAMAGES</v>
          </cell>
          <cell r="C90">
            <v>15050</v>
          </cell>
          <cell r="D90" t="str">
            <v>190-1923</v>
          </cell>
          <cell r="E90" t="str">
            <v>*</v>
          </cell>
        </row>
        <row r="91">
          <cell r="A91" t="str">
            <v>RET INCOME PLAN - FED</v>
          </cell>
          <cell r="C91">
            <v>1</v>
          </cell>
          <cell r="D91" t="str">
            <v>190-1935</v>
          </cell>
          <cell r="E91" t="str">
            <v>*</v>
          </cell>
        </row>
        <row r="92">
          <cell r="A92" t="str">
            <v>PENSION RESTORATION PLAN</v>
          </cell>
          <cell r="C92">
            <v>1167</v>
          </cell>
          <cell r="D92" t="str">
            <v>190-1937</v>
          </cell>
          <cell r="E92" t="str">
            <v>*</v>
          </cell>
        </row>
        <row r="93">
          <cell r="A93" t="str">
            <v>CONT IN AID OF CONST - FED</v>
          </cell>
          <cell r="B93" t="str">
            <v xml:space="preserve"> </v>
          </cell>
          <cell r="C93">
            <v>2887034</v>
          </cell>
          <cell r="D93" t="str">
            <v>190-2851</v>
          </cell>
          <cell r="E93" t="str">
            <v>*</v>
          </cell>
        </row>
        <row r="94">
          <cell r="A94" t="str">
            <v>CAP OF STORAGE GAS INVENTORY</v>
          </cell>
          <cell r="B94" t="str">
            <v xml:space="preserve"> </v>
          </cell>
          <cell r="C94">
            <v>402521</v>
          </cell>
          <cell r="D94" t="str">
            <v>190-2902</v>
          </cell>
          <cell r="E94" t="str">
            <v>*</v>
          </cell>
        </row>
        <row r="95">
          <cell r="A95" t="str">
            <v>CAP OF DIRECT AND AVOIDED INT - FED</v>
          </cell>
          <cell r="C95">
            <v>856882</v>
          </cell>
          <cell r="D95" t="str">
            <v>190-2917</v>
          </cell>
          <cell r="E95" t="str">
            <v>*</v>
          </cell>
        </row>
        <row r="96">
          <cell r="A96" t="str">
            <v>CMEP - DAP RESERVE - FED</v>
          </cell>
          <cell r="C96">
            <v>99906</v>
          </cell>
          <cell r="D96" t="str">
            <v>190-2920</v>
          </cell>
          <cell r="E96" t="str">
            <v>*</v>
          </cell>
        </row>
        <row r="97">
          <cell r="A97" t="str">
            <v>LIFO INVENTORY VALUATION</v>
          </cell>
          <cell r="C97">
            <v>922716</v>
          </cell>
          <cell r="D97" t="str">
            <v>190-2922</v>
          </cell>
          <cell r="E97" t="str">
            <v>*</v>
          </cell>
        </row>
        <row r="98">
          <cell r="A98" t="str">
            <v>ARBORETUM RENT EXPENSE</v>
          </cell>
          <cell r="C98">
            <v>25100</v>
          </cell>
          <cell r="D98" t="str">
            <v>190-2939</v>
          </cell>
          <cell r="E98" t="str">
            <v>*</v>
          </cell>
        </row>
        <row r="99">
          <cell r="C99">
            <v>5661599</v>
          </cell>
        </row>
        <row r="102">
          <cell r="A102" t="str">
            <v>END USER EXCHANGE GAS</v>
          </cell>
          <cell r="C102">
            <v>2554732</v>
          </cell>
          <cell r="D102" t="str">
            <v>191-13620</v>
          </cell>
        </row>
        <row r="103">
          <cell r="A103" t="str">
            <v>TRANSPORTER IMBALANCE</v>
          </cell>
          <cell r="C103">
            <v>1258206</v>
          </cell>
          <cell r="D103" t="str">
            <v>191-13630</v>
          </cell>
        </row>
        <row r="104">
          <cell r="C104">
            <v>3812938</v>
          </cell>
        </row>
        <row r="108">
          <cell r="A108" t="str">
            <v>UTILITY OPER INCOME- FED</v>
          </cell>
          <cell r="C108">
            <v>21347050</v>
          </cell>
          <cell r="D108" t="str">
            <v>282-2205</v>
          </cell>
          <cell r="E108" t="str">
            <v>*</v>
          </cell>
        </row>
        <row r="109">
          <cell r="A109" t="str">
            <v>PROP REMOVAL COSTS - FED</v>
          </cell>
          <cell r="C109">
            <v>97942</v>
          </cell>
          <cell r="D109" t="str">
            <v>282-2231</v>
          </cell>
          <cell r="E109" t="str">
            <v>*</v>
          </cell>
        </row>
        <row r="110">
          <cell r="A110" t="str">
            <v>LOSS ON RETIREMENT - FED</v>
          </cell>
          <cell r="C110">
            <v>1069084</v>
          </cell>
          <cell r="D110" t="str">
            <v>282-2211</v>
          </cell>
          <cell r="E110" t="str">
            <v>*</v>
          </cell>
        </row>
        <row r="111">
          <cell r="C111">
            <v>22514076</v>
          </cell>
        </row>
        <row r="113">
          <cell r="A113" t="str">
            <v>DEFD GAIN -FED</v>
          </cell>
          <cell r="C113">
            <v>422808</v>
          </cell>
          <cell r="D113" t="str">
            <v>283-1304</v>
          </cell>
          <cell r="E113" t="str">
            <v>*</v>
          </cell>
        </row>
        <row r="114">
          <cell r="A114" t="str">
            <v>UNBILLED REV - FED</v>
          </cell>
          <cell r="C114">
            <v>26</v>
          </cell>
          <cell r="D114" t="str">
            <v>283-1521</v>
          </cell>
          <cell r="E114" t="str">
            <v>*</v>
          </cell>
        </row>
        <row r="115">
          <cell r="A115" t="str">
            <v>RETIREMENT INC PLAN - FED</v>
          </cell>
          <cell r="C115">
            <v>-854823</v>
          </cell>
          <cell r="D115" t="str">
            <v>283-1903</v>
          </cell>
          <cell r="E115" t="str">
            <v>*</v>
          </cell>
        </row>
        <row r="116">
          <cell r="A116" t="str">
            <v>RETIREMENT INC PLAN - FED</v>
          </cell>
          <cell r="C116">
            <v>-221897</v>
          </cell>
          <cell r="D116" t="str">
            <v>283-1941</v>
          </cell>
          <cell r="E116" t="str">
            <v>*</v>
          </cell>
        </row>
        <row r="117">
          <cell r="A117" t="str">
            <v>CAP. INV. TAX SAVINGS</v>
          </cell>
          <cell r="C117">
            <v>784</v>
          </cell>
          <cell r="D117" t="str">
            <v>283-6902</v>
          </cell>
          <cell r="E117" t="str">
            <v>*</v>
          </cell>
        </row>
        <row r="118">
          <cell r="A118" t="str">
            <v>LEGAL LIAB ON HEADQTR -FED</v>
          </cell>
          <cell r="C118">
            <v>174245</v>
          </cell>
          <cell r="D118" t="str">
            <v>283-2951</v>
          </cell>
          <cell r="E118" t="str">
            <v>*</v>
          </cell>
        </row>
        <row r="119">
          <cell r="A119" t="str">
            <v>CAPITALIZED INTEREST DURING CONST</v>
          </cell>
          <cell r="C119">
            <v>6019</v>
          </cell>
          <cell r="D119" t="str">
            <v>283-2912</v>
          </cell>
          <cell r="E119" t="str">
            <v>*</v>
          </cell>
        </row>
        <row r="120">
          <cell r="A120" t="str">
            <v>SECTION 174-A</v>
          </cell>
          <cell r="C120">
            <v>734953</v>
          </cell>
          <cell r="D120" t="str">
            <v>283-2913</v>
          </cell>
          <cell r="E120" t="str">
            <v>*</v>
          </cell>
        </row>
        <row r="121">
          <cell r="C121">
            <v>262115</v>
          </cell>
        </row>
        <row r="124">
          <cell r="A124" t="str">
            <v>Accrued Plant in Service</v>
          </cell>
          <cell r="C124">
            <v>2082442</v>
          </cell>
          <cell r="D124" t="str">
            <v xml:space="preserve">242-9950-15280 </v>
          </cell>
        </row>
        <row r="125">
          <cell r="A125" t="str">
            <v xml:space="preserve"> </v>
          </cell>
          <cell r="C125" t="str">
            <v xml:space="preserve"> </v>
          </cell>
          <cell r="D125" t="str">
            <v xml:space="preserve">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sum page"/>
      <sheetName val="revlag"/>
      <sheetName val="coll-lag"/>
      <sheetName val="sum of ar"/>
      <sheetName val="rev"/>
      <sheetName val="gaspurch"/>
      <sheetName val="tco"/>
      <sheetName val="non-appa"/>
      <sheetName val="vendors"/>
      <sheetName val="payroll"/>
      <sheetName val="bi-pay"/>
      <sheetName val="month-pay"/>
      <sheetName val="FIT"/>
      <sheetName val="FICA"/>
      <sheetName val="fica-bi"/>
      <sheetName val="fica-mo"/>
      <sheetName val="STATE BI"/>
      <sheetName val="STATE MO"/>
      <sheetName val="payroll taxes"/>
      <sheetName val="FUTA"/>
      <sheetName val="benefit"/>
      <sheetName val="property"/>
      <sheetName val="grossrec"/>
      <sheetName val="interest"/>
      <sheetName val="pscfees"/>
      <sheetName val="other"/>
      <sheetName val="Gro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10"/>
    </sheetNames>
    <sheetDataSet>
      <sheetData sheetId="0">
        <row r="1">
          <cell r="H1" t="str">
            <v>Exhibit No. 10</v>
          </cell>
        </row>
        <row r="2">
          <cell r="H2" t="str">
            <v>Sheet 1 of</v>
          </cell>
        </row>
        <row r="3">
          <cell r="H3" t="str">
            <v>14 Sheets</v>
          </cell>
        </row>
        <row r="4">
          <cell r="H4" t="str">
            <v>Witness:  R.D. Gibbons</v>
          </cell>
        </row>
        <row r="5">
          <cell r="D5" t="str">
            <v>COLUMBIA GAS OF MARYLAND, INC.</v>
          </cell>
        </row>
        <row r="7">
          <cell r="D7" t="str">
            <v>SUMMARY OF CASH WORKING CAPITAL ALLOWANCE</v>
          </cell>
        </row>
        <row r="9">
          <cell r="D9" t="str">
            <v>FOR THE TWELVE MONTHS ENDED SEPTEMBER 30, 1996</v>
          </cell>
        </row>
        <row r="11">
          <cell r="A11" t="str">
            <v>Line</v>
          </cell>
          <cell r="H11" t="str">
            <v>Pro Forma</v>
          </cell>
        </row>
        <row r="12">
          <cell r="A12" t="str">
            <v>No.</v>
          </cell>
          <cell r="D12" t="str">
            <v>Description</v>
          </cell>
          <cell r="H12" t="str">
            <v>at Proposed Rates</v>
          </cell>
        </row>
        <row r="15">
          <cell r="A15" t="str">
            <v>1</v>
          </cell>
          <cell r="C15" t="str">
            <v>(1) Cash working capital allowance resulting from</v>
          </cell>
        </row>
        <row r="16">
          <cell r="A16" t="str">
            <v>2</v>
          </cell>
          <cell r="C16" t="str">
            <v xml:space="preserve">    the lag in the collection of revenue being</v>
          </cell>
        </row>
        <row r="17">
          <cell r="A17" t="str">
            <v>3</v>
          </cell>
          <cell r="C17" t="str">
            <v xml:space="preserve">    greater than the lag in the payment of expenses</v>
          </cell>
          <cell r="H17">
            <v>966607</v>
          </cell>
        </row>
        <row r="19">
          <cell r="A19" t="str">
            <v>4</v>
          </cell>
          <cell r="C19" t="str">
            <v>(2) Minimum bank balances to compensate banking</v>
          </cell>
        </row>
        <row r="20">
          <cell r="A20" t="str">
            <v>5</v>
          </cell>
          <cell r="C20" t="str">
            <v xml:space="preserve">    institutions for banking services:</v>
          </cell>
        </row>
        <row r="22">
          <cell r="A22" t="str">
            <v>6</v>
          </cell>
          <cell r="C22" t="str">
            <v xml:space="preserve">      General Fund (average daily balance)</v>
          </cell>
          <cell r="H22">
            <v>22002</v>
          </cell>
        </row>
        <row r="23">
          <cell r="A23" t="str">
            <v>7</v>
          </cell>
          <cell r="C23" t="str">
            <v xml:space="preserve">      Local Offices Working Fund</v>
          </cell>
          <cell r="H23">
            <v>980</v>
          </cell>
        </row>
        <row r="25">
          <cell r="A25" t="str">
            <v>8</v>
          </cell>
          <cell r="C25" t="str">
            <v xml:space="preserve">      Total Minimum Bank Balances</v>
          </cell>
          <cell r="H25">
            <v>22982</v>
          </cell>
        </row>
        <row r="28">
          <cell r="A28" t="str">
            <v>9</v>
          </cell>
          <cell r="C28" t="str">
            <v>TOTAL CASH WORKING CAPITAL ALLOWANCE</v>
          </cell>
          <cell r="H28">
            <v>989589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5">
    <tabColor rgb="FF00B050"/>
    <pageSetUpPr fitToPage="1"/>
  </sheetPr>
  <dimension ref="A1:E39"/>
  <sheetViews>
    <sheetView zoomScaleNormal="100" zoomScaleSheetLayoutView="110" workbookViewId="0">
      <selection activeCell="E2" sqref="E2"/>
    </sheetView>
  </sheetViews>
  <sheetFormatPr defaultColWidth="9.6640625" defaultRowHeight="13.15"/>
  <cols>
    <col min="1" max="1" width="4.6640625" style="1" customWidth="1"/>
    <col min="2" max="2" width="38.109375" style="1" customWidth="1"/>
    <col min="3" max="3" width="18.21875" style="1" customWidth="1"/>
    <col min="4" max="4" width="12.109375" style="1" customWidth="1"/>
    <col min="5" max="5" width="12" style="1" customWidth="1"/>
    <col min="6" max="16384" width="9.6640625" style="1"/>
  </cols>
  <sheetData>
    <row r="1" spans="1:5" ht="12.6" customHeight="1">
      <c r="A1" s="617" t="str">
        <f>'(WP) Instructions &amp; Input'!B2</f>
        <v>COLUMBIA GAS OF KENTUCKY, INC.</v>
      </c>
      <c r="B1" s="617"/>
      <c r="C1" s="617"/>
      <c r="E1" s="614" t="s">
        <v>392</v>
      </c>
    </row>
    <row r="2" spans="1:5" ht="12.6" customHeight="1">
      <c r="A2" s="620" t="str">
        <f>'(WP) Instructions &amp; Input'!B9</f>
        <v>CASE NO. 2021-00183</v>
      </c>
      <c r="B2" s="620"/>
      <c r="C2" s="620"/>
      <c r="E2" s="615" t="s">
        <v>394</v>
      </c>
    </row>
    <row r="3" spans="1:5" ht="12.6" customHeight="1">
      <c r="A3" s="616" t="str">
        <f>'(WP) Instructions &amp; Input'!B3</f>
        <v>CASH WORKING CAPITAL</v>
      </c>
      <c r="B3" s="616"/>
      <c r="C3" s="616"/>
      <c r="E3" s="614" t="s">
        <v>393</v>
      </c>
    </row>
    <row r="4" spans="1:5" ht="12.6" customHeight="1">
      <c r="A4" s="619" t="s">
        <v>306</v>
      </c>
      <c r="B4" s="619"/>
      <c r="C4" s="619"/>
      <c r="D4" s="268"/>
      <c r="E4" s="201"/>
    </row>
    <row r="5" spans="1:5" ht="12.6" customHeight="1">
      <c r="A5" s="617" t="str">
        <f>'(WP) Instructions &amp; Input'!B4</f>
        <v>TME:  DECEMBER 31, 2019</v>
      </c>
      <c r="B5" s="617"/>
      <c r="C5" s="617"/>
      <c r="D5" s="268"/>
      <c r="E5" s="201"/>
    </row>
    <row r="6" spans="1:5" ht="12.6" customHeight="1">
      <c r="A6" s="270"/>
      <c r="B6" s="270"/>
      <c r="C6" s="270"/>
      <c r="D6" s="268"/>
      <c r="E6" s="201"/>
    </row>
    <row r="7" spans="1:5" ht="12.6" customHeight="1">
      <c r="A7" s="270"/>
      <c r="B7" s="270"/>
      <c r="C7" s="600" t="str">
        <f>'(WP) Instructions &amp; Input'!$B$11</f>
        <v>Attachment KLJ-CWC-1</v>
      </c>
      <c r="D7" s="268"/>
      <c r="E7" s="201"/>
    </row>
    <row r="8" spans="1:5" ht="12.6" customHeight="1">
      <c r="A8" s="270"/>
      <c r="B8" s="270"/>
      <c r="C8" s="600" t="s">
        <v>340</v>
      </c>
      <c r="D8" s="268"/>
      <c r="E8" s="201"/>
    </row>
    <row r="9" spans="1:5" ht="12.6" customHeight="1">
      <c r="A9" s="270"/>
      <c r="B9" s="270"/>
      <c r="C9" s="588" t="str">
        <f>'(WP) Instructions &amp; Input'!$B$12</f>
        <v>WITNESS: JOHNSON</v>
      </c>
      <c r="D9" s="268"/>
      <c r="E9" s="201"/>
    </row>
    <row r="10" spans="1:5" ht="12.6" customHeight="1">
      <c r="A10" s="204"/>
      <c r="B10" s="204"/>
      <c r="C10" s="204"/>
      <c r="D10" s="204"/>
      <c r="E10" s="201"/>
    </row>
    <row r="11" spans="1:5" ht="12.6" customHeight="1">
      <c r="A11" s="270" t="s">
        <v>12</v>
      </c>
      <c r="B11" s="204"/>
      <c r="C11" s="270" t="s">
        <v>28</v>
      </c>
      <c r="D11" s="204"/>
      <c r="E11" s="201"/>
    </row>
    <row r="12" spans="1:5" ht="12.6" customHeight="1">
      <c r="A12" s="271" t="s">
        <v>15</v>
      </c>
      <c r="B12" s="272" t="s">
        <v>29</v>
      </c>
      <c r="C12" s="271" t="s">
        <v>30</v>
      </c>
      <c r="D12" s="204"/>
      <c r="E12" s="201"/>
    </row>
    <row r="13" spans="1:5" ht="12.6" customHeight="1">
      <c r="A13" s="204"/>
      <c r="B13" s="273" t="s">
        <v>31</v>
      </c>
      <c r="C13" s="270" t="s">
        <v>19</v>
      </c>
      <c r="D13" s="204"/>
      <c r="E13" s="201"/>
    </row>
    <row r="14" spans="1:5" ht="12.6" customHeight="1">
      <c r="A14" s="201"/>
      <c r="B14" s="201"/>
      <c r="C14" s="201"/>
      <c r="D14" s="201"/>
      <c r="E14" s="201"/>
    </row>
    <row r="15" spans="1:5" ht="12.6" customHeight="1">
      <c r="A15" s="274" t="s">
        <v>32</v>
      </c>
      <c r="B15" s="275" t="s">
        <v>112</v>
      </c>
      <c r="C15" s="276">
        <f>ROUND(366/12/2,2)</f>
        <v>15.25</v>
      </c>
      <c r="D15" s="201"/>
      <c r="E15" s="201"/>
    </row>
    <row r="16" spans="1:5" ht="12.6" customHeight="1">
      <c r="A16" s="274" t="s">
        <v>33</v>
      </c>
      <c r="B16" s="275" t="s">
        <v>52</v>
      </c>
      <c r="C16" s="277">
        <f>'Sh 3a - Coll-Lag'!G37</f>
        <v>2.5099999999999998</v>
      </c>
      <c r="D16" s="201"/>
      <c r="E16" s="201"/>
    </row>
    <row r="17" spans="1:5" ht="12.6" customHeight="1">
      <c r="A17" s="274">
        <v>3</v>
      </c>
      <c r="B17" s="275" t="s">
        <v>213</v>
      </c>
      <c r="C17" s="277">
        <f>'Sh 3c - Bill Lag'!D20</f>
        <v>2.23</v>
      </c>
      <c r="D17" s="201"/>
      <c r="E17" s="201"/>
    </row>
    <row r="18" spans="1:5" ht="12.6" customHeight="1">
      <c r="A18" s="201"/>
      <c r="B18" s="278"/>
      <c r="C18" s="279"/>
      <c r="D18" s="201"/>
      <c r="E18" s="201"/>
    </row>
    <row r="19" spans="1:5" ht="12.6" customHeight="1">
      <c r="A19" s="274">
        <v>4</v>
      </c>
      <c r="B19" s="280" t="s">
        <v>36</v>
      </c>
      <c r="C19" s="196">
        <f>C15+C16+C17</f>
        <v>19.989999999999998</v>
      </c>
      <c r="D19" s="201"/>
      <c r="E19" s="201"/>
    </row>
    <row r="20" spans="1:5" ht="12.6" customHeight="1">
      <c r="A20" s="201"/>
      <c r="B20" s="201"/>
      <c r="C20" s="201"/>
      <c r="D20" s="201"/>
      <c r="E20" s="201"/>
    </row>
    <row r="21" spans="1:5" ht="39" customHeight="1">
      <c r="A21" s="281" t="s">
        <v>155</v>
      </c>
      <c r="B21" s="618" t="s">
        <v>299</v>
      </c>
      <c r="C21" s="618"/>
      <c r="D21" s="201"/>
      <c r="E21" s="201"/>
    </row>
    <row r="22" spans="1:5" ht="12.6" customHeight="1">
      <c r="A22" s="201" t="s">
        <v>65</v>
      </c>
      <c r="B22" s="201"/>
      <c r="C22" s="201"/>
      <c r="D22" s="201"/>
      <c r="E22" s="201"/>
    </row>
    <row r="23" spans="1:5" ht="12.6" customHeight="1">
      <c r="A23" s="282"/>
      <c r="B23" s="201"/>
      <c r="C23" s="201"/>
      <c r="D23" s="201"/>
      <c r="E23" s="201"/>
    </row>
    <row r="24" spans="1:5" ht="12.6" customHeight="1">
      <c r="A24" s="201"/>
      <c r="B24" s="201"/>
      <c r="C24" s="201"/>
      <c r="D24" s="201"/>
      <c r="E24" s="201"/>
    </row>
    <row r="25" spans="1:5" ht="12.6" customHeight="1">
      <c r="A25" s="201"/>
      <c r="B25" s="201"/>
      <c r="C25" s="201"/>
      <c r="D25" s="201"/>
      <c r="E25" s="201"/>
    </row>
    <row r="26" spans="1:5" ht="12.6" customHeight="1">
      <c r="A26" s="201"/>
      <c r="B26" s="201"/>
      <c r="C26" s="201"/>
      <c r="D26" s="201"/>
      <c r="E26" s="201"/>
    </row>
    <row r="27" spans="1:5">
      <c r="A27" s="201"/>
      <c r="B27" s="201"/>
      <c r="C27" s="201"/>
      <c r="D27" s="201"/>
      <c r="E27" s="201"/>
    </row>
    <row r="28" spans="1:5">
      <c r="A28" s="201"/>
      <c r="B28" s="201"/>
      <c r="C28" s="201"/>
      <c r="D28" s="201"/>
      <c r="E28" s="201"/>
    </row>
    <row r="29" spans="1:5">
      <c r="A29" s="201"/>
      <c r="B29" s="201"/>
      <c r="C29" s="201"/>
      <c r="D29" s="201"/>
      <c r="E29" s="201"/>
    </row>
    <row r="30" spans="1:5">
      <c r="A30" s="201"/>
      <c r="B30" s="201"/>
      <c r="C30" s="201"/>
      <c r="D30" s="201"/>
      <c r="E30" s="201"/>
    </row>
    <row r="31" spans="1:5">
      <c r="A31" s="201"/>
      <c r="B31" s="201"/>
      <c r="C31" s="201"/>
      <c r="D31" s="201"/>
      <c r="E31" s="201"/>
    </row>
    <row r="32" spans="1:5">
      <c r="A32" s="201"/>
      <c r="B32" s="201"/>
      <c r="C32" s="201"/>
      <c r="D32" s="201"/>
      <c r="E32" s="201"/>
    </row>
    <row r="33" spans="1:5">
      <c r="A33" s="201"/>
      <c r="B33" s="201"/>
      <c r="C33" s="201"/>
      <c r="D33" s="201"/>
      <c r="E33" s="201"/>
    </row>
    <row r="34" spans="1:5">
      <c r="A34" s="201"/>
      <c r="B34" s="201"/>
      <c r="C34" s="201"/>
      <c r="D34" s="201"/>
      <c r="E34" s="201"/>
    </row>
    <row r="35" spans="1:5">
      <c r="A35" s="201"/>
      <c r="B35" s="201"/>
      <c r="C35" s="201"/>
      <c r="D35" s="201"/>
      <c r="E35" s="201"/>
    </row>
    <row r="36" spans="1:5">
      <c r="A36" s="201"/>
      <c r="B36" s="201"/>
      <c r="C36" s="201"/>
      <c r="D36" s="201"/>
      <c r="E36" s="201"/>
    </row>
    <row r="37" spans="1:5">
      <c r="A37" s="201"/>
      <c r="B37" s="201"/>
      <c r="C37" s="201"/>
      <c r="D37" s="201"/>
      <c r="E37" s="201"/>
    </row>
    <row r="38" spans="1:5">
      <c r="A38" s="201"/>
      <c r="B38" s="201"/>
      <c r="C38" s="201"/>
      <c r="D38" s="201"/>
      <c r="E38" s="201"/>
    </row>
    <row r="39" spans="1:5">
      <c r="A39" s="201"/>
      <c r="B39" s="201"/>
      <c r="C39" s="201"/>
      <c r="D39" s="201"/>
      <c r="E39" s="201"/>
    </row>
  </sheetData>
  <mergeCells count="6">
    <mergeCell ref="A3:C3"/>
    <mergeCell ref="A1:C1"/>
    <mergeCell ref="B21:C21"/>
    <mergeCell ref="A5:C5"/>
    <mergeCell ref="A4:C4"/>
    <mergeCell ref="A2:C2"/>
  </mergeCells>
  <phoneticPr fontId="0" type="noConversion"/>
  <printOptions horizontalCentered="1"/>
  <pageMargins left="0.5" right="0.5" top="1" bottom="0.1" header="0.5" footer="0.38"/>
  <pageSetup orientation="portrait" r:id="rId1"/>
  <headerFooter alignWithMargins="0">
    <oddHeader>&amp;RKY PSC Case No. 2021-00183
Staff 3-034
Attachment  A
Page &amp;P of &amp;N</oddHeader>
  </headerFooter>
  <ignoredErrors>
    <ignoredError sqref="A1 A3 A5 C15" unlockedFormula="1"/>
    <ignoredError sqref="C13"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transitionEntry="1" codeName="Sheet13">
    <tabColor rgb="FF00B050"/>
  </sheetPr>
  <dimension ref="A1:L258"/>
  <sheetViews>
    <sheetView zoomScaleNormal="100" zoomScaleSheetLayoutView="100" workbookViewId="0">
      <selection activeCell="K2" sqref="K2"/>
    </sheetView>
  </sheetViews>
  <sheetFormatPr defaultColWidth="9.6640625" defaultRowHeight="12.75"/>
  <cols>
    <col min="1" max="1" width="5.6640625" style="285" customWidth="1"/>
    <col min="2" max="3" width="10.33203125" style="285" customWidth="1"/>
    <col min="4" max="4" width="9.21875" style="285" customWidth="1"/>
    <col min="5" max="5" width="8.109375" style="285" customWidth="1"/>
    <col min="6" max="6" width="8.21875" style="285" bestFit="1" customWidth="1"/>
    <col min="7" max="8" width="12.109375" style="285" customWidth="1"/>
    <col min="9" max="9" width="5.21875" style="285" customWidth="1"/>
    <col min="10" max="10" width="9.6640625" style="285"/>
    <col min="11" max="11" width="7" style="285" bestFit="1" customWidth="1"/>
    <col min="12" max="12" width="8.6640625" style="285" customWidth="1"/>
    <col min="13" max="16384" width="9.6640625" style="285"/>
  </cols>
  <sheetData>
    <row r="1" spans="1:11" ht="14.25">
      <c r="A1" s="638" t="str">
        <f>'(WP) Instructions &amp; Input'!B2</f>
        <v>COLUMBIA GAS OF KENTUCKY, INC.</v>
      </c>
      <c r="B1" s="638"/>
      <c r="C1" s="638"/>
      <c r="D1" s="638"/>
      <c r="E1" s="638"/>
      <c r="F1" s="638"/>
      <c r="G1" s="638"/>
      <c r="H1" s="638"/>
      <c r="I1" s="432"/>
      <c r="K1" s="614" t="s">
        <v>392</v>
      </c>
    </row>
    <row r="2" spans="1:11" ht="14.25">
      <c r="A2" s="641" t="str">
        <f>'(WP) Instructions &amp; Input'!B9</f>
        <v>CASE NO. 2021-00183</v>
      </c>
      <c r="B2" s="641"/>
      <c r="C2" s="641"/>
      <c r="D2" s="641"/>
      <c r="E2" s="641"/>
      <c r="F2" s="641"/>
      <c r="G2" s="641"/>
      <c r="H2" s="641"/>
      <c r="K2" s="615" t="s">
        <v>394</v>
      </c>
    </row>
    <row r="3" spans="1:11" ht="14.25">
      <c r="A3" s="639" t="str">
        <f>'(WP) Instructions &amp; Input'!B3</f>
        <v>CASH WORKING CAPITAL</v>
      </c>
      <c r="B3" s="639"/>
      <c r="C3" s="639"/>
      <c r="D3" s="639"/>
      <c r="E3" s="639"/>
      <c r="F3" s="639"/>
      <c r="G3" s="639"/>
      <c r="H3" s="639"/>
      <c r="I3" s="432"/>
      <c r="K3" s="614" t="s">
        <v>393</v>
      </c>
    </row>
    <row r="4" spans="1:11" ht="13.15">
      <c r="A4" s="640" t="s">
        <v>315</v>
      </c>
      <c r="B4" s="640"/>
      <c r="C4" s="640"/>
      <c r="D4" s="640"/>
      <c r="E4" s="640"/>
      <c r="F4" s="640"/>
      <c r="G4" s="640"/>
      <c r="H4" s="640"/>
      <c r="I4" s="432"/>
    </row>
    <row r="5" spans="1:11" ht="13.15">
      <c r="A5" s="638" t="str">
        <f>'(WP) Instructions &amp; Input'!B4</f>
        <v>TME:  DECEMBER 31, 2019</v>
      </c>
      <c r="B5" s="638"/>
      <c r="C5" s="638"/>
      <c r="D5" s="638"/>
      <c r="E5" s="638"/>
      <c r="F5" s="638"/>
      <c r="G5" s="638"/>
      <c r="H5" s="638"/>
      <c r="I5" s="432"/>
    </row>
    <row r="6" spans="1:11" ht="13.15">
      <c r="A6" s="449"/>
      <c r="B6" s="449"/>
      <c r="C6" s="449"/>
      <c r="D6" s="449"/>
      <c r="E6" s="449"/>
      <c r="F6" s="449"/>
      <c r="G6" s="449"/>
      <c r="H6" s="449"/>
      <c r="I6" s="432"/>
    </row>
    <row r="7" spans="1:11" ht="13.15">
      <c r="A7" s="449"/>
      <c r="B7" s="449"/>
      <c r="C7" s="449"/>
      <c r="D7" s="449"/>
      <c r="E7" s="449"/>
      <c r="F7" s="449"/>
      <c r="G7" s="449"/>
      <c r="H7" s="600" t="str">
        <f>'(WP) Instructions &amp; Input'!$B$11</f>
        <v>Attachment KLJ-CWC-1</v>
      </c>
      <c r="I7" s="432"/>
    </row>
    <row r="8" spans="1:11" ht="13.15">
      <c r="A8" s="449"/>
      <c r="B8" s="449"/>
      <c r="C8" s="449"/>
      <c r="D8" s="449"/>
      <c r="E8" s="449"/>
      <c r="F8" s="449"/>
      <c r="G8" s="449"/>
      <c r="H8" s="600" t="s">
        <v>346</v>
      </c>
      <c r="I8" s="432"/>
    </row>
    <row r="9" spans="1:11" ht="13.15">
      <c r="A9" s="449"/>
      <c r="B9" s="449"/>
      <c r="C9" s="449"/>
      <c r="D9" s="449"/>
      <c r="E9" s="449"/>
      <c r="F9" s="449"/>
      <c r="G9" s="449"/>
      <c r="H9" s="588" t="str">
        <f>'(WP) Instructions &amp; Input'!$B$12</f>
        <v>WITNESS: JOHNSON</v>
      </c>
      <c r="I9" s="432"/>
    </row>
    <row r="10" spans="1:11" ht="13.15">
      <c r="A10" s="287"/>
      <c r="B10" s="287"/>
      <c r="C10" s="287"/>
      <c r="D10" s="287"/>
      <c r="E10" s="287"/>
      <c r="F10" s="287"/>
      <c r="G10" s="287"/>
      <c r="H10" s="287"/>
    </row>
    <row r="11" spans="1:11" ht="13.15">
      <c r="A11" s="288"/>
      <c r="B11" s="288"/>
      <c r="C11" s="288"/>
      <c r="D11" s="289" t="s">
        <v>24</v>
      </c>
      <c r="E11" s="290"/>
      <c r="F11" s="291" t="s">
        <v>95</v>
      </c>
      <c r="G11" s="288"/>
      <c r="H11" s="288"/>
    </row>
    <row r="12" spans="1:11" ht="13.15">
      <c r="A12" s="288"/>
      <c r="B12" s="288"/>
      <c r="C12" s="291" t="s">
        <v>118</v>
      </c>
      <c r="D12" s="289" t="s">
        <v>116</v>
      </c>
      <c r="E12" s="289"/>
      <c r="F12" s="291" t="s">
        <v>157</v>
      </c>
      <c r="G12" s="291" t="s">
        <v>158</v>
      </c>
      <c r="H12" s="291" t="s">
        <v>95</v>
      </c>
    </row>
    <row r="13" spans="1:11" ht="13.15">
      <c r="A13" s="291" t="s">
        <v>12</v>
      </c>
      <c r="B13" s="291"/>
      <c r="C13" s="291" t="s">
        <v>115</v>
      </c>
      <c r="D13" s="289" t="s">
        <v>117</v>
      </c>
      <c r="E13" s="289" t="s">
        <v>1</v>
      </c>
      <c r="F13" s="289" t="s">
        <v>14</v>
      </c>
      <c r="G13" s="291" t="s">
        <v>95</v>
      </c>
      <c r="H13" s="291" t="s">
        <v>157</v>
      </c>
      <c r="I13" s="296"/>
    </row>
    <row r="14" spans="1:11" ht="13.15">
      <c r="A14" s="292" t="s">
        <v>15</v>
      </c>
      <c r="B14" s="292" t="s">
        <v>156</v>
      </c>
      <c r="C14" s="292" t="s">
        <v>130</v>
      </c>
      <c r="D14" s="293" t="s">
        <v>114</v>
      </c>
      <c r="E14" s="293" t="s">
        <v>96</v>
      </c>
      <c r="F14" s="293" t="s">
        <v>17</v>
      </c>
      <c r="G14" s="292" t="s">
        <v>157</v>
      </c>
      <c r="H14" s="433" t="s">
        <v>159</v>
      </c>
      <c r="I14" s="434"/>
    </row>
    <row r="15" spans="1:11" ht="13.15">
      <c r="A15" s="288"/>
      <c r="B15" s="291" t="s">
        <v>18</v>
      </c>
      <c r="C15" s="294" t="s">
        <v>19</v>
      </c>
      <c r="D15" s="289" t="s">
        <v>20</v>
      </c>
      <c r="E15" s="295" t="s">
        <v>21</v>
      </c>
      <c r="F15" s="294" t="s">
        <v>163</v>
      </c>
      <c r="G15" s="294" t="s">
        <v>135</v>
      </c>
      <c r="H15" s="435" t="s">
        <v>164</v>
      </c>
      <c r="I15" s="296"/>
    </row>
    <row r="16" spans="1:11" ht="13.15">
      <c r="A16" s="288"/>
      <c r="B16" s="291"/>
      <c r="C16" s="294"/>
      <c r="D16" s="289"/>
      <c r="E16" s="295"/>
      <c r="G16" s="178" t="s">
        <v>183</v>
      </c>
      <c r="H16" s="435"/>
      <c r="I16" s="296"/>
    </row>
    <row r="17" spans="1:12">
      <c r="B17" s="296"/>
      <c r="C17" s="297"/>
      <c r="D17" s="298"/>
      <c r="E17" s="299"/>
      <c r="F17" s="297"/>
      <c r="G17" s="297"/>
      <c r="H17" s="436"/>
      <c r="I17" s="296"/>
    </row>
    <row r="18" spans="1:12" ht="15" customHeight="1">
      <c r="A18" s="450">
        <v>1</v>
      </c>
      <c r="B18" s="238">
        <v>43469</v>
      </c>
      <c r="C18" s="238">
        <v>43470</v>
      </c>
      <c r="D18" s="451">
        <f>B18-C18</f>
        <v>-1</v>
      </c>
      <c r="E18" s="451">
        <v>7</v>
      </c>
      <c r="F18" s="240">
        <f>D18+E18</f>
        <v>6</v>
      </c>
      <c r="G18" s="452">
        <v>492485.53</v>
      </c>
      <c r="H18" s="453">
        <f t="shared" ref="H18:H43" si="0">G18*F18</f>
        <v>2954913.18</v>
      </c>
      <c r="I18" s="438"/>
      <c r="K18" s="439"/>
    </row>
    <row r="19" spans="1:12" ht="15" customHeight="1">
      <c r="A19" s="450">
        <f>A18+1</f>
        <v>2</v>
      </c>
      <c r="B19" s="238">
        <v>43483</v>
      </c>
      <c r="C19" s="238">
        <v>43484</v>
      </c>
      <c r="D19" s="451">
        <f t="shared" ref="D19:D43" si="1">B19-C19</f>
        <v>-1</v>
      </c>
      <c r="E19" s="451">
        <f>$E$18</f>
        <v>7</v>
      </c>
      <c r="F19" s="240">
        <f t="shared" ref="F19:F43" si="2">D19+E19</f>
        <v>6</v>
      </c>
      <c r="G19" s="452">
        <v>459185.41</v>
      </c>
      <c r="H19" s="453">
        <f t="shared" si="0"/>
        <v>2755112.46</v>
      </c>
      <c r="I19" s="438"/>
      <c r="K19" s="440"/>
      <c r="L19" s="246"/>
    </row>
    <row r="20" spans="1:12" ht="15" customHeight="1">
      <c r="A20" s="450">
        <f>A19+1</f>
        <v>3</v>
      </c>
      <c r="B20" s="238">
        <v>43497</v>
      </c>
      <c r="C20" s="238">
        <v>43498</v>
      </c>
      <c r="D20" s="451">
        <f t="shared" si="1"/>
        <v>-1</v>
      </c>
      <c r="E20" s="451">
        <f t="shared" ref="E20:E43" si="3">$E$18</f>
        <v>7</v>
      </c>
      <c r="F20" s="240">
        <f t="shared" si="2"/>
        <v>6</v>
      </c>
      <c r="G20" s="452">
        <v>544790.57999999996</v>
      </c>
      <c r="H20" s="453">
        <f t="shared" si="0"/>
        <v>3268743.4799999995</v>
      </c>
      <c r="I20" s="438"/>
      <c r="K20" s="440"/>
      <c r="L20" s="246"/>
    </row>
    <row r="21" spans="1:12" ht="15" customHeight="1">
      <c r="A21" s="450">
        <f t="shared" ref="A21:A41" si="4">A20+1</f>
        <v>4</v>
      </c>
      <c r="B21" s="238">
        <v>43511</v>
      </c>
      <c r="C21" s="238">
        <v>43512</v>
      </c>
      <c r="D21" s="451">
        <f t="shared" si="1"/>
        <v>-1</v>
      </c>
      <c r="E21" s="451">
        <f t="shared" si="3"/>
        <v>7</v>
      </c>
      <c r="F21" s="240">
        <f t="shared" si="2"/>
        <v>6</v>
      </c>
      <c r="G21" s="452">
        <v>547655.02</v>
      </c>
      <c r="H21" s="453">
        <f t="shared" si="0"/>
        <v>3285930.12</v>
      </c>
      <c r="I21" s="438"/>
      <c r="K21" s="440"/>
      <c r="L21" s="246"/>
    </row>
    <row r="22" spans="1:12" ht="15" customHeight="1">
      <c r="A22" s="450">
        <f t="shared" si="4"/>
        <v>5</v>
      </c>
      <c r="B22" s="238">
        <v>43525</v>
      </c>
      <c r="C22" s="238">
        <v>43526</v>
      </c>
      <c r="D22" s="451">
        <f t="shared" si="1"/>
        <v>-1</v>
      </c>
      <c r="E22" s="451">
        <f t="shared" si="3"/>
        <v>7</v>
      </c>
      <c r="F22" s="240">
        <f t="shared" si="2"/>
        <v>6</v>
      </c>
      <c r="G22" s="452">
        <v>899074.29</v>
      </c>
      <c r="H22" s="453">
        <f t="shared" si="0"/>
        <v>5394445.7400000002</v>
      </c>
      <c r="I22" s="438"/>
      <c r="K22" s="440"/>
      <c r="L22" s="246"/>
    </row>
    <row r="23" spans="1:12" ht="15" customHeight="1">
      <c r="A23" s="450">
        <f>A22+1</f>
        <v>6</v>
      </c>
      <c r="B23" s="238">
        <v>43539</v>
      </c>
      <c r="C23" s="238">
        <v>43540</v>
      </c>
      <c r="D23" s="451">
        <f t="shared" si="1"/>
        <v>-1</v>
      </c>
      <c r="E23" s="451">
        <f t="shared" si="3"/>
        <v>7</v>
      </c>
      <c r="F23" s="240">
        <f t="shared" si="2"/>
        <v>6</v>
      </c>
      <c r="G23" s="452">
        <v>513394.47</v>
      </c>
      <c r="H23" s="453">
        <f t="shared" si="0"/>
        <v>3080366.82</v>
      </c>
      <c r="I23" s="438"/>
      <c r="K23" s="440"/>
      <c r="L23" s="246"/>
    </row>
    <row r="24" spans="1:12" ht="15" customHeight="1">
      <c r="A24" s="450">
        <f t="shared" si="4"/>
        <v>7</v>
      </c>
      <c r="B24" s="238">
        <v>43553</v>
      </c>
      <c r="C24" s="238">
        <v>43554</v>
      </c>
      <c r="D24" s="451">
        <f t="shared" si="1"/>
        <v>-1</v>
      </c>
      <c r="E24" s="451">
        <f t="shared" si="3"/>
        <v>7</v>
      </c>
      <c r="F24" s="240">
        <f t="shared" si="2"/>
        <v>6</v>
      </c>
      <c r="G24" s="452">
        <v>494228.39</v>
      </c>
      <c r="H24" s="453">
        <f t="shared" si="0"/>
        <v>2965370.34</v>
      </c>
      <c r="I24" s="438"/>
      <c r="K24" s="440"/>
      <c r="L24" s="246"/>
    </row>
    <row r="25" spans="1:12" ht="15" customHeight="1">
      <c r="A25" s="450">
        <f t="shared" si="4"/>
        <v>8</v>
      </c>
      <c r="B25" s="238">
        <v>43567</v>
      </c>
      <c r="C25" s="238">
        <v>43568</v>
      </c>
      <c r="D25" s="451">
        <f t="shared" si="1"/>
        <v>-1</v>
      </c>
      <c r="E25" s="451">
        <f t="shared" si="3"/>
        <v>7</v>
      </c>
      <c r="F25" s="240">
        <f t="shared" si="2"/>
        <v>6</v>
      </c>
      <c r="G25" s="452">
        <v>519947.72</v>
      </c>
      <c r="H25" s="453">
        <f t="shared" si="0"/>
        <v>3119686.32</v>
      </c>
      <c r="I25" s="438"/>
      <c r="K25" s="440"/>
      <c r="L25" s="246"/>
    </row>
    <row r="26" spans="1:12" ht="15" customHeight="1">
      <c r="A26" s="450">
        <f>A25+1</f>
        <v>9</v>
      </c>
      <c r="B26" s="238">
        <v>43581</v>
      </c>
      <c r="C26" s="238">
        <v>43582</v>
      </c>
      <c r="D26" s="451">
        <f t="shared" si="1"/>
        <v>-1</v>
      </c>
      <c r="E26" s="451">
        <f t="shared" si="3"/>
        <v>7</v>
      </c>
      <c r="F26" s="240">
        <f t="shared" si="2"/>
        <v>6</v>
      </c>
      <c r="G26" s="452">
        <v>509017.02</v>
      </c>
      <c r="H26" s="453">
        <f t="shared" si="0"/>
        <v>3054102.12</v>
      </c>
      <c r="I26" s="438"/>
      <c r="K26" s="440"/>
      <c r="L26" s="246"/>
    </row>
    <row r="27" spans="1:12" ht="15" customHeight="1">
      <c r="A27" s="450">
        <f t="shared" si="4"/>
        <v>10</v>
      </c>
      <c r="B27" s="238">
        <v>43595</v>
      </c>
      <c r="C27" s="238">
        <v>43596</v>
      </c>
      <c r="D27" s="451">
        <f t="shared" si="1"/>
        <v>-1</v>
      </c>
      <c r="E27" s="451">
        <f t="shared" si="3"/>
        <v>7</v>
      </c>
      <c r="F27" s="240">
        <f t="shared" si="2"/>
        <v>6</v>
      </c>
      <c r="G27" s="452">
        <v>510663.73</v>
      </c>
      <c r="H27" s="453">
        <f t="shared" si="0"/>
        <v>3063982.38</v>
      </c>
      <c r="I27" s="438"/>
      <c r="K27" s="440"/>
      <c r="L27" s="246"/>
    </row>
    <row r="28" spans="1:12" ht="15" customHeight="1">
      <c r="A28" s="450">
        <f t="shared" si="4"/>
        <v>11</v>
      </c>
      <c r="B28" s="238">
        <v>43609</v>
      </c>
      <c r="C28" s="238">
        <v>43610</v>
      </c>
      <c r="D28" s="451">
        <f t="shared" si="1"/>
        <v>-1</v>
      </c>
      <c r="E28" s="451">
        <f t="shared" si="3"/>
        <v>7</v>
      </c>
      <c r="F28" s="240">
        <f t="shared" si="2"/>
        <v>6</v>
      </c>
      <c r="G28" s="452">
        <v>507666.44</v>
      </c>
      <c r="H28" s="453">
        <f t="shared" si="0"/>
        <v>3045998.64</v>
      </c>
      <c r="I28" s="438"/>
      <c r="K28" s="440"/>
      <c r="L28" s="246"/>
    </row>
    <row r="29" spans="1:12" ht="15" customHeight="1">
      <c r="A29" s="450">
        <f>A28+1</f>
        <v>12</v>
      </c>
      <c r="B29" s="238">
        <v>43623</v>
      </c>
      <c r="C29" s="238">
        <v>43624</v>
      </c>
      <c r="D29" s="451">
        <f t="shared" si="1"/>
        <v>-1</v>
      </c>
      <c r="E29" s="451">
        <f t="shared" si="3"/>
        <v>7</v>
      </c>
      <c r="F29" s="240">
        <f t="shared" si="2"/>
        <v>6</v>
      </c>
      <c r="G29" s="452">
        <v>527306.26</v>
      </c>
      <c r="H29" s="453">
        <f t="shared" si="0"/>
        <v>3163837.56</v>
      </c>
      <c r="I29" s="438"/>
      <c r="K29" s="440"/>
      <c r="L29" s="246"/>
    </row>
    <row r="30" spans="1:12" ht="15" customHeight="1">
      <c r="A30" s="450">
        <f t="shared" si="4"/>
        <v>13</v>
      </c>
      <c r="B30" s="238">
        <v>43637</v>
      </c>
      <c r="C30" s="238">
        <v>43638</v>
      </c>
      <c r="D30" s="451">
        <f t="shared" si="1"/>
        <v>-1</v>
      </c>
      <c r="E30" s="451">
        <f t="shared" si="3"/>
        <v>7</v>
      </c>
      <c r="F30" s="240">
        <f t="shared" si="2"/>
        <v>6</v>
      </c>
      <c r="G30" s="452">
        <v>533150.64</v>
      </c>
      <c r="H30" s="453">
        <f t="shared" si="0"/>
        <v>3198903.84</v>
      </c>
      <c r="I30" s="438"/>
      <c r="K30" s="440"/>
      <c r="L30" s="246"/>
    </row>
    <row r="31" spans="1:12" ht="15" customHeight="1">
      <c r="A31" s="450">
        <f>A30+1</f>
        <v>14</v>
      </c>
      <c r="B31" s="238">
        <v>43651</v>
      </c>
      <c r="C31" s="238">
        <v>43652</v>
      </c>
      <c r="D31" s="451">
        <f t="shared" si="1"/>
        <v>-1</v>
      </c>
      <c r="E31" s="451">
        <f t="shared" si="3"/>
        <v>7</v>
      </c>
      <c r="F31" s="240">
        <f t="shared" si="2"/>
        <v>6</v>
      </c>
      <c r="G31" s="452">
        <v>548241.11</v>
      </c>
      <c r="H31" s="453">
        <f t="shared" si="0"/>
        <v>3289446.66</v>
      </c>
      <c r="I31" s="438"/>
      <c r="K31" s="440"/>
      <c r="L31" s="246"/>
    </row>
    <row r="32" spans="1:12" ht="15" customHeight="1">
      <c r="A32" s="450">
        <f t="shared" si="4"/>
        <v>15</v>
      </c>
      <c r="B32" s="238">
        <v>43665</v>
      </c>
      <c r="C32" s="238">
        <v>43666</v>
      </c>
      <c r="D32" s="451">
        <f t="shared" si="1"/>
        <v>-1</v>
      </c>
      <c r="E32" s="451">
        <f t="shared" si="3"/>
        <v>7</v>
      </c>
      <c r="F32" s="240">
        <f t="shared" si="2"/>
        <v>6</v>
      </c>
      <c r="G32" s="452">
        <v>526735.35</v>
      </c>
      <c r="H32" s="453">
        <f t="shared" si="0"/>
        <v>3160412.0999999996</v>
      </c>
      <c r="I32" s="438"/>
      <c r="K32" s="440"/>
      <c r="L32" s="246"/>
    </row>
    <row r="33" spans="1:12" ht="15" customHeight="1">
      <c r="A33" s="450">
        <f t="shared" si="4"/>
        <v>16</v>
      </c>
      <c r="B33" s="238">
        <v>43679</v>
      </c>
      <c r="C33" s="238">
        <v>43680</v>
      </c>
      <c r="D33" s="451">
        <f t="shared" si="1"/>
        <v>-1</v>
      </c>
      <c r="E33" s="451">
        <f t="shared" si="3"/>
        <v>7</v>
      </c>
      <c r="F33" s="240">
        <f t="shared" si="2"/>
        <v>6</v>
      </c>
      <c r="G33" s="452">
        <v>560769.75</v>
      </c>
      <c r="H33" s="453">
        <f t="shared" si="0"/>
        <v>3364618.5</v>
      </c>
      <c r="I33" s="438"/>
      <c r="K33" s="440"/>
      <c r="L33" s="246"/>
    </row>
    <row r="34" spans="1:12" ht="15" customHeight="1">
      <c r="A34" s="450">
        <f>A33+1</f>
        <v>17</v>
      </c>
      <c r="B34" s="238">
        <v>43693</v>
      </c>
      <c r="C34" s="238">
        <v>43694</v>
      </c>
      <c r="D34" s="451">
        <f t="shared" si="1"/>
        <v>-1</v>
      </c>
      <c r="E34" s="451">
        <f t="shared" si="3"/>
        <v>7</v>
      </c>
      <c r="F34" s="240">
        <f t="shared" si="2"/>
        <v>6</v>
      </c>
      <c r="G34" s="452">
        <v>593667.15</v>
      </c>
      <c r="H34" s="453">
        <f t="shared" si="0"/>
        <v>3562002.9000000004</v>
      </c>
      <c r="I34" s="438"/>
      <c r="K34" s="440"/>
      <c r="L34" s="246"/>
    </row>
    <row r="35" spans="1:12" ht="15" customHeight="1">
      <c r="A35" s="450">
        <f t="shared" si="4"/>
        <v>18</v>
      </c>
      <c r="B35" s="238">
        <v>43707</v>
      </c>
      <c r="C35" s="238">
        <v>43708</v>
      </c>
      <c r="D35" s="451">
        <f t="shared" si="1"/>
        <v>-1</v>
      </c>
      <c r="E35" s="451">
        <f t="shared" si="3"/>
        <v>7</v>
      </c>
      <c r="F35" s="240">
        <f t="shared" si="2"/>
        <v>6</v>
      </c>
      <c r="G35" s="452">
        <v>585935.81000000006</v>
      </c>
      <c r="H35" s="453">
        <f t="shared" si="0"/>
        <v>3515614.8600000003</v>
      </c>
      <c r="I35" s="438"/>
      <c r="K35" s="440"/>
      <c r="L35" s="246"/>
    </row>
    <row r="36" spans="1:12" ht="15" customHeight="1">
      <c r="A36" s="450">
        <f t="shared" si="4"/>
        <v>19</v>
      </c>
      <c r="B36" s="238">
        <v>43721</v>
      </c>
      <c r="C36" s="238">
        <v>43722</v>
      </c>
      <c r="D36" s="451">
        <f t="shared" si="1"/>
        <v>-1</v>
      </c>
      <c r="E36" s="451">
        <f t="shared" si="3"/>
        <v>7</v>
      </c>
      <c r="F36" s="240">
        <f t="shared" si="2"/>
        <v>6</v>
      </c>
      <c r="G36" s="454">
        <v>606463.07999999996</v>
      </c>
      <c r="H36" s="453">
        <f t="shared" si="0"/>
        <v>3638778.4799999995</v>
      </c>
      <c r="I36" s="438"/>
      <c r="K36" s="440"/>
      <c r="L36" s="246"/>
    </row>
    <row r="37" spans="1:12" ht="15" customHeight="1">
      <c r="A37" s="450">
        <f>A36+1</f>
        <v>20</v>
      </c>
      <c r="B37" s="238">
        <v>43735</v>
      </c>
      <c r="C37" s="238">
        <v>43736</v>
      </c>
      <c r="D37" s="451">
        <f t="shared" si="1"/>
        <v>-1</v>
      </c>
      <c r="E37" s="451">
        <f t="shared" si="3"/>
        <v>7</v>
      </c>
      <c r="F37" s="240">
        <f t="shared" si="2"/>
        <v>6</v>
      </c>
      <c r="G37" s="454">
        <v>598035.84000000008</v>
      </c>
      <c r="H37" s="453">
        <f t="shared" si="0"/>
        <v>3588215.0400000005</v>
      </c>
      <c r="I37" s="438"/>
      <c r="K37" s="440"/>
      <c r="L37" s="246"/>
    </row>
    <row r="38" spans="1:12" ht="15" customHeight="1">
      <c r="A38" s="450">
        <f t="shared" si="4"/>
        <v>21</v>
      </c>
      <c r="B38" s="238">
        <v>43749</v>
      </c>
      <c r="C38" s="238">
        <v>43750</v>
      </c>
      <c r="D38" s="451">
        <f t="shared" si="1"/>
        <v>-1</v>
      </c>
      <c r="E38" s="451">
        <f t="shared" si="3"/>
        <v>7</v>
      </c>
      <c r="F38" s="240">
        <f t="shared" si="2"/>
        <v>6</v>
      </c>
      <c r="G38" s="454">
        <v>618553.18999999994</v>
      </c>
      <c r="H38" s="453">
        <f t="shared" si="0"/>
        <v>3711319.1399999997</v>
      </c>
      <c r="I38" s="438"/>
      <c r="K38" s="440"/>
      <c r="L38" s="246"/>
    </row>
    <row r="39" spans="1:12" ht="15" customHeight="1">
      <c r="A39" s="450">
        <f>A38+1</f>
        <v>22</v>
      </c>
      <c r="B39" s="238">
        <v>43763</v>
      </c>
      <c r="C39" s="238">
        <v>43764</v>
      </c>
      <c r="D39" s="451">
        <f t="shared" si="1"/>
        <v>-1</v>
      </c>
      <c r="E39" s="451">
        <f t="shared" si="3"/>
        <v>7</v>
      </c>
      <c r="F39" s="240">
        <f t="shared" si="2"/>
        <v>6</v>
      </c>
      <c r="G39" s="454">
        <v>616158.11</v>
      </c>
      <c r="H39" s="453">
        <f t="shared" si="0"/>
        <v>3696948.66</v>
      </c>
      <c r="I39" s="438"/>
      <c r="K39" s="440"/>
      <c r="L39" s="246"/>
    </row>
    <row r="40" spans="1:12" ht="15" customHeight="1">
      <c r="A40" s="450">
        <f t="shared" si="4"/>
        <v>23</v>
      </c>
      <c r="B40" s="238">
        <v>43777</v>
      </c>
      <c r="C40" s="238">
        <v>43778</v>
      </c>
      <c r="D40" s="451">
        <f t="shared" si="1"/>
        <v>-1</v>
      </c>
      <c r="E40" s="451">
        <f t="shared" si="3"/>
        <v>7</v>
      </c>
      <c r="F40" s="240">
        <f t="shared" si="2"/>
        <v>6</v>
      </c>
      <c r="G40" s="454">
        <v>647180.01</v>
      </c>
      <c r="H40" s="453">
        <f t="shared" si="0"/>
        <v>3883080.06</v>
      </c>
      <c r="I40" s="438"/>
      <c r="K40" s="440"/>
      <c r="L40" s="246"/>
    </row>
    <row r="41" spans="1:12" ht="15" customHeight="1">
      <c r="A41" s="450">
        <f t="shared" si="4"/>
        <v>24</v>
      </c>
      <c r="B41" s="238">
        <v>43791</v>
      </c>
      <c r="C41" s="238">
        <v>43792</v>
      </c>
      <c r="D41" s="451">
        <f t="shared" si="1"/>
        <v>-1</v>
      </c>
      <c r="E41" s="451">
        <f t="shared" si="3"/>
        <v>7</v>
      </c>
      <c r="F41" s="240">
        <f t="shared" si="2"/>
        <v>6</v>
      </c>
      <c r="G41" s="454">
        <v>626622.03</v>
      </c>
      <c r="H41" s="453">
        <f t="shared" si="0"/>
        <v>3759732.18</v>
      </c>
      <c r="I41" s="438"/>
      <c r="K41" s="440"/>
      <c r="L41" s="246"/>
    </row>
    <row r="42" spans="1:12" ht="15" customHeight="1">
      <c r="A42" s="450">
        <f>A41+1</f>
        <v>25</v>
      </c>
      <c r="B42" s="238">
        <v>43805</v>
      </c>
      <c r="C42" s="238">
        <v>43806</v>
      </c>
      <c r="D42" s="451">
        <f t="shared" si="1"/>
        <v>-1</v>
      </c>
      <c r="E42" s="451">
        <f t="shared" si="3"/>
        <v>7</v>
      </c>
      <c r="F42" s="240">
        <f t="shared" si="2"/>
        <v>6</v>
      </c>
      <c r="G42" s="454">
        <v>639196.24</v>
      </c>
      <c r="H42" s="453">
        <f t="shared" si="0"/>
        <v>3835177.44</v>
      </c>
      <c r="I42" s="438"/>
      <c r="K42" s="440"/>
    </row>
    <row r="43" spans="1:12" ht="15" customHeight="1">
      <c r="A43" s="450">
        <f>A42+1</f>
        <v>26</v>
      </c>
      <c r="B43" s="238">
        <v>43819</v>
      </c>
      <c r="C43" s="238">
        <v>43820</v>
      </c>
      <c r="D43" s="451">
        <f t="shared" si="1"/>
        <v>-1</v>
      </c>
      <c r="E43" s="451">
        <f t="shared" si="3"/>
        <v>7</v>
      </c>
      <c r="F43" s="455">
        <f t="shared" si="2"/>
        <v>6</v>
      </c>
      <c r="G43" s="454">
        <v>575972.81999999995</v>
      </c>
      <c r="H43" s="456">
        <f t="shared" si="0"/>
        <v>3455836.92</v>
      </c>
      <c r="I43" s="438"/>
      <c r="K43" s="440"/>
    </row>
    <row r="44" spans="1:12" ht="15">
      <c r="A44" s="296"/>
      <c r="B44" s="441"/>
      <c r="C44" s="441"/>
      <c r="D44" s="300"/>
      <c r="E44" s="181"/>
      <c r="F44" s="442"/>
      <c r="G44" s="431"/>
      <c r="H44" s="443"/>
      <c r="I44" s="438"/>
      <c r="K44" s="440"/>
    </row>
    <row r="45" spans="1:12" ht="13.9">
      <c r="A45" s="296">
        <f>A43+1</f>
        <v>27</v>
      </c>
      <c r="D45" s="444"/>
      <c r="E45" s="445" t="s">
        <v>160</v>
      </c>
      <c r="F45" s="446">
        <f>ROUND(H45/G45,2)</f>
        <v>6</v>
      </c>
      <c r="G45" s="447">
        <f>ROUND((SUM(G18:G43)),0)</f>
        <v>14802096</v>
      </c>
      <c r="H45" s="447">
        <f>ROUND((SUM(H18:H43)),0)</f>
        <v>88812576</v>
      </c>
      <c r="I45" s="448"/>
      <c r="K45" s="440"/>
    </row>
    <row r="46" spans="1:12">
      <c r="D46" s="286"/>
      <c r="E46" s="286"/>
      <c r="K46" s="440"/>
    </row>
    <row r="47" spans="1:12" ht="15" customHeight="1">
      <c r="A47" s="637" t="s">
        <v>9</v>
      </c>
      <c r="B47" s="637"/>
      <c r="C47" s="637"/>
      <c r="D47" s="637"/>
      <c r="E47" s="637"/>
      <c r="F47" s="637"/>
      <c r="G47" s="637"/>
      <c r="H47" s="637"/>
      <c r="K47" s="440"/>
    </row>
    <row r="48" spans="1:12">
      <c r="A48" s="94"/>
      <c r="D48" s="286"/>
      <c r="E48" s="286"/>
      <c r="K48" s="440"/>
    </row>
    <row r="49" spans="3:11" ht="15.75" customHeight="1">
      <c r="K49" s="440"/>
    </row>
    <row r="50" spans="3:11">
      <c r="K50" s="440"/>
    </row>
    <row r="51" spans="3:11">
      <c r="C51" s="440"/>
      <c r="K51" s="440"/>
    </row>
    <row r="52" spans="3:11">
      <c r="C52" s="440"/>
      <c r="K52" s="440"/>
    </row>
    <row r="53" spans="3:11">
      <c r="C53" s="440"/>
      <c r="K53" s="440"/>
    </row>
    <row r="54" spans="3:11">
      <c r="C54" s="440"/>
      <c r="K54" s="440"/>
    </row>
    <row r="55" spans="3:11">
      <c r="C55" s="440"/>
      <c r="K55" s="440"/>
    </row>
    <row r="56" spans="3:11">
      <c r="C56" s="440"/>
      <c r="K56" s="440"/>
    </row>
    <row r="57" spans="3:11">
      <c r="C57" s="440"/>
      <c r="K57" s="440"/>
    </row>
    <row r="58" spans="3:11">
      <c r="C58" s="440"/>
      <c r="K58" s="440"/>
    </row>
    <row r="59" spans="3:11">
      <c r="C59" s="440"/>
      <c r="K59" s="440"/>
    </row>
    <row r="60" spans="3:11">
      <c r="C60" s="440"/>
      <c r="K60" s="440"/>
    </row>
    <row r="61" spans="3:11">
      <c r="C61" s="440"/>
      <c r="K61" s="440"/>
    </row>
    <row r="62" spans="3:11">
      <c r="C62" s="440"/>
      <c r="K62" s="440"/>
    </row>
    <row r="63" spans="3:11">
      <c r="C63" s="440"/>
      <c r="K63" s="440"/>
    </row>
    <row r="64" spans="3:11">
      <c r="C64" s="440"/>
      <c r="K64" s="440"/>
    </row>
    <row r="65" spans="3:11">
      <c r="C65" s="440"/>
      <c r="K65" s="440"/>
    </row>
    <row r="66" spans="3:11">
      <c r="C66" s="440"/>
      <c r="K66" s="440"/>
    </row>
    <row r="67" spans="3:11">
      <c r="C67" s="440"/>
      <c r="K67" s="440"/>
    </row>
    <row r="68" spans="3:11">
      <c r="C68" s="440"/>
      <c r="K68" s="440"/>
    </row>
    <row r="69" spans="3:11">
      <c r="C69" s="440"/>
      <c r="K69" s="440"/>
    </row>
    <row r="70" spans="3:11">
      <c r="C70" s="440"/>
      <c r="K70" s="440"/>
    </row>
    <row r="71" spans="3:11">
      <c r="C71" s="440"/>
      <c r="K71" s="440"/>
    </row>
    <row r="72" spans="3:11">
      <c r="C72" s="440"/>
      <c r="K72" s="440"/>
    </row>
    <row r="73" spans="3:11">
      <c r="C73" s="440"/>
      <c r="K73" s="440"/>
    </row>
    <row r="74" spans="3:11">
      <c r="C74" s="440"/>
      <c r="K74" s="440"/>
    </row>
    <row r="75" spans="3:11">
      <c r="C75" s="440"/>
      <c r="K75" s="440"/>
    </row>
    <row r="76" spans="3:11">
      <c r="C76" s="440"/>
      <c r="K76" s="440"/>
    </row>
    <row r="77" spans="3:11">
      <c r="C77" s="440"/>
      <c r="K77" s="440"/>
    </row>
    <row r="78" spans="3:11">
      <c r="C78" s="440"/>
      <c r="K78" s="440"/>
    </row>
    <row r="79" spans="3:11">
      <c r="C79" s="440"/>
      <c r="K79" s="440"/>
    </row>
    <row r="80" spans="3:11">
      <c r="C80" s="440"/>
      <c r="K80" s="440"/>
    </row>
    <row r="81" spans="3:11">
      <c r="C81" s="440"/>
      <c r="K81" s="440"/>
    </row>
    <row r="82" spans="3:11">
      <c r="C82" s="440"/>
      <c r="K82" s="440"/>
    </row>
    <row r="83" spans="3:11">
      <c r="C83" s="440"/>
      <c r="K83" s="440"/>
    </row>
    <row r="84" spans="3:11">
      <c r="C84" s="440"/>
      <c r="K84" s="440"/>
    </row>
    <row r="85" spans="3:11">
      <c r="C85" s="440"/>
      <c r="K85" s="440"/>
    </row>
    <row r="86" spans="3:11">
      <c r="C86" s="440"/>
      <c r="K86" s="440"/>
    </row>
    <row r="87" spans="3:11">
      <c r="C87" s="440"/>
      <c r="K87" s="440"/>
    </row>
    <row r="88" spans="3:11">
      <c r="C88" s="440"/>
      <c r="K88" s="440"/>
    </row>
    <row r="89" spans="3:11">
      <c r="C89" s="440"/>
      <c r="K89" s="440"/>
    </row>
    <row r="90" spans="3:11">
      <c r="C90" s="440"/>
      <c r="K90" s="440"/>
    </row>
    <row r="91" spans="3:11">
      <c r="C91" s="440"/>
      <c r="K91" s="440"/>
    </row>
    <row r="92" spans="3:11">
      <c r="C92" s="440"/>
      <c r="K92" s="440"/>
    </row>
    <row r="93" spans="3:11">
      <c r="C93" s="440"/>
      <c r="K93" s="440"/>
    </row>
    <row r="94" spans="3:11">
      <c r="C94" s="440"/>
      <c r="K94" s="440"/>
    </row>
    <row r="95" spans="3:11">
      <c r="C95" s="440"/>
      <c r="K95" s="440"/>
    </row>
    <row r="96" spans="3:11">
      <c r="C96" s="440"/>
      <c r="K96" s="440"/>
    </row>
    <row r="97" spans="3:11">
      <c r="C97" s="440"/>
      <c r="K97" s="440"/>
    </row>
    <row r="98" spans="3:11">
      <c r="C98" s="440"/>
      <c r="K98" s="440"/>
    </row>
    <row r="99" spans="3:11">
      <c r="C99" s="440"/>
      <c r="K99" s="440"/>
    </row>
    <row r="100" spans="3:11">
      <c r="C100" s="440"/>
      <c r="K100" s="440"/>
    </row>
    <row r="101" spans="3:11">
      <c r="C101" s="440"/>
      <c r="K101" s="440"/>
    </row>
    <row r="102" spans="3:11">
      <c r="C102" s="440"/>
      <c r="K102" s="440"/>
    </row>
    <row r="103" spans="3:11">
      <c r="C103" s="440"/>
      <c r="K103" s="440"/>
    </row>
    <row r="104" spans="3:11">
      <c r="C104" s="440"/>
      <c r="K104" s="440"/>
    </row>
    <row r="105" spans="3:11">
      <c r="C105" s="440"/>
      <c r="K105" s="440"/>
    </row>
    <row r="106" spans="3:11">
      <c r="C106" s="440"/>
      <c r="K106" s="440"/>
    </row>
    <row r="107" spans="3:11">
      <c r="C107" s="440"/>
      <c r="K107" s="440"/>
    </row>
    <row r="108" spans="3:11">
      <c r="C108" s="440"/>
      <c r="K108" s="440"/>
    </row>
    <row r="109" spans="3:11">
      <c r="C109" s="440"/>
      <c r="K109" s="440"/>
    </row>
    <row r="110" spans="3:11">
      <c r="C110" s="440"/>
      <c r="K110" s="440"/>
    </row>
    <row r="111" spans="3:11">
      <c r="C111" s="440"/>
      <c r="K111" s="440"/>
    </row>
    <row r="112" spans="3:11">
      <c r="C112" s="440"/>
      <c r="K112" s="440"/>
    </row>
    <row r="113" spans="3:11">
      <c r="C113" s="440"/>
      <c r="K113" s="440"/>
    </row>
    <row r="114" spans="3:11">
      <c r="C114" s="440"/>
      <c r="K114" s="440"/>
    </row>
    <row r="115" spans="3:11">
      <c r="C115" s="440"/>
      <c r="K115" s="440"/>
    </row>
    <row r="116" spans="3:11">
      <c r="C116" s="440"/>
      <c r="K116" s="440"/>
    </row>
    <row r="117" spans="3:11">
      <c r="C117" s="440"/>
      <c r="K117" s="440"/>
    </row>
    <row r="118" spans="3:11">
      <c r="C118" s="440"/>
      <c r="K118" s="440"/>
    </row>
    <row r="119" spans="3:11">
      <c r="C119" s="440"/>
      <c r="K119" s="440"/>
    </row>
    <row r="120" spans="3:11">
      <c r="C120" s="440"/>
      <c r="K120" s="440"/>
    </row>
    <row r="121" spans="3:11">
      <c r="C121" s="440"/>
      <c r="K121" s="440"/>
    </row>
    <row r="122" spans="3:11">
      <c r="C122" s="440"/>
      <c r="K122" s="440"/>
    </row>
    <row r="123" spans="3:11">
      <c r="C123" s="440"/>
      <c r="K123" s="440"/>
    </row>
    <row r="124" spans="3:11">
      <c r="C124" s="440"/>
      <c r="K124" s="440"/>
    </row>
    <row r="125" spans="3:11">
      <c r="C125" s="440"/>
      <c r="K125" s="440"/>
    </row>
    <row r="126" spans="3:11">
      <c r="C126" s="440"/>
      <c r="K126" s="440"/>
    </row>
    <row r="127" spans="3:11">
      <c r="C127" s="440"/>
      <c r="K127" s="440"/>
    </row>
    <row r="128" spans="3:11">
      <c r="C128" s="440"/>
      <c r="K128" s="440"/>
    </row>
    <row r="129" spans="3:11">
      <c r="C129" s="440"/>
      <c r="K129" s="440"/>
    </row>
    <row r="130" spans="3:11">
      <c r="C130" s="440"/>
      <c r="K130" s="440"/>
    </row>
    <row r="131" spans="3:11">
      <c r="C131" s="440"/>
      <c r="K131" s="440"/>
    </row>
    <row r="132" spans="3:11">
      <c r="C132" s="440"/>
      <c r="K132" s="440"/>
    </row>
    <row r="133" spans="3:11">
      <c r="C133" s="440"/>
      <c r="K133" s="440"/>
    </row>
    <row r="134" spans="3:11">
      <c r="C134" s="440"/>
      <c r="K134" s="440"/>
    </row>
    <row r="135" spans="3:11">
      <c r="C135" s="440"/>
      <c r="K135" s="440"/>
    </row>
    <row r="136" spans="3:11">
      <c r="C136" s="440"/>
      <c r="K136" s="440"/>
    </row>
    <row r="137" spans="3:11">
      <c r="C137" s="440"/>
      <c r="K137" s="440"/>
    </row>
    <row r="138" spans="3:11">
      <c r="C138" s="440"/>
      <c r="K138" s="440"/>
    </row>
    <row r="139" spans="3:11">
      <c r="C139" s="440"/>
      <c r="K139" s="440"/>
    </row>
    <row r="140" spans="3:11">
      <c r="C140" s="440"/>
      <c r="K140" s="440"/>
    </row>
    <row r="141" spans="3:11">
      <c r="C141" s="440"/>
      <c r="K141" s="440"/>
    </row>
    <row r="142" spans="3:11">
      <c r="C142" s="440"/>
      <c r="K142" s="440"/>
    </row>
    <row r="143" spans="3:11">
      <c r="C143" s="440"/>
      <c r="K143" s="440"/>
    </row>
    <row r="144" spans="3:11">
      <c r="C144" s="440"/>
      <c r="K144" s="440"/>
    </row>
    <row r="145" spans="3:11">
      <c r="C145" s="440"/>
      <c r="K145" s="440"/>
    </row>
    <row r="146" spans="3:11">
      <c r="C146" s="440"/>
      <c r="K146" s="440"/>
    </row>
    <row r="147" spans="3:11">
      <c r="C147" s="440"/>
      <c r="K147" s="440"/>
    </row>
    <row r="148" spans="3:11">
      <c r="C148" s="440"/>
      <c r="K148" s="440"/>
    </row>
    <row r="149" spans="3:11">
      <c r="C149" s="440"/>
      <c r="K149" s="440"/>
    </row>
    <row r="150" spans="3:11">
      <c r="C150" s="440"/>
      <c r="K150" s="440"/>
    </row>
    <row r="151" spans="3:11">
      <c r="C151" s="440"/>
      <c r="K151" s="440"/>
    </row>
    <row r="152" spans="3:11">
      <c r="C152" s="440"/>
      <c r="K152" s="440"/>
    </row>
    <row r="153" spans="3:11">
      <c r="C153" s="440"/>
      <c r="K153" s="440"/>
    </row>
    <row r="154" spans="3:11">
      <c r="C154" s="440"/>
      <c r="K154" s="440"/>
    </row>
    <row r="155" spans="3:11">
      <c r="C155" s="440"/>
      <c r="K155" s="440"/>
    </row>
    <row r="156" spans="3:11">
      <c r="C156" s="440"/>
      <c r="K156" s="440"/>
    </row>
    <row r="157" spans="3:11">
      <c r="C157" s="440"/>
      <c r="K157" s="440"/>
    </row>
    <row r="158" spans="3:11">
      <c r="C158" s="440"/>
      <c r="K158" s="440"/>
    </row>
    <row r="159" spans="3:11">
      <c r="C159" s="440"/>
      <c r="K159" s="440"/>
    </row>
    <row r="160" spans="3:11">
      <c r="C160" s="440"/>
      <c r="K160" s="440"/>
    </row>
    <row r="161" spans="3:11">
      <c r="C161" s="440"/>
      <c r="K161" s="440"/>
    </row>
    <row r="162" spans="3:11">
      <c r="C162" s="440"/>
      <c r="K162" s="440"/>
    </row>
    <row r="163" spans="3:11">
      <c r="C163" s="440"/>
      <c r="K163" s="440"/>
    </row>
    <row r="164" spans="3:11">
      <c r="C164" s="440"/>
      <c r="K164" s="440"/>
    </row>
    <row r="165" spans="3:11">
      <c r="C165" s="440"/>
      <c r="K165" s="440"/>
    </row>
    <row r="166" spans="3:11">
      <c r="C166" s="440"/>
      <c r="K166" s="440"/>
    </row>
    <row r="167" spans="3:11">
      <c r="C167" s="440"/>
      <c r="K167" s="440"/>
    </row>
    <row r="168" spans="3:11">
      <c r="C168" s="440"/>
      <c r="K168" s="440"/>
    </row>
    <row r="169" spans="3:11">
      <c r="C169" s="440"/>
      <c r="K169" s="440"/>
    </row>
    <row r="170" spans="3:11">
      <c r="C170" s="440"/>
      <c r="K170" s="440"/>
    </row>
    <row r="171" spans="3:11">
      <c r="C171" s="440"/>
      <c r="K171" s="440"/>
    </row>
    <row r="172" spans="3:11">
      <c r="C172" s="440"/>
      <c r="K172" s="440"/>
    </row>
    <row r="173" spans="3:11">
      <c r="C173" s="440"/>
      <c r="K173" s="440"/>
    </row>
    <row r="174" spans="3:11">
      <c r="C174" s="440"/>
      <c r="K174" s="440"/>
    </row>
    <row r="175" spans="3:11">
      <c r="C175" s="440"/>
      <c r="K175" s="440"/>
    </row>
    <row r="176" spans="3:11">
      <c r="C176" s="440"/>
      <c r="K176" s="440"/>
    </row>
    <row r="177" spans="3:11">
      <c r="C177" s="440"/>
      <c r="K177" s="440"/>
    </row>
    <row r="178" spans="3:11">
      <c r="C178" s="440"/>
      <c r="K178" s="440"/>
    </row>
    <row r="179" spans="3:11">
      <c r="C179" s="440"/>
      <c r="K179" s="440"/>
    </row>
    <row r="180" spans="3:11">
      <c r="C180" s="440"/>
      <c r="K180" s="440"/>
    </row>
    <row r="181" spans="3:11">
      <c r="C181" s="440"/>
      <c r="K181" s="440"/>
    </row>
    <row r="182" spans="3:11">
      <c r="C182" s="440"/>
      <c r="K182" s="440"/>
    </row>
    <row r="183" spans="3:11">
      <c r="C183" s="440"/>
      <c r="K183" s="440"/>
    </row>
    <row r="184" spans="3:11">
      <c r="C184" s="440"/>
      <c r="K184" s="440"/>
    </row>
    <row r="185" spans="3:11">
      <c r="C185" s="440"/>
      <c r="K185" s="440"/>
    </row>
    <row r="186" spans="3:11">
      <c r="C186" s="440"/>
      <c r="K186" s="440"/>
    </row>
    <row r="187" spans="3:11">
      <c r="C187" s="440"/>
      <c r="K187" s="440"/>
    </row>
    <row r="188" spans="3:11">
      <c r="C188" s="440"/>
      <c r="K188" s="440"/>
    </row>
    <row r="189" spans="3:11">
      <c r="C189" s="440"/>
      <c r="K189" s="440"/>
    </row>
    <row r="190" spans="3:11">
      <c r="C190" s="440"/>
      <c r="K190" s="440"/>
    </row>
    <row r="191" spans="3:11">
      <c r="C191" s="440"/>
      <c r="K191" s="440"/>
    </row>
    <row r="192" spans="3:11">
      <c r="C192" s="440"/>
      <c r="K192" s="440"/>
    </row>
    <row r="193" spans="3:11">
      <c r="C193" s="440"/>
      <c r="K193" s="440"/>
    </row>
    <row r="194" spans="3:11">
      <c r="C194" s="440"/>
      <c r="K194" s="440"/>
    </row>
    <row r="195" spans="3:11">
      <c r="C195" s="440"/>
      <c r="K195" s="440"/>
    </row>
    <row r="196" spans="3:11">
      <c r="C196" s="440"/>
      <c r="K196" s="440"/>
    </row>
    <row r="197" spans="3:11">
      <c r="C197" s="440"/>
      <c r="K197" s="440"/>
    </row>
    <row r="198" spans="3:11">
      <c r="C198" s="440"/>
      <c r="K198" s="440"/>
    </row>
    <row r="199" spans="3:11">
      <c r="C199" s="440"/>
      <c r="K199" s="440"/>
    </row>
    <row r="200" spans="3:11">
      <c r="C200" s="440"/>
      <c r="K200" s="440"/>
    </row>
    <row r="201" spans="3:11">
      <c r="C201" s="440"/>
      <c r="K201" s="440"/>
    </row>
    <row r="202" spans="3:11">
      <c r="C202" s="440"/>
      <c r="K202" s="440"/>
    </row>
    <row r="203" spans="3:11">
      <c r="C203" s="440"/>
      <c r="K203" s="440"/>
    </row>
    <row r="204" spans="3:11">
      <c r="C204" s="440"/>
      <c r="K204" s="440"/>
    </row>
    <row r="205" spans="3:11">
      <c r="C205" s="440"/>
      <c r="K205" s="440"/>
    </row>
    <row r="206" spans="3:11">
      <c r="C206" s="440"/>
      <c r="K206" s="440"/>
    </row>
    <row r="207" spans="3:11">
      <c r="C207" s="440"/>
      <c r="K207" s="440"/>
    </row>
    <row r="208" spans="3:11">
      <c r="C208" s="440"/>
      <c r="K208" s="440"/>
    </row>
    <row r="209" spans="3:11">
      <c r="C209" s="440"/>
      <c r="K209" s="440"/>
    </row>
    <row r="210" spans="3:11">
      <c r="C210" s="440"/>
      <c r="K210" s="440"/>
    </row>
    <row r="211" spans="3:11">
      <c r="C211" s="440"/>
      <c r="K211" s="440"/>
    </row>
    <row r="212" spans="3:11">
      <c r="C212" s="440"/>
      <c r="K212" s="440"/>
    </row>
    <row r="213" spans="3:11">
      <c r="C213" s="440"/>
      <c r="K213" s="440"/>
    </row>
    <row r="214" spans="3:11">
      <c r="C214" s="440"/>
      <c r="K214" s="440"/>
    </row>
    <row r="215" spans="3:11">
      <c r="C215" s="440"/>
      <c r="K215" s="440"/>
    </row>
    <row r="216" spans="3:11">
      <c r="C216" s="440"/>
      <c r="K216" s="440"/>
    </row>
    <row r="217" spans="3:11">
      <c r="C217" s="440"/>
      <c r="K217" s="440"/>
    </row>
    <row r="218" spans="3:11">
      <c r="C218" s="440"/>
      <c r="K218" s="440"/>
    </row>
    <row r="219" spans="3:11">
      <c r="C219" s="440"/>
      <c r="K219" s="440"/>
    </row>
    <row r="220" spans="3:11">
      <c r="C220" s="440"/>
      <c r="K220" s="440"/>
    </row>
    <row r="221" spans="3:11">
      <c r="C221" s="440"/>
      <c r="K221" s="440"/>
    </row>
    <row r="222" spans="3:11">
      <c r="C222" s="440"/>
      <c r="K222" s="440"/>
    </row>
    <row r="223" spans="3:11">
      <c r="C223" s="440"/>
      <c r="K223" s="440"/>
    </row>
    <row r="224" spans="3:11">
      <c r="C224" s="440"/>
      <c r="K224" s="440"/>
    </row>
    <row r="225" spans="3:11">
      <c r="C225" s="440"/>
      <c r="K225" s="440"/>
    </row>
    <row r="226" spans="3:11">
      <c r="C226" s="440"/>
      <c r="K226" s="440"/>
    </row>
    <row r="227" spans="3:11">
      <c r="C227" s="440"/>
      <c r="K227" s="440"/>
    </row>
    <row r="228" spans="3:11">
      <c r="C228" s="440"/>
      <c r="K228" s="440"/>
    </row>
    <row r="229" spans="3:11">
      <c r="C229" s="440"/>
      <c r="K229" s="440"/>
    </row>
    <row r="230" spans="3:11">
      <c r="C230" s="440"/>
      <c r="K230" s="440"/>
    </row>
    <row r="231" spans="3:11">
      <c r="C231" s="440"/>
      <c r="K231" s="440"/>
    </row>
    <row r="232" spans="3:11">
      <c r="C232" s="440"/>
      <c r="K232" s="440"/>
    </row>
    <row r="233" spans="3:11">
      <c r="C233" s="440"/>
      <c r="K233" s="440"/>
    </row>
    <row r="234" spans="3:11">
      <c r="C234" s="440"/>
      <c r="K234" s="440"/>
    </row>
    <row r="235" spans="3:11">
      <c r="C235" s="440"/>
      <c r="K235" s="440"/>
    </row>
    <row r="236" spans="3:11">
      <c r="C236" s="440"/>
      <c r="K236" s="440"/>
    </row>
    <row r="237" spans="3:11">
      <c r="C237" s="440"/>
      <c r="K237" s="440"/>
    </row>
    <row r="238" spans="3:11">
      <c r="C238" s="440"/>
      <c r="K238" s="440"/>
    </row>
    <row r="239" spans="3:11">
      <c r="C239" s="440"/>
      <c r="K239" s="440"/>
    </row>
    <row r="240" spans="3:11">
      <c r="C240" s="440"/>
      <c r="K240" s="440"/>
    </row>
    <row r="241" spans="3:11">
      <c r="C241" s="440"/>
      <c r="K241" s="440"/>
    </row>
    <row r="242" spans="3:11">
      <c r="C242" s="440"/>
      <c r="K242" s="440"/>
    </row>
    <row r="243" spans="3:11">
      <c r="C243" s="440"/>
      <c r="K243" s="440"/>
    </row>
    <row r="244" spans="3:11">
      <c r="C244" s="440"/>
      <c r="K244" s="440"/>
    </row>
    <row r="245" spans="3:11">
      <c r="C245" s="440"/>
      <c r="K245" s="440"/>
    </row>
    <row r="246" spans="3:11">
      <c r="C246" s="440"/>
      <c r="K246" s="440"/>
    </row>
    <row r="247" spans="3:11">
      <c r="C247" s="440"/>
      <c r="K247" s="440"/>
    </row>
    <row r="248" spans="3:11">
      <c r="C248" s="440"/>
      <c r="K248" s="440"/>
    </row>
    <row r="249" spans="3:11">
      <c r="C249" s="440"/>
      <c r="K249" s="440"/>
    </row>
    <row r="250" spans="3:11">
      <c r="C250" s="440"/>
      <c r="K250" s="440"/>
    </row>
    <row r="251" spans="3:11">
      <c r="C251" s="440"/>
      <c r="K251" s="440"/>
    </row>
    <row r="252" spans="3:11">
      <c r="C252" s="440"/>
      <c r="K252" s="440"/>
    </row>
    <row r="253" spans="3:11">
      <c r="C253" s="440"/>
      <c r="K253" s="440"/>
    </row>
    <row r="254" spans="3:11">
      <c r="C254" s="440"/>
      <c r="K254" s="440"/>
    </row>
    <row r="255" spans="3:11">
      <c r="K255" s="440"/>
    </row>
    <row r="256" spans="3:11">
      <c r="K256" s="440"/>
    </row>
    <row r="257" spans="11:11">
      <c r="K257" s="440"/>
    </row>
    <row r="258" spans="11:11">
      <c r="K258" s="440"/>
    </row>
  </sheetData>
  <mergeCells count="6">
    <mergeCell ref="A47:H47"/>
    <mergeCell ref="A1:H1"/>
    <mergeCell ref="A3:H3"/>
    <mergeCell ref="A4:H4"/>
    <mergeCell ref="A5:H5"/>
    <mergeCell ref="A2:H2"/>
  </mergeCells>
  <phoneticPr fontId="0" type="noConversion"/>
  <printOptions horizontalCentered="1"/>
  <pageMargins left="0.5" right="0.5" top="1" bottom="0.1" header="0.5" footer="0.38"/>
  <pageSetup orientation="portrait" r:id="rId1"/>
  <headerFooter alignWithMargins="0">
    <oddHeader>&amp;RKY PSC Case No. 2021-00183
Staff 3-034
Attachment  A
Page &amp;P of &amp;N</oddHeader>
  </headerFooter>
  <ignoredErrors>
    <ignoredError sqref="B15:H15" numberStoredAsText="1"/>
    <ignoredError sqref="A2 D18:F43 H18:H43"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transitionEntry="1" codeName="Sheet14">
    <tabColor rgb="FF00B050"/>
  </sheetPr>
  <dimension ref="A1:K62"/>
  <sheetViews>
    <sheetView zoomScaleNormal="100" zoomScaleSheetLayoutView="100" workbookViewId="0">
      <selection activeCell="K2" sqref="K2"/>
    </sheetView>
  </sheetViews>
  <sheetFormatPr defaultColWidth="9.6640625" defaultRowHeight="12.75"/>
  <cols>
    <col min="1" max="1" width="5.6640625" style="94" customWidth="1"/>
    <col min="2" max="2" width="9.33203125" style="94" customWidth="1"/>
    <col min="3" max="3" width="8.6640625" style="94" bestFit="1" customWidth="1"/>
    <col min="4" max="4" width="9.21875" style="94" customWidth="1"/>
    <col min="5" max="5" width="11.88671875" style="94" bestFit="1" customWidth="1"/>
    <col min="6" max="6" width="11.6640625" style="94" customWidth="1"/>
    <col min="7" max="7" width="13" style="94" bestFit="1" customWidth="1"/>
    <col min="8" max="8" width="5.21875" style="94" customWidth="1"/>
    <col min="9" max="16384" width="9.6640625" style="94"/>
  </cols>
  <sheetData>
    <row r="1" spans="1:11" ht="15" customHeight="1">
      <c r="A1" s="622" t="str">
        <f>'(WP) Instructions &amp; Input'!B2</f>
        <v>COLUMBIA GAS OF KENTUCKY, INC.</v>
      </c>
      <c r="B1" s="622"/>
      <c r="C1" s="622"/>
      <c r="D1" s="622"/>
      <c r="E1" s="622"/>
      <c r="F1" s="622"/>
      <c r="G1" s="622"/>
      <c r="H1" s="182"/>
      <c r="K1" s="614" t="s">
        <v>392</v>
      </c>
    </row>
    <row r="2" spans="1:11" ht="15" customHeight="1">
      <c r="A2" s="642" t="str">
        <f>'(WP) Instructions &amp; Input'!B9</f>
        <v>CASE NO. 2021-00183</v>
      </c>
      <c r="B2" s="642"/>
      <c r="C2" s="642"/>
      <c r="D2" s="642"/>
      <c r="E2" s="642"/>
      <c r="F2" s="642"/>
      <c r="G2" s="642"/>
      <c r="H2" s="182"/>
      <c r="K2" s="615" t="s">
        <v>394</v>
      </c>
    </row>
    <row r="3" spans="1:11" ht="15" customHeight="1">
      <c r="A3" s="634" t="str">
        <f>'(WP) Instructions &amp; Input'!B3</f>
        <v>CASH WORKING CAPITAL</v>
      </c>
      <c r="B3" s="634"/>
      <c r="C3" s="634"/>
      <c r="D3" s="634"/>
      <c r="E3" s="634"/>
      <c r="F3" s="634"/>
      <c r="G3" s="634"/>
      <c r="H3" s="182"/>
      <c r="K3" s="614" t="s">
        <v>393</v>
      </c>
    </row>
    <row r="4" spans="1:11" ht="15" customHeight="1">
      <c r="A4" s="633" t="s">
        <v>316</v>
      </c>
      <c r="B4" s="633"/>
      <c r="C4" s="633"/>
      <c r="D4" s="633"/>
      <c r="E4" s="633"/>
      <c r="F4" s="633"/>
      <c r="G4" s="633"/>
      <c r="H4" s="182"/>
    </row>
    <row r="5" spans="1:11" ht="15" customHeight="1">
      <c r="A5" s="622" t="str">
        <f>'(WP) Instructions &amp; Input'!B4</f>
        <v>TME:  DECEMBER 31, 2019</v>
      </c>
      <c r="B5" s="622"/>
      <c r="C5" s="622"/>
      <c r="D5" s="622"/>
      <c r="E5" s="622"/>
      <c r="F5" s="622"/>
      <c r="G5" s="622"/>
      <c r="H5" s="182"/>
    </row>
    <row r="6" spans="1:11" ht="15" customHeight="1">
      <c r="A6" s="99"/>
      <c r="B6" s="99"/>
      <c r="C6" s="99"/>
      <c r="D6" s="99"/>
      <c r="E6" s="99"/>
      <c r="F6" s="99"/>
      <c r="G6" s="99"/>
      <c r="H6" s="182"/>
    </row>
    <row r="7" spans="1:11" ht="15" customHeight="1">
      <c r="A7" s="99"/>
      <c r="B7" s="99"/>
      <c r="C7" s="99"/>
      <c r="D7" s="99"/>
      <c r="E7" s="99"/>
      <c r="F7" s="99"/>
      <c r="G7" s="600" t="str">
        <f>'(WP) Instructions &amp; Input'!$B$11</f>
        <v>Attachment KLJ-CWC-1</v>
      </c>
      <c r="H7" s="182"/>
    </row>
    <row r="8" spans="1:11" ht="15" customHeight="1">
      <c r="A8" s="99"/>
      <c r="B8" s="99"/>
      <c r="C8" s="99"/>
      <c r="D8" s="99"/>
      <c r="E8" s="99"/>
      <c r="F8" s="99"/>
      <c r="G8" s="600" t="s">
        <v>347</v>
      </c>
      <c r="H8" s="182"/>
    </row>
    <row r="9" spans="1:11" ht="15" customHeight="1">
      <c r="A9" s="99"/>
      <c r="B9" s="99"/>
      <c r="C9" s="99"/>
      <c r="D9" s="99"/>
      <c r="E9" s="99"/>
      <c r="F9" s="99"/>
      <c r="G9" s="588" t="str">
        <f>'(WP) Instructions &amp; Input'!$B$12</f>
        <v>WITNESS: JOHNSON</v>
      </c>
      <c r="H9" s="182"/>
    </row>
    <row r="10" spans="1:11" ht="15" customHeight="1"/>
    <row r="11" spans="1:11" ht="15" customHeight="1">
      <c r="A11" s="100"/>
      <c r="B11" s="100"/>
      <c r="C11" s="100"/>
      <c r="D11" s="185" t="s">
        <v>24</v>
      </c>
      <c r="E11" s="185" t="s">
        <v>103</v>
      </c>
      <c r="F11" s="100"/>
      <c r="G11" s="100"/>
    </row>
    <row r="12" spans="1:11" ht="15" customHeight="1">
      <c r="A12" s="100"/>
      <c r="B12" s="100"/>
      <c r="C12" s="100"/>
      <c r="D12" s="100"/>
      <c r="E12" s="99" t="s">
        <v>157</v>
      </c>
      <c r="F12" s="99" t="s">
        <v>158</v>
      </c>
      <c r="G12" s="185" t="s">
        <v>103</v>
      </c>
    </row>
    <row r="13" spans="1:11" ht="15" customHeight="1">
      <c r="A13" s="99" t="s">
        <v>12</v>
      </c>
      <c r="B13" s="99" t="s">
        <v>103</v>
      </c>
      <c r="C13" s="99" t="s">
        <v>119</v>
      </c>
      <c r="D13" s="185" t="s">
        <v>129</v>
      </c>
      <c r="E13" s="185" t="s">
        <v>14</v>
      </c>
      <c r="F13" s="185" t="s">
        <v>103</v>
      </c>
      <c r="G13" s="99" t="s">
        <v>157</v>
      </c>
      <c r="H13" s="98"/>
    </row>
    <row r="14" spans="1:11" ht="15" customHeight="1">
      <c r="A14" s="122" t="s">
        <v>15</v>
      </c>
      <c r="B14" s="122" t="s">
        <v>156</v>
      </c>
      <c r="C14" s="122" t="s">
        <v>130</v>
      </c>
      <c r="D14" s="187" t="s">
        <v>96</v>
      </c>
      <c r="E14" s="187" t="s">
        <v>17</v>
      </c>
      <c r="F14" s="122" t="s">
        <v>157</v>
      </c>
      <c r="G14" s="124" t="s">
        <v>159</v>
      </c>
      <c r="H14" s="179"/>
    </row>
    <row r="15" spans="1:11" ht="15" customHeight="1">
      <c r="A15" s="100"/>
      <c r="B15" s="99" t="s">
        <v>18</v>
      </c>
      <c r="C15" s="178" t="s">
        <v>19</v>
      </c>
      <c r="D15" s="189" t="s">
        <v>20</v>
      </c>
      <c r="E15" s="189" t="s">
        <v>120</v>
      </c>
      <c r="F15" s="178" t="s">
        <v>22</v>
      </c>
      <c r="G15" s="188" t="s">
        <v>162</v>
      </c>
      <c r="H15" s="98"/>
    </row>
    <row r="16" spans="1:11" ht="15" customHeight="1">
      <c r="E16" s="235"/>
      <c r="F16" s="178" t="s">
        <v>183</v>
      </c>
    </row>
    <row r="17" spans="1:9" ht="15" customHeight="1">
      <c r="E17" s="235"/>
    </row>
    <row r="18" spans="1:9" ht="15" customHeight="1">
      <c r="A18" s="98">
        <v>1</v>
      </c>
      <c r="B18" s="238">
        <v>43496</v>
      </c>
      <c r="C18" s="238">
        <v>43496</v>
      </c>
      <c r="D18" s="239">
        <v>15.5</v>
      </c>
      <c r="E18" s="240">
        <f>B18-C18+D18</f>
        <v>15.5</v>
      </c>
      <c r="F18" s="462">
        <v>304856.37</v>
      </c>
      <c r="G18" s="437">
        <f t="shared" ref="G18:G29" si="0">ROUND(F18*E18,0)</f>
        <v>4725274</v>
      </c>
      <c r="H18" s="323"/>
      <c r="I18" s="440"/>
    </row>
    <row r="19" spans="1:9" ht="15" customHeight="1">
      <c r="A19" s="98">
        <f t="shared" ref="A19:A29" si="1">A18+1</f>
        <v>2</v>
      </c>
      <c r="B19" s="241">
        <v>43524</v>
      </c>
      <c r="C19" s="241">
        <v>43524</v>
      </c>
      <c r="D19" s="239">
        <v>14</v>
      </c>
      <c r="E19" s="240">
        <f>B19-C19+D19</f>
        <v>14</v>
      </c>
      <c r="F19" s="462">
        <v>670861.07999999996</v>
      </c>
      <c r="G19" s="437">
        <f t="shared" si="0"/>
        <v>9392055</v>
      </c>
      <c r="H19" s="323"/>
      <c r="I19" s="440"/>
    </row>
    <row r="20" spans="1:9" ht="15" customHeight="1">
      <c r="A20" s="98">
        <f t="shared" si="1"/>
        <v>3</v>
      </c>
      <c r="B20" s="241">
        <v>43553</v>
      </c>
      <c r="C20" s="241">
        <v>43555</v>
      </c>
      <c r="D20" s="239">
        <v>15.5</v>
      </c>
      <c r="E20" s="240">
        <f t="shared" ref="E20:E29" si="2">B20-C20+D20</f>
        <v>13.5</v>
      </c>
      <c r="F20" s="462">
        <v>418368.22</v>
      </c>
      <c r="G20" s="437">
        <f t="shared" si="0"/>
        <v>5647971</v>
      </c>
      <c r="H20" s="323"/>
      <c r="I20" s="440"/>
    </row>
    <row r="21" spans="1:9" ht="15" customHeight="1">
      <c r="A21" s="98">
        <f t="shared" si="1"/>
        <v>4</v>
      </c>
      <c r="B21" s="241">
        <v>43585</v>
      </c>
      <c r="C21" s="241">
        <v>43585</v>
      </c>
      <c r="D21" s="239">
        <v>15</v>
      </c>
      <c r="E21" s="240">
        <f t="shared" si="2"/>
        <v>15</v>
      </c>
      <c r="F21" s="462">
        <v>269675.39</v>
      </c>
      <c r="G21" s="437">
        <f t="shared" si="0"/>
        <v>4045131</v>
      </c>
      <c r="H21" s="323"/>
      <c r="I21" s="440"/>
    </row>
    <row r="22" spans="1:9" ht="15" customHeight="1">
      <c r="A22" s="98">
        <f t="shared" si="1"/>
        <v>5</v>
      </c>
      <c r="B22" s="241">
        <v>43616</v>
      </c>
      <c r="C22" s="241">
        <v>43616</v>
      </c>
      <c r="D22" s="239">
        <v>15.5</v>
      </c>
      <c r="E22" s="240">
        <f t="shared" si="2"/>
        <v>15.5</v>
      </c>
      <c r="F22" s="462">
        <v>326623.69</v>
      </c>
      <c r="G22" s="437">
        <f t="shared" si="0"/>
        <v>5062667</v>
      </c>
      <c r="H22" s="323"/>
      <c r="I22" s="440"/>
    </row>
    <row r="23" spans="1:9" ht="15" customHeight="1">
      <c r="A23" s="98">
        <f t="shared" si="1"/>
        <v>6</v>
      </c>
      <c r="B23" s="241">
        <v>43644</v>
      </c>
      <c r="C23" s="241">
        <v>43646</v>
      </c>
      <c r="D23" s="239">
        <v>15</v>
      </c>
      <c r="E23" s="240">
        <f t="shared" si="2"/>
        <v>13</v>
      </c>
      <c r="F23" s="462">
        <v>455568.8</v>
      </c>
      <c r="G23" s="437">
        <f t="shared" si="0"/>
        <v>5922394</v>
      </c>
      <c r="H23" s="323"/>
      <c r="I23" s="440"/>
    </row>
    <row r="24" spans="1:9" ht="15" customHeight="1">
      <c r="A24" s="98">
        <f t="shared" si="1"/>
        <v>7</v>
      </c>
      <c r="B24" s="241">
        <v>43677</v>
      </c>
      <c r="C24" s="241">
        <v>43677</v>
      </c>
      <c r="D24" s="239">
        <v>15.5</v>
      </c>
      <c r="E24" s="240">
        <f t="shared" si="2"/>
        <v>15.5</v>
      </c>
      <c r="F24" s="462">
        <v>387394.97</v>
      </c>
      <c r="G24" s="437">
        <f t="shared" si="0"/>
        <v>6004622</v>
      </c>
      <c r="H24" s="323"/>
      <c r="I24" s="440"/>
    </row>
    <row r="25" spans="1:9" ht="15" customHeight="1">
      <c r="A25" s="98">
        <f t="shared" si="1"/>
        <v>8</v>
      </c>
      <c r="B25" s="463">
        <v>43707</v>
      </c>
      <c r="C25" s="463">
        <v>43708</v>
      </c>
      <c r="D25" s="239">
        <v>15.5</v>
      </c>
      <c r="E25" s="240">
        <f t="shared" si="2"/>
        <v>14.5</v>
      </c>
      <c r="F25" s="462">
        <v>362978.8</v>
      </c>
      <c r="G25" s="437">
        <f t="shared" si="0"/>
        <v>5263193</v>
      </c>
      <c r="H25" s="323"/>
      <c r="I25" s="440"/>
    </row>
    <row r="26" spans="1:9" ht="15" customHeight="1">
      <c r="A26" s="98">
        <f t="shared" si="1"/>
        <v>9</v>
      </c>
      <c r="B26" s="463">
        <v>43738</v>
      </c>
      <c r="C26" s="463">
        <v>43738</v>
      </c>
      <c r="D26" s="239">
        <v>15</v>
      </c>
      <c r="E26" s="240">
        <f t="shared" si="2"/>
        <v>15</v>
      </c>
      <c r="F26" s="462">
        <v>528345.81999999995</v>
      </c>
      <c r="G26" s="437">
        <f t="shared" si="0"/>
        <v>7925187</v>
      </c>
      <c r="H26" s="323"/>
      <c r="I26" s="440"/>
    </row>
    <row r="27" spans="1:9" ht="15" customHeight="1">
      <c r="A27" s="98">
        <f t="shared" si="1"/>
        <v>10</v>
      </c>
      <c r="B27" s="463">
        <v>43769</v>
      </c>
      <c r="C27" s="463">
        <v>43769</v>
      </c>
      <c r="D27" s="239">
        <v>15.5</v>
      </c>
      <c r="E27" s="240">
        <f t="shared" si="2"/>
        <v>15.5</v>
      </c>
      <c r="F27" s="462">
        <v>402335.67</v>
      </c>
      <c r="G27" s="437">
        <f t="shared" si="0"/>
        <v>6236203</v>
      </c>
      <c r="H27" s="323"/>
      <c r="I27" s="440"/>
    </row>
    <row r="28" spans="1:9" ht="15" customHeight="1">
      <c r="A28" s="98">
        <f t="shared" si="1"/>
        <v>11</v>
      </c>
      <c r="B28" s="463">
        <v>43796</v>
      </c>
      <c r="C28" s="463">
        <v>43799</v>
      </c>
      <c r="D28" s="239">
        <v>15</v>
      </c>
      <c r="E28" s="240">
        <f t="shared" si="2"/>
        <v>12</v>
      </c>
      <c r="F28" s="462">
        <v>474044.87</v>
      </c>
      <c r="G28" s="437">
        <f t="shared" si="0"/>
        <v>5688538</v>
      </c>
      <c r="H28" s="323"/>
      <c r="I28" s="440"/>
    </row>
    <row r="29" spans="1:9" ht="15" customHeight="1">
      <c r="A29" s="98">
        <f t="shared" si="1"/>
        <v>12</v>
      </c>
      <c r="B29" s="463">
        <v>43830</v>
      </c>
      <c r="C29" s="463">
        <v>43830</v>
      </c>
      <c r="D29" s="239">
        <v>15.5</v>
      </c>
      <c r="E29" s="464">
        <f t="shared" si="2"/>
        <v>15.5</v>
      </c>
      <c r="F29" s="465">
        <v>445167.25999999995</v>
      </c>
      <c r="G29" s="457">
        <f t="shared" si="0"/>
        <v>6900093</v>
      </c>
      <c r="H29" s="323"/>
      <c r="I29" s="440"/>
    </row>
    <row r="30" spans="1:9" ht="15" customHeight="1">
      <c r="A30" s="98"/>
      <c r="B30" s="246"/>
      <c r="C30" s="246"/>
      <c r="D30" s="247"/>
      <c r="E30" s="248"/>
      <c r="F30" s="458"/>
      <c r="G30" s="459"/>
      <c r="H30" s="323"/>
      <c r="I30" s="440"/>
    </row>
    <row r="31" spans="1:9" ht="15" customHeight="1">
      <c r="A31" s="98">
        <f>A29+1</f>
        <v>13</v>
      </c>
      <c r="D31" s="249" t="s">
        <v>161</v>
      </c>
      <c r="E31" s="196">
        <f>ROUND(G31/F31,2)</f>
        <v>14.43</v>
      </c>
      <c r="F31" s="142">
        <f>ROUND((SUM(F18:F29)),0)</f>
        <v>5046221</v>
      </c>
      <c r="G31" s="142">
        <f>ROUND((SUM(G18:G29)),0)</f>
        <v>72813328</v>
      </c>
      <c r="H31" s="460"/>
      <c r="I31" s="440"/>
    </row>
    <row r="32" spans="1:9" ht="15" customHeight="1">
      <c r="D32" s="134"/>
      <c r="I32" s="440"/>
    </row>
    <row r="33" spans="1:9" ht="14.45" customHeight="1">
      <c r="A33" s="637" t="s">
        <v>9</v>
      </c>
      <c r="B33" s="637"/>
      <c r="C33" s="637"/>
      <c r="D33" s="637"/>
      <c r="E33" s="637"/>
      <c r="F33" s="637"/>
      <c r="G33" s="637"/>
      <c r="H33" s="637"/>
      <c r="I33" s="440"/>
    </row>
    <row r="34" spans="1:9">
      <c r="B34" s="285"/>
      <c r="C34" s="285"/>
      <c r="D34" s="286"/>
      <c r="E34" s="286"/>
      <c r="F34" s="285"/>
      <c r="G34" s="285"/>
      <c r="H34" s="285"/>
      <c r="I34" s="440"/>
    </row>
    <row r="35" spans="1:9">
      <c r="I35" s="440"/>
    </row>
    <row r="36" spans="1:9">
      <c r="D36" s="134"/>
    </row>
    <row r="37" spans="1:9">
      <c r="D37" s="134"/>
    </row>
    <row r="38" spans="1:9">
      <c r="D38" s="134"/>
    </row>
    <row r="39" spans="1:9">
      <c r="D39" s="134"/>
    </row>
    <row r="40" spans="1:9">
      <c r="D40" s="134"/>
    </row>
    <row r="41" spans="1:9">
      <c r="D41" s="134"/>
    </row>
    <row r="42" spans="1:9">
      <c r="D42" s="134"/>
    </row>
    <row r="43" spans="1:9">
      <c r="D43" s="134"/>
    </row>
    <row r="44" spans="1:9">
      <c r="D44" s="134"/>
    </row>
    <row r="45" spans="1:9">
      <c r="D45" s="134"/>
    </row>
    <row r="46" spans="1:9">
      <c r="D46" s="134"/>
    </row>
    <row r="47" spans="1:9">
      <c r="D47" s="134"/>
    </row>
    <row r="48" spans="1:9">
      <c r="D48" s="134"/>
    </row>
    <row r="49" spans="4:4">
      <c r="D49" s="134"/>
    </row>
    <row r="50" spans="4:4">
      <c r="D50" s="134"/>
    </row>
    <row r="51" spans="4:4">
      <c r="D51" s="134"/>
    </row>
    <row r="52" spans="4:4">
      <c r="D52" s="134"/>
    </row>
    <row r="53" spans="4:4">
      <c r="D53" s="134"/>
    </row>
    <row r="54" spans="4:4">
      <c r="D54" s="134"/>
    </row>
    <row r="55" spans="4:4">
      <c r="D55" s="134"/>
    </row>
    <row r="56" spans="4:4">
      <c r="D56" s="134"/>
    </row>
    <row r="57" spans="4:4">
      <c r="D57" s="134"/>
    </row>
    <row r="58" spans="4:4">
      <c r="D58" s="134"/>
    </row>
    <row r="59" spans="4:4">
      <c r="D59" s="134"/>
    </row>
    <row r="60" spans="4:4">
      <c r="D60" s="134"/>
    </row>
    <row r="61" spans="4:4">
      <c r="D61" s="134"/>
    </row>
    <row r="62" spans="4:4">
      <c r="D62" s="134"/>
    </row>
  </sheetData>
  <mergeCells count="6">
    <mergeCell ref="A33:H33"/>
    <mergeCell ref="A1:G1"/>
    <mergeCell ref="A3:G3"/>
    <mergeCell ref="A4:G4"/>
    <mergeCell ref="A5:G5"/>
    <mergeCell ref="A2:G2"/>
  </mergeCells>
  <phoneticPr fontId="0" type="noConversion"/>
  <printOptions horizontalCentered="1"/>
  <pageMargins left="0.5" right="0.5" top="1" bottom="0.1" header="0.5" footer="0.38"/>
  <pageSetup orientation="portrait" r:id="rId1"/>
  <headerFooter alignWithMargins="0">
    <oddHeader>&amp;RKY PSC Case No. 2021-00183
Staff 3-034
Attachment  A
Page &amp;P of &amp;N</oddHeader>
  </headerFooter>
  <ignoredErrors>
    <ignoredError sqref="A2 G18:G29" unlockedFormula="1"/>
    <ignoredError sqref="B15:G1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codeName="Sheet31">
    <pageSetUpPr fitToPage="1"/>
  </sheetPr>
  <dimension ref="A1:K67"/>
  <sheetViews>
    <sheetView showGridLines="0" topLeftCell="A16" zoomScaleNormal="100" workbookViewId="0">
      <selection activeCell="K41" sqref="K41"/>
    </sheetView>
  </sheetViews>
  <sheetFormatPr defaultColWidth="12.6640625" defaultRowHeight="13.15"/>
  <cols>
    <col min="1" max="1" width="3.88671875" style="2" customWidth="1"/>
    <col min="2" max="2" width="12.6640625" style="2" customWidth="1"/>
    <col min="3" max="3" width="12.88671875" style="2" customWidth="1"/>
    <col min="4" max="4" width="8.6640625" style="2" customWidth="1"/>
    <col min="5" max="5" width="12.6640625" style="2"/>
    <col min="6" max="6" width="6.88671875" style="2" customWidth="1"/>
    <col min="7" max="7" width="10.6640625" style="2" customWidth="1"/>
    <col min="8" max="8" width="2.21875" style="2" customWidth="1"/>
    <col min="9" max="9" width="14.6640625" style="2" bestFit="1" customWidth="1"/>
    <col min="10" max="16384" width="12.6640625" style="2"/>
  </cols>
  <sheetData>
    <row r="1" spans="1:9" ht="12" customHeight="1">
      <c r="H1" s="32"/>
      <c r="I1" s="38" t="str">
        <f>'(WP) Instructions &amp; Input'!B11</f>
        <v>Attachment KLJ-CWC-1</v>
      </c>
    </row>
    <row r="2" spans="1:9" ht="12" customHeight="1">
      <c r="H2" s="32"/>
      <c r="I2" s="38" t="str">
        <f>'(WP) Instructions &amp; Input'!B12</f>
        <v>WITNESS: JOHNSON</v>
      </c>
    </row>
    <row r="3" spans="1:9" ht="12" customHeight="1">
      <c r="E3" s="2" t="s">
        <v>24</v>
      </c>
      <c r="H3" s="39"/>
      <c r="I3" s="37">
        <f>'(WP) Instructions &amp; Input'!B6</f>
        <v>0</v>
      </c>
    </row>
    <row r="4" spans="1:9" ht="12" customHeight="1">
      <c r="I4" s="18" t="s">
        <v>25</v>
      </c>
    </row>
    <row r="6" spans="1:9">
      <c r="A6" s="643" t="str">
        <f>'(WP) Instructions &amp; Input'!B2</f>
        <v>COLUMBIA GAS OF KENTUCKY, INC.</v>
      </c>
      <c r="B6" s="643"/>
      <c r="C6" s="643"/>
      <c r="D6" s="643"/>
      <c r="E6" s="643"/>
      <c r="F6" s="643"/>
      <c r="G6" s="643"/>
    </row>
    <row r="7" spans="1:9">
      <c r="A7" s="644" t="str">
        <f>'(WP) Instructions &amp; Input'!B3</f>
        <v>CASH WORKING CAPITAL</v>
      </c>
      <c r="B7" s="644"/>
      <c r="C7" s="644"/>
      <c r="D7" s="644"/>
      <c r="E7" s="644"/>
      <c r="F7" s="644"/>
      <c r="G7" s="644"/>
    </row>
    <row r="8" spans="1:9">
      <c r="A8" s="643" t="s">
        <v>169</v>
      </c>
      <c r="B8" s="643"/>
      <c r="C8" s="643"/>
      <c r="D8" s="643"/>
      <c r="E8" s="643"/>
      <c r="F8" s="643"/>
      <c r="G8" s="643"/>
    </row>
    <row r="9" spans="1:9">
      <c r="A9" s="643" t="str">
        <f>'(WP) Instructions &amp; Input'!B4</f>
        <v>TME:  DECEMBER 31, 2019</v>
      </c>
      <c r="B9" s="643"/>
      <c r="C9" s="643"/>
      <c r="D9" s="643"/>
      <c r="E9" s="643"/>
      <c r="F9" s="643"/>
      <c r="G9" s="643"/>
    </row>
    <row r="10" spans="1:9">
      <c r="A10" s="643" t="str">
        <f>'(WP) Instructions &amp; Input'!B9</f>
        <v>CASE NO. 2021-00183</v>
      </c>
      <c r="B10" s="643"/>
      <c r="C10" s="643"/>
      <c r="D10" s="643"/>
      <c r="E10" s="643"/>
      <c r="F10" s="643"/>
      <c r="G10" s="643"/>
    </row>
    <row r="11" spans="1:9">
      <c r="A11" s="19"/>
      <c r="B11" s="7"/>
      <c r="C11" s="20"/>
      <c r="D11" s="20"/>
      <c r="E11" s="7"/>
      <c r="F11" s="7"/>
      <c r="G11" s="21"/>
    </row>
    <row r="12" spans="1:9">
      <c r="A12" s="7"/>
      <c r="B12" s="7"/>
      <c r="C12" s="7"/>
      <c r="D12" s="22" t="s">
        <v>178</v>
      </c>
      <c r="E12" s="7"/>
      <c r="F12" s="7"/>
      <c r="G12" s="7"/>
    </row>
    <row r="13" spans="1:9">
      <c r="A13" s="22" t="s">
        <v>12</v>
      </c>
      <c r="B13" s="8" t="s">
        <v>118</v>
      </c>
      <c r="C13" s="22" t="s">
        <v>85</v>
      </c>
      <c r="D13" s="22" t="s">
        <v>173</v>
      </c>
      <c r="E13" s="22" t="s">
        <v>16</v>
      </c>
      <c r="F13" s="23" t="s">
        <v>14</v>
      </c>
      <c r="G13" s="22" t="s">
        <v>14</v>
      </c>
    </row>
    <row r="14" spans="1:9">
      <c r="A14" s="24" t="s">
        <v>15</v>
      </c>
      <c r="B14" s="24" t="s">
        <v>86</v>
      </c>
      <c r="C14" s="24" t="s">
        <v>73</v>
      </c>
      <c r="D14" s="24" t="s">
        <v>130</v>
      </c>
      <c r="E14" s="24" t="s">
        <v>81</v>
      </c>
      <c r="F14" s="25" t="s">
        <v>17</v>
      </c>
      <c r="G14" s="24" t="s">
        <v>17</v>
      </c>
    </row>
    <row r="15" spans="1:9">
      <c r="A15" s="26"/>
      <c r="B15" s="22" t="s">
        <v>18</v>
      </c>
      <c r="C15" s="22" t="s">
        <v>19</v>
      </c>
      <c r="D15" s="22" t="s">
        <v>20</v>
      </c>
      <c r="E15" s="22" t="s">
        <v>21</v>
      </c>
      <c r="F15" s="36" t="s">
        <v>174</v>
      </c>
      <c r="G15" s="22" t="s">
        <v>175</v>
      </c>
      <c r="I15" s="35" t="s">
        <v>113</v>
      </c>
    </row>
    <row r="16" spans="1:9">
      <c r="A16" s="26"/>
      <c r="B16" s="26"/>
      <c r="C16" s="26"/>
      <c r="D16" s="26"/>
      <c r="E16" s="8" t="s">
        <v>23</v>
      </c>
      <c r="F16" s="26"/>
      <c r="G16" s="8" t="s">
        <v>23</v>
      </c>
    </row>
    <row r="18" spans="1:11">
      <c r="A18" s="40">
        <v>1</v>
      </c>
      <c r="B18" s="60">
        <v>42004</v>
      </c>
      <c r="C18" s="60">
        <v>42035</v>
      </c>
      <c r="D18" s="61">
        <v>15.5</v>
      </c>
      <c r="E18" s="62">
        <v>23390.36</v>
      </c>
      <c r="F18" s="16">
        <f>C18-B18+D18</f>
        <v>46.5</v>
      </c>
      <c r="G18" s="17">
        <f>ROUND(F18*E18,0)</f>
        <v>1087652</v>
      </c>
      <c r="H18" s="15"/>
      <c r="I18" s="15" t="s">
        <v>170</v>
      </c>
      <c r="J18" s="63"/>
    </row>
    <row r="19" spans="1:11">
      <c r="A19" s="40">
        <f>+A18+1</f>
        <v>2</v>
      </c>
      <c r="B19" s="60">
        <v>42035</v>
      </c>
      <c r="C19" s="60">
        <v>42063</v>
      </c>
      <c r="D19" s="61">
        <v>15.5</v>
      </c>
      <c r="E19" s="62">
        <v>21934.91</v>
      </c>
      <c r="F19" s="16">
        <f t="shared" ref="F19:F37" si="0">C19-B19+D19</f>
        <v>43.5</v>
      </c>
      <c r="G19" s="17">
        <f t="shared" ref="G19:G37" si="1">ROUND(F19*E19,0)</f>
        <v>954169</v>
      </c>
      <c r="H19" s="15"/>
      <c r="I19" s="15" t="s">
        <v>170</v>
      </c>
      <c r="J19" s="63"/>
      <c r="K19" s="64"/>
    </row>
    <row r="20" spans="1:11">
      <c r="A20" s="40">
        <f t="shared" ref="A20:A39" si="2">+A19+1</f>
        <v>3</v>
      </c>
      <c r="B20" s="60">
        <v>42063</v>
      </c>
      <c r="C20" s="60">
        <v>42093</v>
      </c>
      <c r="D20" s="61">
        <v>14</v>
      </c>
      <c r="E20" s="62">
        <v>13408.17</v>
      </c>
      <c r="F20" s="16">
        <f t="shared" si="0"/>
        <v>44</v>
      </c>
      <c r="G20" s="17">
        <f t="shared" si="1"/>
        <v>589959</v>
      </c>
      <c r="H20" s="15"/>
      <c r="I20" s="15" t="s">
        <v>170</v>
      </c>
      <c r="J20" s="63"/>
      <c r="K20" s="64"/>
    </row>
    <row r="21" spans="1:11">
      <c r="A21" s="40">
        <f t="shared" si="2"/>
        <v>4</v>
      </c>
      <c r="B21" s="65">
        <v>42063</v>
      </c>
      <c r="C21" s="60">
        <v>42093</v>
      </c>
      <c r="D21" s="61">
        <v>45</v>
      </c>
      <c r="E21" s="62">
        <v>-58733.440000000002</v>
      </c>
      <c r="F21" s="16">
        <f t="shared" si="0"/>
        <v>75</v>
      </c>
      <c r="G21" s="17">
        <f t="shared" si="1"/>
        <v>-4405008</v>
      </c>
      <c r="H21" s="15"/>
      <c r="I21" s="15" t="s">
        <v>171</v>
      </c>
      <c r="J21" s="63"/>
      <c r="K21" s="64"/>
    </row>
    <row r="22" spans="1:11">
      <c r="A22" s="40">
        <f t="shared" si="2"/>
        <v>5</v>
      </c>
      <c r="B22" s="65">
        <v>42094</v>
      </c>
      <c r="C22" s="60">
        <v>42093</v>
      </c>
      <c r="D22" s="61">
        <v>45</v>
      </c>
      <c r="E22" s="62">
        <v>50000</v>
      </c>
      <c r="F22" s="16">
        <f t="shared" si="0"/>
        <v>44</v>
      </c>
      <c r="G22" s="17">
        <f t="shared" si="1"/>
        <v>2200000</v>
      </c>
      <c r="H22" s="15"/>
      <c r="I22" s="15" t="s">
        <v>172</v>
      </c>
      <c r="J22" s="63"/>
      <c r="K22" s="64"/>
    </row>
    <row r="23" spans="1:11">
      <c r="A23" s="40">
        <f t="shared" si="2"/>
        <v>6</v>
      </c>
      <c r="B23" s="60">
        <v>42094</v>
      </c>
      <c r="C23" s="60">
        <v>42124</v>
      </c>
      <c r="D23" s="61">
        <v>15.5</v>
      </c>
      <c r="E23" s="62">
        <v>14337.84</v>
      </c>
      <c r="F23" s="16">
        <f t="shared" si="0"/>
        <v>45.5</v>
      </c>
      <c r="G23" s="17">
        <f t="shared" si="1"/>
        <v>652372</v>
      </c>
      <c r="H23" s="15"/>
      <c r="I23" s="15" t="s">
        <v>170</v>
      </c>
      <c r="J23" s="63"/>
      <c r="K23" s="64"/>
    </row>
    <row r="24" spans="1:11">
      <c r="A24" s="40">
        <f t="shared" si="2"/>
        <v>7</v>
      </c>
      <c r="B24" s="60">
        <v>42124</v>
      </c>
      <c r="C24" s="60">
        <v>42155</v>
      </c>
      <c r="D24" s="61">
        <v>15</v>
      </c>
      <c r="E24" s="66">
        <v>20694.75</v>
      </c>
      <c r="F24" s="16">
        <f t="shared" si="0"/>
        <v>46</v>
      </c>
      <c r="G24" s="17">
        <f t="shared" si="1"/>
        <v>951959</v>
      </c>
      <c r="H24" s="15"/>
      <c r="I24" s="15" t="s">
        <v>170</v>
      </c>
      <c r="J24" s="63"/>
      <c r="K24" s="64"/>
    </row>
    <row r="25" spans="1:11">
      <c r="A25" s="40">
        <f t="shared" si="2"/>
        <v>8</v>
      </c>
      <c r="B25" s="60">
        <v>42155</v>
      </c>
      <c r="C25" s="60">
        <v>42185</v>
      </c>
      <c r="D25" s="61">
        <v>15.5</v>
      </c>
      <c r="E25" s="62">
        <v>20880.240000000002</v>
      </c>
      <c r="F25" s="16">
        <f t="shared" si="0"/>
        <v>45.5</v>
      </c>
      <c r="G25" s="17">
        <f t="shared" si="1"/>
        <v>950051</v>
      </c>
      <c r="H25" s="15"/>
      <c r="I25" s="15" t="s">
        <v>170</v>
      </c>
      <c r="J25" s="63"/>
      <c r="K25" s="64"/>
    </row>
    <row r="26" spans="1:11">
      <c r="A26" s="40">
        <f t="shared" si="2"/>
        <v>9</v>
      </c>
      <c r="B26" s="65">
        <v>42155</v>
      </c>
      <c r="C26" s="60">
        <v>42185</v>
      </c>
      <c r="D26" s="61">
        <v>46</v>
      </c>
      <c r="E26" s="62">
        <v>-55912.83</v>
      </c>
      <c r="F26" s="16">
        <f t="shared" si="0"/>
        <v>76</v>
      </c>
      <c r="G26" s="17">
        <f t="shared" si="1"/>
        <v>-4249375</v>
      </c>
      <c r="H26" s="15"/>
      <c r="I26" s="15" t="s">
        <v>171</v>
      </c>
      <c r="J26" s="63"/>
      <c r="K26" s="64"/>
    </row>
    <row r="27" spans="1:11">
      <c r="A27" s="40">
        <f t="shared" si="2"/>
        <v>10</v>
      </c>
      <c r="B27" s="65">
        <v>42185</v>
      </c>
      <c r="C27" s="60">
        <v>42174</v>
      </c>
      <c r="D27" s="61">
        <v>45.5</v>
      </c>
      <c r="E27" s="62">
        <v>50000</v>
      </c>
      <c r="F27" s="16">
        <f t="shared" si="0"/>
        <v>34.5</v>
      </c>
      <c r="G27" s="17">
        <f t="shared" si="1"/>
        <v>1725000</v>
      </c>
      <c r="H27" s="15"/>
      <c r="I27" s="15" t="s">
        <v>172</v>
      </c>
      <c r="J27" s="63"/>
      <c r="K27" s="64"/>
    </row>
    <row r="28" spans="1:11">
      <c r="A28" s="40">
        <f t="shared" si="2"/>
        <v>11</v>
      </c>
      <c r="B28" s="60">
        <v>42185</v>
      </c>
      <c r="C28" s="60">
        <v>42216</v>
      </c>
      <c r="D28" s="61">
        <v>15</v>
      </c>
      <c r="E28" s="62">
        <v>26452.67</v>
      </c>
      <c r="F28" s="16">
        <f t="shared" si="0"/>
        <v>46</v>
      </c>
      <c r="G28" s="17">
        <f t="shared" si="1"/>
        <v>1216823</v>
      </c>
      <c r="H28" s="15"/>
      <c r="I28" s="15" t="s">
        <v>170</v>
      </c>
      <c r="J28" s="63"/>
      <c r="K28" s="64"/>
    </row>
    <row r="29" spans="1:11">
      <c r="A29" s="40">
        <f t="shared" si="2"/>
        <v>12</v>
      </c>
      <c r="B29" s="60">
        <v>42216</v>
      </c>
      <c r="C29" s="60">
        <v>42247</v>
      </c>
      <c r="D29" s="61">
        <v>15.5</v>
      </c>
      <c r="E29" s="62">
        <v>17580.45</v>
      </c>
      <c r="F29" s="16">
        <f t="shared" si="0"/>
        <v>46.5</v>
      </c>
      <c r="G29" s="17">
        <f t="shared" si="1"/>
        <v>817491</v>
      </c>
      <c r="H29" s="15"/>
      <c r="I29" s="15" t="s">
        <v>170</v>
      </c>
      <c r="J29" s="63"/>
      <c r="K29" s="64"/>
    </row>
    <row r="30" spans="1:11">
      <c r="A30" s="40">
        <f t="shared" si="2"/>
        <v>13</v>
      </c>
      <c r="B30" s="60">
        <v>42247</v>
      </c>
      <c r="C30" s="60">
        <v>42277</v>
      </c>
      <c r="D30" s="61">
        <v>15.5</v>
      </c>
      <c r="E30" s="62">
        <v>21011.35</v>
      </c>
      <c r="F30" s="16">
        <f t="shared" si="0"/>
        <v>45.5</v>
      </c>
      <c r="G30" s="17">
        <f t="shared" si="1"/>
        <v>956016</v>
      </c>
      <c r="H30" s="15"/>
      <c r="I30" s="15" t="s">
        <v>170</v>
      </c>
      <c r="J30" s="63"/>
      <c r="K30" s="64"/>
    </row>
    <row r="31" spans="1:11">
      <c r="A31" s="40">
        <f t="shared" si="2"/>
        <v>14</v>
      </c>
      <c r="B31" s="65">
        <v>42247</v>
      </c>
      <c r="C31" s="60">
        <v>42275</v>
      </c>
      <c r="D31" s="61">
        <v>46</v>
      </c>
      <c r="E31" s="62">
        <v>-58586.09</v>
      </c>
      <c r="F31" s="16">
        <f t="shared" si="0"/>
        <v>74</v>
      </c>
      <c r="G31" s="17">
        <f t="shared" si="1"/>
        <v>-4335371</v>
      </c>
      <c r="H31" s="15"/>
      <c r="I31" s="15" t="s">
        <v>171</v>
      </c>
      <c r="J31" s="63"/>
      <c r="K31" s="64"/>
    </row>
    <row r="32" spans="1:11">
      <c r="A32" s="40">
        <f t="shared" si="2"/>
        <v>15</v>
      </c>
      <c r="B32" s="65">
        <v>42277</v>
      </c>
      <c r="C32" s="60">
        <v>42272</v>
      </c>
      <c r="D32" s="61">
        <v>46</v>
      </c>
      <c r="E32" s="62">
        <v>50000</v>
      </c>
      <c r="F32" s="16">
        <f t="shared" si="0"/>
        <v>41</v>
      </c>
      <c r="G32" s="17">
        <f t="shared" si="1"/>
        <v>2050000</v>
      </c>
      <c r="H32" s="15"/>
      <c r="I32" s="15" t="s">
        <v>172</v>
      </c>
      <c r="J32" s="63"/>
      <c r="K32" s="64"/>
    </row>
    <row r="33" spans="1:11">
      <c r="A33" s="40">
        <f t="shared" si="2"/>
        <v>16</v>
      </c>
      <c r="B33" s="60">
        <v>42277</v>
      </c>
      <c r="C33" s="60">
        <v>42308</v>
      </c>
      <c r="D33" s="61">
        <v>15</v>
      </c>
      <c r="E33" s="62">
        <v>17376.37</v>
      </c>
      <c r="F33" s="16">
        <f t="shared" si="0"/>
        <v>46</v>
      </c>
      <c r="G33" s="17">
        <f t="shared" si="1"/>
        <v>799313</v>
      </c>
      <c r="H33" s="15"/>
      <c r="I33" s="15" t="s">
        <v>170</v>
      </c>
      <c r="J33" s="63"/>
      <c r="K33" s="64"/>
    </row>
    <row r="34" spans="1:11">
      <c r="A34" s="40">
        <f t="shared" si="2"/>
        <v>17</v>
      </c>
      <c r="B34" s="60">
        <v>42308</v>
      </c>
      <c r="C34" s="60">
        <v>42338</v>
      </c>
      <c r="D34" s="61">
        <v>15.5</v>
      </c>
      <c r="E34" s="62">
        <v>22034.07</v>
      </c>
      <c r="F34" s="16">
        <f t="shared" si="0"/>
        <v>45.5</v>
      </c>
      <c r="G34" s="17">
        <f t="shared" si="1"/>
        <v>1002550</v>
      </c>
      <c r="H34" s="15"/>
      <c r="I34" s="15" t="s">
        <v>170</v>
      </c>
      <c r="J34" s="63"/>
      <c r="K34" s="64"/>
    </row>
    <row r="35" spans="1:11">
      <c r="A35" s="40">
        <f t="shared" si="2"/>
        <v>18</v>
      </c>
      <c r="B35" s="60">
        <v>42338</v>
      </c>
      <c r="C35" s="60">
        <v>42369</v>
      </c>
      <c r="D35" s="61">
        <v>15</v>
      </c>
      <c r="E35" s="62">
        <v>32043.02</v>
      </c>
      <c r="F35" s="16">
        <f t="shared" si="0"/>
        <v>46</v>
      </c>
      <c r="G35" s="17">
        <f t="shared" si="1"/>
        <v>1473979</v>
      </c>
      <c r="H35" s="15"/>
      <c r="I35" s="15" t="s">
        <v>170</v>
      </c>
      <c r="J35" s="63"/>
      <c r="K35" s="64"/>
    </row>
    <row r="36" spans="1:11">
      <c r="A36" s="40">
        <f t="shared" si="2"/>
        <v>19</v>
      </c>
      <c r="B36" s="60">
        <v>42338</v>
      </c>
      <c r="C36" s="60">
        <v>42366</v>
      </c>
      <c r="D36" s="61">
        <v>45.5</v>
      </c>
      <c r="E36" s="62">
        <v>-77911.83</v>
      </c>
      <c r="F36" s="16">
        <f t="shared" si="0"/>
        <v>73.5</v>
      </c>
      <c r="G36" s="17">
        <f t="shared" si="1"/>
        <v>-5726520</v>
      </c>
      <c r="H36" s="15"/>
      <c r="I36" s="15" t="s">
        <v>171</v>
      </c>
      <c r="J36" s="63"/>
      <c r="K36" s="64"/>
    </row>
    <row r="37" spans="1:11">
      <c r="A37" s="40">
        <f t="shared" si="2"/>
        <v>20</v>
      </c>
      <c r="B37" s="60">
        <v>42369</v>
      </c>
      <c r="C37" s="60">
        <v>42366</v>
      </c>
      <c r="D37" s="61">
        <v>46</v>
      </c>
      <c r="E37" s="67">
        <v>50000</v>
      </c>
      <c r="F37" s="68">
        <f t="shared" si="0"/>
        <v>43</v>
      </c>
      <c r="G37" s="69">
        <f t="shared" si="1"/>
        <v>2150000</v>
      </c>
      <c r="H37" s="15"/>
      <c r="I37" s="15" t="s">
        <v>172</v>
      </c>
      <c r="J37" s="63"/>
      <c r="K37" s="64"/>
    </row>
    <row r="38" spans="1:11">
      <c r="A38" s="40">
        <f t="shared" si="2"/>
        <v>21</v>
      </c>
      <c r="B38" s="15"/>
      <c r="C38" s="15"/>
      <c r="D38" s="15"/>
      <c r="E38" s="15"/>
      <c r="F38" s="15"/>
      <c r="G38" s="15"/>
      <c r="H38" s="15"/>
      <c r="I38" s="15"/>
    </row>
    <row r="39" spans="1:11" ht="13.5">
      <c r="A39" s="40">
        <f t="shared" si="2"/>
        <v>22</v>
      </c>
      <c r="B39" s="34" t="s">
        <v>54</v>
      </c>
      <c r="C39" s="15"/>
      <c r="D39" s="15"/>
      <c r="E39" s="41">
        <f>SUM(E18:E37)</f>
        <v>200000.01</v>
      </c>
      <c r="F39" s="42">
        <f>ROUND(G39/E39,2)</f>
        <v>4.3099999999999996</v>
      </c>
      <c r="G39" s="41">
        <f>SUM(G18:G37)</f>
        <v>861060</v>
      </c>
      <c r="H39" s="15"/>
      <c r="I39" s="15"/>
    </row>
    <row r="40" spans="1:11">
      <c r="A40" s="9"/>
      <c r="B40" s="3"/>
      <c r="C40" s="27"/>
      <c r="D40" s="27"/>
      <c r="E40" s="10"/>
      <c r="F40" s="6"/>
      <c r="G40" s="3"/>
    </row>
    <row r="41" spans="1:11">
      <c r="A41" s="9"/>
      <c r="C41" s="28"/>
      <c r="D41" s="28"/>
    </row>
    <row r="42" spans="1:11">
      <c r="A42" s="9"/>
      <c r="B42" s="3"/>
      <c r="C42" s="27"/>
      <c r="D42" s="27"/>
      <c r="E42" s="10"/>
      <c r="F42" s="6"/>
      <c r="G42" s="3"/>
    </row>
    <row r="43" spans="1:11">
      <c r="A43" s="9"/>
      <c r="C43" s="28"/>
      <c r="D43" s="28"/>
    </row>
    <row r="44" spans="1:11">
      <c r="A44" s="9"/>
      <c r="C44" s="27"/>
      <c r="D44" s="27"/>
      <c r="E44" s="10"/>
      <c r="F44" s="6"/>
      <c r="G44" s="3"/>
    </row>
    <row r="45" spans="1:11">
      <c r="A45" s="9"/>
      <c r="C45" s="28"/>
      <c r="D45" s="28"/>
      <c r="F45" s="6"/>
      <c r="G45" s="3"/>
    </row>
    <row r="46" spans="1:11">
      <c r="A46" s="9"/>
      <c r="C46" s="27"/>
      <c r="D46" s="27"/>
      <c r="E46" s="10"/>
      <c r="F46" s="6"/>
      <c r="G46" s="3"/>
    </row>
    <row r="47" spans="1:11">
      <c r="A47" s="9"/>
      <c r="C47" s="27"/>
      <c r="D47" s="27"/>
      <c r="E47" s="10"/>
      <c r="F47" s="6"/>
      <c r="G47" s="3"/>
    </row>
    <row r="48" spans="1:11">
      <c r="A48" s="9"/>
      <c r="C48" s="27"/>
      <c r="D48" s="27"/>
      <c r="E48" s="10"/>
      <c r="F48" s="6"/>
      <c r="G48" s="3"/>
    </row>
    <row r="49" spans="1:7">
      <c r="A49" s="9"/>
      <c r="C49" s="28"/>
      <c r="D49" s="28"/>
      <c r="F49" s="6"/>
      <c r="G49" s="3"/>
    </row>
    <row r="50" spans="1:7">
      <c r="A50" s="9"/>
      <c r="C50" s="29"/>
      <c r="D50" s="29"/>
      <c r="E50" s="10"/>
      <c r="F50" s="6"/>
      <c r="G50" s="3"/>
    </row>
    <row r="51" spans="1:7">
      <c r="A51" s="9"/>
      <c r="C51" s="27"/>
      <c r="D51" s="27"/>
      <c r="E51" s="10"/>
      <c r="F51" s="6"/>
      <c r="G51" s="3"/>
    </row>
    <row r="52" spans="1:7">
      <c r="A52" s="9"/>
      <c r="C52" s="29"/>
      <c r="D52" s="29"/>
      <c r="E52" s="10"/>
      <c r="F52" s="6"/>
      <c r="G52" s="3"/>
    </row>
    <row r="53" spans="1:7">
      <c r="A53" s="9"/>
      <c r="C53" s="27"/>
      <c r="D53" s="27"/>
      <c r="E53" s="10"/>
      <c r="F53" s="6"/>
      <c r="G53" s="3"/>
    </row>
    <row r="54" spans="1:7">
      <c r="A54" s="9"/>
      <c r="C54" s="29"/>
      <c r="D54" s="29"/>
      <c r="E54" s="10"/>
      <c r="F54" s="6"/>
      <c r="G54" s="3"/>
    </row>
    <row r="55" spans="1:7">
      <c r="A55" s="9"/>
      <c r="C55" s="28"/>
      <c r="D55" s="28"/>
      <c r="E55" s="10"/>
      <c r="F55" s="6"/>
      <c r="G55" s="3"/>
    </row>
    <row r="56" spans="1:7">
      <c r="A56" s="9"/>
      <c r="C56" s="29"/>
      <c r="D56" s="29"/>
      <c r="E56" s="10"/>
      <c r="F56" s="6"/>
      <c r="G56" s="3"/>
    </row>
    <row r="57" spans="1:7">
      <c r="A57" s="9"/>
      <c r="C57" s="28"/>
      <c r="D57" s="28"/>
      <c r="F57" s="6"/>
    </row>
    <row r="58" spans="1:7">
      <c r="A58" s="9"/>
      <c r="C58" s="29"/>
      <c r="D58" s="29"/>
      <c r="E58" s="10"/>
      <c r="F58" s="6"/>
      <c r="G58" s="3"/>
    </row>
    <row r="59" spans="1:7">
      <c r="A59" s="9"/>
    </row>
    <row r="61" spans="1:7">
      <c r="A61" s="30"/>
    </row>
    <row r="62" spans="1:7">
      <c r="A62" s="11"/>
      <c r="B62" s="3"/>
    </row>
    <row r="63" spans="1:7">
      <c r="A63" s="11"/>
      <c r="B63" s="3"/>
    </row>
    <row r="64" spans="1:7">
      <c r="A64" s="11"/>
    </row>
    <row r="65" spans="1:1">
      <c r="A65" s="11"/>
    </row>
    <row r="67" spans="1:1">
      <c r="A67" s="11"/>
    </row>
  </sheetData>
  <mergeCells count="5">
    <mergeCell ref="A10:G10"/>
    <mergeCell ref="A6:G6"/>
    <mergeCell ref="A7:G7"/>
    <mergeCell ref="A8:G8"/>
    <mergeCell ref="A9:G9"/>
  </mergeCells>
  <phoneticPr fontId="0" type="noConversion"/>
  <printOptions horizontalCentered="1"/>
  <pageMargins left="1" right="0.5" top="1" bottom="0.55000000000000004" header="0.5" footer="0.5"/>
  <pageSetup scale="87"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valuation="1" transitionEntry="1" codeName="Sheet27">
    <tabColor rgb="FF00B050"/>
  </sheetPr>
  <dimension ref="A1:I38"/>
  <sheetViews>
    <sheetView zoomScaleNormal="100" zoomScaleSheetLayoutView="110" workbookViewId="0">
      <selection activeCell="I2" sqref="I2"/>
    </sheetView>
  </sheetViews>
  <sheetFormatPr defaultColWidth="9.6640625" defaultRowHeight="12.75"/>
  <cols>
    <col min="1" max="1" width="5.6640625" style="201" customWidth="1"/>
    <col min="2" max="4" width="10.6640625" style="201" customWidth="1"/>
    <col min="5" max="6" width="11.88671875" style="201" bestFit="1" customWidth="1"/>
    <col min="7" max="7" width="14.6640625" style="201" customWidth="1"/>
    <col min="8" max="16384" width="9.6640625" style="201"/>
  </cols>
  <sheetData>
    <row r="1" spans="1:9" ht="14.1" customHeight="1">
      <c r="A1" s="620" t="str">
        <f>'(WP) Instructions &amp; Input'!B2</f>
        <v>COLUMBIA GAS OF KENTUCKY, INC.</v>
      </c>
      <c r="B1" s="620"/>
      <c r="C1" s="620"/>
      <c r="D1" s="620"/>
      <c r="E1" s="620"/>
      <c r="F1" s="620"/>
      <c r="G1" s="620"/>
      <c r="I1" s="614" t="s">
        <v>392</v>
      </c>
    </row>
    <row r="2" spans="1:9" ht="14.1" customHeight="1">
      <c r="A2" s="620" t="str">
        <f>'(WP) Instructions &amp; Input'!B9</f>
        <v>CASE NO. 2021-00183</v>
      </c>
      <c r="B2" s="620"/>
      <c r="C2" s="620"/>
      <c r="D2" s="620"/>
      <c r="E2" s="620"/>
      <c r="F2" s="620"/>
      <c r="G2" s="620"/>
      <c r="I2" s="615" t="s">
        <v>394</v>
      </c>
    </row>
    <row r="3" spans="1:9" ht="14.1" customHeight="1">
      <c r="A3" s="636" t="str">
        <f>'(WP) Instructions &amp; Input'!B3</f>
        <v>CASH WORKING CAPITAL</v>
      </c>
      <c r="B3" s="636"/>
      <c r="C3" s="636"/>
      <c r="D3" s="636"/>
      <c r="E3" s="636"/>
      <c r="F3" s="636"/>
      <c r="G3" s="636"/>
      <c r="I3" s="614" t="s">
        <v>393</v>
      </c>
    </row>
    <row r="4" spans="1:9" ht="14.1" customHeight="1">
      <c r="A4" s="635" t="s">
        <v>317</v>
      </c>
      <c r="B4" s="635"/>
      <c r="C4" s="635"/>
      <c r="D4" s="635"/>
      <c r="E4" s="635"/>
      <c r="F4" s="635"/>
      <c r="G4" s="635"/>
    </row>
    <row r="5" spans="1:9" ht="14.1" customHeight="1">
      <c r="A5" s="622" t="str">
        <f>'(WP) Instructions &amp; Input'!B4</f>
        <v>TME:  DECEMBER 31, 2019</v>
      </c>
      <c r="B5" s="622"/>
      <c r="C5" s="622"/>
      <c r="D5" s="622"/>
      <c r="E5" s="622"/>
      <c r="F5" s="622"/>
      <c r="G5" s="622"/>
    </row>
    <row r="6" spans="1:9" ht="14.1" customHeight="1">
      <c r="A6" s="99"/>
      <c r="B6" s="99"/>
      <c r="C6" s="99"/>
      <c r="D6" s="99"/>
      <c r="E6" s="99"/>
      <c r="F6" s="99"/>
      <c r="G6" s="99"/>
    </row>
    <row r="7" spans="1:9" ht="14.1" customHeight="1">
      <c r="A7" s="99"/>
      <c r="B7" s="99"/>
      <c r="C7" s="99"/>
      <c r="D7" s="99"/>
      <c r="E7" s="99"/>
      <c r="F7" s="99"/>
      <c r="G7" s="600" t="str">
        <f>'(WP) Instructions &amp; Input'!$B$11</f>
        <v>Attachment KLJ-CWC-1</v>
      </c>
    </row>
    <row r="8" spans="1:9" ht="14.1" customHeight="1">
      <c r="A8" s="99"/>
      <c r="B8" s="99"/>
      <c r="C8" s="99"/>
      <c r="D8" s="99"/>
      <c r="E8" s="99"/>
      <c r="F8" s="99"/>
      <c r="G8" s="600" t="s">
        <v>348</v>
      </c>
    </row>
    <row r="9" spans="1:9" ht="14.1" customHeight="1">
      <c r="A9" s="204"/>
      <c r="B9" s="204"/>
      <c r="C9" s="204"/>
      <c r="D9" s="204"/>
      <c r="E9" s="204"/>
      <c r="F9" s="204"/>
      <c r="G9" s="588" t="str">
        <f>'(WP) Instructions &amp; Input'!$B$12</f>
        <v>WITNESS: JOHNSON</v>
      </c>
    </row>
    <row r="10" spans="1:9" ht="13.15">
      <c r="A10" s="100"/>
      <c r="B10" s="100"/>
      <c r="C10" s="100"/>
      <c r="D10" s="185" t="s">
        <v>24</v>
      </c>
      <c r="E10" s="185"/>
      <c r="F10" s="100"/>
      <c r="G10" s="100"/>
    </row>
    <row r="11" spans="1:9" ht="13.15">
      <c r="A11" s="100"/>
      <c r="B11" s="100"/>
      <c r="C11" s="100"/>
      <c r="D11" s="100"/>
      <c r="E11" s="99" t="s">
        <v>303</v>
      </c>
      <c r="F11" s="99"/>
      <c r="G11" s="185" t="s">
        <v>303</v>
      </c>
    </row>
    <row r="12" spans="1:9" ht="13.15">
      <c r="A12" s="99" t="s">
        <v>12</v>
      </c>
      <c r="B12" s="99"/>
      <c r="C12" s="99" t="s">
        <v>119</v>
      </c>
      <c r="D12" s="185" t="s">
        <v>129</v>
      </c>
      <c r="E12" s="185" t="s">
        <v>14</v>
      </c>
      <c r="F12" s="185" t="s">
        <v>303</v>
      </c>
      <c r="G12" s="99" t="s">
        <v>157</v>
      </c>
    </row>
    <row r="13" spans="1:9" ht="13.15">
      <c r="A13" s="122" t="s">
        <v>15</v>
      </c>
      <c r="B13" s="122" t="s">
        <v>156</v>
      </c>
      <c r="C13" s="122" t="s">
        <v>130</v>
      </c>
      <c r="D13" s="187" t="s">
        <v>96</v>
      </c>
      <c r="E13" s="187" t="s">
        <v>17</v>
      </c>
      <c r="F13" s="122" t="s">
        <v>157</v>
      </c>
      <c r="G13" s="124" t="s">
        <v>159</v>
      </c>
    </row>
    <row r="14" spans="1:9" ht="13.15">
      <c r="A14" s="100"/>
      <c r="B14" s="99" t="s">
        <v>18</v>
      </c>
      <c r="C14" s="178" t="s">
        <v>19</v>
      </c>
      <c r="D14" s="189" t="s">
        <v>20</v>
      </c>
      <c r="E14" s="189" t="s">
        <v>120</v>
      </c>
      <c r="F14" s="178" t="s">
        <v>22</v>
      </c>
      <c r="G14" s="188" t="s">
        <v>162</v>
      </c>
    </row>
    <row r="15" spans="1:9" ht="13.15">
      <c r="A15" s="94"/>
      <c r="B15" s="94"/>
      <c r="C15" s="94"/>
      <c r="D15" s="94"/>
      <c r="E15" s="235"/>
      <c r="F15" s="178" t="s">
        <v>183</v>
      </c>
      <c r="G15" s="94"/>
    </row>
    <row r="16" spans="1:9">
      <c r="A16" s="94"/>
      <c r="B16" s="94"/>
      <c r="C16" s="94"/>
      <c r="D16" s="94"/>
      <c r="E16" s="235"/>
      <c r="F16" s="94"/>
      <c r="G16" s="94"/>
    </row>
    <row r="17" spans="1:9">
      <c r="A17" s="98">
        <v>1</v>
      </c>
      <c r="B17" s="238">
        <v>43525</v>
      </c>
      <c r="C17" s="238">
        <v>43465</v>
      </c>
      <c r="D17" s="239">
        <f>365/2</f>
        <v>182.5</v>
      </c>
      <c r="E17" s="240">
        <f>B17-C17+D17</f>
        <v>242.5</v>
      </c>
      <c r="F17" s="462">
        <v>370328.89</v>
      </c>
      <c r="G17" s="453">
        <f>ROUND(F17*E17,0)</f>
        <v>89804756</v>
      </c>
      <c r="I17" s="466"/>
    </row>
    <row r="18" spans="1:9">
      <c r="A18" s="98">
        <f t="shared" ref="A18" si="0">A17+1</f>
        <v>2</v>
      </c>
      <c r="B18" s="241">
        <v>43524</v>
      </c>
      <c r="C18" s="238">
        <v>43465</v>
      </c>
      <c r="D18" s="239">
        <f t="shared" ref="D18" si="1">365/2</f>
        <v>182.5</v>
      </c>
      <c r="E18" s="240">
        <f>B18-C18+D18</f>
        <v>241.5</v>
      </c>
      <c r="F18" s="462">
        <v>391206.04</v>
      </c>
      <c r="G18" s="453">
        <f t="shared" ref="G18" si="2">ROUND(F18*E18,0)</f>
        <v>94476259</v>
      </c>
    </row>
    <row r="19" spans="1:9">
      <c r="A19" s="210"/>
    </row>
    <row r="20" spans="1:9">
      <c r="A20" s="202">
        <f>A18+1</f>
        <v>3</v>
      </c>
      <c r="B20" s="210"/>
      <c r="C20" s="210" t="s">
        <v>54</v>
      </c>
      <c r="D20" s="210"/>
      <c r="E20" s="242"/>
      <c r="F20" s="210">
        <f>SUM(F17:F19)</f>
        <v>761534.92999999993</v>
      </c>
      <c r="G20" s="210">
        <f>SUM(G17:G19)</f>
        <v>184281015</v>
      </c>
    </row>
    <row r="21" spans="1:9">
      <c r="A21" s="202"/>
      <c r="B21" s="243"/>
      <c r="C21" s="243"/>
      <c r="D21" s="210"/>
      <c r="E21" s="242"/>
      <c r="F21" s="210"/>
    </row>
    <row r="22" spans="1:9" ht="13.15">
      <c r="A22" s="202">
        <f>A20+1</f>
        <v>4</v>
      </c>
      <c r="B22" s="210"/>
      <c r="C22" s="210" t="s">
        <v>161</v>
      </c>
      <c r="D22" s="210"/>
      <c r="E22" s="242"/>
      <c r="F22" s="594">
        <f>G20/F20</f>
        <v>241.98629339300302</v>
      </c>
    </row>
    <row r="23" spans="1:9">
      <c r="A23" s="201" t="s">
        <v>24</v>
      </c>
      <c r="B23" s="243"/>
      <c r="C23" s="243"/>
      <c r="D23" s="210"/>
      <c r="E23" s="242"/>
      <c r="F23" s="210"/>
    </row>
    <row r="24" spans="1:9">
      <c r="D24" s="210"/>
      <c r="E24" s="244"/>
      <c r="F24" s="210"/>
    </row>
    <row r="27" spans="1:9">
      <c r="B27" s="210"/>
      <c r="C27" s="210"/>
      <c r="D27" s="210"/>
      <c r="E27" s="245"/>
      <c r="F27" s="210"/>
    </row>
    <row r="28" spans="1:9">
      <c r="B28" s="210"/>
      <c r="C28" s="210"/>
      <c r="D28" s="210"/>
      <c r="E28" s="245"/>
      <c r="F28" s="210"/>
    </row>
    <row r="29" spans="1:9">
      <c r="D29" s="210"/>
      <c r="E29" s="242"/>
      <c r="F29" s="210"/>
    </row>
    <row r="32" spans="1:9">
      <c r="D32" s="210"/>
      <c r="E32" s="242"/>
      <c r="F32" s="210"/>
    </row>
    <row r="33" spans="2:6">
      <c r="B33" s="210"/>
      <c r="C33" s="210"/>
    </row>
    <row r="38" spans="2:6">
      <c r="B38" s="210"/>
      <c r="C38" s="210"/>
      <c r="D38" s="210"/>
      <c r="F38" s="210"/>
    </row>
  </sheetData>
  <mergeCells count="5">
    <mergeCell ref="A5:G5"/>
    <mergeCell ref="A4:G4"/>
    <mergeCell ref="A3:G3"/>
    <mergeCell ref="A1:G1"/>
    <mergeCell ref="A2:G2"/>
  </mergeCells>
  <printOptions horizontalCentered="1"/>
  <pageMargins left="0.5" right="0.5" top="1" bottom="0.1" header="0.5" footer="0.38"/>
  <pageSetup orientation="portrait" r:id="rId1"/>
  <headerFooter alignWithMargins="0">
    <oddHeader>&amp;RKY PSC Case No. 2021-00183
Staff 3-034
Attachment  A
Page &amp;P of &amp;N</oddHeader>
  </headerFooter>
  <ignoredErrors>
    <ignoredError sqref="B14:H16 H17:H18 E17:E18" numberStoredAsText="1"/>
    <ignoredError sqref="G17:G18 D17:D18" numberStoredAsText="1"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5">
    <tabColor rgb="FF00B050"/>
  </sheetPr>
  <dimension ref="A1:K37"/>
  <sheetViews>
    <sheetView zoomScaleNormal="100" workbookViewId="0">
      <selection activeCell="K2" sqref="K2"/>
    </sheetView>
  </sheetViews>
  <sheetFormatPr defaultRowHeight="12.75"/>
  <cols>
    <col min="1" max="1" width="5.21875" style="101" customWidth="1"/>
    <col min="2" max="3" width="12.21875" style="101" customWidth="1"/>
    <col min="4" max="4" width="2.21875" style="101" customWidth="1"/>
    <col min="5" max="5" width="11.33203125" style="101" customWidth="1"/>
    <col min="6" max="6" width="11.88671875" style="101" bestFit="1" customWidth="1"/>
    <col min="7" max="7" width="11.33203125" style="101" customWidth="1"/>
    <col min="8" max="8" width="13.21875" style="101" customWidth="1"/>
    <col min="9" max="9" width="2.33203125" style="101" customWidth="1"/>
    <col min="10" max="252" width="9.21875" style="101"/>
    <col min="253" max="253" width="5.21875" style="101" customWidth="1"/>
    <col min="254" max="255" width="12.21875" style="101" customWidth="1"/>
    <col min="256" max="259" width="11.33203125" style="101" customWidth="1"/>
    <col min="260" max="260" width="2.33203125" style="101" customWidth="1"/>
    <col min="261" max="508" width="9.21875" style="101"/>
    <col min="509" max="509" width="5.21875" style="101" customWidth="1"/>
    <col min="510" max="511" width="12.21875" style="101" customWidth="1"/>
    <col min="512" max="515" width="11.33203125" style="101" customWidth="1"/>
    <col min="516" max="516" width="2.33203125" style="101" customWidth="1"/>
    <col min="517" max="764" width="9.21875" style="101"/>
    <col min="765" max="765" width="5.21875" style="101" customWidth="1"/>
    <col min="766" max="767" width="12.21875" style="101" customWidth="1"/>
    <col min="768" max="771" width="11.33203125" style="101" customWidth="1"/>
    <col min="772" max="772" width="2.33203125" style="101" customWidth="1"/>
    <col min="773" max="1020" width="9.21875" style="101"/>
    <col min="1021" max="1021" width="5.21875" style="101" customWidth="1"/>
    <col min="1022" max="1023" width="12.21875" style="101" customWidth="1"/>
    <col min="1024" max="1027" width="11.33203125" style="101" customWidth="1"/>
    <col min="1028" max="1028" width="2.33203125" style="101" customWidth="1"/>
    <col min="1029" max="1276" width="9.21875" style="101"/>
    <col min="1277" max="1277" width="5.21875" style="101" customWidth="1"/>
    <col min="1278" max="1279" width="12.21875" style="101" customWidth="1"/>
    <col min="1280" max="1283" width="11.33203125" style="101" customWidth="1"/>
    <col min="1284" max="1284" width="2.33203125" style="101" customWidth="1"/>
    <col min="1285" max="1532" width="9.21875" style="101"/>
    <col min="1533" max="1533" width="5.21875" style="101" customWidth="1"/>
    <col min="1534" max="1535" width="12.21875" style="101" customWidth="1"/>
    <col min="1536" max="1539" width="11.33203125" style="101" customWidth="1"/>
    <col min="1540" max="1540" width="2.33203125" style="101" customWidth="1"/>
    <col min="1541" max="1788" width="9.21875" style="101"/>
    <col min="1789" max="1789" width="5.21875" style="101" customWidth="1"/>
    <col min="1790" max="1791" width="12.21875" style="101" customWidth="1"/>
    <col min="1792" max="1795" width="11.33203125" style="101" customWidth="1"/>
    <col min="1796" max="1796" width="2.33203125" style="101" customWidth="1"/>
    <col min="1797" max="2044" width="9.21875" style="101"/>
    <col min="2045" max="2045" width="5.21875" style="101" customWidth="1"/>
    <col min="2046" max="2047" width="12.21875" style="101" customWidth="1"/>
    <col min="2048" max="2051" width="11.33203125" style="101" customWidth="1"/>
    <col min="2052" max="2052" width="2.33203125" style="101" customWidth="1"/>
    <col min="2053" max="2300" width="9.21875" style="101"/>
    <col min="2301" max="2301" width="5.21875" style="101" customWidth="1"/>
    <col min="2302" max="2303" width="12.21875" style="101" customWidth="1"/>
    <col min="2304" max="2307" width="11.33203125" style="101" customWidth="1"/>
    <col min="2308" max="2308" width="2.33203125" style="101" customWidth="1"/>
    <col min="2309" max="2556" width="9.21875" style="101"/>
    <col min="2557" max="2557" width="5.21875" style="101" customWidth="1"/>
    <col min="2558" max="2559" width="12.21875" style="101" customWidth="1"/>
    <col min="2560" max="2563" width="11.33203125" style="101" customWidth="1"/>
    <col min="2564" max="2564" width="2.33203125" style="101" customWidth="1"/>
    <col min="2565" max="2812" width="9.21875" style="101"/>
    <col min="2813" max="2813" width="5.21875" style="101" customWidth="1"/>
    <col min="2814" max="2815" width="12.21875" style="101" customWidth="1"/>
    <col min="2816" max="2819" width="11.33203125" style="101" customWidth="1"/>
    <col min="2820" max="2820" width="2.33203125" style="101" customWidth="1"/>
    <col min="2821" max="3068" width="9.21875" style="101"/>
    <col min="3069" max="3069" width="5.21875" style="101" customWidth="1"/>
    <col min="3070" max="3071" width="12.21875" style="101" customWidth="1"/>
    <col min="3072" max="3075" width="11.33203125" style="101" customWidth="1"/>
    <col min="3076" max="3076" width="2.33203125" style="101" customWidth="1"/>
    <col min="3077" max="3324" width="9.21875" style="101"/>
    <col min="3325" max="3325" width="5.21875" style="101" customWidth="1"/>
    <col min="3326" max="3327" width="12.21875" style="101" customWidth="1"/>
    <col min="3328" max="3331" width="11.33203125" style="101" customWidth="1"/>
    <col min="3332" max="3332" width="2.33203125" style="101" customWidth="1"/>
    <col min="3333" max="3580" width="9.21875" style="101"/>
    <col min="3581" max="3581" width="5.21875" style="101" customWidth="1"/>
    <col min="3582" max="3583" width="12.21875" style="101" customWidth="1"/>
    <col min="3584" max="3587" width="11.33203125" style="101" customWidth="1"/>
    <col min="3588" max="3588" width="2.33203125" style="101" customWidth="1"/>
    <col min="3589" max="3836" width="9.21875" style="101"/>
    <col min="3837" max="3837" width="5.21875" style="101" customWidth="1"/>
    <col min="3838" max="3839" width="12.21875" style="101" customWidth="1"/>
    <col min="3840" max="3843" width="11.33203125" style="101" customWidth="1"/>
    <col min="3844" max="3844" width="2.33203125" style="101" customWidth="1"/>
    <col min="3845" max="4092" width="9.21875" style="101"/>
    <col min="4093" max="4093" width="5.21875" style="101" customWidth="1"/>
    <col min="4094" max="4095" width="12.21875" style="101" customWidth="1"/>
    <col min="4096" max="4099" width="11.33203125" style="101" customWidth="1"/>
    <col min="4100" max="4100" width="2.33203125" style="101" customWidth="1"/>
    <col min="4101" max="4348" width="9.21875" style="101"/>
    <col min="4349" max="4349" width="5.21875" style="101" customWidth="1"/>
    <col min="4350" max="4351" width="12.21875" style="101" customWidth="1"/>
    <col min="4352" max="4355" width="11.33203125" style="101" customWidth="1"/>
    <col min="4356" max="4356" width="2.33203125" style="101" customWidth="1"/>
    <col min="4357" max="4604" width="9.21875" style="101"/>
    <col min="4605" max="4605" width="5.21875" style="101" customWidth="1"/>
    <col min="4606" max="4607" width="12.21875" style="101" customWidth="1"/>
    <col min="4608" max="4611" width="11.33203125" style="101" customWidth="1"/>
    <col min="4612" max="4612" width="2.33203125" style="101" customWidth="1"/>
    <col min="4613" max="4860" width="9.21875" style="101"/>
    <col min="4861" max="4861" width="5.21875" style="101" customWidth="1"/>
    <col min="4862" max="4863" width="12.21875" style="101" customWidth="1"/>
    <col min="4864" max="4867" width="11.33203125" style="101" customWidth="1"/>
    <col min="4868" max="4868" width="2.33203125" style="101" customWidth="1"/>
    <col min="4869" max="5116" width="9.21875" style="101"/>
    <col min="5117" max="5117" width="5.21875" style="101" customWidth="1"/>
    <col min="5118" max="5119" width="12.21875" style="101" customWidth="1"/>
    <col min="5120" max="5123" width="11.33203125" style="101" customWidth="1"/>
    <col min="5124" max="5124" width="2.33203125" style="101" customWidth="1"/>
    <col min="5125" max="5372" width="9.21875" style="101"/>
    <col min="5373" max="5373" width="5.21875" style="101" customWidth="1"/>
    <col min="5374" max="5375" width="12.21875" style="101" customWidth="1"/>
    <col min="5376" max="5379" width="11.33203125" style="101" customWidth="1"/>
    <col min="5380" max="5380" width="2.33203125" style="101" customWidth="1"/>
    <col min="5381" max="5628" width="9.21875" style="101"/>
    <col min="5629" max="5629" width="5.21875" style="101" customWidth="1"/>
    <col min="5630" max="5631" width="12.21875" style="101" customWidth="1"/>
    <col min="5632" max="5635" width="11.33203125" style="101" customWidth="1"/>
    <col min="5636" max="5636" width="2.33203125" style="101" customWidth="1"/>
    <col min="5637" max="5884" width="9.21875" style="101"/>
    <col min="5885" max="5885" width="5.21875" style="101" customWidth="1"/>
    <col min="5886" max="5887" width="12.21875" style="101" customWidth="1"/>
    <col min="5888" max="5891" width="11.33203125" style="101" customWidth="1"/>
    <col min="5892" max="5892" width="2.33203125" style="101" customWidth="1"/>
    <col min="5893" max="6140" width="9.21875" style="101"/>
    <col min="6141" max="6141" width="5.21875" style="101" customWidth="1"/>
    <col min="6142" max="6143" width="12.21875" style="101" customWidth="1"/>
    <col min="6144" max="6147" width="11.33203125" style="101" customWidth="1"/>
    <col min="6148" max="6148" width="2.33203125" style="101" customWidth="1"/>
    <col min="6149" max="6396" width="9.21875" style="101"/>
    <col min="6397" max="6397" width="5.21875" style="101" customWidth="1"/>
    <col min="6398" max="6399" width="12.21875" style="101" customWidth="1"/>
    <col min="6400" max="6403" width="11.33203125" style="101" customWidth="1"/>
    <col min="6404" max="6404" width="2.33203125" style="101" customWidth="1"/>
    <col min="6405" max="6652" width="9.21875" style="101"/>
    <col min="6653" max="6653" width="5.21875" style="101" customWidth="1"/>
    <col min="6654" max="6655" width="12.21875" style="101" customWidth="1"/>
    <col min="6656" max="6659" width="11.33203125" style="101" customWidth="1"/>
    <col min="6660" max="6660" width="2.33203125" style="101" customWidth="1"/>
    <col min="6661" max="6908" width="9.21875" style="101"/>
    <col min="6909" max="6909" width="5.21875" style="101" customWidth="1"/>
    <col min="6910" max="6911" width="12.21875" style="101" customWidth="1"/>
    <col min="6912" max="6915" width="11.33203125" style="101" customWidth="1"/>
    <col min="6916" max="6916" width="2.33203125" style="101" customWidth="1"/>
    <col min="6917" max="7164" width="9.21875" style="101"/>
    <col min="7165" max="7165" width="5.21875" style="101" customWidth="1"/>
    <col min="7166" max="7167" width="12.21875" style="101" customWidth="1"/>
    <col min="7168" max="7171" width="11.33203125" style="101" customWidth="1"/>
    <col min="7172" max="7172" width="2.33203125" style="101" customWidth="1"/>
    <col min="7173" max="7420" width="9.21875" style="101"/>
    <col min="7421" max="7421" width="5.21875" style="101" customWidth="1"/>
    <col min="7422" max="7423" width="12.21875" style="101" customWidth="1"/>
    <col min="7424" max="7427" width="11.33203125" style="101" customWidth="1"/>
    <col min="7428" max="7428" width="2.33203125" style="101" customWidth="1"/>
    <col min="7429" max="7676" width="9.21875" style="101"/>
    <col min="7677" max="7677" width="5.21875" style="101" customWidth="1"/>
    <col min="7678" max="7679" width="12.21875" style="101" customWidth="1"/>
    <col min="7680" max="7683" width="11.33203125" style="101" customWidth="1"/>
    <col min="7684" max="7684" width="2.33203125" style="101" customWidth="1"/>
    <col min="7685" max="7932" width="9.21875" style="101"/>
    <col min="7933" max="7933" width="5.21875" style="101" customWidth="1"/>
    <col min="7934" max="7935" width="12.21875" style="101" customWidth="1"/>
    <col min="7936" max="7939" width="11.33203125" style="101" customWidth="1"/>
    <col min="7940" max="7940" width="2.33203125" style="101" customWidth="1"/>
    <col min="7941" max="8188" width="9.21875" style="101"/>
    <col min="8189" max="8189" width="5.21875" style="101" customWidth="1"/>
    <col min="8190" max="8191" width="12.21875" style="101" customWidth="1"/>
    <col min="8192" max="8195" width="11.33203125" style="101" customWidth="1"/>
    <col min="8196" max="8196" width="2.33203125" style="101" customWidth="1"/>
    <col min="8197" max="8444" width="9.21875" style="101"/>
    <col min="8445" max="8445" width="5.21875" style="101" customWidth="1"/>
    <col min="8446" max="8447" width="12.21875" style="101" customWidth="1"/>
    <col min="8448" max="8451" width="11.33203125" style="101" customWidth="1"/>
    <col min="8452" max="8452" width="2.33203125" style="101" customWidth="1"/>
    <col min="8453" max="8700" width="9.21875" style="101"/>
    <col min="8701" max="8701" width="5.21875" style="101" customWidth="1"/>
    <col min="8702" max="8703" width="12.21875" style="101" customWidth="1"/>
    <col min="8704" max="8707" width="11.33203125" style="101" customWidth="1"/>
    <col min="8708" max="8708" width="2.33203125" style="101" customWidth="1"/>
    <col min="8709" max="8956" width="9.21875" style="101"/>
    <col min="8957" max="8957" width="5.21875" style="101" customWidth="1"/>
    <col min="8958" max="8959" width="12.21875" style="101" customWidth="1"/>
    <col min="8960" max="8963" width="11.33203125" style="101" customWidth="1"/>
    <col min="8964" max="8964" width="2.33203125" style="101" customWidth="1"/>
    <col min="8965" max="9212" width="9.21875" style="101"/>
    <col min="9213" max="9213" width="5.21875" style="101" customWidth="1"/>
    <col min="9214" max="9215" width="12.21875" style="101" customWidth="1"/>
    <col min="9216" max="9219" width="11.33203125" style="101" customWidth="1"/>
    <col min="9220" max="9220" width="2.33203125" style="101" customWidth="1"/>
    <col min="9221" max="9468" width="9.21875" style="101"/>
    <col min="9469" max="9469" width="5.21875" style="101" customWidth="1"/>
    <col min="9470" max="9471" width="12.21875" style="101" customWidth="1"/>
    <col min="9472" max="9475" width="11.33203125" style="101" customWidth="1"/>
    <col min="9476" max="9476" width="2.33203125" style="101" customWidth="1"/>
    <col min="9477" max="9724" width="9.21875" style="101"/>
    <col min="9725" max="9725" width="5.21875" style="101" customWidth="1"/>
    <col min="9726" max="9727" width="12.21875" style="101" customWidth="1"/>
    <col min="9728" max="9731" width="11.33203125" style="101" customWidth="1"/>
    <col min="9732" max="9732" width="2.33203125" style="101" customWidth="1"/>
    <col min="9733" max="9980" width="9.21875" style="101"/>
    <col min="9981" max="9981" width="5.21875" style="101" customWidth="1"/>
    <col min="9982" max="9983" width="12.21875" style="101" customWidth="1"/>
    <col min="9984" max="9987" width="11.33203125" style="101" customWidth="1"/>
    <col min="9988" max="9988" width="2.33203125" style="101" customWidth="1"/>
    <col min="9989" max="10236" width="9.21875" style="101"/>
    <col min="10237" max="10237" width="5.21875" style="101" customWidth="1"/>
    <col min="10238" max="10239" width="12.21875" style="101" customWidth="1"/>
    <col min="10240" max="10243" width="11.33203125" style="101" customWidth="1"/>
    <col min="10244" max="10244" width="2.33203125" style="101" customWidth="1"/>
    <col min="10245" max="10492" width="9.21875" style="101"/>
    <col min="10493" max="10493" width="5.21875" style="101" customWidth="1"/>
    <col min="10494" max="10495" width="12.21875" style="101" customWidth="1"/>
    <col min="10496" max="10499" width="11.33203125" style="101" customWidth="1"/>
    <col min="10500" max="10500" width="2.33203125" style="101" customWidth="1"/>
    <col min="10501" max="10748" width="9.21875" style="101"/>
    <col min="10749" max="10749" width="5.21875" style="101" customWidth="1"/>
    <col min="10750" max="10751" width="12.21875" style="101" customWidth="1"/>
    <col min="10752" max="10755" width="11.33203125" style="101" customWidth="1"/>
    <col min="10756" max="10756" width="2.33203125" style="101" customWidth="1"/>
    <col min="10757" max="11004" width="9.21875" style="101"/>
    <col min="11005" max="11005" width="5.21875" style="101" customWidth="1"/>
    <col min="11006" max="11007" width="12.21875" style="101" customWidth="1"/>
    <col min="11008" max="11011" width="11.33203125" style="101" customWidth="1"/>
    <col min="11012" max="11012" width="2.33203125" style="101" customWidth="1"/>
    <col min="11013" max="11260" width="9.21875" style="101"/>
    <col min="11261" max="11261" width="5.21875" style="101" customWidth="1"/>
    <col min="11262" max="11263" width="12.21875" style="101" customWidth="1"/>
    <col min="11264" max="11267" width="11.33203125" style="101" customWidth="1"/>
    <col min="11268" max="11268" width="2.33203125" style="101" customWidth="1"/>
    <col min="11269" max="11516" width="9.21875" style="101"/>
    <col min="11517" max="11517" width="5.21875" style="101" customWidth="1"/>
    <col min="11518" max="11519" width="12.21875" style="101" customWidth="1"/>
    <col min="11520" max="11523" width="11.33203125" style="101" customWidth="1"/>
    <col min="11524" max="11524" width="2.33203125" style="101" customWidth="1"/>
    <col min="11525" max="11772" width="9.21875" style="101"/>
    <col min="11773" max="11773" width="5.21875" style="101" customWidth="1"/>
    <col min="11774" max="11775" width="12.21875" style="101" customWidth="1"/>
    <col min="11776" max="11779" width="11.33203125" style="101" customWidth="1"/>
    <col min="11780" max="11780" width="2.33203125" style="101" customWidth="1"/>
    <col min="11781" max="12028" width="9.21875" style="101"/>
    <col min="12029" max="12029" width="5.21875" style="101" customWidth="1"/>
    <col min="12030" max="12031" width="12.21875" style="101" customWidth="1"/>
    <col min="12032" max="12035" width="11.33203125" style="101" customWidth="1"/>
    <col min="12036" max="12036" width="2.33203125" style="101" customWidth="1"/>
    <col min="12037" max="12284" width="9.21875" style="101"/>
    <col min="12285" max="12285" width="5.21875" style="101" customWidth="1"/>
    <col min="12286" max="12287" width="12.21875" style="101" customWidth="1"/>
    <col min="12288" max="12291" width="11.33203125" style="101" customWidth="1"/>
    <col min="12292" max="12292" width="2.33203125" style="101" customWidth="1"/>
    <col min="12293" max="12540" width="9.21875" style="101"/>
    <col min="12541" max="12541" width="5.21875" style="101" customWidth="1"/>
    <col min="12542" max="12543" width="12.21875" style="101" customWidth="1"/>
    <col min="12544" max="12547" width="11.33203125" style="101" customWidth="1"/>
    <col min="12548" max="12548" width="2.33203125" style="101" customWidth="1"/>
    <col min="12549" max="12796" width="9.21875" style="101"/>
    <col min="12797" max="12797" width="5.21875" style="101" customWidth="1"/>
    <col min="12798" max="12799" width="12.21875" style="101" customWidth="1"/>
    <col min="12800" max="12803" width="11.33203125" style="101" customWidth="1"/>
    <col min="12804" max="12804" width="2.33203125" style="101" customWidth="1"/>
    <col min="12805" max="13052" width="9.21875" style="101"/>
    <col min="13053" max="13053" width="5.21875" style="101" customWidth="1"/>
    <col min="13054" max="13055" width="12.21875" style="101" customWidth="1"/>
    <col min="13056" max="13059" width="11.33203125" style="101" customWidth="1"/>
    <col min="13060" max="13060" width="2.33203125" style="101" customWidth="1"/>
    <col min="13061" max="13308" width="9.21875" style="101"/>
    <col min="13309" max="13309" width="5.21875" style="101" customWidth="1"/>
    <col min="13310" max="13311" width="12.21875" style="101" customWidth="1"/>
    <col min="13312" max="13315" width="11.33203125" style="101" customWidth="1"/>
    <col min="13316" max="13316" width="2.33203125" style="101" customWidth="1"/>
    <col min="13317" max="13564" width="9.21875" style="101"/>
    <col min="13565" max="13565" width="5.21875" style="101" customWidth="1"/>
    <col min="13566" max="13567" width="12.21875" style="101" customWidth="1"/>
    <col min="13568" max="13571" width="11.33203125" style="101" customWidth="1"/>
    <col min="13572" max="13572" width="2.33203125" style="101" customWidth="1"/>
    <col min="13573" max="13820" width="9.21875" style="101"/>
    <col min="13821" max="13821" width="5.21875" style="101" customWidth="1"/>
    <col min="13822" max="13823" width="12.21875" style="101" customWidth="1"/>
    <col min="13824" max="13827" width="11.33203125" style="101" customWidth="1"/>
    <col min="13828" max="13828" width="2.33203125" style="101" customWidth="1"/>
    <col min="13829" max="14076" width="9.21875" style="101"/>
    <col min="14077" max="14077" width="5.21875" style="101" customWidth="1"/>
    <col min="14078" max="14079" width="12.21875" style="101" customWidth="1"/>
    <col min="14080" max="14083" width="11.33203125" style="101" customWidth="1"/>
    <col min="14084" max="14084" width="2.33203125" style="101" customWidth="1"/>
    <col min="14085" max="14332" width="9.21875" style="101"/>
    <col min="14333" max="14333" width="5.21875" style="101" customWidth="1"/>
    <col min="14334" max="14335" width="12.21875" style="101" customWidth="1"/>
    <col min="14336" max="14339" width="11.33203125" style="101" customWidth="1"/>
    <col min="14340" max="14340" width="2.33203125" style="101" customWidth="1"/>
    <col min="14341" max="14588" width="9.21875" style="101"/>
    <col min="14589" max="14589" width="5.21875" style="101" customWidth="1"/>
    <col min="14590" max="14591" width="12.21875" style="101" customWidth="1"/>
    <col min="14592" max="14595" width="11.33203125" style="101" customWidth="1"/>
    <col min="14596" max="14596" width="2.33203125" style="101" customWidth="1"/>
    <col min="14597" max="14844" width="9.21875" style="101"/>
    <col min="14845" max="14845" width="5.21875" style="101" customWidth="1"/>
    <col min="14846" max="14847" width="12.21875" style="101" customWidth="1"/>
    <col min="14848" max="14851" width="11.33203125" style="101" customWidth="1"/>
    <col min="14852" max="14852" width="2.33203125" style="101" customWidth="1"/>
    <col min="14853" max="15100" width="9.21875" style="101"/>
    <col min="15101" max="15101" width="5.21875" style="101" customWidth="1"/>
    <col min="15102" max="15103" width="12.21875" style="101" customWidth="1"/>
    <col min="15104" max="15107" width="11.33203125" style="101" customWidth="1"/>
    <col min="15108" max="15108" width="2.33203125" style="101" customWidth="1"/>
    <col min="15109" max="15356" width="9.21875" style="101"/>
    <col min="15357" max="15357" width="5.21875" style="101" customWidth="1"/>
    <col min="15358" max="15359" width="12.21875" style="101" customWidth="1"/>
    <col min="15360" max="15363" width="11.33203125" style="101" customWidth="1"/>
    <col min="15364" max="15364" width="2.33203125" style="101" customWidth="1"/>
    <col min="15365" max="15612" width="9.21875" style="101"/>
    <col min="15613" max="15613" width="5.21875" style="101" customWidth="1"/>
    <col min="15614" max="15615" width="12.21875" style="101" customWidth="1"/>
    <col min="15616" max="15619" width="11.33203125" style="101" customWidth="1"/>
    <col min="15620" max="15620" width="2.33203125" style="101" customWidth="1"/>
    <col min="15621" max="15868" width="9.21875" style="101"/>
    <col min="15869" max="15869" width="5.21875" style="101" customWidth="1"/>
    <col min="15870" max="15871" width="12.21875" style="101" customWidth="1"/>
    <col min="15872" max="15875" width="11.33203125" style="101" customWidth="1"/>
    <col min="15876" max="15876" width="2.33203125" style="101" customWidth="1"/>
    <col min="15877" max="16124" width="9.21875" style="101"/>
    <col min="16125" max="16125" width="5.21875" style="101" customWidth="1"/>
    <col min="16126" max="16127" width="12.21875" style="101" customWidth="1"/>
    <col min="16128" max="16131" width="11.33203125" style="101" customWidth="1"/>
    <col min="16132" max="16132" width="2.33203125" style="101" customWidth="1"/>
    <col min="16133" max="16384" width="9.21875" style="101"/>
  </cols>
  <sheetData>
    <row r="1" spans="1:11" ht="14.25">
      <c r="A1" s="645" t="str">
        <f>'(WP) Instructions &amp; Input'!B2</f>
        <v>COLUMBIA GAS OF KENTUCKY, INC.</v>
      </c>
      <c r="B1" s="645"/>
      <c r="C1" s="645"/>
      <c r="D1" s="645"/>
      <c r="E1" s="645"/>
      <c r="F1" s="645"/>
      <c r="G1" s="645"/>
      <c r="H1" s="645"/>
      <c r="K1" s="614" t="s">
        <v>392</v>
      </c>
    </row>
    <row r="2" spans="1:11" ht="14.25">
      <c r="A2" s="645" t="str">
        <f>'(WP) Instructions &amp; Input'!$B$9</f>
        <v>CASE NO. 2021-00183</v>
      </c>
      <c r="B2" s="645"/>
      <c r="C2" s="645"/>
      <c r="D2" s="645"/>
      <c r="E2" s="645"/>
      <c r="F2" s="645"/>
      <c r="G2" s="645"/>
      <c r="H2" s="645"/>
      <c r="K2" s="615" t="s">
        <v>394</v>
      </c>
    </row>
    <row r="3" spans="1:11" ht="14.25">
      <c r="A3" s="646" t="str">
        <f>'(WP) Instructions &amp; Input'!B3</f>
        <v>CASH WORKING CAPITAL</v>
      </c>
      <c r="B3" s="646"/>
      <c r="C3" s="646"/>
      <c r="D3" s="646"/>
      <c r="E3" s="646"/>
      <c r="F3" s="646"/>
      <c r="G3" s="646"/>
      <c r="H3" s="646"/>
      <c r="K3" s="614" t="s">
        <v>393</v>
      </c>
    </row>
    <row r="4" spans="1:11" ht="13.15">
      <c r="A4" s="647" t="s">
        <v>331</v>
      </c>
      <c r="B4" s="647"/>
      <c r="C4" s="647"/>
      <c r="D4" s="647"/>
      <c r="E4" s="647"/>
      <c r="F4" s="647"/>
      <c r="G4" s="647"/>
      <c r="H4" s="647"/>
    </row>
    <row r="5" spans="1:11" ht="13.15">
      <c r="A5" s="645" t="str">
        <f>'(WP) Instructions &amp; Input'!B4</f>
        <v>TME:  DECEMBER 31, 2019</v>
      </c>
      <c r="B5" s="645"/>
      <c r="C5" s="645"/>
      <c r="D5" s="645"/>
      <c r="E5" s="645"/>
      <c r="F5" s="645"/>
      <c r="G5" s="645"/>
      <c r="H5" s="645"/>
    </row>
    <row r="6" spans="1:11" ht="13.15">
      <c r="A6" s="102"/>
      <c r="B6" s="102"/>
      <c r="C6" s="102"/>
      <c r="D6" s="102"/>
      <c r="E6" s="102"/>
      <c r="F6" s="102"/>
      <c r="G6" s="102"/>
      <c r="H6" s="102"/>
    </row>
    <row r="7" spans="1:11" ht="13.15">
      <c r="A7" s="102"/>
      <c r="B7" s="102"/>
      <c r="C7" s="102"/>
      <c r="D7" s="102"/>
      <c r="E7" s="102"/>
      <c r="F7" s="102"/>
      <c r="G7" s="102"/>
      <c r="H7" s="600" t="str">
        <f>'(WP) Instructions &amp; Input'!$B$11</f>
        <v>Attachment KLJ-CWC-1</v>
      </c>
    </row>
    <row r="8" spans="1:11" ht="13.15">
      <c r="A8" s="102"/>
      <c r="B8" s="102"/>
      <c r="C8" s="102"/>
      <c r="D8" s="102"/>
      <c r="E8" s="102"/>
      <c r="F8" s="102"/>
      <c r="G8" s="102"/>
      <c r="H8" s="600" t="s">
        <v>349</v>
      </c>
    </row>
    <row r="9" spans="1:11" ht="13.15">
      <c r="A9" s="102"/>
      <c r="B9" s="102"/>
      <c r="C9" s="102"/>
      <c r="D9" s="102"/>
      <c r="E9" s="102"/>
      <c r="F9" s="102"/>
      <c r="G9" s="102"/>
      <c r="H9" s="588" t="str">
        <f>'(WP) Instructions &amp; Input'!$B$12</f>
        <v>WITNESS: JOHNSON</v>
      </c>
    </row>
    <row r="10" spans="1:11" ht="13.15">
      <c r="A10" s="103"/>
      <c r="B10" s="103"/>
      <c r="C10" s="103"/>
      <c r="D10" s="103"/>
      <c r="E10" s="103"/>
      <c r="F10" s="103"/>
      <c r="G10" s="103"/>
      <c r="H10" s="103"/>
    </row>
    <row r="11" spans="1:11" ht="13.15">
      <c r="A11" s="104"/>
      <c r="B11" s="104"/>
      <c r="C11" s="104"/>
      <c r="D11" s="104"/>
      <c r="E11" s="105" t="s">
        <v>178</v>
      </c>
      <c r="F11" s="104"/>
      <c r="G11" s="104"/>
      <c r="H11" s="104" t="s">
        <v>0</v>
      </c>
    </row>
    <row r="12" spans="1:11" ht="13.15">
      <c r="A12" s="104" t="s">
        <v>136</v>
      </c>
      <c r="B12" s="106" t="s">
        <v>118</v>
      </c>
      <c r="C12" s="104" t="s">
        <v>209</v>
      </c>
      <c r="D12" s="104"/>
      <c r="E12" s="105" t="s">
        <v>55</v>
      </c>
      <c r="F12" s="104" t="s">
        <v>210</v>
      </c>
      <c r="G12" s="527"/>
      <c r="H12" s="104" t="s">
        <v>210</v>
      </c>
    </row>
    <row r="13" spans="1:11" ht="13.15">
      <c r="A13" s="107" t="s">
        <v>15</v>
      </c>
      <c r="B13" s="108" t="s">
        <v>86</v>
      </c>
      <c r="C13" s="107" t="s">
        <v>73</v>
      </c>
      <c r="D13" s="107"/>
      <c r="E13" s="109" t="s">
        <v>130</v>
      </c>
      <c r="F13" s="107" t="s">
        <v>17</v>
      </c>
      <c r="G13" s="107" t="s">
        <v>85</v>
      </c>
      <c r="H13" s="107" t="s">
        <v>17</v>
      </c>
    </row>
    <row r="14" spans="1:11" ht="13.15">
      <c r="A14" s="104"/>
      <c r="B14" s="110" t="s">
        <v>18</v>
      </c>
      <c r="C14" s="110" t="s">
        <v>19</v>
      </c>
      <c r="D14" s="110"/>
      <c r="E14" s="111" t="s">
        <v>20</v>
      </c>
      <c r="F14" s="110" t="s">
        <v>211</v>
      </c>
      <c r="G14" s="110" t="s">
        <v>22</v>
      </c>
      <c r="H14" s="528" t="s">
        <v>162</v>
      </c>
    </row>
    <row r="15" spans="1:11" ht="13.15">
      <c r="A15" s="104"/>
      <c r="B15" s="110"/>
      <c r="C15" s="110"/>
      <c r="D15" s="110"/>
      <c r="E15" s="111"/>
      <c r="F15" s="110"/>
      <c r="G15" s="104" t="s">
        <v>23</v>
      </c>
      <c r="H15" s="528" t="s">
        <v>23</v>
      </c>
    </row>
    <row r="16" spans="1:11" ht="20.100000000000001" customHeight="1">
      <c r="A16" s="112">
        <v>1</v>
      </c>
      <c r="B16" s="536">
        <v>43496</v>
      </c>
      <c r="C16" s="536">
        <v>43496</v>
      </c>
      <c r="D16" s="536"/>
      <c r="E16" s="537">
        <v>15.5</v>
      </c>
      <c r="F16" s="537">
        <f t="shared" ref="F16:F25" si="0">C16-B16+E16</f>
        <v>15.5</v>
      </c>
      <c r="G16" s="538">
        <v>268977.95</v>
      </c>
      <c r="H16" s="388">
        <f t="shared" ref="H16:H26" si="1">ROUND(G16*F16,0)</f>
        <v>4169158</v>
      </c>
    </row>
    <row r="17" spans="1:8" ht="20.100000000000001" customHeight="1">
      <c r="A17" s="112">
        <f>A16+1</f>
        <v>2</v>
      </c>
      <c r="B17" s="536">
        <v>43524</v>
      </c>
      <c r="C17" s="536">
        <v>43523</v>
      </c>
      <c r="D17" s="536"/>
      <c r="E17" s="537">
        <v>14</v>
      </c>
      <c r="F17" s="537">
        <f t="shared" si="0"/>
        <v>13</v>
      </c>
      <c r="G17" s="538">
        <v>344142.39</v>
      </c>
      <c r="H17" s="388">
        <f t="shared" si="1"/>
        <v>4473851</v>
      </c>
    </row>
    <row r="18" spans="1:8" ht="20.100000000000001" customHeight="1">
      <c r="A18" s="112">
        <f t="shared" ref="A18:A29" si="2">A17+1</f>
        <v>3</v>
      </c>
      <c r="B18" s="536">
        <v>43555</v>
      </c>
      <c r="C18" s="536">
        <v>43550</v>
      </c>
      <c r="D18" s="536"/>
      <c r="E18" s="537">
        <v>15.5</v>
      </c>
      <c r="F18" s="537">
        <f t="shared" si="0"/>
        <v>10.5</v>
      </c>
      <c r="G18" s="538">
        <v>261135.09</v>
      </c>
      <c r="H18" s="388">
        <f t="shared" si="1"/>
        <v>2741918</v>
      </c>
    </row>
    <row r="19" spans="1:8" ht="20.100000000000001" customHeight="1">
      <c r="A19" s="112">
        <f t="shared" si="2"/>
        <v>4</v>
      </c>
      <c r="B19" s="536">
        <v>43585</v>
      </c>
      <c r="C19" s="536">
        <v>43584</v>
      </c>
      <c r="D19" s="539"/>
      <c r="E19" s="537">
        <v>15</v>
      </c>
      <c r="F19" s="537">
        <f t="shared" si="0"/>
        <v>14</v>
      </c>
      <c r="G19" s="538">
        <v>370321.9</v>
      </c>
      <c r="H19" s="388">
        <f t="shared" si="1"/>
        <v>5184507</v>
      </c>
    </row>
    <row r="20" spans="1:8" ht="20.100000000000001" customHeight="1">
      <c r="A20" s="112">
        <f t="shared" si="2"/>
        <v>5</v>
      </c>
      <c r="B20" s="536">
        <v>43616</v>
      </c>
      <c r="C20" s="536">
        <v>43614</v>
      </c>
      <c r="D20" s="539"/>
      <c r="E20" s="537">
        <v>15.5</v>
      </c>
      <c r="F20" s="537">
        <f t="shared" si="0"/>
        <v>13.5</v>
      </c>
      <c r="G20" s="538">
        <v>305705.59000000003</v>
      </c>
      <c r="H20" s="388">
        <f t="shared" si="1"/>
        <v>4127025</v>
      </c>
    </row>
    <row r="21" spans="1:8" ht="20.100000000000001" customHeight="1">
      <c r="A21" s="112">
        <f t="shared" si="2"/>
        <v>6</v>
      </c>
      <c r="B21" s="536">
        <v>43646</v>
      </c>
      <c r="C21" s="536">
        <v>43642</v>
      </c>
      <c r="D21" s="539"/>
      <c r="E21" s="537">
        <v>15</v>
      </c>
      <c r="F21" s="537">
        <f t="shared" si="0"/>
        <v>11</v>
      </c>
      <c r="G21" s="538">
        <v>365338.46</v>
      </c>
      <c r="H21" s="388">
        <f t="shared" si="1"/>
        <v>4018723</v>
      </c>
    </row>
    <row r="22" spans="1:8" ht="20.100000000000001" customHeight="1">
      <c r="A22" s="112">
        <f t="shared" si="2"/>
        <v>7</v>
      </c>
      <c r="B22" s="536">
        <v>43677</v>
      </c>
      <c r="C22" s="536">
        <v>43676</v>
      </c>
      <c r="D22" s="539"/>
      <c r="E22" s="537">
        <v>15.5</v>
      </c>
      <c r="F22" s="537">
        <f t="shared" si="0"/>
        <v>14.5</v>
      </c>
      <c r="G22" s="538">
        <v>303551.56</v>
      </c>
      <c r="H22" s="388">
        <f t="shared" si="1"/>
        <v>4401498</v>
      </c>
    </row>
    <row r="23" spans="1:8" ht="20.100000000000001" customHeight="1">
      <c r="A23" s="112">
        <f t="shared" si="2"/>
        <v>8</v>
      </c>
      <c r="B23" s="536">
        <v>43708</v>
      </c>
      <c r="C23" s="536">
        <v>43705</v>
      </c>
      <c r="D23" s="536"/>
      <c r="E23" s="537">
        <v>15.5</v>
      </c>
      <c r="F23" s="537">
        <f t="shared" si="0"/>
        <v>12.5</v>
      </c>
      <c r="G23" s="540">
        <v>385422.11</v>
      </c>
      <c r="H23" s="388">
        <f t="shared" si="1"/>
        <v>4817776</v>
      </c>
    </row>
    <row r="24" spans="1:8" ht="20.100000000000001" customHeight="1">
      <c r="A24" s="112">
        <f t="shared" si="2"/>
        <v>9</v>
      </c>
      <c r="B24" s="536">
        <v>43738</v>
      </c>
      <c r="C24" s="536">
        <v>43734</v>
      </c>
      <c r="D24" s="536"/>
      <c r="E24" s="537">
        <v>15</v>
      </c>
      <c r="F24" s="537">
        <f t="shared" si="0"/>
        <v>11</v>
      </c>
      <c r="G24" s="538">
        <v>280986.81</v>
      </c>
      <c r="H24" s="388">
        <f t="shared" si="1"/>
        <v>3090855</v>
      </c>
    </row>
    <row r="25" spans="1:8" ht="20.100000000000001" customHeight="1">
      <c r="A25" s="112">
        <f t="shared" si="2"/>
        <v>10</v>
      </c>
      <c r="B25" s="536">
        <v>43769</v>
      </c>
      <c r="C25" s="536">
        <v>43769</v>
      </c>
      <c r="D25" s="536"/>
      <c r="E25" s="537">
        <v>15.5</v>
      </c>
      <c r="F25" s="537">
        <f t="shared" si="0"/>
        <v>15.5</v>
      </c>
      <c r="G25" s="538">
        <v>371622.65</v>
      </c>
      <c r="H25" s="388">
        <f t="shared" si="1"/>
        <v>5760151</v>
      </c>
    </row>
    <row r="26" spans="1:8" ht="20.100000000000001" customHeight="1">
      <c r="A26" s="112">
        <f t="shared" si="2"/>
        <v>11</v>
      </c>
      <c r="B26" s="536">
        <v>43799</v>
      </c>
      <c r="C26" s="536">
        <v>43794</v>
      </c>
      <c r="D26" s="536"/>
      <c r="E26" s="537">
        <v>15</v>
      </c>
      <c r="F26" s="541">
        <f>C26-B26+E26</f>
        <v>10</v>
      </c>
      <c r="G26" s="540">
        <v>289953.46000000002</v>
      </c>
      <c r="H26" s="530">
        <f t="shared" si="1"/>
        <v>2899535</v>
      </c>
    </row>
    <row r="27" spans="1:8" ht="20.100000000000001" customHeight="1">
      <c r="A27" s="112">
        <f t="shared" si="2"/>
        <v>12</v>
      </c>
      <c r="B27" s="536">
        <v>43830</v>
      </c>
      <c r="C27" s="536">
        <v>43822</v>
      </c>
      <c r="D27" s="536"/>
      <c r="E27" s="537">
        <v>15.5</v>
      </c>
      <c r="F27" s="541">
        <f>C27-B27+E27</f>
        <v>7.5</v>
      </c>
      <c r="G27" s="540">
        <v>419146.09</v>
      </c>
      <c r="H27" s="530">
        <f>ROUND(G27*F27,0)</f>
        <v>3143596</v>
      </c>
    </row>
    <row r="28" spans="1:8" ht="23.1" customHeight="1">
      <c r="A28" s="112">
        <f t="shared" si="2"/>
        <v>13</v>
      </c>
      <c r="C28" s="113" t="s">
        <v>54</v>
      </c>
      <c r="D28" s="113"/>
      <c r="E28" s="114"/>
      <c r="F28" s="529"/>
      <c r="G28" s="379">
        <f>SUM(G16:G27)</f>
        <v>3966304.0599999996</v>
      </c>
      <c r="H28" s="379">
        <f>SUM(H16:H27)</f>
        <v>48828593</v>
      </c>
    </row>
    <row r="29" spans="1:8" ht="23.1" customHeight="1">
      <c r="A29" s="112">
        <f t="shared" si="2"/>
        <v>14</v>
      </c>
      <c r="B29" s="101" t="s">
        <v>212</v>
      </c>
      <c r="E29" s="115"/>
      <c r="F29" s="531">
        <f>ROUND(H28/G28,1)</f>
        <v>12.3</v>
      </c>
      <c r="G29" s="357"/>
      <c r="H29" s="357"/>
    </row>
    <row r="30" spans="1:8">
      <c r="A30" s="116"/>
      <c r="B30" s="117"/>
      <c r="F30" s="532"/>
      <c r="G30" s="533"/>
    </row>
    <row r="31" spans="1:8">
      <c r="A31" s="117"/>
      <c r="F31" s="532"/>
    </row>
    <row r="32" spans="1:8">
      <c r="A32" s="112"/>
      <c r="F32" s="534"/>
      <c r="H32" s="535"/>
    </row>
    <row r="33" spans="1:10">
      <c r="A33" s="118"/>
      <c r="B33" s="119"/>
      <c r="C33" s="119"/>
      <c r="D33" s="119"/>
      <c r="E33" s="119"/>
      <c r="F33" s="119"/>
      <c r="G33" s="119"/>
      <c r="H33" s="119"/>
      <c r="I33" s="119"/>
      <c r="J33" s="119"/>
    </row>
    <row r="34" spans="1:10">
      <c r="A34" s="118"/>
      <c r="B34" s="119"/>
      <c r="C34" s="119"/>
      <c r="D34" s="119"/>
      <c r="E34" s="119"/>
      <c r="F34" s="119"/>
      <c r="G34" s="119"/>
      <c r="H34" s="119"/>
      <c r="I34" s="119"/>
      <c r="J34" s="119"/>
    </row>
    <row r="35" spans="1:10">
      <c r="A35" s="112"/>
    </row>
    <row r="36" spans="1:10">
      <c r="A36" s="112"/>
    </row>
    <row r="37" spans="1:10">
      <c r="A37" s="112"/>
    </row>
  </sheetData>
  <mergeCells count="5">
    <mergeCell ref="A1:H1"/>
    <mergeCell ref="A3:H3"/>
    <mergeCell ref="A4:H4"/>
    <mergeCell ref="A5:H5"/>
    <mergeCell ref="A2:H2"/>
  </mergeCells>
  <printOptions horizontalCentered="1"/>
  <pageMargins left="0.5" right="0.5" top="1" bottom="0.1" header="0.5" footer="0.38"/>
  <pageSetup orientation="portrait" r:id="rId1"/>
  <headerFooter alignWithMargins="0">
    <oddHeader>&amp;RKY PSC Case No. 2021-00183
Staff 3-034
Attachment  A
Page &amp;P of &amp;N</oddHeader>
  </headerFooter>
  <ignoredErrors>
    <ignoredError sqref="B14:H14"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4">
    <tabColor rgb="FF00B050"/>
  </sheetPr>
  <dimension ref="A1:K37"/>
  <sheetViews>
    <sheetView zoomScaleNormal="100" workbookViewId="0">
      <selection activeCell="K2" sqref="K2"/>
    </sheetView>
  </sheetViews>
  <sheetFormatPr defaultRowHeight="12.75"/>
  <cols>
    <col min="1" max="1" width="5.21875" style="101" customWidth="1"/>
    <col min="2" max="3" width="12.21875" style="101" customWidth="1"/>
    <col min="4" max="4" width="2.21875" style="101" customWidth="1"/>
    <col min="5" max="5" width="11.33203125" style="101" customWidth="1"/>
    <col min="6" max="6" width="11.88671875" style="101" bestFit="1" customWidth="1"/>
    <col min="7" max="7" width="11.33203125" style="101" customWidth="1"/>
    <col min="8" max="8" width="13.21875" style="101" customWidth="1"/>
    <col min="9" max="9" width="2.33203125" style="101" customWidth="1"/>
    <col min="10" max="252" width="8.88671875" style="101"/>
    <col min="253" max="253" width="5.21875" style="101" customWidth="1"/>
    <col min="254" max="255" width="12.21875" style="101" customWidth="1"/>
    <col min="256" max="259" width="11.33203125" style="101" customWidth="1"/>
    <col min="260" max="260" width="2.33203125" style="101" customWidth="1"/>
    <col min="261" max="508" width="8.88671875" style="101"/>
    <col min="509" max="509" width="5.21875" style="101" customWidth="1"/>
    <col min="510" max="511" width="12.21875" style="101" customWidth="1"/>
    <col min="512" max="515" width="11.33203125" style="101" customWidth="1"/>
    <col min="516" max="516" width="2.33203125" style="101" customWidth="1"/>
    <col min="517" max="764" width="8.88671875" style="101"/>
    <col min="765" max="765" width="5.21875" style="101" customWidth="1"/>
    <col min="766" max="767" width="12.21875" style="101" customWidth="1"/>
    <col min="768" max="771" width="11.33203125" style="101" customWidth="1"/>
    <col min="772" max="772" width="2.33203125" style="101" customWidth="1"/>
    <col min="773" max="1020" width="8.88671875" style="101"/>
    <col min="1021" max="1021" width="5.21875" style="101" customWidth="1"/>
    <col min="1022" max="1023" width="12.21875" style="101" customWidth="1"/>
    <col min="1024" max="1027" width="11.33203125" style="101" customWidth="1"/>
    <col min="1028" max="1028" width="2.33203125" style="101" customWidth="1"/>
    <col min="1029" max="1276" width="8.88671875" style="101"/>
    <col min="1277" max="1277" width="5.21875" style="101" customWidth="1"/>
    <col min="1278" max="1279" width="12.21875" style="101" customWidth="1"/>
    <col min="1280" max="1283" width="11.33203125" style="101" customWidth="1"/>
    <col min="1284" max="1284" width="2.33203125" style="101" customWidth="1"/>
    <col min="1285" max="1532" width="8.88671875" style="101"/>
    <col min="1533" max="1533" width="5.21875" style="101" customWidth="1"/>
    <col min="1534" max="1535" width="12.21875" style="101" customWidth="1"/>
    <col min="1536" max="1539" width="11.33203125" style="101" customWidth="1"/>
    <col min="1540" max="1540" width="2.33203125" style="101" customWidth="1"/>
    <col min="1541" max="1788" width="8.88671875" style="101"/>
    <col min="1789" max="1789" width="5.21875" style="101" customWidth="1"/>
    <col min="1790" max="1791" width="12.21875" style="101" customWidth="1"/>
    <col min="1792" max="1795" width="11.33203125" style="101" customWidth="1"/>
    <col min="1796" max="1796" width="2.33203125" style="101" customWidth="1"/>
    <col min="1797" max="2044" width="8.88671875" style="101"/>
    <col min="2045" max="2045" width="5.21875" style="101" customWidth="1"/>
    <col min="2046" max="2047" width="12.21875" style="101" customWidth="1"/>
    <col min="2048" max="2051" width="11.33203125" style="101" customWidth="1"/>
    <col min="2052" max="2052" width="2.33203125" style="101" customWidth="1"/>
    <col min="2053" max="2300" width="8.88671875" style="101"/>
    <col min="2301" max="2301" width="5.21875" style="101" customWidth="1"/>
    <col min="2302" max="2303" width="12.21875" style="101" customWidth="1"/>
    <col min="2304" max="2307" width="11.33203125" style="101" customWidth="1"/>
    <col min="2308" max="2308" width="2.33203125" style="101" customWidth="1"/>
    <col min="2309" max="2556" width="8.88671875" style="101"/>
    <col min="2557" max="2557" width="5.21875" style="101" customWidth="1"/>
    <col min="2558" max="2559" width="12.21875" style="101" customWidth="1"/>
    <col min="2560" max="2563" width="11.33203125" style="101" customWidth="1"/>
    <col min="2564" max="2564" width="2.33203125" style="101" customWidth="1"/>
    <col min="2565" max="2812" width="8.88671875" style="101"/>
    <col min="2813" max="2813" width="5.21875" style="101" customWidth="1"/>
    <col min="2814" max="2815" width="12.21875" style="101" customWidth="1"/>
    <col min="2816" max="2819" width="11.33203125" style="101" customWidth="1"/>
    <col min="2820" max="2820" width="2.33203125" style="101" customWidth="1"/>
    <col min="2821" max="3068" width="8.88671875" style="101"/>
    <col min="3069" max="3069" width="5.21875" style="101" customWidth="1"/>
    <col min="3070" max="3071" width="12.21875" style="101" customWidth="1"/>
    <col min="3072" max="3075" width="11.33203125" style="101" customWidth="1"/>
    <col min="3076" max="3076" width="2.33203125" style="101" customWidth="1"/>
    <col min="3077" max="3324" width="8.88671875" style="101"/>
    <col min="3325" max="3325" width="5.21875" style="101" customWidth="1"/>
    <col min="3326" max="3327" width="12.21875" style="101" customWidth="1"/>
    <col min="3328" max="3331" width="11.33203125" style="101" customWidth="1"/>
    <col min="3332" max="3332" width="2.33203125" style="101" customWidth="1"/>
    <col min="3333" max="3580" width="8.88671875" style="101"/>
    <col min="3581" max="3581" width="5.21875" style="101" customWidth="1"/>
    <col min="3582" max="3583" width="12.21875" style="101" customWidth="1"/>
    <col min="3584" max="3587" width="11.33203125" style="101" customWidth="1"/>
    <col min="3588" max="3588" width="2.33203125" style="101" customWidth="1"/>
    <col min="3589" max="3836" width="8.88671875" style="101"/>
    <col min="3837" max="3837" width="5.21875" style="101" customWidth="1"/>
    <col min="3838" max="3839" width="12.21875" style="101" customWidth="1"/>
    <col min="3840" max="3843" width="11.33203125" style="101" customWidth="1"/>
    <col min="3844" max="3844" width="2.33203125" style="101" customWidth="1"/>
    <col min="3845" max="4092" width="8.88671875" style="101"/>
    <col min="4093" max="4093" width="5.21875" style="101" customWidth="1"/>
    <col min="4094" max="4095" width="12.21875" style="101" customWidth="1"/>
    <col min="4096" max="4099" width="11.33203125" style="101" customWidth="1"/>
    <col min="4100" max="4100" width="2.33203125" style="101" customWidth="1"/>
    <col min="4101" max="4348" width="8.88671875" style="101"/>
    <col min="4349" max="4349" width="5.21875" style="101" customWidth="1"/>
    <col min="4350" max="4351" width="12.21875" style="101" customWidth="1"/>
    <col min="4352" max="4355" width="11.33203125" style="101" customWidth="1"/>
    <col min="4356" max="4356" width="2.33203125" style="101" customWidth="1"/>
    <col min="4357" max="4604" width="8.88671875" style="101"/>
    <col min="4605" max="4605" width="5.21875" style="101" customWidth="1"/>
    <col min="4606" max="4607" width="12.21875" style="101" customWidth="1"/>
    <col min="4608" max="4611" width="11.33203125" style="101" customWidth="1"/>
    <col min="4612" max="4612" width="2.33203125" style="101" customWidth="1"/>
    <col min="4613" max="4860" width="8.88671875" style="101"/>
    <col min="4861" max="4861" width="5.21875" style="101" customWidth="1"/>
    <col min="4862" max="4863" width="12.21875" style="101" customWidth="1"/>
    <col min="4864" max="4867" width="11.33203125" style="101" customWidth="1"/>
    <col min="4868" max="4868" width="2.33203125" style="101" customWidth="1"/>
    <col min="4869" max="5116" width="8.88671875" style="101"/>
    <col min="5117" max="5117" width="5.21875" style="101" customWidth="1"/>
    <col min="5118" max="5119" width="12.21875" style="101" customWidth="1"/>
    <col min="5120" max="5123" width="11.33203125" style="101" customWidth="1"/>
    <col min="5124" max="5124" width="2.33203125" style="101" customWidth="1"/>
    <col min="5125" max="5372" width="8.88671875" style="101"/>
    <col min="5373" max="5373" width="5.21875" style="101" customWidth="1"/>
    <col min="5374" max="5375" width="12.21875" style="101" customWidth="1"/>
    <col min="5376" max="5379" width="11.33203125" style="101" customWidth="1"/>
    <col min="5380" max="5380" width="2.33203125" style="101" customWidth="1"/>
    <col min="5381" max="5628" width="8.88671875" style="101"/>
    <col min="5629" max="5629" width="5.21875" style="101" customWidth="1"/>
    <col min="5630" max="5631" width="12.21875" style="101" customWidth="1"/>
    <col min="5632" max="5635" width="11.33203125" style="101" customWidth="1"/>
    <col min="5636" max="5636" width="2.33203125" style="101" customWidth="1"/>
    <col min="5637" max="5884" width="8.88671875" style="101"/>
    <col min="5885" max="5885" width="5.21875" style="101" customWidth="1"/>
    <col min="5886" max="5887" width="12.21875" style="101" customWidth="1"/>
    <col min="5888" max="5891" width="11.33203125" style="101" customWidth="1"/>
    <col min="5892" max="5892" width="2.33203125" style="101" customWidth="1"/>
    <col min="5893" max="6140" width="8.88671875" style="101"/>
    <col min="6141" max="6141" width="5.21875" style="101" customWidth="1"/>
    <col min="6142" max="6143" width="12.21875" style="101" customWidth="1"/>
    <col min="6144" max="6147" width="11.33203125" style="101" customWidth="1"/>
    <col min="6148" max="6148" width="2.33203125" style="101" customWidth="1"/>
    <col min="6149" max="6396" width="8.88671875" style="101"/>
    <col min="6397" max="6397" width="5.21875" style="101" customWidth="1"/>
    <col min="6398" max="6399" width="12.21875" style="101" customWidth="1"/>
    <col min="6400" max="6403" width="11.33203125" style="101" customWidth="1"/>
    <col min="6404" max="6404" width="2.33203125" style="101" customWidth="1"/>
    <col min="6405" max="6652" width="8.88671875" style="101"/>
    <col min="6653" max="6653" width="5.21875" style="101" customWidth="1"/>
    <col min="6654" max="6655" width="12.21875" style="101" customWidth="1"/>
    <col min="6656" max="6659" width="11.33203125" style="101" customWidth="1"/>
    <col min="6660" max="6660" width="2.33203125" style="101" customWidth="1"/>
    <col min="6661" max="6908" width="8.88671875" style="101"/>
    <col min="6909" max="6909" width="5.21875" style="101" customWidth="1"/>
    <col min="6910" max="6911" width="12.21875" style="101" customWidth="1"/>
    <col min="6912" max="6915" width="11.33203125" style="101" customWidth="1"/>
    <col min="6916" max="6916" width="2.33203125" style="101" customWidth="1"/>
    <col min="6917" max="7164" width="8.88671875" style="101"/>
    <col min="7165" max="7165" width="5.21875" style="101" customWidth="1"/>
    <col min="7166" max="7167" width="12.21875" style="101" customWidth="1"/>
    <col min="7168" max="7171" width="11.33203125" style="101" customWidth="1"/>
    <col min="7172" max="7172" width="2.33203125" style="101" customWidth="1"/>
    <col min="7173" max="7420" width="8.88671875" style="101"/>
    <col min="7421" max="7421" width="5.21875" style="101" customWidth="1"/>
    <col min="7422" max="7423" width="12.21875" style="101" customWidth="1"/>
    <col min="7424" max="7427" width="11.33203125" style="101" customWidth="1"/>
    <col min="7428" max="7428" width="2.33203125" style="101" customWidth="1"/>
    <col min="7429" max="7676" width="8.88671875" style="101"/>
    <col min="7677" max="7677" width="5.21875" style="101" customWidth="1"/>
    <col min="7678" max="7679" width="12.21875" style="101" customWidth="1"/>
    <col min="7680" max="7683" width="11.33203125" style="101" customWidth="1"/>
    <col min="7684" max="7684" width="2.33203125" style="101" customWidth="1"/>
    <col min="7685" max="7932" width="8.88671875" style="101"/>
    <col min="7933" max="7933" width="5.21875" style="101" customWidth="1"/>
    <col min="7934" max="7935" width="12.21875" style="101" customWidth="1"/>
    <col min="7936" max="7939" width="11.33203125" style="101" customWidth="1"/>
    <col min="7940" max="7940" width="2.33203125" style="101" customWidth="1"/>
    <col min="7941" max="8188" width="8.88671875" style="101"/>
    <col min="8189" max="8189" width="5.21875" style="101" customWidth="1"/>
    <col min="8190" max="8191" width="12.21875" style="101" customWidth="1"/>
    <col min="8192" max="8195" width="11.33203125" style="101" customWidth="1"/>
    <col min="8196" max="8196" width="2.33203125" style="101" customWidth="1"/>
    <col min="8197" max="8444" width="8.88671875" style="101"/>
    <col min="8445" max="8445" width="5.21875" style="101" customWidth="1"/>
    <col min="8446" max="8447" width="12.21875" style="101" customWidth="1"/>
    <col min="8448" max="8451" width="11.33203125" style="101" customWidth="1"/>
    <col min="8452" max="8452" width="2.33203125" style="101" customWidth="1"/>
    <col min="8453" max="8700" width="8.88671875" style="101"/>
    <col min="8701" max="8701" width="5.21875" style="101" customWidth="1"/>
    <col min="8702" max="8703" width="12.21875" style="101" customWidth="1"/>
    <col min="8704" max="8707" width="11.33203125" style="101" customWidth="1"/>
    <col min="8708" max="8708" width="2.33203125" style="101" customWidth="1"/>
    <col min="8709" max="8956" width="8.88671875" style="101"/>
    <col min="8957" max="8957" width="5.21875" style="101" customWidth="1"/>
    <col min="8958" max="8959" width="12.21875" style="101" customWidth="1"/>
    <col min="8960" max="8963" width="11.33203125" style="101" customWidth="1"/>
    <col min="8964" max="8964" width="2.33203125" style="101" customWidth="1"/>
    <col min="8965" max="9212" width="8.88671875" style="101"/>
    <col min="9213" max="9213" width="5.21875" style="101" customWidth="1"/>
    <col min="9214" max="9215" width="12.21875" style="101" customWidth="1"/>
    <col min="9216" max="9219" width="11.33203125" style="101" customWidth="1"/>
    <col min="9220" max="9220" width="2.33203125" style="101" customWidth="1"/>
    <col min="9221" max="9468" width="8.88671875" style="101"/>
    <col min="9469" max="9469" width="5.21875" style="101" customWidth="1"/>
    <col min="9470" max="9471" width="12.21875" style="101" customWidth="1"/>
    <col min="9472" max="9475" width="11.33203125" style="101" customWidth="1"/>
    <col min="9476" max="9476" width="2.33203125" style="101" customWidth="1"/>
    <col min="9477" max="9724" width="8.88671875" style="101"/>
    <col min="9725" max="9725" width="5.21875" style="101" customWidth="1"/>
    <col min="9726" max="9727" width="12.21875" style="101" customWidth="1"/>
    <col min="9728" max="9731" width="11.33203125" style="101" customWidth="1"/>
    <col min="9732" max="9732" width="2.33203125" style="101" customWidth="1"/>
    <col min="9733" max="9980" width="8.88671875" style="101"/>
    <col min="9981" max="9981" width="5.21875" style="101" customWidth="1"/>
    <col min="9982" max="9983" width="12.21875" style="101" customWidth="1"/>
    <col min="9984" max="9987" width="11.33203125" style="101" customWidth="1"/>
    <col min="9988" max="9988" width="2.33203125" style="101" customWidth="1"/>
    <col min="9989" max="10236" width="8.88671875" style="101"/>
    <col min="10237" max="10237" width="5.21875" style="101" customWidth="1"/>
    <col min="10238" max="10239" width="12.21875" style="101" customWidth="1"/>
    <col min="10240" max="10243" width="11.33203125" style="101" customWidth="1"/>
    <col min="10244" max="10244" width="2.33203125" style="101" customWidth="1"/>
    <col min="10245" max="10492" width="8.88671875" style="101"/>
    <col min="10493" max="10493" width="5.21875" style="101" customWidth="1"/>
    <col min="10494" max="10495" width="12.21875" style="101" customWidth="1"/>
    <col min="10496" max="10499" width="11.33203125" style="101" customWidth="1"/>
    <col min="10500" max="10500" width="2.33203125" style="101" customWidth="1"/>
    <col min="10501" max="10748" width="8.88671875" style="101"/>
    <col min="10749" max="10749" width="5.21875" style="101" customWidth="1"/>
    <col min="10750" max="10751" width="12.21875" style="101" customWidth="1"/>
    <col min="10752" max="10755" width="11.33203125" style="101" customWidth="1"/>
    <col min="10756" max="10756" width="2.33203125" style="101" customWidth="1"/>
    <col min="10757" max="11004" width="8.88671875" style="101"/>
    <col min="11005" max="11005" width="5.21875" style="101" customWidth="1"/>
    <col min="11006" max="11007" width="12.21875" style="101" customWidth="1"/>
    <col min="11008" max="11011" width="11.33203125" style="101" customWidth="1"/>
    <col min="11012" max="11012" width="2.33203125" style="101" customWidth="1"/>
    <col min="11013" max="11260" width="8.88671875" style="101"/>
    <col min="11261" max="11261" width="5.21875" style="101" customWidth="1"/>
    <col min="11262" max="11263" width="12.21875" style="101" customWidth="1"/>
    <col min="11264" max="11267" width="11.33203125" style="101" customWidth="1"/>
    <col min="11268" max="11268" width="2.33203125" style="101" customWidth="1"/>
    <col min="11269" max="11516" width="8.88671875" style="101"/>
    <col min="11517" max="11517" width="5.21875" style="101" customWidth="1"/>
    <col min="11518" max="11519" width="12.21875" style="101" customWidth="1"/>
    <col min="11520" max="11523" width="11.33203125" style="101" customWidth="1"/>
    <col min="11524" max="11524" width="2.33203125" style="101" customWidth="1"/>
    <col min="11525" max="11772" width="8.88671875" style="101"/>
    <col min="11773" max="11773" width="5.21875" style="101" customWidth="1"/>
    <col min="11774" max="11775" width="12.21875" style="101" customWidth="1"/>
    <col min="11776" max="11779" width="11.33203125" style="101" customWidth="1"/>
    <col min="11780" max="11780" width="2.33203125" style="101" customWidth="1"/>
    <col min="11781" max="12028" width="8.88671875" style="101"/>
    <col min="12029" max="12029" width="5.21875" style="101" customWidth="1"/>
    <col min="12030" max="12031" width="12.21875" style="101" customWidth="1"/>
    <col min="12032" max="12035" width="11.33203125" style="101" customWidth="1"/>
    <col min="12036" max="12036" width="2.33203125" style="101" customWidth="1"/>
    <col min="12037" max="12284" width="8.88671875" style="101"/>
    <col min="12285" max="12285" width="5.21875" style="101" customWidth="1"/>
    <col min="12286" max="12287" width="12.21875" style="101" customWidth="1"/>
    <col min="12288" max="12291" width="11.33203125" style="101" customWidth="1"/>
    <col min="12292" max="12292" width="2.33203125" style="101" customWidth="1"/>
    <col min="12293" max="12540" width="8.88671875" style="101"/>
    <col min="12541" max="12541" width="5.21875" style="101" customWidth="1"/>
    <col min="12542" max="12543" width="12.21875" style="101" customWidth="1"/>
    <col min="12544" max="12547" width="11.33203125" style="101" customWidth="1"/>
    <col min="12548" max="12548" width="2.33203125" style="101" customWidth="1"/>
    <col min="12549" max="12796" width="8.88671875" style="101"/>
    <col min="12797" max="12797" width="5.21875" style="101" customWidth="1"/>
    <col min="12798" max="12799" width="12.21875" style="101" customWidth="1"/>
    <col min="12800" max="12803" width="11.33203125" style="101" customWidth="1"/>
    <col min="12804" max="12804" width="2.33203125" style="101" customWidth="1"/>
    <col min="12805" max="13052" width="8.88671875" style="101"/>
    <col min="13053" max="13053" width="5.21875" style="101" customWidth="1"/>
    <col min="13054" max="13055" width="12.21875" style="101" customWidth="1"/>
    <col min="13056" max="13059" width="11.33203125" style="101" customWidth="1"/>
    <col min="13060" max="13060" width="2.33203125" style="101" customWidth="1"/>
    <col min="13061" max="13308" width="8.88671875" style="101"/>
    <col min="13309" max="13309" width="5.21875" style="101" customWidth="1"/>
    <col min="13310" max="13311" width="12.21875" style="101" customWidth="1"/>
    <col min="13312" max="13315" width="11.33203125" style="101" customWidth="1"/>
    <col min="13316" max="13316" width="2.33203125" style="101" customWidth="1"/>
    <col min="13317" max="13564" width="8.88671875" style="101"/>
    <col min="13565" max="13565" width="5.21875" style="101" customWidth="1"/>
    <col min="13566" max="13567" width="12.21875" style="101" customWidth="1"/>
    <col min="13568" max="13571" width="11.33203125" style="101" customWidth="1"/>
    <col min="13572" max="13572" width="2.33203125" style="101" customWidth="1"/>
    <col min="13573" max="13820" width="8.88671875" style="101"/>
    <col min="13821" max="13821" width="5.21875" style="101" customWidth="1"/>
    <col min="13822" max="13823" width="12.21875" style="101" customWidth="1"/>
    <col min="13824" max="13827" width="11.33203125" style="101" customWidth="1"/>
    <col min="13828" max="13828" width="2.33203125" style="101" customWidth="1"/>
    <col min="13829" max="14076" width="8.88671875" style="101"/>
    <col min="14077" max="14077" width="5.21875" style="101" customWidth="1"/>
    <col min="14078" max="14079" width="12.21875" style="101" customWidth="1"/>
    <col min="14080" max="14083" width="11.33203125" style="101" customWidth="1"/>
    <col min="14084" max="14084" width="2.33203125" style="101" customWidth="1"/>
    <col min="14085" max="14332" width="8.88671875" style="101"/>
    <col min="14333" max="14333" width="5.21875" style="101" customWidth="1"/>
    <col min="14334" max="14335" width="12.21875" style="101" customWidth="1"/>
    <col min="14336" max="14339" width="11.33203125" style="101" customWidth="1"/>
    <col min="14340" max="14340" width="2.33203125" style="101" customWidth="1"/>
    <col min="14341" max="14588" width="8.88671875" style="101"/>
    <col min="14589" max="14589" width="5.21875" style="101" customWidth="1"/>
    <col min="14590" max="14591" width="12.21875" style="101" customWidth="1"/>
    <col min="14592" max="14595" width="11.33203125" style="101" customWidth="1"/>
    <col min="14596" max="14596" width="2.33203125" style="101" customWidth="1"/>
    <col min="14597" max="14844" width="8.88671875" style="101"/>
    <col min="14845" max="14845" width="5.21875" style="101" customWidth="1"/>
    <col min="14846" max="14847" width="12.21875" style="101" customWidth="1"/>
    <col min="14848" max="14851" width="11.33203125" style="101" customWidth="1"/>
    <col min="14852" max="14852" width="2.33203125" style="101" customWidth="1"/>
    <col min="14853" max="15100" width="8.88671875" style="101"/>
    <col min="15101" max="15101" width="5.21875" style="101" customWidth="1"/>
    <col min="15102" max="15103" width="12.21875" style="101" customWidth="1"/>
    <col min="15104" max="15107" width="11.33203125" style="101" customWidth="1"/>
    <col min="15108" max="15108" width="2.33203125" style="101" customWidth="1"/>
    <col min="15109" max="15356" width="8.88671875" style="101"/>
    <col min="15357" max="15357" width="5.21875" style="101" customWidth="1"/>
    <col min="15358" max="15359" width="12.21875" style="101" customWidth="1"/>
    <col min="15360" max="15363" width="11.33203125" style="101" customWidth="1"/>
    <col min="15364" max="15364" width="2.33203125" style="101" customWidth="1"/>
    <col min="15365" max="15612" width="8.88671875" style="101"/>
    <col min="15613" max="15613" width="5.21875" style="101" customWidth="1"/>
    <col min="15614" max="15615" width="12.21875" style="101" customWidth="1"/>
    <col min="15616" max="15619" width="11.33203125" style="101" customWidth="1"/>
    <col min="15620" max="15620" width="2.33203125" style="101" customWidth="1"/>
    <col min="15621" max="15868" width="8.88671875" style="101"/>
    <col min="15869" max="15869" width="5.21875" style="101" customWidth="1"/>
    <col min="15870" max="15871" width="12.21875" style="101" customWidth="1"/>
    <col min="15872" max="15875" width="11.33203125" style="101" customWidth="1"/>
    <col min="15876" max="15876" width="2.33203125" style="101" customWidth="1"/>
    <col min="15877" max="16124" width="8.88671875" style="101"/>
    <col min="16125" max="16125" width="5.21875" style="101" customWidth="1"/>
    <col min="16126" max="16127" width="12.21875" style="101" customWidth="1"/>
    <col min="16128" max="16131" width="11.33203125" style="101" customWidth="1"/>
    <col min="16132" max="16132" width="2.33203125" style="101" customWidth="1"/>
    <col min="16133" max="16384" width="8.88671875" style="101"/>
  </cols>
  <sheetData>
    <row r="1" spans="1:11" ht="14.25">
      <c r="A1" s="645" t="str">
        <f>'(WP) Instructions &amp; Input'!B2</f>
        <v>COLUMBIA GAS OF KENTUCKY, INC.</v>
      </c>
      <c r="B1" s="645"/>
      <c r="C1" s="645"/>
      <c r="D1" s="645"/>
      <c r="E1" s="645"/>
      <c r="F1" s="645"/>
      <c r="G1" s="645"/>
      <c r="H1" s="645"/>
      <c r="K1" s="614" t="s">
        <v>392</v>
      </c>
    </row>
    <row r="2" spans="1:11" ht="14.25">
      <c r="A2" s="645" t="str">
        <f>'(WP) Instructions &amp; Input'!B9</f>
        <v>CASE NO. 2021-00183</v>
      </c>
      <c r="B2" s="645"/>
      <c r="C2" s="645"/>
      <c r="D2" s="645"/>
      <c r="E2" s="645"/>
      <c r="F2" s="645"/>
      <c r="G2" s="645"/>
      <c r="H2" s="645"/>
      <c r="K2" s="615" t="s">
        <v>394</v>
      </c>
    </row>
    <row r="3" spans="1:11" ht="14.25">
      <c r="A3" s="646" t="str">
        <f>'(WP) Instructions &amp; Input'!B3</f>
        <v>CASH WORKING CAPITAL</v>
      </c>
      <c r="B3" s="646"/>
      <c r="C3" s="646"/>
      <c r="D3" s="646"/>
      <c r="E3" s="646"/>
      <c r="F3" s="646"/>
      <c r="G3" s="646"/>
      <c r="H3" s="646"/>
      <c r="K3" s="614" t="s">
        <v>393</v>
      </c>
    </row>
    <row r="4" spans="1:11" ht="13.15">
      <c r="A4" s="647" t="s">
        <v>330</v>
      </c>
      <c r="B4" s="647"/>
      <c r="C4" s="647"/>
      <c r="D4" s="647"/>
      <c r="E4" s="647"/>
      <c r="F4" s="647"/>
      <c r="G4" s="647"/>
      <c r="H4" s="647"/>
    </row>
    <row r="5" spans="1:11" ht="13.15">
      <c r="A5" s="645" t="str">
        <f>'(WP) Instructions &amp; Input'!B4</f>
        <v>TME:  DECEMBER 31, 2019</v>
      </c>
      <c r="B5" s="645"/>
      <c r="C5" s="645"/>
      <c r="D5" s="645"/>
      <c r="E5" s="645"/>
      <c r="F5" s="645"/>
      <c r="G5" s="645"/>
      <c r="H5" s="645"/>
    </row>
    <row r="6" spans="1:11" ht="13.15">
      <c r="A6" s="102"/>
      <c r="B6" s="102"/>
      <c r="C6" s="102"/>
      <c r="D6" s="102"/>
      <c r="E6" s="102"/>
      <c r="F6" s="102"/>
      <c r="G6" s="102"/>
      <c r="H6" s="102"/>
    </row>
    <row r="7" spans="1:11" ht="13.15">
      <c r="A7" s="102"/>
      <c r="B7" s="102"/>
      <c r="C7" s="102"/>
      <c r="D7" s="102"/>
      <c r="E7" s="102"/>
      <c r="F7" s="102"/>
      <c r="G7" s="102"/>
      <c r="H7" s="600" t="str">
        <f>'(WP) Instructions &amp; Input'!$B$11</f>
        <v>Attachment KLJ-CWC-1</v>
      </c>
    </row>
    <row r="8" spans="1:11" ht="13.15">
      <c r="A8" s="102"/>
      <c r="B8" s="102"/>
      <c r="C8" s="102"/>
      <c r="D8" s="102"/>
      <c r="E8" s="102"/>
      <c r="F8" s="102"/>
      <c r="G8" s="102"/>
      <c r="H8" s="600" t="s">
        <v>350</v>
      </c>
    </row>
    <row r="9" spans="1:11" ht="13.15">
      <c r="A9" s="102"/>
      <c r="B9" s="102"/>
      <c r="C9" s="102"/>
      <c r="D9" s="102"/>
      <c r="E9" s="102"/>
      <c r="F9" s="102"/>
      <c r="G9" s="102"/>
      <c r="H9" s="588" t="str">
        <f>'(WP) Instructions &amp; Input'!$B$12</f>
        <v>WITNESS: JOHNSON</v>
      </c>
    </row>
    <row r="10" spans="1:11" ht="12" customHeight="1">
      <c r="A10" s="103"/>
      <c r="B10" s="103"/>
      <c r="C10" s="103"/>
      <c r="D10" s="103"/>
      <c r="E10" s="103"/>
      <c r="F10" s="103"/>
      <c r="G10" s="103"/>
      <c r="H10" s="103"/>
    </row>
    <row r="11" spans="1:11" ht="13.15">
      <c r="A11" s="104"/>
      <c r="B11" s="104"/>
      <c r="C11" s="104"/>
      <c r="D11" s="104"/>
      <c r="E11" s="105" t="s">
        <v>178</v>
      </c>
      <c r="F11" s="104"/>
      <c r="G11" s="104"/>
      <c r="H11" s="104" t="s">
        <v>0</v>
      </c>
    </row>
    <row r="12" spans="1:11" ht="13.15">
      <c r="A12" s="104" t="s">
        <v>136</v>
      </c>
      <c r="B12" s="106" t="s">
        <v>118</v>
      </c>
      <c r="C12" s="104" t="s">
        <v>209</v>
      </c>
      <c r="D12" s="104"/>
      <c r="E12" s="105" t="s">
        <v>55</v>
      </c>
      <c r="F12" s="104" t="s">
        <v>210</v>
      </c>
      <c r="G12" s="527"/>
      <c r="H12" s="104" t="s">
        <v>210</v>
      </c>
    </row>
    <row r="13" spans="1:11" ht="13.15">
      <c r="A13" s="107" t="s">
        <v>15</v>
      </c>
      <c r="B13" s="108" t="s">
        <v>86</v>
      </c>
      <c r="C13" s="107" t="s">
        <v>73</v>
      </c>
      <c r="D13" s="107"/>
      <c r="E13" s="109" t="s">
        <v>130</v>
      </c>
      <c r="F13" s="107" t="s">
        <v>17</v>
      </c>
      <c r="G13" s="107" t="s">
        <v>85</v>
      </c>
      <c r="H13" s="107" t="s">
        <v>17</v>
      </c>
    </row>
    <row r="14" spans="1:11" ht="13.15">
      <c r="A14" s="104"/>
      <c r="B14" s="110" t="s">
        <v>18</v>
      </c>
      <c r="C14" s="110" t="s">
        <v>19</v>
      </c>
      <c r="D14" s="110"/>
      <c r="E14" s="111" t="s">
        <v>20</v>
      </c>
      <c r="F14" s="110" t="s">
        <v>211</v>
      </c>
      <c r="G14" s="110" t="s">
        <v>22</v>
      </c>
      <c r="H14" s="528" t="s">
        <v>162</v>
      </c>
    </row>
    <row r="15" spans="1:11" ht="13.15">
      <c r="A15" s="104"/>
      <c r="B15" s="110"/>
      <c r="C15" s="110"/>
      <c r="D15" s="110"/>
      <c r="E15" s="111"/>
      <c r="F15" s="110"/>
      <c r="G15" s="104" t="s">
        <v>23</v>
      </c>
      <c r="H15" s="528" t="s">
        <v>23</v>
      </c>
    </row>
    <row r="16" spans="1:11" ht="20.100000000000001" customHeight="1">
      <c r="A16" s="112">
        <v>1</v>
      </c>
      <c r="B16" s="536">
        <v>43496</v>
      </c>
      <c r="C16" s="536">
        <v>43511</v>
      </c>
      <c r="D16" s="536"/>
      <c r="E16" s="537">
        <v>15.5</v>
      </c>
      <c r="F16" s="537">
        <f t="shared" ref="F16:F25" si="0">C16-B16+E16</f>
        <v>30.5</v>
      </c>
      <c r="G16" s="538">
        <v>1728806.29</v>
      </c>
      <c r="H16" s="388">
        <f t="shared" ref="H16:H26" si="1">ROUND(G16*F16,0)</f>
        <v>52728592</v>
      </c>
    </row>
    <row r="17" spans="1:8" ht="20.100000000000001" customHeight="1">
      <c r="A17" s="112">
        <f>A16+1</f>
        <v>2</v>
      </c>
      <c r="B17" s="536">
        <v>43524</v>
      </c>
      <c r="C17" s="536">
        <v>43543</v>
      </c>
      <c r="D17" s="536"/>
      <c r="E17" s="537">
        <v>14</v>
      </c>
      <c r="F17" s="537">
        <f t="shared" si="0"/>
        <v>33</v>
      </c>
      <c r="G17" s="538">
        <v>2367776.0299999998</v>
      </c>
      <c r="H17" s="388">
        <f t="shared" si="1"/>
        <v>78136609</v>
      </c>
    </row>
    <row r="18" spans="1:8" ht="20.100000000000001" customHeight="1">
      <c r="A18" s="112">
        <f t="shared" ref="A18:A29" si="2">A17+1</f>
        <v>3</v>
      </c>
      <c r="B18" s="536">
        <v>43555</v>
      </c>
      <c r="C18" s="536">
        <v>43572</v>
      </c>
      <c r="D18" s="536"/>
      <c r="E18" s="537">
        <v>15.5</v>
      </c>
      <c r="F18" s="537">
        <f t="shared" si="0"/>
        <v>32.5</v>
      </c>
      <c r="G18" s="538">
        <v>2289134.54</v>
      </c>
      <c r="H18" s="388">
        <f t="shared" si="1"/>
        <v>74396873</v>
      </c>
    </row>
    <row r="19" spans="1:8" ht="20.100000000000001" customHeight="1">
      <c r="A19" s="112">
        <f t="shared" si="2"/>
        <v>4</v>
      </c>
      <c r="B19" s="536">
        <v>43585</v>
      </c>
      <c r="C19" s="536">
        <v>43600</v>
      </c>
      <c r="D19" s="539"/>
      <c r="E19" s="537">
        <v>15</v>
      </c>
      <c r="F19" s="537">
        <f t="shared" si="0"/>
        <v>30</v>
      </c>
      <c r="G19" s="538">
        <v>2122425.34</v>
      </c>
      <c r="H19" s="388">
        <f t="shared" si="1"/>
        <v>63672760</v>
      </c>
    </row>
    <row r="20" spans="1:8" ht="20.100000000000001" customHeight="1">
      <c r="A20" s="112">
        <f t="shared" si="2"/>
        <v>5</v>
      </c>
      <c r="B20" s="536">
        <v>43616</v>
      </c>
      <c r="C20" s="536">
        <v>43630</v>
      </c>
      <c r="D20" s="539"/>
      <c r="E20" s="537">
        <v>15.5</v>
      </c>
      <c r="F20" s="537">
        <f t="shared" si="0"/>
        <v>29.5</v>
      </c>
      <c r="G20" s="538">
        <v>2275708.62</v>
      </c>
      <c r="H20" s="388">
        <f t="shared" si="1"/>
        <v>67133404</v>
      </c>
    </row>
    <row r="21" spans="1:8" ht="20.100000000000001" customHeight="1">
      <c r="A21" s="112">
        <f t="shared" si="2"/>
        <v>6</v>
      </c>
      <c r="B21" s="536">
        <v>43646</v>
      </c>
      <c r="C21" s="536">
        <v>43662</v>
      </c>
      <c r="D21" s="539"/>
      <c r="E21" s="537">
        <v>15</v>
      </c>
      <c r="F21" s="537">
        <f t="shared" si="0"/>
        <v>31</v>
      </c>
      <c r="G21" s="538">
        <v>2601294.9099999997</v>
      </c>
      <c r="H21" s="388">
        <f t="shared" si="1"/>
        <v>80640142</v>
      </c>
    </row>
    <row r="22" spans="1:8" ht="20.100000000000001" customHeight="1">
      <c r="A22" s="112">
        <f t="shared" si="2"/>
        <v>7</v>
      </c>
      <c r="B22" s="536">
        <v>43677</v>
      </c>
      <c r="C22" s="536">
        <v>43697</v>
      </c>
      <c r="D22" s="539"/>
      <c r="E22" s="537">
        <v>15.5</v>
      </c>
      <c r="F22" s="537">
        <f t="shared" si="0"/>
        <v>35.5</v>
      </c>
      <c r="G22" s="538">
        <v>3365849.8499999996</v>
      </c>
      <c r="H22" s="388">
        <f t="shared" si="1"/>
        <v>119487670</v>
      </c>
    </row>
    <row r="23" spans="1:8" ht="20.100000000000001" customHeight="1">
      <c r="A23" s="112">
        <f t="shared" si="2"/>
        <v>8</v>
      </c>
      <c r="B23" s="536">
        <v>43708</v>
      </c>
      <c r="C23" s="536">
        <v>43724</v>
      </c>
      <c r="D23" s="536"/>
      <c r="E23" s="537">
        <v>15.5</v>
      </c>
      <c r="F23" s="537">
        <f t="shared" si="0"/>
        <v>31.5</v>
      </c>
      <c r="G23" s="540">
        <v>2118536.9500000002</v>
      </c>
      <c r="H23" s="388">
        <f t="shared" si="1"/>
        <v>66733914</v>
      </c>
    </row>
    <row r="24" spans="1:8" ht="20.100000000000001" customHeight="1">
      <c r="A24" s="112">
        <f t="shared" si="2"/>
        <v>9</v>
      </c>
      <c r="B24" s="536">
        <v>43738</v>
      </c>
      <c r="C24" s="536">
        <v>43756</v>
      </c>
      <c r="D24" s="536"/>
      <c r="E24" s="537">
        <v>15</v>
      </c>
      <c r="F24" s="537">
        <f t="shared" si="0"/>
        <v>33</v>
      </c>
      <c r="G24" s="538">
        <v>2468378.9500000002</v>
      </c>
      <c r="H24" s="388">
        <f t="shared" si="1"/>
        <v>81456505</v>
      </c>
    </row>
    <row r="25" spans="1:8" ht="20.100000000000001" customHeight="1">
      <c r="A25" s="112">
        <f t="shared" si="2"/>
        <v>10</v>
      </c>
      <c r="B25" s="536">
        <v>43769</v>
      </c>
      <c r="C25" s="536">
        <v>43784</v>
      </c>
      <c r="D25" s="536"/>
      <c r="E25" s="537">
        <v>15.5</v>
      </c>
      <c r="F25" s="537">
        <f t="shared" si="0"/>
        <v>30.5</v>
      </c>
      <c r="G25" s="538">
        <v>2459225.23</v>
      </c>
      <c r="H25" s="388">
        <f t="shared" si="1"/>
        <v>75006370</v>
      </c>
    </row>
    <row r="26" spans="1:8" ht="20.100000000000001" customHeight="1">
      <c r="A26" s="112">
        <f t="shared" si="2"/>
        <v>11</v>
      </c>
      <c r="B26" s="536">
        <v>43799</v>
      </c>
      <c r="C26" s="536">
        <v>43815</v>
      </c>
      <c r="D26" s="536"/>
      <c r="E26" s="537">
        <v>15</v>
      </c>
      <c r="F26" s="541">
        <f>C26-B26+E26</f>
        <v>31</v>
      </c>
      <c r="G26" s="540">
        <v>2198618</v>
      </c>
      <c r="H26" s="530">
        <f t="shared" si="1"/>
        <v>68157158</v>
      </c>
    </row>
    <row r="27" spans="1:8" ht="20.100000000000001" customHeight="1">
      <c r="A27" s="112">
        <f t="shared" si="2"/>
        <v>12</v>
      </c>
      <c r="B27" s="536">
        <v>43830</v>
      </c>
      <c r="C27" s="536">
        <v>43846</v>
      </c>
      <c r="D27" s="536"/>
      <c r="E27" s="537">
        <v>15.5</v>
      </c>
      <c r="F27" s="541">
        <f>C27-B27+E27</f>
        <v>31.5</v>
      </c>
      <c r="G27" s="540">
        <v>3412909.08</v>
      </c>
      <c r="H27" s="530">
        <f>ROUND(G27*F27,0)</f>
        <v>107506636</v>
      </c>
    </row>
    <row r="28" spans="1:8" ht="23.1" customHeight="1">
      <c r="A28" s="112">
        <f t="shared" si="2"/>
        <v>13</v>
      </c>
      <c r="C28" s="113" t="s">
        <v>54</v>
      </c>
      <c r="D28" s="113"/>
      <c r="E28" s="114"/>
      <c r="F28" s="529"/>
      <c r="G28" s="379">
        <f>SUM(G16:G27)</f>
        <v>29408663.789999999</v>
      </c>
      <c r="H28" s="379">
        <f>SUM(H16:H27)</f>
        <v>935056633</v>
      </c>
    </row>
    <row r="29" spans="1:8" ht="23.1" customHeight="1">
      <c r="A29" s="112">
        <f t="shared" si="2"/>
        <v>14</v>
      </c>
      <c r="B29" s="101" t="s">
        <v>212</v>
      </c>
      <c r="E29" s="115"/>
      <c r="F29" s="531">
        <f>ROUND(H28/G28,1)</f>
        <v>31.8</v>
      </c>
      <c r="G29" s="357"/>
      <c r="H29" s="357"/>
    </row>
    <row r="30" spans="1:8">
      <c r="A30" s="116"/>
      <c r="B30" s="117"/>
      <c r="F30" s="532"/>
      <c r="G30" s="533"/>
    </row>
    <row r="31" spans="1:8">
      <c r="A31" s="117"/>
      <c r="F31" s="532"/>
    </row>
    <row r="32" spans="1:8">
      <c r="A32" s="112"/>
      <c r="F32" s="534"/>
      <c r="H32" s="535"/>
    </row>
    <row r="33" spans="1:10">
      <c r="A33" s="118"/>
      <c r="B33" s="119"/>
      <c r="C33" s="119"/>
      <c r="D33" s="119"/>
      <c r="E33" s="119"/>
      <c r="F33" s="119"/>
      <c r="G33" s="119"/>
      <c r="H33" s="119"/>
      <c r="I33" s="119"/>
      <c r="J33" s="119"/>
    </row>
    <row r="34" spans="1:10">
      <c r="A34" s="118"/>
      <c r="B34" s="119"/>
      <c r="C34" s="119"/>
      <c r="D34" s="119"/>
      <c r="E34" s="119"/>
      <c r="F34" s="119"/>
      <c r="G34" s="119"/>
      <c r="H34" s="119"/>
      <c r="I34" s="119"/>
      <c r="J34" s="119"/>
    </row>
    <row r="35" spans="1:10">
      <c r="A35" s="112"/>
    </row>
    <row r="36" spans="1:10">
      <c r="A36" s="112"/>
    </row>
    <row r="37" spans="1:10">
      <c r="A37" s="112"/>
    </row>
  </sheetData>
  <mergeCells count="5">
    <mergeCell ref="A1:H1"/>
    <mergeCell ref="A3:H3"/>
    <mergeCell ref="A4:H4"/>
    <mergeCell ref="A5:H5"/>
    <mergeCell ref="A2:H2"/>
  </mergeCells>
  <printOptions horizontalCentered="1"/>
  <pageMargins left="0.5" right="0.5" top="1" bottom="0.1" header="0.5" footer="0.38"/>
  <pageSetup orientation="portrait" r:id="rId1"/>
  <headerFooter alignWithMargins="0">
    <oddHeader>&amp;RKY PSC Case No. 2021-00183
Staff 3-034
Attachment  A
Page &amp;P of &amp;N</oddHeader>
  </headerFooter>
  <ignoredErrors>
    <ignoredError sqref="B14:H14"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valuation="1" transitionEntry="1" codeName="Sheet18">
    <tabColor rgb="FF00B050"/>
  </sheetPr>
  <dimension ref="A1:J57"/>
  <sheetViews>
    <sheetView zoomScaleNormal="100" workbookViewId="0">
      <selection activeCell="J2" sqref="J2"/>
    </sheetView>
  </sheetViews>
  <sheetFormatPr defaultColWidth="9.6640625" defaultRowHeight="12.75"/>
  <cols>
    <col min="1" max="1" width="3.6640625" style="94" customWidth="1"/>
    <col min="2" max="2" width="26" style="94" customWidth="1"/>
    <col min="3" max="3" width="8.109375" style="94" bestFit="1" customWidth="1"/>
    <col min="4" max="4" width="6.77734375" style="94" bestFit="1" customWidth="1"/>
    <col min="5" max="5" width="4.88671875" style="94" bestFit="1" customWidth="1"/>
    <col min="6" max="6" width="9.77734375" style="94" bestFit="1" customWidth="1"/>
    <col min="7" max="7" width="9.21875" style="94" bestFit="1" customWidth="1"/>
    <col min="8" max="16384" width="9.6640625" style="94"/>
  </cols>
  <sheetData>
    <row r="1" spans="1:10" ht="15" customHeight="1">
      <c r="A1" s="622" t="str">
        <f>'(WP) Instructions &amp; Input'!B2</f>
        <v>COLUMBIA GAS OF KENTUCKY, INC.</v>
      </c>
      <c r="B1" s="622"/>
      <c r="C1" s="622"/>
      <c r="D1" s="622"/>
      <c r="E1" s="622"/>
      <c r="F1" s="622"/>
      <c r="G1" s="622"/>
      <c r="H1" s="622"/>
      <c r="I1" s="467"/>
      <c r="J1" s="614" t="s">
        <v>392</v>
      </c>
    </row>
    <row r="2" spans="1:10" ht="15" customHeight="1">
      <c r="A2" s="622" t="str">
        <f>'(WP) Instructions &amp; Input'!B9</f>
        <v>CASE NO. 2021-00183</v>
      </c>
      <c r="B2" s="622"/>
      <c r="C2" s="622"/>
      <c r="D2" s="622"/>
      <c r="E2" s="622"/>
      <c r="F2" s="622"/>
      <c r="G2" s="622"/>
      <c r="H2" s="622"/>
      <c r="I2" s="327"/>
      <c r="J2" s="615" t="s">
        <v>394</v>
      </c>
    </row>
    <row r="3" spans="1:10" ht="15" customHeight="1">
      <c r="A3" s="625" t="str">
        <f>'(WP) Instructions &amp; Input'!B3</f>
        <v>CASH WORKING CAPITAL</v>
      </c>
      <c r="B3" s="625"/>
      <c r="C3" s="625"/>
      <c r="D3" s="625"/>
      <c r="E3" s="625"/>
      <c r="F3" s="625"/>
      <c r="G3" s="625"/>
      <c r="H3" s="625"/>
      <c r="I3" s="346"/>
      <c r="J3" s="614" t="s">
        <v>393</v>
      </c>
    </row>
    <row r="4" spans="1:10" ht="15" customHeight="1">
      <c r="A4" s="648" t="s">
        <v>318</v>
      </c>
      <c r="B4" s="648"/>
      <c r="C4" s="648"/>
      <c r="D4" s="648"/>
      <c r="E4" s="648"/>
      <c r="F4" s="648"/>
      <c r="G4" s="648"/>
      <c r="H4" s="648"/>
      <c r="I4" s="468"/>
    </row>
    <row r="5" spans="1:10" ht="15" customHeight="1">
      <c r="A5" s="622" t="str">
        <f>'(WP) Instructions &amp; Input'!B4</f>
        <v>TME:  DECEMBER 31, 2019</v>
      </c>
      <c r="B5" s="622"/>
      <c r="C5" s="622"/>
      <c r="D5" s="622"/>
      <c r="E5" s="622"/>
      <c r="F5" s="622"/>
      <c r="G5" s="622"/>
      <c r="H5" s="622"/>
      <c r="I5" s="327"/>
    </row>
    <row r="6" spans="1:10" ht="15" customHeight="1">
      <c r="A6" s="99"/>
      <c r="B6" s="99"/>
      <c r="C6" s="99"/>
      <c r="D6" s="99"/>
      <c r="E6" s="99"/>
      <c r="F6" s="99"/>
    </row>
    <row r="7" spans="1:10" ht="15" customHeight="1">
      <c r="A7" s="99"/>
      <c r="B7" s="99"/>
      <c r="C7" s="99"/>
      <c r="D7" s="99"/>
      <c r="E7" s="99"/>
      <c r="F7" s="99"/>
      <c r="H7" s="600" t="str">
        <f>'(WP) Instructions &amp; Input'!$B$11</f>
        <v>Attachment KLJ-CWC-1</v>
      </c>
    </row>
    <row r="8" spans="1:10" ht="15" customHeight="1">
      <c r="A8" s="99"/>
      <c r="B8" s="99"/>
      <c r="C8" s="99"/>
      <c r="D8" s="99"/>
      <c r="E8" s="99"/>
      <c r="F8" s="99"/>
      <c r="H8" s="600" t="s">
        <v>351</v>
      </c>
    </row>
    <row r="9" spans="1:10" ht="15" customHeight="1">
      <c r="A9" s="99"/>
      <c r="B9" s="99"/>
      <c r="C9" s="99"/>
      <c r="D9" s="99"/>
      <c r="E9" s="99"/>
      <c r="F9" s="99"/>
      <c r="H9" s="588" t="str">
        <f>'(WP) Instructions &amp; Input'!$B$12</f>
        <v>WITNESS: JOHNSON</v>
      </c>
    </row>
    <row r="10" spans="1:10" ht="15" customHeight="1">
      <c r="A10" s="100"/>
      <c r="B10" s="100"/>
      <c r="C10" s="100"/>
      <c r="D10" s="100"/>
      <c r="E10" s="100"/>
    </row>
    <row r="11" spans="1:10" ht="15" customHeight="1">
      <c r="A11" s="100"/>
      <c r="B11" s="100"/>
      <c r="C11" s="221" t="s">
        <v>185</v>
      </c>
      <c r="D11" s="99"/>
      <c r="E11" s="99"/>
      <c r="F11" s="221" t="s">
        <v>72</v>
      </c>
    </row>
    <row r="12" spans="1:10" ht="15" customHeight="1">
      <c r="A12" s="148" t="s">
        <v>12</v>
      </c>
      <c r="B12" s="100"/>
      <c r="C12" s="221" t="s">
        <v>188</v>
      </c>
      <c r="D12" s="221" t="s">
        <v>14</v>
      </c>
      <c r="E12" s="221"/>
      <c r="F12" s="221" t="s">
        <v>77</v>
      </c>
      <c r="H12" s="221" t="s">
        <v>14</v>
      </c>
    </row>
    <row r="13" spans="1:10" ht="15" customHeight="1">
      <c r="A13" s="124" t="s">
        <v>15</v>
      </c>
      <c r="B13" s="124" t="s">
        <v>89</v>
      </c>
      <c r="C13" s="222" t="s">
        <v>16</v>
      </c>
      <c r="D13" s="222" t="s">
        <v>17</v>
      </c>
      <c r="E13" s="222" t="s">
        <v>113</v>
      </c>
      <c r="F13" s="222" t="s">
        <v>17</v>
      </c>
      <c r="G13" s="222" t="s">
        <v>107</v>
      </c>
      <c r="H13" s="222" t="s">
        <v>17</v>
      </c>
    </row>
    <row r="14" spans="1:10" ht="15" customHeight="1">
      <c r="A14" s="100"/>
      <c r="B14" s="99" t="s">
        <v>18</v>
      </c>
      <c r="C14" s="223" t="s">
        <v>19</v>
      </c>
      <c r="D14" s="223" t="s">
        <v>195</v>
      </c>
      <c r="E14" s="223" t="s">
        <v>21</v>
      </c>
      <c r="F14" s="223" t="s">
        <v>22</v>
      </c>
      <c r="G14" s="223" t="s">
        <v>135</v>
      </c>
      <c r="H14" s="223" t="s">
        <v>191</v>
      </c>
    </row>
    <row r="15" spans="1:10" ht="15" customHeight="1">
      <c r="A15" s="100"/>
      <c r="B15" s="99"/>
      <c r="C15" s="224" t="s">
        <v>23</v>
      </c>
      <c r="D15" s="224"/>
      <c r="E15" s="224"/>
      <c r="F15" s="224"/>
      <c r="G15" s="469" t="s">
        <v>27</v>
      </c>
      <c r="H15" s="223"/>
    </row>
    <row r="16" spans="1:10" ht="15" customHeight="1">
      <c r="A16" s="100"/>
      <c r="B16" s="99"/>
      <c r="C16" s="224"/>
      <c r="D16" s="99"/>
      <c r="E16" s="99"/>
      <c r="F16" s="99"/>
      <c r="G16" s="100"/>
      <c r="H16" s="100"/>
    </row>
    <row r="17" spans="1:8" ht="15" customHeight="1">
      <c r="A17" s="98">
        <v>1</v>
      </c>
      <c r="B17" s="225" t="s">
        <v>186</v>
      </c>
      <c r="C17" s="602">
        <v>3746260.1847999231</v>
      </c>
      <c r="D17" s="603">
        <f>ROUND(F17/C17,2)</f>
        <v>29.77</v>
      </c>
      <c r="E17" s="604" t="s">
        <v>189</v>
      </c>
      <c r="F17" s="602">
        <v>111540391.66289839</v>
      </c>
      <c r="G17" s="605">
        <v>0.78220000000000001</v>
      </c>
      <c r="H17" s="226">
        <f>ROUND(D17*G17,2)</f>
        <v>23.29</v>
      </c>
    </row>
    <row r="18" spans="1:8" ht="15" customHeight="1">
      <c r="A18" s="98"/>
      <c r="C18" s="328"/>
      <c r="D18" s="328"/>
      <c r="E18" s="328"/>
      <c r="F18" s="602"/>
      <c r="G18" s="605"/>
    </row>
    <row r="19" spans="1:8" ht="15" customHeight="1">
      <c r="A19" s="98">
        <f>A17+1</f>
        <v>2</v>
      </c>
      <c r="B19" s="94" t="s">
        <v>187</v>
      </c>
      <c r="C19" s="606">
        <v>249361.09000000011</v>
      </c>
      <c r="D19" s="607">
        <f>ROUND(F19/C19,2)</f>
        <v>34.31</v>
      </c>
      <c r="E19" s="608" t="s">
        <v>190</v>
      </c>
      <c r="F19" s="606">
        <v>8554546</v>
      </c>
      <c r="G19" s="609">
        <v>0.21779999999999999</v>
      </c>
      <c r="H19" s="470">
        <f>ROUND(D19*G19,2)</f>
        <v>7.47</v>
      </c>
    </row>
    <row r="20" spans="1:8" ht="15" customHeight="1">
      <c r="A20" s="98"/>
      <c r="D20" s="227"/>
      <c r="F20" s="228"/>
      <c r="G20" s="471"/>
    </row>
    <row r="21" spans="1:8" ht="15" customHeight="1" thickBot="1">
      <c r="A21" s="98">
        <f>A19+1</f>
        <v>3</v>
      </c>
      <c r="B21" s="94" t="s">
        <v>54</v>
      </c>
      <c r="C21" s="228">
        <f>+C17+C19</f>
        <v>3995621.2747999234</v>
      </c>
      <c r="D21" s="229"/>
      <c r="E21" s="226"/>
      <c r="F21" s="228">
        <f>+F17+F19</f>
        <v>120094937.66289839</v>
      </c>
      <c r="G21" s="471">
        <f>+G17+G19</f>
        <v>1</v>
      </c>
      <c r="H21" s="472">
        <f>+H17+H19</f>
        <v>30.759999999999998</v>
      </c>
    </row>
    <row r="22" spans="1:8" ht="15" customHeight="1" thickTop="1">
      <c r="A22" s="151"/>
      <c r="B22" s="150"/>
      <c r="D22" s="230"/>
      <c r="E22" s="230"/>
      <c r="F22" s="473"/>
    </row>
    <row r="23" spans="1:8" ht="15" customHeight="1">
      <c r="A23" s="151"/>
      <c r="B23" s="231"/>
      <c r="D23" s="232"/>
      <c r="E23" s="232"/>
      <c r="F23" s="474"/>
    </row>
    <row r="24" spans="1:8" ht="15" customHeight="1">
      <c r="A24" s="150"/>
      <c r="B24" s="150"/>
      <c r="C24" s="233"/>
      <c r="D24" s="150"/>
      <c r="E24" s="150"/>
      <c r="F24" s="150"/>
    </row>
    <row r="25" spans="1:8" ht="15" customHeight="1">
      <c r="A25" s="599" t="s">
        <v>196</v>
      </c>
      <c r="B25" s="234"/>
      <c r="C25" s="234"/>
      <c r="D25" s="234"/>
      <c r="E25" s="234"/>
      <c r="F25" s="234"/>
      <c r="G25" s="342"/>
    </row>
    <row r="26" spans="1:8" ht="15" customHeight="1">
      <c r="A26" s="150" t="s">
        <v>105</v>
      </c>
      <c r="B26" s="150"/>
      <c r="C26" s="150"/>
      <c r="D26" s="150"/>
      <c r="E26" s="150"/>
      <c r="F26" s="150"/>
      <c r="G26" s="342"/>
    </row>
    <row r="27" spans="1:8" ht="15" customHeight="1">
      <c r="A27" s="235" t="s">
        <v>189</v>
      </c>
      <c r="B27" s="94" t="s">
        <v>192</v>
      </c>
      <c r="C27" s="150"/>
      <c r="D27" s="150"/>
      <c r="E27" s="150"/>
      <c r="F27" s="150"/>
    </row>
    <row r="28" spans="1:8" ht="15" customHeight="1">
      <c r="A28" s="98"/>
      <c r="B28" s="94" t="s">
        <v>193</v>
      </c>
      <c r="C28" s="100"/>
    </row>
    <row r="29" spans="1:8" ht="15" customHeight="1">
      <c r="A29" s="98"/>
    </row>
    <row r="30" spans="1:8" ht="15" customHeight="1">
      <c r="A30" s="235" t="s">
        <v>190</v>
      </c>
      <c r="B30" s="94" t="s">
        <v>194</v>
      </c>
    </row>
    <row r="31" spans="1:8" ht="15" customHeight="1">
      <c r="B31" s="94" t="s">
        <v>193</v>
      </c>
    </row>
    <row r="32" spans="1:8">
      <c r="C32" s="134"/>
      <c r="D32" s="134"/>
      <c r="E32" s="134"/>
    </row>
    <row r="33" spans="1:5">
      <c r="C33" s="134"/>
    </row>
    <row r="34" spans="1:5">
      <c r="A34" s="94" t="s">
        <v>24</v>
      </c>
      <c r="C34" s="134"/>
      <c r="D34" s="236"/>
      <c r="E34" s="236"/>
    </row>
    <row r="35" spans="1:5">
      <c r="C35" s="134"/>
    </row>
    <row r="36" spans="1:5">
      <c r="C36" s="134"/>
      <c r="D36" s="237"/>
      <c r="E36" s="237"/>
    </row>
    <row r="37" spans="1:5">
      <c r="C37" s="134"/>
    </row>
    <row r="38" spans="1:5">
      <c r="C38" s="134"/>
    </row>
    <row r="39" spans="1:5">
      <c r="B39" s="134"/>
      <c r="C39" s="237"/>
    </row>
    <row r="40" spans="1:5">
      <c r="C40" s="134"/>
    </row>
    <row r="42" spans="1:5">
      <c r="C42" s="134"/>
    </row>
    <row r="43" spans="1:5">
      <c r="C43" s="134"/>
    </row>
    <row r="44" spans="1:5">
      <c r="C44" s="134"/>
    </row>
    <row r="45" spans="1:5">
      <c r="C45" s="236"/>
    </row>
    <row r="46" spans="1:5">
      <c r="C46" s="236"/>
    </row>
    <row r="47" spans="1:5">
      <c r="C47" s="134"/>
    </row>
    <row r="48" spans="1:5">
      <c r="C48" s="134"/>
    </row>
    <row r="49" spans="2:3">
      <c r="C49" s="236"/>
    </row>
    <row r="50" spans="2:3" ht="13.15">
      <c r="B50" s="100"/>
      <c r="C50" s="475"/>
    </row>
    <row r="53" spans="2:3">
      <c r="C53" s="134"/>
    </row>
    <row r="54" spans="2:3">
      <c r="C54" s="134"/>
    </row>
    <row r="55" spans="2:3">
      <c r="C55" s="134"/>
    </row>
    <row r="56" spans="2:3">
      <c r="C56" s="134"/>
    </row>
    <row r="57" spans="2:3">
      <c r="C57" s="134"/>
    </row>
  </sheetData>
  <mergeCells count="5">
    <mergeCell ref="A4:H4"/>
    <mergeCell ref="A5:H5"/>
    <mergeCell ref="A1:H1"/>
    <mergeCell ref="A3:H3"/>
    <mergeCell ref="A2:H2"/>
  </mergeCells>
  <phoneticPr fontId="0" type="noConversion"/>
  <printOptions horizontalCentered="1"/>
  <pageMargins left="0.5" right="0.5" top="1" bottom="0.1" header="0.5" footer="0.38"/>
  <pageSetup orientation="portrait" r:id="rId1"/>
  <headerFooter alignWithMargins="0">
    <oddHeader>&amp;RKY PSC Case No. 2021-00183
Staff 3-034
Attachment  A
Page &amp;P of &amp;N</oddHeader>
  </headerFooter>
  <ignoredErrors>
    <ignoredError sqref="B14:H14" numberStoredAsText="1"/>
    <ignoredError sqref="A3"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ransitionEvaluation="1" transitionEntry="1" codeName="Sheet19">
    <tabColor rgb="FF00B050"/>
  </sheetPr>
  <dimension ref="A1:M28"/>
  <sheetViews>
    <sheetView zoomScaleNormal="100" workbookViewId="0">
      <selection activeCell="H2" sqref="H2"/>
    </sheetView>
  </sheetViews>
  <sheetFormatPr defaultColWidth="9.6640625" defaultRowHeight="12.75"/>
  <cols>
    <col min="1" max="1" width="5.6640625" style="201" customWidth="1"/>
    <col min="2" max="2" width="18.21875" style="201" customWidth="1"/>
    <col min="3" max="3" width="12.6640625" style="201" customWidth="1"/>
    <col min="4" max="4" width="12.21875" style="201" customWidth="1"/>
    <col min="5" max="5" width="10" style="201" customWidth="1"/>
    <col min="6" max="6" width="12.109375" style="201" customWidth="1"/>
    <col min="7" max="7" width="11" style="201" customWidth="1"/>
    <col min="8" max="8" width="8.6640625" style="201" customWidth="1"/>
    <col min="9" max="9" width="10.21875" style="201" customWidth="1"/>
    <col min="10" max="16384" width="9.6640625" style="201"/>
  </cols>
  <sheetData>
    <row r="1" spans="1:13" ht="15" customHeight="1">
      <c r="A1" s="620" t="str">
        <f>'(WP) Instructions &amp; Input'!B2</f>
        <v>COLUMBIA GAS OF KENTUCKY, INC.</v>
      </c>
      <c r="B1" s="620"/>
      <c r="C1" s="620"/>
      <c r="D1" s="620"/>
      <c r="E1" s="620"/>
      <c r="F1" s="620"/>
      <c r="G1" s="268"/>
      <c r="H1" s="614" t="s">
        <v>392</v>
      </c>
      <c r="I1" s="204"/>
      <c r="J1" s="204"/>
      <c r="K1" s="204"/>
      <c r="L1" s="204"/>
      <c r="M1" s="204"/>
    </row>
    <row r="2" spans="1:13" ht="15" customHeight="1">
      <c r="A2" s="620" t="str">
        <f>'(WP) Instructions &amp; Input'!B9</f>
        <v>CASE NO. 2021-00183</v>
      </c>
      <c r="B2" s="620"/>
      <c r="C2" s="620"/>
      <c r="D2" s="620"/>
      <c r="E2" s="620"/>
      <c r="F2" s="620"/>
      <c r="G2" s="269"/>
      <c r="H2" s="615" t="s">
        <v>394</v>
      </c>
    </row>
    <row r="3" spans="1:13" ht="15" customHeight="1">
      <c r="A3" s="636" t="str">
        <f>'(WP) Instructions &amp; Input'!B3</f>
        <v>CASH WORKING CAPITAL</v>
      </c>
      <c r="B3" s="636"/>
      <c r="C3" s="636"/>
      <c r="D3" s="636"/>
      <c r="E3" s="636"/>
      <c r="F3" s="636"/>
      <c r="G3" s="268"/>
      <c r="H3" s="614" t="s">
        <v>393</v>
      </c>
      <c r="I3" s="204"/>
      <c r="J3" s="204"/>
      <c r="K3" s="204"/>
      <c r="L3" s="204"/>
      <c r="M3" s="204"/>
    </row>
    <row r="4" spans="1:13" ht="15" customHeight="1">
      <c r="A4" s="635" t="s">
        <v>319</v>
      </c>
      <c r="B4" s="635"/>
      <c r="C4" s="635"/>
      <c r="D4" s="635"/>
      <c r="E4" s="635"/>
      <c r="F4" s="635"/>
      <c r="G4" s="268"/>
      <c r="H4" s="204"/>
      <c r="I4" s="204"/>
      <c r="J4" s="204"/>
      <c r="K4" s="204"/>
      <c r="L4" s="204"/>
      <c r="M4" s="204"/>
    </row>
    <row r="5" spans="1:13" ht="15" customHeight="1">
      <c r="A5" s="622" t="str">
        <f>'(WP) Instructions &amp; Input'!B4</f>
        <v>TME:  DECEMBER 31, 2019</v>
      </c>
      <c r="B5" s="622"/>
      <c r="C5" s="622"/>
      <c r="D5" s="622"/>
      <c r="E5" s="622"/>
      <c r="F5" s="622"/>
      <c r="G5" s="268"/>
      <c r="H5" s="204"/>
      <c r="I5" s="204"/>
      <c r="J5" s="204"/>
      <c r="K5" s="204"/>
      <c r="L5" s="204"/>
      <c r="M5" s="204"/>
    </row>
    <row r="6" spans="1:13" ht="15" customHeight="1">
      <c r="A6" s="99"/>
      <c r="B6" s="99"/>
      <c r="C6" s="99"/>
      <c r="D6" s="99"/>
      <c r="E6" s="99"/>
      <c r="F6" s="99"/>
      <c r="G6" s="268"/>
      <c r="H6" s="204"/>
      <c r="I6" s="204"/>
      <c r="J6" s="204"/>
      <c r="K6" s="204"/>
      <c r="L6" s="204"/>
      <c r="M6" s="204"/>
    </row>
    <row r="7" spans="1:13" ht="15" customHeight="1">
      <c r="A7" s="99"/>
      <c r="B7" s="99"/>
      <c r="C7" s="99"/>
      <c r="D7" s="99"/>
      <c r="E7" s="99"/>
      <c r="F7" s="600" t="str">
        <f>'(WP) Instructions &amp; Input'!$B$11</f>
        <v>Attachment KLJ-CWC-1</v>
      </c>
      <c r="G7" s="268"/>
      <c r="H7" s="204"/>
      <c r="I7" s="204"/>
      <c r="J7" s="204"/>
      <c r="K7" s="204"/>
      <c r="L7" s="204"/>
      <c r="M7" s="204"/>
    </row>
    <row r="8" spans="1:13" ht="15" customHeight="1">
      <c r="A8" s="99"/>
      <c r="B8" s="99"/>
      <c r="C8" s="99"/>
      <c r="D8" s="99"/>
      <c r="E8" s="99"/>
      <c r="F8" s="600" t="s">
        <v>352</v>
      </c>
      <c r="G8" s="268"/>
      <c r="H8" s="204"/>
      <c r="I8" s="204"/>
      <c r="J8" s="204"/>
      <c r="K8" s="204"/>
      <c r="L8" s="204"/>
      <c r="M8" s="204"/>
    </row>
    <row r="9" spans="1:13" ht="15" customHeight="1">
      <c r="A9" s="99"/>
      <c r="B9" s="99"/>
      <c r="C9" s="99"/>
      <c r="D9" s="99"/>
      <c r="E9" s="99"/>
      <c r="F9" s="588" t="str">
        <f>'(WP) Instructions &amp; Input'!$B$12</f>
        <v>WITNESS: JOHNSON</v>
      </c>
      <c r="G9" s="268"/>
      <c r="H9" s="204"/>
      <c r="I9" s="204"/>
      <c r="J9" s="204"/>
      <c r="K9" s="204"/>
      <c r="L9" s="204"/>
      <c r="M9" s="204"/>
    </row>
    <row r="10" spans="1:13" ht="15" customHeight="1">
      <c r="A10" s="203"/>
      <c r="B10" s="203"/>
      <c r="C10" s="203"/>
      <c r="D10" s="203"/>
      <c r="E10" s="203"/>
      <c r="F10" s="203"/>
      <c r="G10" s="269"/>
    </row>
    <row r="11" spans="1:13" ht="15" customHeight="1"/>
    <row r="12" spans="1:13" ht="15" customHeight="1">
      <c r="A12" s="203"/>
      <c r="B12" s="203"/>
      <c r="C12" s="203"/>
      <c r="D12" s="203"/>
      <c r="E12" s="203"/>
      <c r="F12" s="203" t="s">
        <v>72</v>
      </c>
    </row>
    <row r="13" spans="1:13" ht="15" customHeight="1">
      <c r="A13" s="203" t="s">
        <v>12</v>
      </c>
      <c r="B13" s="203"/>
      <c r="C13" s="203"/>
      <c r="D13" s="203" t="s">
        <v>88</v>
      </c>
      <c r="E13" s="203" t="s">
        <v>14</v>
      </c>
      <c r="F13" s="203" t="s">
        <v>14</v>
      </c>
    </row>
    <row r="14" spans="1:13" ht="15" customHeight="1">
      <c r="A14" s="205" t="s">
        <v>15</v>
      </c>
      <c r="B14" s="205" t="s">
        <v>89</v>
      </c>
      <c r="C14" s="205" t="s">
        <v>80</v>
      </c>
      <c r="D14" s="205" t="s">
        <v>90</v>
      </c>
      <c r="E14" s="205" t="s">
        <v>17</v>
      </c>
      <c r="F14" s="205" t="s">
        <v>17</v>
      </c>
    </row>
    <row r="15" spans="1:13" ht="15" customHeight="1">
      <c r="A15" s="203"/>
      <c r="B15" s="203"/>
      <c r="C15" s="203" t="s">
        <v>24</v>
      </c>
      <c r="D15" s="203" t="s">
        <v>18</v>
      </c>
      <c r="E15" s="203" t="s">
        <v>19</v>
      </c>
      <c r="F15" s="203" t="s">
        <v>20</v>
      </c>
    </row>
    <row r="16" spans="1:13" ht="15" customHeight="1">
      <c r="A16" s="203"/>
      <c r="B16" s="203"/>
      <c r="C16" s="203"/>
      <c r="D16" s="203" t="s">
        <v>23</v>
      </c>
      <c r="E16" s="203"/>
      <c r="F16" s="203" t="s">
        <v>23</v>
      </c>
    </row>
    <row r="17" spans="1:6" ht="15" customHeight="1">
      <c r="D17" s="202"/>
      <c r="F17" s="202"/>
    </row>
    <row r="18" spans="1:6" ht="15" customHeight="1">
      <c r="A18" s="202" t="s">
        <v>32</v>
      </c>
      <c r="B18" s="210" t="s">
        <v>121</v>
      </c>
      <c r="C18" s="151" t="s">
        <v>336</v>
      </c>
      <c r="D18" s="211">
        <f>'Sh 10a Pg 2 FICA-Bi'!D45+'Sh 10a Pg 3 FICA-Mo'!D30</f>
        <v>2829334.79</v>
      </c>
      <c r="E18" s="212">
        <f>'Sh 10a - FICA'!E19</f>
        <v>7.99</v>
      </c>
      <c r="F18" s="136">
        <f>'Sh 10a - FICA'!F19</f>
        <v>22603244</v>
      </c>
    </row>
    <row r="19" spans="1:6" ht="15" customHeight="1">
      <c r="A19" s="202" t="s">
        <v>33</v>
      </c>
      <c r="B19" s="210" t="s">
        <v>122</v>
      </c>
      <c r="C19" s="151" t="s">
        <v>337</v>
      </c>
      <c r="D19" s="213">
        <f>'Sh 10b - FUTA,SUTA'!F56</f>
        <v>9353.510000000002</v>
      </c>
      <c r="E19" s="214">
        <f>'Sh 10b - FUTA,SUTA'!H58</f>
        <v>72.5</v>
      </c>
      <c r="F19" s="136">
        <f>'Sh 10b - FUTA,SUTA'!H56</f>
        <v>678130</v>
      </c>
    </row>
    <row r="20" spans="1:6" ht="15" customHeight="1">
      <c r="A20" s="202" t="s">
        <v>34</v>
      </c>
      <c r="B20" s="210" t="s">
        <v>218</v>
      </c>
      <c r="C20" s="151" t="s">
        <v>337</v>
      </c>
      <c r="D20" s="215">
        <f>'Sh 10b - FUTA,SUTA'!G56</f>
        <v>7030.8999999999987</v>
      </c>
      <c r="E20" s="216">
        <f>'Sh 10b - FUTA,SUTA'!I58</f>
        <v>72.5</v>
      </c>
      <c r="F20" s="207">
        <f>'Sh 10b - FUTA,SUTA'!I56</f>
        <v>509743</v>
      </c>
    </row>
    <row r="21" spans="1:6" ht="15" customHeight="1">
      <c r="D21" s="217"/>
      <c r="E21" s="218"/>
      <c r="F21" s="217"/>
    </row>
    <row r="22" spans="1:6" ht="15" customHeight="1">
      <c r="A22" s="202" t="s">
        <v>35</v>
      </c>
      <c r="C22" s="219" t="s">
        <v>54</v>
      </c>
      <c r="D22" s="142">
        <f>SUM(D18:D20)</f>
        <v>2845719.1999999997</v>
      </c>
      <c r="E22" s="196">
        <f>ROUND(F22/D22,2)</f>
        <v>8.36</v>
      </c>
      <c r="F22" s="142">
        <f>SUM(F18:F20)</f>
        <v>23791117</v>
      </c>
    </row>
    <row r="23" spans="1:6" ht="15" customHeight="1">
      <c r="E23" s="220"/>
    </row>
    <row r="24" spans="1:6" ht="15" customHeight="1">
      <c r="E24" s="220"/>
    </row>
    <row r="25" spans="1:6" ht="15" customHeight="1">
      <c r="A25" s="202"/>
      <c r="B25" s="210"/>
      <c r="C25" s="210"/>
      <c r="E25" s="220"/>
    </row>
    <row r="26" spans="1:6" ht="15" customHeight="1">
      <c r="A26" s="202"/>
      <c r="B26" s="210"/>
      <c r="C26" s="210"/>
    </row>
    <row r="27" spans="1:6" ht="15" customHeight="1"/>
    <row r="28" spans="1:6" ht="15" customHeight="1"/>
  </sheetData>
  <mergeCells count="5">
    <mergeCell ref="A5:F5"/>
    <mergeCell ref="A4:F4"/>
    <mergeCell ref="A3:F3"/>
    <mergeCell ref="A1:F1"/>
    <mergeCell ref="A2:F2"/>
  </mergeCells>
  <phoneticPr fontId="0" type="noConversion"/>
  <printOptions horizontalCentered="1"/>
  <pageMargins left="0.5" right="0.5" top="1" bottom="0.1" header="0.5" footer="0.38"/>
  <pageSetup orientation="portrait" r:id="rId1"/>
  <headerFooter alignWithMargins="0">
    <oddHeader>&amp;RKY PSC Case No. 2021-00183
Staff 3-034
Attachment  A
Page &amp;P of &amp;N</oddHeader>
  </headerFooter>
  <ignoredErrors>
    <ignoredError sqref="D15:F16" numberStoredAsText="1"/>
    <ignoredError sqref="D19:F21 D22 F22" unlockedFormula="1"/>
    <ignoredError sqref="E22" formula="1"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tabColor rgb="FF00B050"/>
  </sheetPr>
  <dimension ref="A1:I34"/>
  <sheetViews>
    <sheetView zoomScaleNormal="100" workbookViewId="0">
      <selection activeCell="I2" sqref="I2"/>
    </sheetView>
  </sheetViews>
  <sheetFormatPr defaultColWidth="8.88671875" defaultRowHeight="12.75"/>
  <cols>
    <col min="1" max="1" width="5.6640625" style="201" customWidth="1"/>
    <col min="2" max="2" width="12.21875" style="201" customWidth="1"/>
    <col min="3" max="3" width="15.6640625" style="201" customWidth="1"/>
    <col min="4" max="4" width="14.6640625" style="201" customWidth="1"/>
    <col min="5" max="5" width="10.21875" style="201" customWidth="1"/>
    <col min="6" max="6" width="13.6640625" style="201" customWidth="1"/>
    <col min="7" max="16384" width="8.88671875" style="201"/>
  </cols>
  <sheetData>
    <row r="1" spans="1:9" ht="15" customHeight="1">
      <c r="A1" s="620" t="str">
        <f>'(WP) Instructions &amp; Input'!B2</f>
        <v>COLUMBIA GAS OF KENTUCKY, INC.</v>
      </c>
      <c r="B1" s="620"/>
      <c r="C1" s="620"/>
      <c r="D1" s="620"/>
      <c r="E1" s="620"/>
      <c r="F1" s="620"/>
      <c r="I1" s="614" t="s">
        <v>392</v>
      </c>
    </row>
    <row r="2" spans="1:9" ht="15" customHeight="1">
      <c r="A2" s="650" t="str">
        <f>'(WP) Instructions &amp; Input'!B9</f>
        <v>CASE NO. 2021-00183</v>
      </c>
      <c r="B2" s="650"/>
      <c r="C2" s="650"/>
      <c r="D2" s="650"/>
      <c r="E2" s="650"/>
      <c r="F2" s="650"/>
      <c r="I2" s="615" t="s">
        <v>394</v>
      </c>
    </row>
    <row r="3" spans="1:9" ht="15" customHeight="1">
      <c r="A3" s="636" t="str">
        <f>'(WP) Instructions &amp; Input'!B3</f>
        <v>CASH WORKING CAPITAL</v>
      </c>
      <c r="B3" s="636"/>
      <c r="C3" s="636"/>
      <c r="D3" s="636"/>
      <c r="E3" s="636"/>
      <c r="F3" s="636"/>
      <c r="I3" s="614" t="s">
        <v>393</v>
      </c>
    </row>
    <row r="4" spans="1:9" ht="15" customHeight="1">
      <c r="A4" s="649" t="s">
        <v>320</v>
      </c>
      <c r="B4" s="649"/>
      <c r="C4" s="649"/>
      <c r="D4" s="649"/>
      <c r="E4" s="649"/>
      <c r="F4" s="649"/>
    </row>
    <row r="5" spans="1:9" ht="15" customHeight="1">
      <c r="A5" s="622" t="str">
        <f>'(WP) Instructions &amp; Input'!B4</f>
        <v>TME:  DECEMBER 31, 2019</v>
      </c>
      <c r="B5" s="622"/>
      <c r="C5" s="622"/>
      <c r="D5" s="622"/>
      <c r="E5" s="622"/>
      <c r="F5" s="622"/>
    </row>
    <row r="6" spans="1:9" ht="15" customHeight="1">
      <c r="A6" s="99"/>
      <c r="B6" s="99"/>
      <c r="C6" s="99"/>
      <c r="D6" s="99"/>
      <c r="E6" s="99"/>
      <c r="F6" s="99"/>
    </row>
    <row r="7" spans="1:9" ht="15" customHeight="1">
      <c r="A7" s="99"/>
      <c r="B7" s="99"/>
      <c r="C7" s="99"/>
      <c r="D7" s="99"/>
      <c r="E7" s="99"/>
      <c r="F7" s="600" t="str">
        <f>'(WP) Instructions &amp; Input'!$B$11</f>
        <v>Attachment KLJ-CWC-1</v>
      </c>
    </row>
    <row r="8" spans="1:9" ht="15" customHeight="1">
      <c r="A8" s="99"/>
      <c r="B8" s="99"/>
      <c r="C8" s="99"/>
      <c r="D8" s="99"/>
      <c r="E8" s="99"/>
      <c r="F8" s="600" t="s">
        <v>363</v>
      </c>
    </row>
    <row r="9" spans="1:9" ht="15" customHeight="1">
      <c r="A9" s="99"/>
      <c r="B9" s="99"/>
      <c r="C9" s="99"/>
      <c r="D9" s="99"/>
      <c r="E9" s="99"/>
      <c r="F9" s="588" t="str">
        <f>'(WP) Instructions &amp; Input'!$B$12</f>
        <v>WITNESS: JOHNSON</v>
      </c>
    </row>
    <row r="10" spans="1:9" ht="15" customHeight="1">
      <c r="A10" s="202"/>
    </row>
    <row r="11" spans="1:9" ht="15" customHeight="1">
      <c r="A11" s="203"/>
      <c r="B11" s="204"/>
      <c r="C11" s="204"/>
      <c r="D11" s="203" t="s">
        <v>123</v>
      </c>
      <c r="E11" s="204"/>
      <c r="F11" s="203" t="s">
        <v>72</v>
      </c>
    </row>
    <row r="12" spans="1:9" ht="15" customHeight="1">
      <c r="A12" s="203" t="s">
        <v>12</v>
      </c>
      <c r="B12" s="204"/>
      <c r="C12" s="204"/>
      <c r="D12" s="203" t="s">
        <v>97</v>
      </c>
      <c r="E12" s="203" t="s">
        <v>14</v>
      </c>
      <c r="F12" s="203" t="s">
        <v>77</v>
      </c>
    </row>
    <row r="13" spans="1:9" ht="15" customHeight="1">
      <c r="A13" s="205" t="s">
        <v>15</v>
      </c>
      <c r="B13" s="205" t="s">
        <v>111</v>
      </c>
      <c r="C13" s="205" t="s">
        <v>80</v>
      </c>
      <c r="D13" s="205" t="s">
        <v>126</v>
      </c>
      <c r="E13" s="205" t="s">
        <v>127</v>
      </c>
      <c r="F13" s="205" t="s">
        <v>17</v>
      </c>
    </row>
    <row r="14" spans="1:9" ht="15" customHeight="1">
      <c r="A14" s="203"/>
      <c r="B14" s="204"/>
      <c r="C14" s="204" t="s">
        <v>24</v>
      </c>
      <c r="D14" s="203" t="s">
        <v>18</v>
      </c>
      <c r="E14" s="203" t="s">
        <v>19</v>
      </c>
      <c r="F14" s="203" t="s">
        <v>20</v>
      </c>
    </row>
    <row r="15" spans="1:9" ht="15" customHeight="1">
      <c r="A15" s="202"/>
      <c r="B15" s="94"/>
      <c r="C15" s="94"/>
      <c r="D15" s="94"/>
      <c r="E15" s="94"/>
      <c r="F15" s="94"/>
    </row>
    <row r="16" spans="1:9" ht="15" customHeight="1">
      <c r="A16" s="202">
        <v>1</v>
      </c>
      <c r="B16" s="94" t="s">
        <v>95</v>
      </c>
      <c r="C16" s="151" t="s">
        <v>339</v>
      </c>
      <c r="D16" s="136">
        <f>+'Sh 10a Pg 2 FICA-Bi'!D45</f>
        <v>2165246</v>
      </c>
      <c r="E16" s="206">
        <f>+'Sh 10a Pg 2 FICA-Bi'!F45</f>
        <v>6</v>
      </c>
      <c r="F16" s="136">
        <f>+'Sh 10a Pg 2 FICA-Bi'!G45</f>
        <v>12991476</v>
      </c>
    </row>
    <row r="17" spans="1:6" ht="15" customHeight="1">
      <c r="A17" s="202">
        <f>A16+1</f>
        <v>2</v>
      </c>
      <c r="B17" s="94" t="s">
        <v>103</v>
      </c>
      <c r="C17" s="151" t="s">
        <v>338</v>
      </c>
      <c r="D17" s="207">
        <f>+'Sh 10a Pg 3 FICA-Mo'!D30</f>
        <v>664088.78999999992</v>
      </c>
      <c r="E17" s="208">
        <f>+'Sh 10a Pg 3 FICA-Mo'!F30</f>
        <v>14.47</v>
      </c>
      <c r="F17" s="207">
        <f>+'Sh 10a Pg 3 FICA-Mo'!G30</f>
        <v>9611768</v>
      </c>
    </row>
    <row r="18" spans="1:6" ht="15" customHeight="1">
      <c r="A18" s="202"/>
      <c r="B18" s="94"/>
      <c r="C18" s="209"/>
      <c r="D18" s="140"/>
      <c r="E18" s="206"/>
      <c r="F18" s="140"/>
    </row>
    <row r="19" spans="1:6" ht="15" customHeight="1">
      <c r="A19" s="202">
        <f>A17+1</f>
        <v>3</v>
      </c>
      <c r="C19" s="195" t="s">
        <v>54</v>
      </c>
      <c r="D19" s="142">
        <f>SUM(D15:D17)</f>
        <v>2829334.79</v>
      </c>
      <c r="E19" s="196">
        <f>ROUND(F19/D19,2)</f>
        <v>7.99</v>
      </c>
      <c r="F19" s="142">
        <f>SUM(F15:F17)</f>
        <v>22603244</v>
      </c>
    </row>
    <row r="20" spans="1:6" ht="15" customHeight="1">
      <c r="A20" s="202"/>
      <c r="B20" s="94"/>
      <c r="C20" s="94"/>
      <c r="D20" s="94"/>
      <c r="E20" s="94"/>
      <c r="F20" s="94"/>
    </row>
    <row r="21" spans="1:6" ht="15" customHeight="1">
      <c r="A21" s="202"/>
    </row>
    <row r="22" spans="1:6" ht="15" customHeight="1">
      <c r="A22" s="202"/>
    </row>
    <row r="23" spans="1:6" ht="15" customHeight="1">
      <c r="A23" s="202"/>
      <c r="B23" s="201" t="s">
        <v>24</v>
      </c>
    </row>
    <row r="24" spans="1:6" ht="15" customHeight="1">
      <c r="A24" s="202"/>
    </row>
    <row r="25" spans="1:6" ht="15" customHeight="1">
      <c r="A25" s="202"/>
    </row>
    <row r="26" spans="1:6" ht="15" customHeight="1">
      <c r="A26" s="202"/>
    </row>
    <row r="27" spans="1:6" ht="15" customHeight="1">
      <c r="A27" s="202"/>
    </row>
    <row r="28" spans="1:6" ht="15" customHeight="1">
      <c r="A28" s="202"/>
    </row>
    <row r="29" spans="1:6">
      <c r="A29" s="202"/>
    </row>
    <row r="30" spans="1:6">
      <c r="A30" s="202"/>
    </row>
    <row r="31" spans="1:6">
      <c r="A31" s="202"/>
    </row>
    <row r="32" spans="1:6">
      <c r="A32" s="202"/>
    </row>
    <row r="33" spans="1:1">
      <c r="A33" s="202"/>
    </row>
    <row r="34" spans="1:1">
      <c r="A34" s="202"/>
    </row>
  </sheetData>
  <mergeCells count="5">
    <mergeCell ref="A1:F1"/>
    <mergeCell ref="A5:F5"/>
    <mergeCell ref="A4:F4"/>
    <mergeCell ref="A3:F3"/>
    <mergeCell ref="A2:F2"/>
  </mergeCells>
  <phoneticPr fontId="0" type="noConversion"/>
  <printOptions horizontalCentered="1"/>
  <pageMargins left="0.5" right="0.5" top="1" bottom="0.1" header="0.5" footer="0.38"/>
  <pageSetup orientation="portrait" r:id="rId1"/>
  <headerFooter alignWithMargins="0">
    <oddHeader>&amp;RKY PSC Case No. 2021-00183
Staff 3-034
Attachment  A
Page &amp;P of &amp;N</oddHeader>
  </headerFooter>
  <ignoredErrors>
    <ignoredError sqref="D14:F15" numberStoredAsText="1"/>
    <ignoredError sqref="E19" formula="1"/>
    <ignoredError sqref="A2"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transitionEntry="1" codeName="Sheet21">
    <tabColor rgb="FF00B050"/>
  </sheetPr>
  <dimension ref="A1:J127"/>
  <sheetViews>
    <sheetView zoomScaleNormal="100" workbookViewId="0">
      <selection activeCell="J2" sqref="J2"/>
    </sheetView>
  </sheetViews>
  <sheetFormatPr defaultColWidth="9.6640625" defaultRowHeight="12.75"/>
  <cols>
    <col min="1" max="1" width="6.109375" style="98" customWidth="1"/>
    <col min="2" max="3" width="11.6640625" style="94" customWidth="1"/>
    <col min="4" max="4" width="12.33203125" style="94" bestFit="1" customWidth="1"/>
    <col min="5" max="6" width="11.6640625" style="94" customWidth="1"/>
    <col min="7" max="7" width="10.21875" style="94" customWidth="1"/>
    <col min="8" max="8" width="2.6640625" style="94" customWidth="1"/>
    <col min="9" max="16384" width="9.6640625" style="94"/>
  </cols>
  <sheetData>
    <row r="1" spans="1:10" ht="14.25">
      <c r="A1" s="622" t="str">
        <f>'(WP) Instructions &amp; Input'!B2</f>
        <v>COLUMBIA GAS OF KENTUCKY, INC.</v>
      </c>
      <c r="B1" s="622"/>
      <c r="C1" s="622"/>
      <c r="D1" s="622"/>
      <c r="E1" s="622"/>
      <c r="F1" s="622"/>
      <c r="G1" s="622"/>
      <c r="J1" s="614" t="s">
        <v>392</v>
      </c>
    </row>
    <row r="2" spans="1:10" ht="14.25">
      <c r="A2" s="642" t="str">
        <f>'(WP) Instructions &amp; Input'!B9</f>
        <v>CASE NO. 2021-00183</v>
      </c>
      <c r="B2" s="642"/>
      <c r="C2" s="642"/>
      <c r="D2" s="642"/>
      <c r="E2" s="642"/>
      <c r="F2" s="642"/>
      <c r="G2" s="642"/>
      <c r="J2" s="615" t="s">
        <v>394</v>
      </c>
    </row>
    <row r="3" spans="1:10" ht="14.25">
      <c r="A3" s="634" t="str">
        <f>'(WP) Instructions &amp; Input'!B3</f>
        <v>CASH WORKING CAPITAL</v>
      </c>
      <c r="B3" s="634"/>
      <c r="C3" s="634"/>
      <c r="D3" s="634"/>
      <c r="E3" s="634"/>
      <c r="F3" s="634"/>
      <c r="G3" s="634"/>
      <c r="J3" s="614" t="s">
        <v>393</v>
      </c>
    </row>
    <row r="4" spans="1:10" ht="13.15">
      <c r="A4" s="633" t="s">
        <v>321</v>
      </c>
      <c r="B4" s="633"/>
      <c r="C4" s="633"/>
      <c r="D4" s="633"/>
      <c r="E4" s="633"/>
      <c r="F4" s="633"/>
      <c r="G4" s="633"/>
    </row>
    <row r="5" spans="1:10" ht="13.15">
      <c r="A5" s="622" t="str">
        <f>'(WP) Instructions &amp; Input'!B4</f>
        <v>TME:  DECEMBER 31, 2019</v>
      </c>
      <c r="B5" s="622"/>
      <c r="C5" s="622"/>
      <c r="D5" s="622"/>
      <c r="E5" s="622"/>
      <c r="F5" s="622"/>
      <c r="G5" s="622"/>
    </row>
    <row r="6" spans="1:10" ht="13.15">
      <c r="A6" s="99"/>
      <c r="B6" s="99"/>
      <c r="C6" s="99"/>
      <c r="D6" s="99"/>
      <c r="E6" s="99"/>
      <c r="F6" s="99"/>
      <c r="G6" s="99"/>
    </row>
    <row r="7" spans="1:10" ht="13.15">
      <c r="A7" s="99"/>
      <c r="B7" s="99"/>
      <c r="C7" s="99"/>
      <c r="D7" s="99"/>
      <c r="E7" s="99"/>
      <c r="F7" s="99"/>
      <c r="G7" s="600" t="str">
        <f>'(WP) Instructions &amp; Input'!$B$11</f>
        <v>Attachment KLJ-CWC-1</v>
      </c>
    </row>
    <row r="8" spans="1:10" ht="13.15">
      <c r="A8" s="99"/>
      <c r="B8" s="99"/>
      <c r="C8" s="99"/>
      <c r="D8" s="99"/>
      <c r="E8" s="99"/>
      <c r="F8" s="99"/>
      <c r="G8" s="600" t="s">
        <v>365</v>
      </c>
    </row>
    <row r="9" spans="1:10" ht="13.15">
      <c r="A9" s="99"/>
      <c r="B9" s="99"/>
      <c r="C9" s="99"/>
      <c r="D9" s="99"/>
      <c r="E9" s="99"/>
      <c r="F9" s="99"/>
      <c r="G9" s="588" t="str">
        <f>'(WP) Instructions &amp; Input'!$B$12</f>
        <v>WITNESS: JOHNSON</v>
      </c>
    </row>
    <row r="11" spans="1:10" ht="13.15">
      <c r="A11" s="99"/>
      <c r="B11" s="100"/>
      <c r="C11" s="100"/>
      <c r="D11" s="185" t="s">
        <v>54</v>
      </c>
      <c r="E11" s="100"/>
      <c r="F11" s="100"/>
      <c r="G11" s="100"/>
    </row>
    <row r="12" spans="1:10" ht="13.15">
      <c r="A12" s="99"/>
      <c r="B12" s="100"/>
      <c r="C12" s="99" t="s">
        <v>94</v>
      </c>
      <c r="D12" s="185" t="s">
        <v>95</v>
      </c>
      <c r="E12" s="100"/>
      <c r="F12" s="100"/>
      <c r="G12" s="100"/>
    </row>
    <row r="13" spans="1:10" ht="13.15">
      <c r="A13" s="99" t="s">
        <v>12</v>
      </c>
      <c r="B13" s="100"/>
      <c r="C13" s="99" t="s">
        <v>96</v>
      </c>
      <c r="D13" s="185" t="s">
        <v>97</v>
      </c>
      <c r="E13" s="121" t="s">
        <v>98</v>
      </c>
      <c r="F13" s="99" t="s">
        <v>14</v>
      </c>
      <c r="G13" s="99" t="s">
        <v>77</v>
      </c>
    </row>
    <row r="14" spans="1:10" ht="13.15">
      <c r="A14" s="122" t="s">
        <v>15</v>
      </c>
      <c r="B14" s="122" t="s">
        <v>99</v>
      </c>
      <c r="C14" s="122" t="s">
        <v>69</v>
      </c>
      <c r="D14" s="187" t="s">
        <v>100</v>
      </c>
      <c r="E14" s="124" t="s">
        <v>301</v>
      </c>
      <c r="F14" s="122" t="s">
        <v>17</v>
      </c>
      <c r="G14" s="122" t="s">
        <v>88</v>
      </c>
    </row>
    <row r="15" spans="1:10" ht="13.15">
      <c r="A15" s="99"/>
      <c r="B15" s="99" t="s">
        <v>18</v>
      </c>
      <c r="C15" s="178" t="s">
        <v>19</v>
      </c>
      <c r="D15" s="185" t="s">
        <v>20</v>
      </c>
      <c r="E15" s="188" t="s">
        <v>21</v>
      </c>
      <c r="F15" s="178" t="s">
        <v>22</v>
      </c>
      <c r="G15" s="178" t="s">
        <v>102</v>
      </c>
    </row>
    <row r="16" spans="1:10" ht="13.15">
      <c r="A16" s="99"/>
      <c r="B16" s="99"/>
      <c r="C16" s="178"/>
      <c r="D16" s="189" t="s">
        <v>183</v>
      </c>
      <c r="E16" s="188"/>
      <c r="F16" s="178"/>
      <c r="G16" s="178"/>
    </row>
    <row r="17" spans="1:7">
      <c r="F17" s="476"/>
    </row>
    <row r="18" spans="1:7">
      <c r="A18" s="98">
        <v>1</v>
      </c>
      <c r="B18" s="199">
        <f>'Sh 5a - Bi-Pay'!B18</f>
        <v>43469</v>
      </c>
      <c r="C18" s="200">
        <f>'Sh 5a - Bi-Pay'!F18</f>
        <v>6</v>
      </c>
      <c r="D18" s="486">
        <v>71889.899999999994</v>
      </c>
      <c r="E18" s="199">
        <v>43469</v>
      </c>
      <c r="F18" s="477">
        <f t="shared" ref="F18:F43" si="0">C18+(E18-B18)</f>
        <v>6</v>
      </c>
      <c r="G18" s="136">
        <f t="shared" ref="G18:G43" si="1">ROUND(+D18*F18,0)</f>
        <v>431339</v>
      </c>
    </row>
    <row r="19" spans="1:7">
      <c r="A19" s="98">
        <f>A18+1</f>
        <v>2</v>
      </c>
      <c r="B19" s="199">
        <f>'Sh 5a - Bi-Pay'!B19</f>
        <v>43483</v>
      </c>
      <c r="C19" s="200">
        <f>'Sh 5a - Bi-Pay'!F19</f>
        <v>6</v>
      </c>
      <c r="D19" s="487">
        <v>66695.460000000006</v>
      </c>
      <c r="E19" s="199">
        <v>43483</v>
      </c>
      <c r="F19" s="477">
        <f t="shared" si="0"/>
        <v>6</v>
      </c>
      <c r="G19" s="136">
        <f t="shared" si="1"/>
        <v>400173</v>
      </c>
    </row>
    <row r="20" spans="1:7">
      <c r="A20" s="98">
        <f t="shared" ref="A20:A43" si="2">A19+1</f>
        <v>3</v>
      </c>
      <c r="B20" s="199">
        <f>'Sh 5a - Bi-Pay'!B20</f>
        <v>43497</v>
      </c>
      <c r="C20" s="200">
        <f>'Sh 5a - Bi-Pay'!F20</f>
        <v>6</v>
      </c>
      <c r="D20" s="487">
        <v>79868.600000000006</v>
      </c>
      <c r="E20" s="199">
        <v>43497</v>
      </c>
      <c r="F20" s="477">
        <f t="shared" si="0"/>
        <v>6</v>
      </c>
      <c r="G20" s="136">
        <f t="shared" si="1"/>
        <v>479212</v>
      </c>
    </row>
    <row r="21" spans="1:7">
      <c r="A21" s="98">
        <f t="shared" si="2"/>
        <v>4</v>
      </c>
      <c r="B21" s="199">
        <f>'Sh 5a - Bi-Pay'!B21</f>
        <v>43511</v>
      </c>
      <c r="C21" s="200">
        <f>'Sh 5a - Bi-Pay'!F21</f>
        <v>6</v>
      </c>
      <c r="D21" s="487">
        <v>80268.930000000008</v>
      </c>
      <c r="E21" s="199">
        <v>43511</v>
      </c>
      <c r="F21" s="477">
        <f t="shared" si="0"/>
        <v>6</v>
      </c>
      <c r="G21" s="136">
        <f t="shared" si="1"/>
        <v>481614</v>
      </c>
    </row>
    <row r="22" spans="1:7">
      <c r="A22" s="98">
        <f t="shared" si="2"/>
        <v>5</v>
      </c>
      <c r="B22" s="199">
        <f>'Sh 5a - Bi-Pay'!B22</f>
        <v>43525</v>
      </c>
      <c r="C22" s="200">
        <f>'Sh 5a - Bi-Pay'!F22</f>
        <v>6</v>
      </c>
      <c r="D22" s="487">
        <v>133889</v>
      </c>
      <c r="E22" s="199">
        <v>43525</v>
      </c>
      <c r="F22" s="477">
        <f t="shared" si="0"/>
        <v>6</v>
      </c>
      <c r="G22" s="136">
        <f t="shared" si="1"/>
        <v>803334</v>
      </c>
    </row>
    <row r="23" spans="1:7">
      <c r="A23" s="98">
        <f t="shared" si="2"/>
        <v>6</v>
      </c>
      <c r="B23" s="199">
        <f>'Sh 5a - Bi-Pay'!B23</f>
        <v>43539</v>
      </c>
      <c r="C23" s="200">
        <f>'Sh 5a - Bi-Pay'!F23</f>
        <v>6</v>
      </c>
      <c r="D23" s="487">
        <v>74933.179999999993</v>
      </c>
      <c r="E23" s="199">
        <v>43539</v>
      </c>
      <c r="F23" s="477">
        <f t="shared" si="0"/>
        <v>6</v>
      </c>
      <c r="G23" s="136">
        <f t="shared" si="1"/>
        <v>449599</v>
      </c>
    </row>
    <row r="24" spans="1:7">
      <c r="A24" s="98">
        <f t="shared" si="2"/>
        <v>7</v>
      </c>
      <c r="B24" s="199">
        <f>'Sh 5a - Bi-Pay'!B24</f>
        <v>43553</v>
      </c>
      <c r="C24" s="200">
        <f>'Sh 5a - Bi-Pay'!F24</f>
        <v>6</v>
      </c>
      <c r="D24" s="487">
        <v>75596.22</v>
      </c>
      <c r="E24" s="199">
        <v>43553</v>
      </c>
      <c r="F24" s="477">
        <f t="shared" si="0"/>
        <v>6</v>
      </c>
      <c r="G24" s="136">
        <f t="shared" si="1"/>
        <v>453577</v>
      </c>
    </row>
    <row r="25" spans="1:7">
      <c r="A25" s="98">
        <f t="shared" si="2"/>
        <v>8</v>
      </c>
      <c r="B25" s="199">
        <f>'Sh 5a - Bi-Pay'!B25</f>
        <v>43567</v>
      </c>
      <c r="C25" s="200">
        <f>'Sh 5a - Bi-Pay'!F25</f>
        <v>6</v>
      </c>
      <c r="D25" s="487">
        <v>75973.98</v>
      </c>
      <c r="E25" s="199">
        <v>43567</v>
      </c>
      <c r="F25" s="477">
        <f t="shared" si="0"/>
        <v>6</v>
      </c>
      <c r="G25" s="136">
        <f t="shared" si="1"/>
        <v>455844</v>
      </c>
    </row>
    <row r="26" spans="1:7">
      <c r="A26" s="98">
        <f t="shared" si="2"/>
        <v>9</v>
      </c>
      <c r="B26" s="199">
        <f>'Sh 5a - Bi-Pay'!B26</f>
        <v>43581</v>
      </c>
      <c r="C26" s="200">
        <f>'Sh 5a - Bi-Pay'!F26</f>
        <v>6</v>
      </c>
      <c r="D26" s="487">
        <v>74256.320000000007</v>
      </c>
      <c r="E26" s="199">
        <v>43581</v>
      </c>
      <c r="F26" s="477">
        <f t="shared" si="0"/>
        <v>6</v>
      </c>
      <c r="G26" s="136">
        <f t="shared" si="1"/>
        <v>445538</v>
      </c>
    </row>
    <row r="27" spans="1:7">
      <c r="A27" s="98">
        <f t="shared" si="2"/>
        <v>10</v>
      </c>
      <c r="B27" s="199">
        <f>'Sh 5a - Bi-Pay'!B27</f>
        <v>43595</v>
      </c>
      <c r="C27" s="200">
        <f>'Sh 5a - Bi-Pay'!F27</f>
        <v>6</v>
      </c>
      <c r="D27" s="487">
        <v>74517.820000000007</v>
      </c>
      <c r="E27" s="199">
        <v>43595</v>
      </c>
      <c r="F27" s="477">
        <f t="shared" si="0"/>
        <v>6</v>
      </c>
      <c r="G27" s="136">
        <f t="shared" si="1"/>
        <v>447107</v>
      </c>
    </row>
    <row r="28" spans="1:7">
      <c r="A28" s="98">
        <f t="shared" si="2"/>
        <v>11</v>
      </c>
      <c r="B28" s="199">
        <f>'Sh 5a - Bi-Pay'!B28</f>
        <v>43609</v>
      </c>
      <c r="C28" s="200">
        <f>'Sh 5a - Bi-Pay'!F28</f>
        <v>6</v>
      </c>
      <c r="D28" s="487">
        <v>74033.84</v>
      </c>
      <c r="E28" s="199">
        <v>43609</v>
      </c>
      <c r="F28" s="477">
        <f t="shared" si="0"/>
        <v>6</v>
      </c>
      <c r="G28" s="136">
        <f t="shared" si="1"/>
        <v>444203</v>
      </c>
    </row>
    <row r="29" spans="1:7">
      <c r="A29" s="98">
        <f t="shared" si="2"/>
        <v>12</v>
      </c>
      <c r="B29" s="199">
        <f>'Sh 5a - Bi-Pay'!B29</f>
        <v>43623</v>
      </c>
      <c r="C29" s="200">
        <f>'Sh 5a - Bi-Pay'!F29</f>
        <v>6</v>
      </c>
      <c r="D29" s="487">
        <v>77098.16</v>
      </c>
      <c r="E29" s="199">
        <v>43623</v>
      </c>
      <c r="F29" s="477">
        <f t="shared" si="0"/>
        <v>6</v>
      </c>
      <c r="G29" s="136">
        <f t="shared" si="1"/>
        <v>462589</v>
      </c>
    </row>
    <row r="30" spans="1:7">
      <c r="A30" s="98">
        <f t="shared" si="2"/>
        <v>13</v>
      </c>
      <c r="B30" s="199">
        <f>'Sh 5a - Bi-Pay'!B30</f>
        <v>43637</v>
      </c>
      <c r="C30" s="200">
        <f>'Sh 5a - Bi-Pay'!F30</f>
        <v>6</v>
      </c>
      <c r="D30" s="487">
        <v>77949.88</v>
      </c>
      <c r="E30" s="199">
        <v>43637</v>
      </c>
      <c r="F30" s="477">
        <f t="shared" si="0"/>
        <v>6</v>
      </c>
      <c r="G30" s="136">
        <f t="shared" si="1"/>
        <v>467699</v>
      </c>
    </row>
    <row r="31" spans="1:7">
      <c r="A31" s="98">
        <f t="shared" si="2"/>
        <v>14</v>
      </c>
      <c r="B31" s="199">
        <f>'Sh 5a - Bi-Pay'!B31</f>
        <v>43651</v>
      </c>
      <c r="C31" s="200">
        <f>'Sh 5a - Bi-Pay'!F31</f>
        <v>6</v>
      </c>
      <c r="D31" s="487">
        <v>79585.86</v>
      </c>
      <c r="E31" s="199">
        <v>43651</v>
      </c>
      <c r="F31" s="477">
        <f t="shared" si="0"/>
        <v>6</v>
      </c>
      <c r="G31" s="136">
        <f t="shared" si="1"/>
        <v>477515</v>
      </c>
    </row>
    <row r="32" spans="1:7">
      <c r="A32" s="98">
        <f t="shared" si="2"/>
        <v>15</v>
      </c>
      <c r="B32" s="199">
        <f>'Sh 5a - Bi-Pay'!B32</f>
        <v>43665</v>
      </c>
      <c r="C32" s="200">
        <f>'Sh 5a - Bi-Pay'!F32</f>
        <v>6</v>
      </c>
      <c r="D32" s="487">
        <v>76821.38</v>
      </c>
      <c r="E32" s="199">
        <v>43665</v>
      </c>
      <c r="F32" s="477">
        <f t="shared" si="0"/>
        <v>6</v>
      </c>
      <c r="G32" s="136">
        <f t="shared" si="1"/>
        <v>460928</v>
      </c>
    </row>
    <row r="33" spans="1:7">
      <c r="A33" s="98">
        <f t="shared" si="2"/>
        <v>16</v>
      </c>
      <c r="B33" s="199">
        <f>'Sh 5a - Bi-Pay'!B33</f>
        <v>43679</v>
      </c>
      <c r="C33" s="200">
        <f>'Sh 5a - Bi-Pay'!F33</f>
        <v>6</v>
      </c>
      <c r="D33" s="487">
        <v>81715.16</v>
      </c>
      <c r="E33" s="199">
        <v>43679</v>
      </c>
      <c r="F33" s="477">
        <f t="shared" si="0"/>
        <v>6</v>
      </c>
      <c r="G33" s="136">
        <f t="shared" si="1"/>
        <v>490291</v>
      </c>
    </row>
    <row r="34" spans="1:7">
      <c r="A34" s="98">
        <f t="shared" si="2"/>
        <v>17</v>
      </c>
      <c r="B34" s="199">
        <f>'Sh 5a - Bi-Pay'!B34</f>
        <v>43693</v>
      </c>
      <c r="C34" s="200">
        <f>'Sh 5a - Bi-Pay'!F34</f>
        <v>6</v>
      </c>
      <c r="D34" s="487">
        <v>87036.88</v>
      </c>
      <c r="E34" s="199">
        <v>43693</v>
      </c>
      <c r="F34" s="477">
        <f t="shared" si="0"/>
        <v>6</v>
      </c>
      <c r="G34" s="136">
        <f t="shared" si="1"/>
        <v>522221</v>
      </c>
    </row>
    <row r="35" spans="1:7">
      <c r="A35" s="98">
        <f t="shared" si="2"/>
        <v>18</v>
      </c>
      <c r="B35" s="199">
        <f>'Sh 5a - Bi-Pay'!B35</f>
        <v>43707</v>
      </c>
      <c r="C35" s="200">
        <f>'Sh 5a - Bi-Pay'!F35</f>
        <v>6</v>
      </c>
      <c r="D35" s="487">
        <v>89648.46</v>
      </c>
      <c r="E35" s="199">
        <v>43707</v>
      </c>
      <c r="F35" s="477">
        <f t="shared" si="0"/>
        <v>6</v>
      </c>
      <c r="G35" s="136">
        <f t="shared" si="1"/>
        <v>537891</v>
      </c>
    </row>
    <row r="36" spans="1:7">
      <c r="A36" s="98">
        <f t="shared" si="2"/>
        <v>19</v>
      </c>
      <c r="B36" s="199">
        <f>'Sh 5a - Bi-Pay'!B36</f>
        <v>43721</v>
      </c>
      <c r="C36" s="200">
        <f>'Sh 5a - Bi-Pay'!F36</f>
        <v>6</v>
      </c>
      <c r="D36" s="487">
        <v>88943.86</v>
      </c>
      <c r="E36" s="199">
        <v>43721</v>
      </c>
      <c r="F36" s="477">
        <f t="shared" si="0"/>
        <v>6</v>
      </c>
      <c r="G36" s="136">
        <f t="shared" si="1"/>
        <v>533663</v>
      </c>
    </row>
    <row r="37" spans="1:7">
      <c r="A37" s="98">
        <f t="shared" si="2"/>
        <v>20</v>
      </c>
      <c r="B37" s="199">
        <f>'Sh 5a - Bi-Pay'!B37</f>
        <v>43735</v>
      </c>
      <c r="C37" s="200">
        <f>'Sh 5a - Bi-Pay'!F37</f>
        <v>6</v>
      </c>
      <c r="D37" s="488">
        <v>87640.599999999991</v>
      </c>
      <c r="E37" s="199">
        <v>43735</v>
      </c>
      <c r="F37" s="477">
        <f t="shared" si="0"/>
        <v>6</v>
      </c>
      <c r="G37" s="136">
        <f t="shared" si="1"/>
        <v>525844</v>
      </c>
    </row>
    <row r="38" spans="1:7">
      <c r="A38" s="98">
        <f t="shared" si="2"/>
        <v>21</v>
      </c>
      <c r="B38" s="199">
        <f>'Sh 5a - Bi-Pay'!B38</f>
        <v>43749</v>
      </c>
      <c r="C38" s="200">
        <f>'Sh 5a - Bi-Pay'!F38</f>
        <v>6</v>
      </c>
      <c r="D38" s="488">
        <v>90784.86</v>
      </c>
      <c r="E38" s="199">
        <v>43749</v>
      </c>
      <c r="F38" s="477">
        <f t="shared" si="0"/>
        <v>6</v>
      </c>
      <c r="G38" s="136">
        <f t="shared" si="1"/>
        <v>544709</v>
      </c>
    </row>
    <row r="39" spans="1:7">
      <c r="A39" s="98">
        <f t="shared" si="2"/>
        <v>22</v>
      </c>
      <c r="B39" s="199">
        <f>'Sh 5a - Bi-Pay'!B39</f>
        <v>43763</v>
      </c>
      <c r="C39" s="200">
        <f>'Sh 5a - Bi-Pay'!F39</f>
        <v>6</v>
      </c>
      <c r="D39" s="488">
        <v>90007.38</v>
      </c>
      <c r="E39" s="199">
        <v>43763</v>
      </c>
      <c r="F39" s="477">
        <f t="shared" si="0"/>
        <v>6</v>
      </c>
      <c r="G39" s="136">
        <f t="shared" si="1"/>
        <v>540044</v>
      </c>
    </row>
    <row r="40" spans="1:7">
      <c r="A40" s="98">
        <f t="shared" si="2"/>
        <v>23</v>
      </c>
      <c r="B40" s="199">
        <f>'Sh 5a - Bi-Pay'!B40</f>
        <v>43777</v>
      </c>
      <c r="C40" s="200">
        <f>'Sh 5a - Bi-Pay'!F40</f>
        <v>6</v>
      </c>
      <c r="D40" s="488">
        <v>93861.08</v>
      </c>
      <c r="E40" s="199">
        <v>43777</v>
      </c>
      <c r="F40" s="477">
        <f t="shared" si="0"/>
        <v>6</v>
      </c>
      <c r="G40" s="136">
        <f t="shared" si="1"/>
        <v>563166</v>
      </c>
    </row>
    <row r="41" spans="1:7">
      <c r="A41" s="98">
        <f t="shared" si="2"/>
        <v>24</v>
      </c>
      <c r="B41" s="199">
        <f>'Sh 5a - Bi-Pay'!B41</f>
        <v>43791</v>
      </c>
      <c r="C41" s="200">
        <f>'Sh 5a - Bi-Pay'!F41</f>
        <v>6</v>
      </c>
      <c r="D41" s="488">
        <v>90165.22</v>
      </c>
      <c r="E41" s="199">
        <v>43791</v>
      </c>
      <c r="F41" s="477">
        <f t="shared" si="0"/>
        <v>6</v>
      </c>
      <c r="G41" s="136">
        <f t="shared" si="1"/>
        <v>540991</v>
      </c>
    </row>
    <row r="42" spans="1:7">
      <c r="A42" s="98">
        <f t="shared" si="2"/>
        <v>25</v>
      </c>
      <c r="B42" s="199">
        <f>'Sh 5a - Bi-Pay'!B42</f>
        <v>43805</v>
      </c>
      <c r="C42" s="200">
        <f>'Sh 5a - Bi-Pay'!F42</f>
        <v>6</v>
      </c>
      <c r="D42" s="488">
        <v>91676.74</v>
      </c>
      <c r="E42" s="199">
        <v>43805</v>
      </c>
      <c r="F42" s="477">
        <f t="shared" si="0"/>
        <v>6</v>
      </c>
      <c r="G42" s="136">
        <f t="shared" si="1"/>
        <v>550060</v>
      </c>
    </row>
    <row r="43" spans="1:7">
      <c r="A43" s="98">
        <f t="shared" si="2"/>
        <v>26</v>
      </c>
      <c r="B43" s="199">
        <f>'Sh 5a - Bi-Pay'!B43</f>
        <v>43819</v>
      </c>
      <c r="C43" s="200">
        <f>'Sh 5a - Bi-Pay'!F43</f>
        <v>6</v>
      </c>
      <c r="D43" s="488">
        <v>80387.42</v>
      </c>
      <c r="E43" s="199">
        <v>43819</v>
      </c>
      <c r="F43" s="477">
        <f t="shared" si="0"/>
        <v>6</v>
      </c>
      <c r="G43" s="136">
        <f t="shared" si="1"/>
        <v>482325</v>
      </c>
    </row>
    <row r="44" spans="1:7" ht="6" customHeight="1">
      <c r="B44" s="478"/>
      <c r="C44" s="479"/>
      <c r="D44" s="489"/>
      <c r="E44" s="480"/>
      <c r="F44" s="481"/>
      <c r="G44" s="482"/>
    </row>
    <row r="45" spans="1:7" ht="13.9">
      <c r="A45" s="98">
        <f>A43+1</f>
        <v>27</v>
      </c>
      <c r="B45" s="195" t="s">
        <v>54</v>
      </c>
      <c r="C45" s="483">
        <f>'Sh 5a - Bi-Pay'!F45</f>
        <v>6</v>
      </c>
      <c r="D45" s="142">
        <f>ROUND((SUM(D18:D44)),0)</f>
        <v>2165246</v>
      </c>
      <c r="E45" s="197"/>
      <c r="F45" s="484">
        <f>ROUND(+G45/D45,2)</f>
        <v>6</v>
      </c>
      <c r="G45" s="142">
        <f>ROUND((SUM(G18:G44)),0)</f>
        <v>12991476</v>
      </c>
    </row>
    <row r="46" spans="1:7">
      <c r="D46" s="134"/>
    </row>
    <row r="47" spans="1:7" ht="14.25" customHeight="1">
      <c r="A47" s="485" t="s">
        <v>155</v>
      </c>
      <c r="B47" s="652" t="s">
        <v>68</v>
      </c>
      <c r="C47" s="652"/>
      <c r="D47" s="652"/>
      <c r="E47" s="652"/>
      <c r="F47" s="652"/>
      <c r="G47" s="652"/>
    </row>
    <row r="48" spans="1:7" ht="30" customHeight="1">
      <c r="A48" s="485"/>
      <c r="B48" s="651"/>
      <c r="C48" s="651"/>
      <c r="D48" s="651"/>
      <c r="E48" s="651"/>
      <c r="F48" s="651"/>
      <c r="G48" s="651"/>
    </row>
    <row r="49" spans="1:5">
      <c r="A49" s="320" t="s">
        <v>106</v>
      </c>
      <c r="D49" s="134"/>
    </row>
    <row r="50" spans="1:5">
      <c r="D50" s="134"/>
    </row>
    <row r="51" spans="1:5">
      <c r="D51" s="134"/>
    </row>
    <row r="52" spans="1:5">
      <c r="E52" s="396"/>
    </row>
    <row r="93" spans="4:4">
      <c r="D93" s="134"/>
    </row>
    <row r="94" spans="4:4">
      <c r="D94" s="134"/>
    </row>
    <row r="95" spans="4:4">
      <c r="D95" s="134"/>
    </row>
    <row r="96" spans="4:4">
      <c r="D96" s="134"/>
    </row>
    <row r="97" spans="4:4">
      <c r="D97" s="134"/>
    </row>
    <row r="98" spans="4:4">
      <c r="D98" s="134"/>
    </row>
    <row r="99" spans="4:4">
      <c r="D99" s="134"/>
    </row>
    <row r="100" spans="4:4">
      <c r="D100" s="134"/>
    </row>
    <row r="101" spans="4:4">
      <c r="D101" s="134"/>
    </row>
    <row r="102" spans="4:4">
      <c r="D102" s="134"/>
    </row>
    <row r="103" spans="4:4">
      <c r="D103" s="134"/>
    </row>
    <row r="104" spans="4:4">
      <c r="D104" s="134"/>
    </row>
    <row r="105" spans="4:4">
      <c r="D105" s="134"/>
    </row>
    <row r="106" spans="4:4">
      <c r="D106" s="134"/>
    </row>
    <row r="107" spans="4:4">
      <c r="D107" s="134"/>
    </row>
    <row r="108" spans="4:4">
      <c r="D108" s="134"/>
    </row>
    <row r="109" spans="4:4">
      <c r="D109" s="134"/>
    </row>
    <row r="110" spans="4:4">
      <c r="D110" s="134"/>
    </row>
    <row r="111" spans="4:4">
      <c r="D111" s="134"/>
    </row>
    <row r="112" spans="4:4">
      <c r="D112" s="134"/>
    </row>
    <row r="113" spans="4:4">
      <c r="D113" s="134"/>
    </row>
    <row r="114" spans="4:4">
      <c r="D114" s="134"/>
    </row>
    <row r="115" spans="4:4">
      <c r="D115" s="134"/>
    </row>
    <row r="116" spans="4:4">
      <c r="D116" s="134"/>
    </row>
    <row r="117" spans="4:4">
      <c r="D117" s="134"/>
    </row>
    <row r="118" spans="4:4">
      <c r="D118" s="134"/>
    </row>
    <row r="119" spans="4:4">
      <c r="D119" s="134"/>
    </row>
    <row r="120" spans="4:4">
      <c r="D120" s="134"/>
    </row>
    <row r="121" spans="4:4">
      <c r="D121" s="134"/>
    </row>
    <row r="122" spans="4:4">
      <c r="D122" s="134"/>
    </row>
    <row r="123" spans="4:4">
      <c r="D123" s="134"/>
    </row>
    <row r="124" spans="4:4">
      <c r="D124" s="134"/>
    </row>
    <row r="125" spans="4:4">
      <c r="D125" s="134"/>
    </row>
    <row r="126" spans="4:4">
      <c r="D126" s="134"/>
    </row>
    <row r="127" spans="4:4">
      <c r="D127" s="134"/>
    </row>
  </sheetData>
  <mergeCells count="7">
    <mergeCell ref="B48:G48"/>
    <mergeCell ref="A5:G5"/>
    <mergeCell ref="A4:G4"/>
    <mergeCell ref="A1:G1"/>
    <mergeCell ref="B47:G47"/>
    <mergeCell ref="A3:G3"/>
    <mergeCell ref="A2:G2"/>
  </mergeCells>
  <phoneticPr fontId="0" type="noConversion"/>
  <printOptions horizontalCentered="1"/>
  <pageMargins left="0.5" right="0.5" top="1" bottom="0.1" header="0.5" footer="0.38"/>
  <pageSetup orientation="portrait" r:id="rId1"/>
  <headerFooter alignWithMargins="0">
    <oddHeader>&amp;RKY PSC Case No. 2021-00183
Staff 3-034
Attachment  A
Page &amp;P of &amp;N</oddHeader>
  </headerFooter>
  <ignoredErrors>
    <ignoredError sqref="A2 B18:C43 B44:E45" unlockedFormula="1"/>
    <ignoredError sqref="B15:G1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Sheet6">
    <tabColor rgb="FF00B050"/>
  </sheetPr>
  <dimension ref="A1:I55"/>
  <sheetViews>
    <sheetView zoomScaleNormal="100" zoomScaleSheetLayoutView="100" workbookViewId="0">
      <selection activeCell="J13" sqref="J13"/>
    </sheetView>
  </sheetViews>
  <sheetFormatPr defaultColWidth="9.6640625" defaultRowHeight="12.75"/>
  <cols>
    <col min="1" max="1" width="5.6640625" style="94" customWidth="1"/>
    <col min="2" max="2" width="6.88671875" style="94" customWidth="1"/>
    <col min="3" max="3" width="9.6640625" style="94"/>
    <col min="4" max="4" width="9.6640625" style="94" customWidth="1"/>
    <col min="5" max="5" width="13.21875" style="94" customWidth="1"/>
    <col min="6" max="6" width="11.6640625" style="94" bestFit="1" customWidth="1"/>
    <col min="7" max="7" width="13" style="94" bestFit="1" customWidth="1"/>
    <col min="8" max="9" width="11.6640625" style="94" bestFit="1" customWidth="1"/>
    <col min="10" max="10" width="6.6640625" style="94" customWidth="1"/>
    <col min="11" max="16384" width="9.6640625" style="94"/>
  </cols>
  <sheetData>
    <row r="1" spans="1:9" ht="14.1" customHeight="1">
      <c r="A1" s="622" t="str">
        <f>'(WP) Instructions &amp; Input'!B2</f>
        <v>COLUMBIA GAS OF KENTUCKY, INC.</v>
      </c>
      <c r="B1" s="622"/>
      <c r="C1" s="622"/>
      <c r="D1" s="622"/>
      <c r="E1" s="622"/>
      <c r="F1" s="622"/>
      <c r="G1" s="622"/>
      <c r="I1" s="614" t="s">
        <v>392</v>
      </c>
    </row>
    <row r="2" spans="1:9" ht="14.1" customHeight="1">
      <c r="A2" s="622" t="str">
        <f>'(WP) Instructions &amp; Input'!B9</f>
        <v>CASE NO. 2021-00183</v>
      </c>
      <c r="B2" s="622"/>
      <c r="C2" s="622"/>
      <c r="D2" s="622"/>
      <c r="E2" s="622"/>
      <c r="F2" s="622"/>
      <c r="G2" s="622"/>
      <c r="I2" s="615" t="s">
        <v>394</v>
      </c>
    </row>
    <row r="3" spans="1:9" ht="14.1" customHeight="1">
      <c r="A3" s="616" t="str">
        <f>'(WP) Instructions &amp; Input'!B3</f>
        <v>CASH WORKING CAPITAL</v>
      </c>
      <c r="B3" s="616"/>
      <c r="C3" s="616"/>
      <c r="D3" s="616"/>
      <c r="E3" s="616"/>
      <c r="F3" s="616"/>
      <c r="G3" s="616"/>
      <c r="I3" s="614" t="s">
        <v>393</v>
      </c>
    </row>
    <row r="4" spans="1:9" ht="14.1" customHeight="1">
      <c r="A4" s="621" t="s">
        <v>307</v>
      </c>
      <c r="B4" s="621"/>
      <c r="C4" s="621"/>
      <c r="D4" s="621"/>
      <c r="E4" s="621"/>
      <c r="F4" s="621"/>
      <c r="G4" s="621"/>
    </row>
    <row r="5" spans="1:9" ht="14.1" customHeight="1">
      <c r="A5" s="621" t="str">
        <f>'(WP) Instructions &amp; Input'!B4</f>
        <v>TME:  DECEMBER 31, 2019</v>
      </c>
      <c r="B5" s="621"/>
      <c r="C5" s="621"/>
      <c r="D5" s="621"/>
      <c r="E5" s="621"/>
      <c r="F5" s="621"/>
      <c r="G5" s="621"/>
    </row>
    <row r="6" spans="1:9" ht="14.1" customHeight="1">
      <c r="A6" s="338"/>
      <c r="B6" s="338"/>
      <c r="C6" s="338"/>
      <c r="D6" s="338"/>
      <c r="E6" s="338"/>
      <c r="F6" s="338"/>
      <c r="G6" s="338"/>
    </row>
    <row r="7" spans="1:9" ht="14.1" customHeight="1">
      <c r="A7" s="338"/>
      <c r="B7" s="338"/>
      <c r="C7" s="338"/>
      <c r="D7" s="338"/>
      <c r="E7" s="338"/>
      <c r="F7" s="338"/>
      <c r="G7" s="600" t="str">
        <f>'(WP) Instructions &amp; Input'!$B$11</f>
        <v>Attachment KLJ-CWC-1</v>
      </c>
    </row>
    <row r="8" spans="1:9" ht="14.1" customHeight="1">
      <c r="A8" s="338"/>
      <c r="B8" s="338"/>
      <c r="C8" s="338"/>
      <c r="D8" s="338"/>
      <c r="E8" s="338"/>
      <c r="F8" s="338"/>
      <c r="G8" s="600" t="s">
        <v>341</v>
      </c>
    </row>
    <row r="9" spans="1:9" ht="14.1" customHeight="1">
      <c r="A9" s="338"/>
      <c r="B9" s="338"/>
      <c r="C9" s="338"/>
      <c r="D9" s="338"/>
      <c r="E9" s="338"/>
      <c r="F9" s="338"/>
      <c r="G9" s="588" t="str">
        <f>'(WP) Instructions &amp; Input'!$B$12</f>
        <v>WITNESS: JOHNSON</v>
      </c>
    </row>
    <row r="10" spans="1:9" ht="14.1" customHeight="1"/>
    <row r="11" spans="1:9" ht="14.1" customHeight="1">
      <c r="A11" s="99" t="s">
        <v>12</v>
      </c>
      <c r="D11" s="623" t="s">
        <v>165</v>
      </c>
      <c r="E11" s="623"/>
      <c r="G11" s="122" t="s">
        <v>16</v>
      </c>
    </row>
    <row r="12" spans="1:9" ht="14.1" customHeight="1">
      <c r="A12" s="122" t="s">
        <v>110</v>
      </c>
      <c r="D12" s="122"/>
      <c r="E12" s="122"/>
      <c r="G12" s="99" t="s">
        <v>23</v>
      </c>
    </row>
    <row r="13" spans="1:9" ht="14.1" customHeight="1"/>
    <row r="14" spans="1:9" ht="14.1" customHeight="1">
      <c r="A14" s="98">
        <v>1</v>
      </c>
      <c r="B14" s="94" t="s">
        <v>37</v>
      </c>
      <c r="G14" s="328" t="s">
        <v>24</v>
      </c>
    </row>
    <row r="15" spans="1:9" ht="14.1" customHeight="1">
      <c r="A15" s="98">
        <f>A14+1</f>
        <v>2</v>
      </c>
      <c r="B15" s="94" t="s">
        <v>38</v>
      </c>
      <c r="G15" s="329">
        <v>77458144.890000001</v>
      </c>
    </row>
    <row r="16" spans="1:9" ht="14.1" customHeight="1">
      <c r="A16" s="98">
        <f>A15+1</f>
        <v>3</v>
      </c>
      <c r="B16" s="94" t="s">
        <v>39</v>
      </c>
      <c r="G16" s="329">
        <v>32337336.039999999</v>
      </c>
    </row>
    <row r="17" spans="1:8" ht="14.1" customHeight="1">
      <c r="A17" s="98">
        <f>A16+1</f>
        <v>4</v>
      </c>
      <c r="B17" s="94" t="s">
        <v>40</v>
      </c>
      <c r="G17" s="329">
        <v>2074552.14</v>
      </c>
    </row>
    <row r="18" spans="1:8" ht="14.1" customHeight="1">
      <c r="A18" s="98">
        <f>A17+1</f>
        <v>5</v>
      </c>
      <c r="B18" s="94" t="s">
        <v>41</v>
      </c>
      <c r="G18" s="330">
        <v>0</v>
      </c>
    </row>
    <row r="19" spans="1:8" ht="14.1" customHeight="1">
      <c r="A19" s="98">
        <f>A18+1</f>
        <v>6</v>
      </c>
      <c r="F19" s="195" t="s">
        <v>166</v>
      </c>
      <c r="G19" s="331">
        <f>SUM(G15:G18)</f>
        <v>111870033.07000001</v>
      </c>
    </row>
    <row r="20" spans="1:8" ht="14.1" customHeight="1">
      <c r="A20" s="98"/>
      <c r="G20" s="331"/>
    </row>
    <row r="21" spans="1:8" ht="14.1" customHeight="1">
      <c r="A21" s="98">
        <f>A19+1</f>
        <v>7</v>
      </c>
      <c r="B21" s="266" t="s">
        <v>176</v>
      </c>
      <c r="C21" s="266"/>
      <c r="D21" s="266"/>
      <c r="E21" s="266"/>
      <c r="F21" s="266"/>
      <c r="G21" s="329">
        <v>2119381.7999999998</v>
      </c>
    </row>
    <row r="22" spans="1:8" ht="14.1" customHeight="1">
      <c r="A22" s="98">
        <f t="shared" ref="A22:A27" si="0">A21+1</f>
        <v>8</v>
      </c>
      <c r="B22" s="266" t="s">
        <v>42</v>
      </c>
      <c r="C22" s="266"/>
      <c r="D22" s="266"/>
      <c r="E22" s="266"/>
      <c r="F22" s="266"/>
      <c r="G22" s="329">
        <v>22942196.579999998</v>
      </c>
    </row>
    <row r="23" spans="1:8" ht="14.1" customHeight="1">
      <c r="A23" s="98">
        <f t="shared" si="0"/>
        <v>9</v>
      </c>
      <c r="B23" s="266" t="s">
        <v>302</v>
      </c>
      <c r="C23" s="266"/>
      <c r="D23" s="267"/>
      <c r="E23" s="266"/>
      <c r="F23" s="266"/>
      <c r="G23" s="329">
        <v>11387274.65</v>
      </c>
    </row>
    <row r="24" spans="1:8" ht="14.1" customHeight="1">
      <c r="A24" s="98">
        <f t="shared" si="0"/>
        <v>10</v>
      </c>
      <c r="B24" s="266" t="s">
        <v>43</v>
      </c>
      <c r="C24" s="266"/>
      <c r="D24" s="266"/>
      <c r="E24" s="266"/>
      <c r="F24" s="266"/>
      <c r="G24" s="329">
        <v>479024.75</v>
      </c>
    </row>
    <row r="25" spans="1:8" ht="14.1" customHeight="1">
      <c r="A25" s="98">
        <f t="shared" si="0"/>
        <v>11</v>
      </c>
      <c r="B25" s="266" t="s">
        <v>44</v>
      </c>
      <c r="C25" s="266"/>
      <c r="D25" s="266"/>
      <c r="E25" s="266"/>
      <c r="F25" s="266"/>
      <c r="G25" s="332">
        <v>147060.51</v>
      </c>
    </row>
    <row r="26" spans="1:8" ht="14.1" customHeight="1">
      <c r="A26" s="98">
        <f>A25+1</f>
        <v>12</v>
      </c>
      <c r="B26" s="266" t="s">
        <v>219</v>
      </c>
      <c r="C26" s="266"/>
      <c r="D26" s="266"/>
      <c r="E26" s="266"/>
      <c r="F26" s="266"/>
      <c r="G26" s="333">
        <v>706100.37</v>
      </c>
    </row>
    <row r="27" spans="1:8" ht="14.1" customHeight="1">
      <c r="A27" s="98">
        <f t="shared" si="0"/>
        <v>13</v>
      </c>
      <c r="F27" s="195" t="s">
        <v>167</v>
      </c>
      <c r="G27" s="331">
        <f>SUM(G21:G26)</f>
        <v>37781038.659999996</v>
      </c>
    </row>
    <row r="28" spans="1:8" ht="14.1" customHeight="1">
      <c r="A28" s="98"/>
      <c r="G28" s="331"/>
    </row>
    <row r="29" spans="1:8" ht="14.1" customHeight="1">
      <c r="A29" s="98">
        <f>A27+1</f>
        <v>14</v>
      </c>
      <c r="B29" s="94" t="s">
        <v>295</v>
      </c>
      <c r="G29" s="333">
        <v>19099556.82</v>
      </c>
    </row>
    <row r="30" spans="1:8" ht="14.1" customHeight="1">
      <c r="A30" s="98" t="s">
        <v>24</v>
      </c>
      <c r="G30" s="136"/>
    </row>
    <row r="31" spans="1:8" ht="14.1" customHeight="1">
      <c r="A31" s="98">
        <f>A29+1</f>
        <v>15</v>
      </c>
      <c r="F31" s="195" t="s">
        <v>168</v>
      </c>
      <c r="G31" s="334">
        <f>G19+G27+G29</f>
        <v>168750628.55000001</v>
      </c>
      <c r="H31" s="334"/>
    </row>
    <row r="32" spans="1:8" ht="14.1" customHeight="1">
      <c r="A32" s="98"/>
      <c r="G32" s="136"/>
      <c r="H32" s="136"/>
    </row>
    <row r="33" spans="1:8" ht="14.1" customHeight="1">
      <c r="A33" s="98">
        <f>A31+1</f>
        <v>16</v>
      </c>
      <c r="D33" s="100"/>
      <c r="F33" s="195" t="s">
        <v>390</v>
      </c>
      <c r="G33" s="335">
        <f>G31/365</f>
        <v>462330.48917808221</v>
      </c>
      <c r="H33" s="335"/>
    </row>
    <row r="34" spans="1:8" ht="14.1" customHeight="1">
      <c r="A34" s="98"/>
      <c r="F34" s="195"/>
      <c r="G34" s="140"/>
      <c r="H34" s="140"/>
    </row>
    <row r="35" spans="1:8" ht="14.1" customHeight="1">
      <c r="A35" s="98">
        <f>A33+1</f>
        <v>17</v>
      </c>
      <c r="F35" s="195" t="s">
        <v>45</v>
      </c>
      <c r="G35" s="334">
        <f>'Sh 3b - AR Summ'!I31</f>
        <v>1162083.6624999996</v>
      </c>
      <c r="H35" s="334"/>
    </row>
    <row r="36" spans="1:8" ht="14.1" customHeight="1">
      <c r="A36" s="98"/>
      <c r="F36" s="195"/>
    </row>
    <row r="37" spans="1:8" ht="17.25" customHeight="1">
      <c r="A37" s="98">
        <f>A35+1</f>
        <v>18</v>
      </c>
      <c r="D37" s="100"/>
      <c r="E37" s="100"/>
      <c r="F37" s="195" t="s">
        <v>391</v>
      </c>
      <c r="G37" s="316">
        <f>ROUND(G35/G33,2)</f>
        <v>2.5099999999999998</v>
      </c>
      <c r="H37" s="196"/>
    </row>
    <row r="41" spans="1:8">
      <c r="B41" s="134"/>
      <c r="E41" s="134"/>
    </row>
    <row r="42" spans="1:8">
      <c r="A42" s="177"/>
      <c r="B42" s="336"/>
      <c r="C42" s="336"/>
      <c r="D42" s="336"/>
      <c r="E42" s="336"/>
    </row>
    <row r="43" spans="1:8">
      <c r="A43" s="177"/>
      <c r="B43" s="336"/>
      <c r="C43" s="336"/>
      <c r="D43" s="336"/>
      <c r="E43" s="336"/>
    </row>
    <row r="44" spans="1:8">
      <c r="A44" s="177"/>
      <c r="B44" s="336"/>
      <c r="C44" s="336"/>
      <c r="D44" s="336"/>
      <c r="E44" s="336"/>
    </row>
    <row r="45" spans="1:8">
      <c r="A45" s="177"/>
      <c r="B45" s="336"/>
      <c r="C45" s="336"/>
      <c r="D45" s="336"/>
      <c r="E45" s="336"/>
    </row>
    <row r="46" spans="1:8">
      <c r="A46" s="177"/>
      <c r="B46" s="336"/>
      <c r="C46" s="336"/>
      <c r="D46" s="336"/>
      <c r="E46" s="336"/>
    </row>
    <row r="47" spans="1:8">
      <c r="A47" s="177"/>
      <c r="B47" s="336"/>
      <c r="C47" s="336"/>
      <c r="D47" s="336"/>
      <c r="E47" s="336"/>
    </row>
    <row r="48" spans="1:8">
      <c r="A48" s="177"/>
      <c r="B48" s="336"/>
      <c r="C48" s="336"/>
      <c r="D48" s="336"/>
      <c r="E48" s="336"/>
    </row>
    <row r="49" spans="1:5">
      <c r="A49" s="177"/>
      <c r="B49" s="336"/>
      <c r="C49" s="336"/>
      <c r="D49" s="336"/>
      <c r="E49" s="336"/>
    </row>
    <row r="50" spans="1:5">
      <c r="A50" s="177"/>
      <c r="B50" s="336"/>
      <c r="C50" s="336"/>
      <c r="D50" s="336"/>
      <c r="E50" s="336"/>
    </row>
    <row r="51" spans="1:5">
      <c r="A51" s="337"/>
      <c r="B51" s="336"/>
      <c r="C51" s="336"/>
      <c r="D51" s="336"/>
      <c r="E51" s="336"/>
    </row>
    <row r="52" spans="1:5">
      <c r="A52" s="177"/>
      <c r="B52" s="177"/>
      <c r="C52" s="336"/>
      <c r="D52" s="336"/>
      <c r="E52" s="177"/>
    </row>
    <row r="53" spans="1:5">
      <c r="A53" s="177"/>
      <c r="B53" s="177"/>
      <c r="C53" s="177"/>
      <c r="D53" s="177"/>
      <c r="E53" s="177"/>
    </row>
    <row r="54" spans="1:5">
      <c r="A54" s="177"/>
      <c r="B54" s="177"/>
      <c r="C54" s="177"/>
      <c r="D54" s="177"/>
      <c r="E54" s="177"/>
    </row>
    <row r="55" spans="1:5">
      <c r="A55" s="177"/>
      <c r="B55" s="177"/>
      <c r="C55" s="177"/>
      <c r="D55" s="177"/>
      <c r="E55" s="177"/>
    </row>
  </sheetData>
  <mergeCells count="6">
    <mergeCell ref="A4:G4"/>
    <mergeCell ref="A1:G1"/>
    <mergeCell ref="D11:E11"/>
    <mergeCell ref="A5:G5"/>
    <mergeCell ref="A2:G2"/>
    <mergeCell ref="A3:G3"/>
  </mergeCells>
  <phoneticPr fontId="0" type="noConversion"/>
  <printOptions horizontalCentered="1"/>
  <pageMargins left="0.5" right="0.5" top="1" bottom="0.1" header="0.5" footer="0.38"/>
  <pageSetup orientation="portrait" r:id="rId1"/>
  <headerFooter alignWithMargins="0">
    <oddHeader>&amp;RKY PSC Case No. 2021-00183
Staff 3-034
Attachment  A
Page &amp;P of &amp;N</oddHeader>
  </headerFooter>
  <ignoredErrors>
    <ignoredError sqref="A3"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tabColor rgb="FF00B050"/>
  </sheetPr>
  <dimension ref="A1:J41"/>
  <sheetViews>
    <sheetView zoomScaleNormal="100" workbookViewId="0">
      <selection activeCell="J2" sqref="J2"/>
    </sheetView>
  </sheetViews>
  <sheetFormatPr defaultColWidth="8.88671875" defaultRowHeight="12.75"/>
  <cols>
    <col min="1" max="1" width="5.6640625" style="94" customWidth="1"/>
    <col min="2" max="2" width="9.88671875" style="94" customWidth="1"/>
    <col min="3" max="3" width="11.21875" style="94" customWidth="1"/>
    <col min="4" max="4" width="9.6640625" style="94" customWidth="1"/>
    <col min="5" max="5" width="11.21875" style="94" customWidth="1"/>
    <col min="6" max="6" width="9.21875" style="94" customWidth="1"/>
    <col min="7" max="7" width="11.88671875" style="94" bestFit="1" customWidth="1"/>
    <col min="8" max="16384" width="8.88671875" style="94"/>
  </cols>
  <sheetData>
    <row r="1" spans="1:10" ht="14.25">
      <c r="A1" s="622" t="str">
        <f>'(WP) Instructions &amp; Input'!B2</f>
        <v>COLUMBIA GAS OF KENTUCKY, INC.</v>
      </c>
      <c r="B1" s="622"/>
      <c r="C1" s="622"/>
      <c r="D1" s="622"/>
      <c r="E1" s="622"/>
      <c r="F1" s="622"/>
      <c r="G1" s="622"/>
      <c r="J1" s="614" t="s">
        <v>392</v>
      </c>
    </row>
    <row r="2" spans="1:10" ht="14.25">
      <c r="A2" s="642" t="str">
        <f>'(WP) Instructions &amp; Input'!B9</f>
        <v>CASE NO. 2021-00183</v>
      </c>
      <c r="B2" s="642"/>
      <c r="C2" s="642"/>
      <c r="D2" s="642"/>
      <c r="E2" s="642"/>
      <c r="F2" s="642"/>
      <c r="G2" s="642"/>
      <c r="H2" s="461"/>
      <c r="J2" s="615" t="s">
        <v>394</v>
      </c>
    </row>
    <row r="3" spans="1:10" ht="14.25">
      <c r="A3" s="634" t="str">
        <f>'(WP) Instructions &amp; Input'!B3</f>
        <v>CASH WORKING CAPITAL</v>
      </c>
      <c r="B3" s="634"/>
      <c r="C3" s="634"/>
      <c r="D3" s="634"/>
      <c r="E3" s="634"/>
      <c r="F3" s="634"/>
      <c r="G3" s="634"/>
      <c r="J3" s="614" t="s">
        <v>393</v>
      </c>
    </row>
    <row r="4" spans="1:10" ht="13.15">
      <c r="A4" s="633" t="s">
        <v>322</v>
      </c>
      <c r="B4" s="633"/>
      <c r="C4" s="633"/>
      <c r="D4" s="633"/>
      <c r="E4" s="633"/>
      <c r="F4" s="633"/>
      <c r="G4" s="633"/>
    </row>
    <row r="5" spans="1:10" ht="13.15">
      <c r="A5" s="622" t="str">
        <f>'(WP) Instructions &amp; Input'!B4</f>
        <v>TME:  DECEMBER 31, 2019</v>
      </c>
      <c r="B5" s="622"/>
      <c r="C5" s="622"/>
      <c r="D5" s="622"/>
      <c r="E5" s="622"/>
      <c r="F5" s="622"/>
      <c r="G5" s="622"/>
    </row>
    <row r="6" spans="1:10" ht="13.15">
      <c r="A6" s="99"/>
      <c r="B6" s="99"/>
      <c r="C6" s="99"/>
      <c r="D6" s="99"/>
      <c r="E6" s="99"/>
      <c r="F6" s="99"/>
      <c r="G6" s="99"/>
    </row>
    <row r="7" spans="1:10" ht="13.15">
      <c r="A7" s="99"/>
      <c r="B7" s="99"/>
      <c r="C7" s="99"/>
      <c r="D7" s="99"/>
      <c r="E7" s="99"/>
      <c r="F7" s="99"/>
      <c r="G7" s="600" t="str">
        <f>'(WP) Instructions &amp; Input'!$B$11</f>
        <v>Attachment KLJ-CWC-1</v>
      </c>
    </row>
    <row r="8" spans="1:10" ht="13.15">
      <c r="A8" s="99"/>
      <c r="B8" s="99"/>
      <c r="C8" s="99"/>
      <c r="D8" s="99"/>
      <c r="E8" s="99"/>
      <c r="F8" s="99"/>
      <c r="G8" s="600" t="s">
        <v>364</v>
      </c>
    </row>
    <row r="9" spans="1:10" ht="13.15">
      <c r="A9" s="99"/>
      <c r="B9" s="99"/>
      <c r="C9" s="99"/>
      <c r="D9" s="99"/>
      <c r="E9" s="99"/>
      <c r="F9" s="99"/>
      <c r="G9" s="588" t="str">
        <f>'(WP) Instructions &amp; Input'!$B$12</f>
        <v>WITNESS: JOHNSON</v>
      </c>
    </row>
    <row r="10" spans="1:10">
      <c r="B10" s="182"/>
      <c r="C10" s="182"/>
      <c r="D10" s="183"/>
      <c r="E10" s="182"/>
      <c r="F10" s="182"/>
      <c r="G10" s="182"/>
    </row>
    <row r="11" spans="1:10" ht="13.15">
      <c r="A11" s="100"/>
      <c r="B11" s="100"/>
      <c r="C11" s="184" t="s">
        <v>94</v>
      </c>
      <c r="D11" s="185" t="s">
        <v>103</v>
      </c>
      <c r="E11" s="100"/>
      <c r="F11" s="100"/>
      <c r="G11" s="100"/>
    </row>
    <row r="12" spans="1:10" ht="13.15">
      <c r="A12" s="99" t="s">
        <v>12</v>
      </c>
      <c r="B12" s="100"/>
      <c r="C12" s="184" t="s">
        <v>96</v>
      </c>
      <c r="D12" s="185" t="s">
        <v>101</v>
      </c>
      <c r="E12" s="121" t="s">
        <v>98</v>
      </c>
      <c r="F12" s="99" t="s">
        <v>14</v>
      </c>
      <c r="G12" s="99" t="s">
        <v>77</v>
      </c>
    </row>
    <row r="13" spans="1:10" ht="13.15">
      <c r="A13" s="99" t="s">
        <v>15</v>
      </c>
      <c r="B13" s="122" t="s">
        <v>99</v>
      </c>
      <c r="C13" s="186" t="s">
        <v>70</v>
      </c>
      <c r="D13" s="187" t="s">
        <v>100</v>
      </c>
      <c r="E13" s="124" t="s">
        <v>73</v>
      </c>
      <c r="F13" s="122" t="s">
        <v>17</v>
      </c>
      <c r="G13" s="122" t="s">
        <v>97</v>
      </c>
    </row>
    <row r="14" spans="1:10" ht="13.15">
      <c r="A14" s="99"/>
      <c r="B14" s="99" t="s">
        <v>18</v>
      </c>
      <c r="C14" s="178" t="s">
        <v>19</v>
      </c>
      <c r="D14" s="185" t="s">
        <v>20</v>
      </c>
      <c r="E14" s="188" t="s">
        <v>21</v>
      </c>
      <c r="F14" s="178" t="s">
        <v>22</v>
      </c>
      <c r="G14" s="178" t="s">
        <v>102</v>
      </c>
    </row>
    <row r="15" spans="1:10" ht="13.15">
      <c r="A15" s="99"/>
      <c r="B15" s="99"/>
      <c r="C15" s="178"/>
      <c r="D15" s="189" t="s">
        <v>183</v>
      </c>
      <c r="E15" s="188"/>
      <c r="F15" s="178"/>
      <c r="G15" s="178"/>
    </row>
    <row r="16" spans="1:10">
      <c r="A16" s="98"/>
      <c r="D16" s="134"/>
      <c r="E16" s="98"/>
    </row>
    <row r="17" spans="1:7">
      <c r="A17" s="98">
        <v>1</v>
      </c>
      <c r="B17" s="190">
        <f>+'Sh 5b - Month-Pay'!B18</f>
        <v>43496</v>
      </c>
      <c r="C17" s="191">
        <f>+'Sh 5b - Month-Pay'!E18</f>
        <v>15.5</v>
      </c>
      <c r="D17" s="452">
        <v>44303.7</v>
      </c>
      <c r="E17" s="238">
        <v>43496</v>
      </c>
      <c r="F17" s="180">
        <f>C17+(E17-B17)</f>
        <v>15.5</v>
      </c>
      <c r="G17" s="136">
        <f t="shared" ref="G17:G28" si="0">ROUND(+D17*F17,0)</f>
        <v>686707</v>
      </c>
    </row>
    <row r="18" spans="1:7">
      <c r="A18" s="98">
        <f>A17+1</f>
        <v>2</v>
      </c>
      <c r="B18" s="190">
        <f>+'Sh 5b - Month-Pay'!B19</f>
        <v>43524</v>
      </c>
      <c r="C18" s="191">
        <f>+'Sh 5b - Month-Pay'!E19</f>
        <v>14</v>
      </c>
      <c r="D18" s="452">
        <v>100252.84</v>
      </c>
      <c r="E18" s="238">
        <v>43524</v>
      </c>
      <c r="F18" s="180">
        <f t="shared" ref="F18:F28" si="1">C18+(E18-B18)</f>
        <v>14</v>
      </c>
      <c r="G18" s="136">
        <f t="shared" si="0"/>
        <v>1403540</v>
      </c>
    </row>
    <row r="19" spans="1:7">
      <c r="A19" s="98">
        <f t="shared" ref="A19:A28" si="2">A18+1</f>
        <v>3</v>
      </c>
      <c r="B19" s="190">
        <f>+'Sh 5b - Month-Pay'!B20</f>
        <v>43553</v>
      </c>
      <c r="C19" s="191">
        <f>+'Sh 5b - Month-Pay'!E20</f>
        <v>13.5</v>
      </c>
      <c r="D19" s="452">
        <v>46258</v>
      </c>
      <c r="E19" s="238">
        <v>43553</v>
      </c>
      <c r="F19" s="180">
        <f t="shared" si="1"/>
        <v>13.5</v>
      </c>
      <c r="G19" s="136">
        <f t="shared" si="0"/>
        <v>624483</v>
      </c>
    </row>
    <row r="20" spans="1:7">
      <c r="A20" s="98">
        <f t="shared" si="2"/>
        <v>4</v>
      </c>
      <c r="B20" s="190">
        <f>+'Sh 5b - Month-Pay'!B21</f>
        <v>43585</v>
      </c>
      <c r="C20" s="191">
        <f>+'Sh 5b - Month-Pay'!E21</f>
        <v>15</v>
      </c>
      <c r="D20" s="452">
        <v>36019.9</v>
      </c>
      <c r="E20" s="238">
        <v>43585</v>
      </c>
      <c r="F20" s="180">
        <f t="shared" si="1"/>
        <v>15</v>
      </c>
      <c r="G20" s="136">
        <f t="shared" si="0"/>
        <v>540299</v>
      </c>
    </row>
    <row r="21" spans="1:7">
      <c r="A21" s="98">
        <f t="shared" si="2"/>
        <v>5</v>
      </c>
      <c r="B21" s="190">
        <f>+'Sh 5b - Month-Pay'!B22</f>
        <v>43616</v>
      </c>
      <c r="C21" s="191">
        <f>+'Sh 5b - Month-Pay'!E22</f>
        <v>15.5</v>
      </c>
      <c r="D21" s="452">
        <v>44602.84</v>
      </c>
      <c r="E21" s="238">
        <v>43616</v>
      </c>
      <c r="F21" s="180">
        <f t="shared" si="1"/>
        <v>15.5</v>
      </c>
      <c r="G21" s="136">
        <f t="shared" si="0"/>
        <v>691344</v>
      </c>
    </row>
    <row r="22" spans="1:7">
      <c r="A22" s="98">
        <f t="shared" si="2"/>
        <v>6</v>
      </c>
      <c r="B22" s="190">
        <f>+'Sh 5b - Month-Pay'!B23</f>
        <v>43644</v>
      </c>
      <c r="C22" s="191">
        <f>+'Sh 5b - Month-Pay'!E23</f>
        <v>13</v>
      </c>
      <c r="D22" s="452">
        <v>48468</v>
      </c>
      <c r="E22" s="238">
        <v>43644</v>
      </c>
      <c r="F22" s="180">
        <f t="shared" si="1"/>
        <v>13</v>
      </c>
      <c r="G22" s="136">
        <f t="shared" si="0"/>
        <v>630084</v>
      </c>
    </row>
    <row r="23" spans="1:7">
      <c r="A23" s="98">
        <f t="shared" si="2"/>
        <v>7</v>
      </c>
      <c r="B23" s="190">
        <f>+'Sh 5b - Month-Pay'!B24</f>
        <v>43677</v>
      </c>
      <c r="C23" s="191">
        <f>+'Sh 5b - Month-Pay'!E24</f>
        <v>15.5</v>
      </c>
      <c r="D23" s="452">
        <v>55682.64</v>
      </c>
      <c r="E23" s="238">
        <v>43677</v>
      </c>
      <c r="F23" s="180">
        <f t="shared" si="1"/>
        <v>15.5</v>
      </c>
      <c r="G23" s="136">
        <f t="shared" si="0"/>
        <v>863081</v>
      </c>
    </row>
    <row r="24" spans="1:7">
      <c r="A24" s="98">
        <f t="shared" si="2"/>
        <v>8</v>
      </c>
      <c r="B24" s="190">
        <f>+'Sh 5b - Month-Pay'!B25</f>
        <v>43707</v>
      </c>
      <c r="C24" s="191">
        <f>+'Sh 5b - Month-Pay'!E25</f>
        <v>14.5</v>
      </c>
      <c r="D24" s="452">
        <v>50658.26</v>
      </c>
      <c r="E24" s="238">
        <v>43707</v>
      </c>
      <c r="F24" s="180">
        <f t="shared" si="1"/>
        <v>14.5</v>
      </c>
      <c r="G24" s="136">
        <f t="shared" si="0"/>
        <v>734545</v>
      </c>
    </row>
    <row r="25" spans="1:7">
      <c r="A25" s="98">
        <f t="shared" si="2"/>
        <v>9</v>
      </c>
      <c r="B25" s="190">
        <f>+'Sh 5b - Month-Pay'!B26</f>
        <v>43738</v>
      </c>
      <c r="C25" s="191">
        <f>+'Sh 5b - Month-Pay'!E26</f>
        <v>15</v>
      </c>
      <c r="D25" s="452">
        <v>74828.799999999988</v>
      </c>
      <c r="E25" s="238">
        <v>43738</v>
      </c>
      <c r="F25" s="180">
        <f t="shared" si="1"/>
        <v>15</v>
      </c>
      <c r="G25" s="136">
        <f t="shared" si="0"/>
        <v>1122432</v>
      </c>
    </row>
    <row r="26" spans="1:7">
      <c r="A26" s="98">
        <f t="shared" si="2"/>
        <v>10</v>
      </c>
      <c r="B26" s="190">
        <f>+'Sh 5b - Month-Pay'!B27</f>
        <v>43769</v>
      </c>
      <c r="C26" s="191">
        <f>+'Sh 5b - Month-Pay'!E27</f>
        <v>15.5</v>
      </c>
      <c r="D26" s="452">
        <v>51703.199999999997</v>
      </c>
      <c r="E26" s="238">
        <v>43769</v>
      </c>
      <c r="F26" s="180">
        <f t="shared" si="1"/>
        <v>15.5</v>
      </c>
      <c r="G26" s="136">
        <f t="shared" si="0"/>
        <v>801400</v>
      </c>
    </row>
    <row r="27" spans="1:7">
      <c r="A27" s="98">
        <f t="shared" si="2"/>
        <v>11</v>
      </c>
      <c r="B27" s="190">
        <f>+'Sh 5b - Month-Pay'!B28</f>
        <v>43796</v>
      </c>
      <c r="C27" s="191">
        <f>+'Sh 5b - Month-Pay'!E28</f>
        <v>12</v>
      </c>
      <c r="D27" s="452">
        <v>60417.54</v>
      </c>
      <c r="E27" s="238">
        <v>43796</v>
      </c>
      <c r="F27" s="180">
        <f t="shared" si="1"/>
        <v>12</v>
      </c>
      <c r="G27" s="136">
        <f t="shared" si="0"/>
        <v>725010</v>
      </c>
    </row>
    <row r="28" spans="1:7" ht="15">
      <c r="A28" s="98">
        <f t="shared" si="2"/>
        <v>12</v>
      </c>
      <c r="B28" s="190">
        <f>+'Sh 5b - Month-Pay'!B29</f>
        <v>43830</v>
      </c>
      <c r="C28" s="193">
        <f>+'Sh 5b - Month-Pay'!E29</f>
        <v>15.5</v>
      </c>
      <c r="D28" s="490">
        <v>50893.07</v>
      </c>
      <c r="E28" s="238">
        <v>43830</v>
      </c>
      <c r="F28" s="352">
        <f t="shared" si="1"/>
        <v>15.5</v>
      </c>
      <c r="G28" s="207">
        <f t="shared" si="0"/>
        <v>788843</v>
      </c>
    </row>
    <row r="29" spans="1:7" ht="6" customHeight="1">
      <c r="A29" s="98"/>
      <c r="C29" s="194"/>
      <c r="D29" s="140"/>
      <c r="F29" s="194"/>
      <c r="G29" s="140"/>
    </row>
    <row r="30" spans="1:7" ht="13.9">
      <c r="A30" s="98">
        <f>A28+1</f>
        <v>13</v>
      </c>
      <c r="B30" s="195" t="s">
        <v>54</v>
      </c>
      <c r="C30" s="196">
        <f>+'Sh 5b - Month-Pay'!E31</f>
        <v>14.43</v>
      </c>
      <c r="D30" s="142">
        <f>SUM(D17:D28)</f>
        <v>664088.78999999992</v>
      </c>
      <c r="E30" s="197"/>
      <c r="F30" s="196">
        <f>ROUND(+G30/D30,2)</f>
        <v>14.47</v>
      </c>
      <c r="G30" s="142">
        <f>SUM(G17:G28)</f>
        <v>9611768</v>
      </c>
    </row>
    <row r="31" spans="1:7">
      <c r="D31" s="134"/>
    </row>
    <row r="32" spans="1:7" ht="13.5" customHeight="1">
      <c r="A32" s="198" t="s">
        <v>155</v>
      </c>
      <c r="B32" s="652" t="s">
        <v>300</v>
      </c>
      <c r="C32" s="652"/>
      <c r="D32" s="652"/>
      <c r="E32" s="652"/>
      <c r="F32" s="652"/>
      <c r="G32" s="652"/>
    </row>
    <row r="33" spans="2:5">
      <c r="D33" s="134"/>
    </row>
    <row r="34" spans="2:5">
      <c r="D34" s="134"/>
    </row>
    <row r="35" spans="2:5">
      <c r="D35" s="134"/>
    </row>
    <row r="36" spans="2:5">
      <c r="B36" s="94" t="s">
        <v>24</v>
      </c>
      <c r="D36" s="134"/>
    </row>
    <row r="37" spans="2:5">
      <c r="B37" s="94" t="s">
        <v>24</v>
      </c>
      <c r="D37" s="134"/>
    </row>
    <row r="38" spans="2:5">
      <c r="B38" s="94" t="s">
        <v>24</v>
      </c>
      <c r="D38" s="134"/>
      <c r="E38" s="94" t="s">
        <v>24</v>
      </c>
    </row>
    <row r="39" spans="2:5">
      <c r="D39" s="134"/>
    </row>
    <row r="40" spans="2:5">
      <c r="D40" s="134"/>
    </row>
    <row r="41" spans="2:5">
      <c r="D41" s="134"/>
    </row>
  </sheetData>
  <mergeCells count="6">
    <mergeCell ref="B32:G32"/>
    <mergeCell ref="A5:G5"/>
    <mergeCell ref="A4:G4"/>
    <mergeCell ref="A3:G3"/>
    <mergeCell ref="A1:G1"/>
    <mergeCell ref="A2:G2"/>
  </mergeCells>
  <phoneticPr fontId="0" type="noConversion"/>
  <printOptions horizontalCentered="1"/>
  <pageMargins left="0.5" right="0.5" top="1" bottom="0.1" header="0.5" footer="0.38"/>
  <pageSetup orientation="portrait" r:id="rId1"/>
  <headerFooter alignWithMargins="0">
    <oddHeader>&amp;RKY PSC Case No. 2021-00183
Staff 3-034
Attachment  A
Page &amp;P of &amp;N</oddHeader>
  </headerFooter>
  <ignoredErrors>
    <ignoredError sqref="B14:G14" numberStoredAsText="1"/>
    <ignoredError sqref="C17:C28 A2"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transitionEntry="1" codeName="Sheet23">
    <tabColor rgb="FF00B050"/>
  </sheetPr>
  <dimension ref="A1:L63"/>
  <sheetViews>
    <sheetView zoomScaleNormal="100" workbookViewId="0">
      <selection activeCell="L2" sqref="L2"/>
    </sheetView>
  </sheetViews>
  <sheetFormatPr defaultColWidth="12.6640625" defaultRowHeight="12.75"/>
  <cols>
    <col min="1" max="1" width="7.88671875" style="94" bestFit="1" customWidth="1"/>
    <col min="2" max="4" width="8.6640625" style="94" customWidth="1"/>
    <col min="5" max="5" width="8.21875" style="94" bestFit="1" customWidth="1"/>
    <col min="6" max="7" width="7.6640625" style="94" customWidth="1"/>
    <col min="8" max="9" width="10.21875" style="94" customWidth="1"/>
    <col min="10" max="10" width="7" style="94" customWidth="1"/>
    <col min="11" max="16384" width="12.6640625" style="94"/>
  </cols>
  <sheetData>
    <row r="1" spans="1:12" ht="14.25">
      <c r="A1" s="622" t="str">
        <f>'(WP) Instructions &amp; Input'!B2</f>
        <v>COLUMBIA GAS OF KENTUCKY, INC.</v>
      </c>
      <c r="B1" s="622"/>
      <c r="C1" s="622"/>
      <c r="D1" s="622"/>
      <c r="E1" s="622"/>
      <c r="F1" s="622"/>
      <c r="G1" s="622"/>
      <c r="H1" s="622"/>
      <c r="I1" s="622"/>
      <c r="L1" s="614" t="s">
        <v>392</v>
      </c>
    </row>
    <row r="2" spans="1:12" ht="14.25">
      <c r="A2" s="642" t="str">
        <f>'(WP) Instructions &amp; Input'!B9</f>
        <v>CASE NO. 2021-00183</v>
      </c>
      <c r="B2" s="642"/>
      <c r="C2" s="642"/>
      <c r="D2" s="642"/>
      <c r="E2" s="642"/>
      <c r="F2" s="642"/>
      <c r="G2" s="642"/>
      <c r="H2" s="642"/>
      <c r="I2" s="642"/>
      <c r="L2" s="615" t="s">
        <v>394</v>
      </c>
    </row>
    <row r="3" spans="1:12" ht="14.25">
      <c r="A3" s="634" t="str">
        <f>'(WP) Instructions &amp; Input'!B3</f>
        <v>CASH WORKING CAPITAL</v>
      </c>
      <c r="B3" s="634"/>
      <c r="C3" s="634"/>
      <c r="D3" s="634"/>
      <c r="E3" s="634"/>
      <c r="F3" s="634"/>
      <c r="G3" s="634"/>
      <c r="H3" s="634"/>
      <c r="I3" s="634"/>
      <c r="L3" s="614" t="s">
        <v>393</v>
      </c>
    </row>
    <row r="4" spans="1:12" ht="13.15">
      <c r="A4" s="633" t="s">
        <v>323</v>
      </c>
      <c r="B4" s="633"/>
      <c r="C4" s="633"/>
      <c r="D4" s="633"/>
      <c r="E4" s="633"/>
      <c r="F4" s="633"/>
      <c r="G4" s="633"/>
      <c r="H4" s="633"/>
      <c r="I4" s="633"/>
    </row>
    <row r="5" spans="1:12" ht="13.15">
      <c r="A5" s="622" t="str">
        <f>'(WP) Instructions &amp; Input'!B4</f>
        <v>TME:  DECEMBER 31, 2019</v>
      </c>
      <c r="B5" s="622"/>
      <c r="C5" s="622"/>
      <c r="D5" s="622"/>
      <c r="E5" s="622"/>
      <c r="F5" s="622"/>
      <c r="G5" s="622"/>
      <c r="H5" s="622"/>
      <c r="I5" s="622"/>
    </row>
    <row r="6" spans="1:12" ht="13.15">
      <c r="A6" s="99"/>
      <c r="B6" s="99"/>
      <c r="C6" s="99"/>
      <c r="D6" s="99"/>
      <c r="E6" s="99"/>
      <c r="F6" s="99"/>
      <c r="G6" s="99"/>
      <c r="H6" s="99"/>
      <c r="I6" s="99"/>
    </row>
    <row r="7" spans="1:12" ht="13.15">
      <c r="A7" s="99"/>
      <c r="B7" s="99"/>
      <c r="C7" s="99"/>
      <c r="D7" s="99"/>
      <c r="E7" s="99"/>
      <c r="F7" s="99"/>
      <c r="G7" s="99"/>
      <c r="H7" s="99"/>
      <c r="I7" s="600" t="str">
        <f>'(WP) Instructions &amp; Input'!$B$11</f>
        <v>Attachment KLJ-CWC-1</v>
      </c>
    </row>
    <row r="8" spans="1:12" ht="13.15">
      <c r="A8" s="99"/>
      <c r="B8" s="99"/>
      <c r="C8" s="99"/>
      <c r="D8" s="99"/>
      <c r="E8" s="99"/>
      <c r="F8" s="99"/>
      <c r="G8" s="99"/>
      <c r="H8" s="99"/>
      <c r="I8" s="600" t="s">
        <v>353</v>
      </c>
    </row>
    <row r="9" spans="1:12" ht="13.15">
      <c r="A9" s="99"/>
      <c r="B9" s="99"/>
      <c r="C9" s="99"/>
      <c r="D9" s="99"/>
      <c r="E9" s="99"/>
      <c r="F9" s="99"/>
      <c r="G9" s="99"/>
      <c r="H9" s="99"/>
      <c r="I9" s="588" t="str">
        <f>'(WP) Instructions &amp; Input'!$B$12</f>
        <v>WITNESS: JOHNSON</v>
      </c>
    </row>
    <row r="11" spans="1:12" ht="13.15">
      <c r="A11" s="100"/>
      <c r="B11" s="99" t="s">
        <v>129</v>
      </c>
      <c r="C11" s="99" t="s">
        <v>17</v>
      </c>
      <c r="D11" s="100"/>
      <c r="E11" s="100"/>
      <c r="F11" s="100"/>
      <c r="G11" s="100"/>
      <c r="H11" s="100"/>
      <c r="I11" s="100"/>
    </row>
    <row r="12" spans="1:12" ht="13.15">
      <c r="A12" s="99" t="s">
        <v>12</v>
      </c>
      <c r="B12" s="99" t="s">
        <v>130</v>
      </c>
      <c r="C12" s="99" t="s">
        <v>64</v>
      </c>
      <c r="D12" s="99" t="s">
        <v>146</v>
      </c>
      <c r="E12" s="99" t="s">
        <v>14</v>
      </c>
      <c r="F12" s="99" t="s">
        <v>131</v>
      </c>
      <c r="G12" s="99" t="s">
        <v>132</v>
      </c>
      <c r="H12" s="99" t="s">
        <v>131</v>
      </c>
      <c r="I12" s="99" t="s">
        <v>132</v>
      </c>
    </row>
    <row r="13" spans="1:12" ht="13.15">
      <c r="A13" s="122" t="s">
        <v>15</v>
      </c>
      <c r="B13" s="122" t="s">
        <v>133</v>
      </c>
      <c r="C13" s="122" t="s">
        <v>96</v>
      </c>
      <c r="D13" s="122" t="s">
        <v>81</v>
      </c>
      <c r="E13" s="122" t="s">
        <v>17</v>
      </c>
      <c r="F13" s="122" t="s">
        <v>81</v>
      </c>
      <c r="G13" s="122" t="s">
        <v>81</v>
      </c>
      <c r="H13" s="122" t="s">
        <v>134</v>
      </c>
      <c r="I13" s="122" t="s">
        <v>134</v>
      </c>
    </row>
    <row r="14" spans="1:12" ht="13.15">
      <c r="A14" s="99"/>
      <c r="B14" s="99" t="s">
        <v>18</v>
      </c>
      <c r="C14" s="99" t="s">
        <v>19</v>
      </c>
      <c r="D14" s="178" t="s">
        <v>20</v>
      </c>
      <c r="E14" s="178" t="s">
        <v>147</v>
      </c>
      <c r="F14" s="178" t="s">
        <v>22</v>
      </c>
      <c r="G14" s="178" t="s">
        <v>135</v>
      </c>
      <c r="H14" s="178" t="s">
        <v>148</v>
      </c>
      <c r="I14" s="178" t="s">
        <v>149</v>
      </c>
    </row>
    <row r="15" spans="1:12" ht="11.25" customHeight="1">
      <c r="A15" s="99"/>
      <c r="B15" s="100"/>
      <c r="C15" s="100"/>
      <c r="D15" s="99"/>
      <c r="E15" s="100"/>
      <c r="F15" s="99" t="s">
        <v>23</v>
      </c>
      <c r="G15" s="99" t="s">
        <v>23</v>
      </c>
      <c r="H15" s="99"/>
      <c r="I15" s="99"/>
    </row>
    <row r="16" spans="1:12" ht="15" customHeight="1">
      <c r="A16" s="179" t="s">
        <v>103</v>
      </c>
    </row>
    <row r="17" spans="1:9" ht="18" customHeight="1">
      <c r="A17" s="98">
        <v>1</v>
      </c>
      <c r="B17" s="241">
        <v>43496</v>
      </c>
      <c r="C17" s="239">
        <v>15.5</v>
      </c>
      <c r="D17" s="491">
        <v>43553</v>
      </c>
      <c r="E17" s="317">
        <f t="shared" ref="E17:E28" si="0">D17-B17+C17</f>
        <v>72.5</v>
      </c>
      <c r="F17" s="452">
        <v>1288.58</v>
      </c>
      <c r="G17" s="452">
        <v>1106.74</v>
      </c>
      <c r="H17" s="492">
        <f t="shared" ref="H17:H28" si="1">ROUND($E$17*F17,0)</f>
        <v>93422</v>
      </c>
      <c r="I17" s="492">
        <f t="shared" ref="I17:I28" si="2">ROUND($E$17*G17,0)</f>
        <v>80239</v>
      </c>
    </row>
    <row r="18" spans="1:9">
      <c r="A18" s="98">
        <f t="shared" ref="A18:A28" si="3">A17+1</f>
        <v>2</v>
      </c>
      <c r="B18" s="241">
        <v>43524</v>
      </c>
      <c r="C18" s="239">
        <v>14</v>
      </c>
      <c r="D18" s="491">
        <v>43553</v>
      </c>
      <c r="E18" s="317">
        <f t="shared" si="0"/>
        <v>43</v>
      </c>
      <c r="F18" s="452">
        <v>99.61</v>
      </c>
      <c r="G18" s="452">
        <v>265.13</v>
      </c>
      <c r="H18" s="492">
        <f t="shared" si="1"/>
        <v>7222</v>
      </c>
      <c r="I18" s="492">
        <f t="shared" si="2"/>
        <v>19222</v>
      </c>
    </row>
    <row r="19" spans="1:9">
      <c r="A19" s="98">
        <f t="shared" si="3"/>
        <v>3</v>
      </c>
      <c r="B19" s="241">
        <v>43555</v>
      </c>
      <c r="C19" s="239">
        <v>15.5</v>
      </c>
      <c r="D19" s="491">
        <v>43553</v>
      </c>
      <c r="E19" s="317">
        <f t="shared" si="0"/>
        <v>13.5</v>
      </c>
      <c r="F19" s="452">
        <v>0</v>
      </c>
      <c r="G19" s="452">
        <v>0</v>
      </c>
      <c r="H19" s="492">
        <f t="shared" si="1"/>
        <v>0</v>
      </c>
      <c r="I19" s="492">
        <f t="shared" si="2"/>
        <v>0</v>
      </c>
    </row>
    <row r="20" spans="1:9">
      <c r="A20" s="98">
        <f t="shared" si="3"/>
        <v>4</v>
      </c>
      <c r="B20" s="241">
        <v>43585</v>
      </c>
      <c r="C20" s="239">
        <v>15</v>
      </c>
      <c r="D20" s="491">
        <v>43644</v>
      </c>
      <c r="E20" s="317">
        <f t="shared" si="0"/>
        <v>74</v>
      </c>
      <c r="F20" s="452">
        <v>17.36</v>
      </c>
      <c r="G20" s="452">
        <v>-305.01</v>
      </c>
      <c r="H20" s="492">
        <f t="shared" si="1"/>
        <v>1259</v>
      </c>
      <c r="I20" s="492">
        <f t="shared" si="2"/>
        <v>-22113</v>
      </c>
    </row>
    <row r="21" spans="1:9">
      <c r="A21" s="98">
        <f t="shared" si="3"/>
        <v>5</v>
      </c>
      <c r="B21" s="463">
        <v>43616</v>
      </c>
      <c r="C21" s="239">
        <v>15.5</v>
      </c>
      <c r="D21" s="491">
        <v>43644</v>
      </c>
      <c r="E21" s="317">
        <f t="shared" si="0"/>
        <v>43.5</v>
      </c>
      <c r="F21" s="452">
        <v>142.07</v>
      </c>
      <c r="G21" s="452">
        <v>98.83</v>
      </c>
      <c r="H21" s="492">
        <f t="shared" si="1"/>
        <v>10300</v>
      </c>
      <c r="I21" s="492">
        <f t="shared" si="2"/>
        <v>7165</v>
      </c>
    </row>
    <row r="22" spans="1:9">
      <c r="A22" s="98">
        <f t="shared" si="3"/>
        <v>6</v>
      </c>
      <c r="B22" s="463">
        <v>43646</v>
      </c>
      <c r="C22" s="239">
        <v>15</v>
      </c>
      <c r="D22" s="491">
        <v>43644</v>
      </c>
      <c r="E22" s="317">
        <f t="shared" si="0"/>
        <v>13</v>
      </c>
      <c r="F22" s="452">
        <v>81.150000000000006</v>
      </c>
      <c r="G22" s="452">
        <v>55.14</v>
      </c>
      <c r="H22" s="492">
        <f t="shared" si="1"/>
        <v>5883</v>
      </c>
      <c r="I22" s="492">
        <f t="shared" si="2"/>
        <v>3998</v>
      </c>
    </row>
    <row r="23" spans="1:9">
      <c r="A23" s="98">
        <f t="shared" si="3"/>
        <v>7</v>
      </c>
      <c r="B23" s="463">
        <v>43677</v>
      </c>
      <c r="C23" s="239">
        <v>15.5</v>
      </c>
      <c r="D23" s="491">
        <v>43738</v>
      </c>
      <c r="E23" s="317">
        <f t="shared" si="0"/>
        <v>76.5</v>
      </c>
      <c r="F23" s="452">
        <v>89.35</v>
      </c>
      <c r="G23" s="452">
        <v>76</v>
      </c>
      <c r="H23" s="492">
        <f t="shared" si="1"/>
        <v>6478</v>
      </c>
      <c r="I23" s="492">
        <f t="shared" si="2"/>
        <v>5510</v>
      </c>
    </row>
    <row r="24" spans="1:9" ht="11.25" customHeight="1">
      <c r="A24" s="98">
        <f t="shared" si="3"/>
        <v>8</v>
      </c>
      <c r="B24" s="463">
        <v>43708</v>
      </c>
      <c r="C24" s="239">
        <v>15.5</v>
      </c>
      <c r="D24" s="491">
        <v>43738</v>
      </c>
      <c r="E24" s="317">
        <f t="shared" si="0"/>
        <v>45.5</v>
      </c>
      <c r="F24" s="452">
        <v>84</v>
      </c>
      <c r="G24" s="452">
        <v>64.97</v>
      </c>
      <c r="H24" s="492">
        <f t="shared" si="1"/>
        <v>6090</v>
      </c>
      <c r="I24" s="492">
        <f t="shared" si="2"/>
        <v>4710</v>
      </c>
    </row>
    <row r="25" spans="1:9">
      <c r="A25" s="98">
        <f t="shared" si="3"/>
        <v>9</v>
      </c>
      <c r="B25" s="463">
        <v>43738</v>
      </c>
      <c r="C25" s="239">
        <v>15</v>
      </c>
      <c r="D25" s="491">
        <v>43738</v>
      </c>
      <c r="E25" s="317">
        <f t="shared" si="0"/>
        <v>15</v>
      </c>
      <c r="F25" s="452">
        <v>77.190000000000012</v>
      </c>
      <c r="G25" s="452">
        <v>56.129999999999995</v>
      </c>
      <c r="H25" s="492">
        <f t="shared" si="1"/>
        <v>5596</v>
      </c>
      <c r="I25" s="492">
        <f t="shared" si="2"/>
        <v>4069</v>
      </c>
    </row>
    <row r="26" spans="1:9">
      <c r="A26" s="98">
        <f t="shared" si="3"/>
        <v>10</v>
      </c>
      <c r="B26" s="463">
        <v>43769</v>
      </c>
      <c r="C26" s="239">
        <v>15.5</v>
      </c>
      <c r="D26" s="491">
        <v>43830</v>
      </c>
      <c r="E26" s="317">
        <f t="shared" si="0"/>
        <v>76.5</v>
      </c>
      <c r="F26" s="452">
        <v>7.24</v>
      </c>
      <c r="G26" s="452">
        <v>14.12</v>
      </c>
      <c r="H26" s="492">
        <f t="shared" si="1"/>
        <v>525</v>
      </c>
      <c r="I26" s="492">
        <f t="shared" si="2"/>
        <v>1024</v>
      </c>
    </row>
    <row r="27" spans="1:9">
      <c r="A27" s="98">
        <f t="shared" si="3"/>
        <v>11</v>
      </c>
      <c r="B27" s="463">
        <v>43799</v>
      </c>
      <c r="C27" s="239">
        <v>15</v>
      </c>
      <c r="D27" s="491">
        <v>43830</v>
      </c>
      <c r="E27" s="317">
        <f t="shared" si="0"/>
        <v>46</v>
      </c>
      <c r="F27" s="452">
        <v>126</v>
      </c>
      <c r="G27" s="452">
        <v>92.21</v>
      </c>
      <c r="H27" s="492">
        <f t="shared" si="1"/>
        <v>9135</v>
      </c>
      <c r="I27" s="492">
        <f t="shared" si="2"/>
        <v>6685</v>
      </c>
    </row>
    <row r="28" spans="1:9">
      <c r="A28" s="98">
        <f t="shared" si="3"/>
        <v>12</v>
      </c>
      <c r="B28" s="463">
        <v>43830</v>
      </c>
      <c r="C28" s="239">
        <v>15.5</v>
      </c>
      <c r="D28" s="491">
        <v>43830</v>
      </c>
      <c r="E28" s="317">
        <f t="shared" si="0"/>
        <v>15.5</v>
      </c>
      <c r="F28" s="452">
        <v>0</v>
      </c>
      <c r="G28" s="452">
        <v>2.29</v>
      </c>
      <c r="H28" s="492">
        <f t="shared" si="1"/>
        <v>0</v>
      </c>
      <c r="I28" s="492">
        <f t="shared" si="2"/>
        <v>166</v>
      </c>
    </row>
    <row r="29" spans="1:9">
      <c r="A29" s="179" t="s">
        <v>150</v>
      </c>
      <c r="B29" s="241"/>
      <c r="C29" s="328"/>
      <c r="D29" s="241"/>
      <c r="E29" s="328"/>
      <c r="F29" s="452"/>
      <c r="G29" s="452"/>
      <c r="H29" s="452"/>
      <c r="I29" s="452"/>
    </row>
    <row r="30" spans="1:9">
      <c r="A30" s="98">
        <f>A28+1</f>
        <v>13</v>
      </c>
      <c r="B30" s="238">
        <v>43470</v>
      </c>
      <c r="C30" s="451">
        <v>7</v>
      </c>
      <c r="D30" s="491">
        <v>43553</v>
      </c>
      <c r="E30" s="317">
        <f t="shared" ref="E30:E55" si="4">D30-B30+C30</f>
        <v>90</v>
      </c>
      <c r="F30" s="452">
        <v>2802.98</v>
      </c>
      <c r="G30" s="452">
        <v>1969.98</v>
      </c>
      <c r="H30" s="492">
        <f t="shared" ref="H30:H55" si="5">ROUND($E$17*F30,0)</f>
        <v>203216</v>
      </c>
      <c r="I30" s="492">
        <f t="shared" ref="I30:I55" si="6">ROUND($E$17*G30,0)</f>
        <v>142824</v>
      </c>
    </row>
    <row r="31" spans="1:9">
      <c r="A31" s="98">
        <f t="shared" ref="A31:A54" si="7">A30+1</f>
        <v>14</v>
      </c>
      <c r="B31" s="238">
        <v>43484</v>
      </c>
      <c r="C31" s="451">
        <f t="shared" ref="C31:C55" si="8">C30</f>
        <v>7</v>
      </c>
      <c r="D31" s="491">
        <v>43553</v>
      </c>
      <c r="E31" s="317">
        <f t="shared" si="4"/>
        <v>76</v>
      </c>
      <c r="F31" s="452">
        <v>2276.19</v>
      </c>
      <c r="G31" s="452">
        <v>1824.79</v>
      </c>
      <c r="H31" s="492">
        <f t="shared" si="5"/>
        <v>165024</v>
      </c>
      <c r="I31" s="492">
        <f t="shared" si="6"/>
        <v>132297</v>
      </c>
    </row>
    <row r="32" spans="1:9">
      <c r="A32" s="98">
        <f t="shared" si="7"/>
        <v>15</v>
      </c>
      <c r="B32" s="238">
        <v>43498</v>
      </c>
      <c r="C32" s="451">
        <f t="shared" si="8"/>
        <v>7</v>
      </c>
      <c r="D32" s="491">
        <v>43553</v>
      </c>
      <c r="E32" s="317">
        <f t="shared" si="4"/>
        <v>62</v>
      </c>
      <c r="F32" s="452">
        <v>813.9</v>
      </c>
      <c r="G32" s="452">
        <v>1678.26</v>
      </c>
      <c r="H32" s="492">
        <f t="shared" si="5"/>
        <v>59008</v>
      </c>
      <c r="I32" s="492">
        <f t="shared" si="6"/>
        <v>121674</v>
      </c>
    </row>
    <row r="33" spans="1:9">
      <c r="A33" s="98">
        <f t="shared" si="7"/>
        <v>16</v>
      </c>
      <c r="B33" s="238">
        <v>43512</v>
      </c>
      <c r="C33" s="451">
        <f t="shared" si="8"/>
        <v>7</v>
      </c>
      <c r="D33" s="491">
        <v>43553</v>
      </c>
      <c r="E33" s="317">
        <f t="shared" si="4"/>
        <v>48</v>
      </c>
      <c r="F33" s="452">
        <v>224.95999999999998</v>
      </c>
      <c r="G33" s="452">
        <v>468.56</v>
      </c>
      <c r="H33" s="492">
        <f t="shared" si="5"/>
        <v>16310</v>
      </c>
      <c r="I33" s="492">
        <f t="shared" si="6"/>
        <v>33971</v>
      </c>
    </row>
    <row r="34" spans="1:9">
      <c r="A34" s="98">
        <f t="shared" si="7"/>
        <v>17</v>
      </c>
      <c r="B34" s="238">
        <v>43526</v>
      </c>
      <c r="C34" s="451">
        <f t="shared" si="8"/>
        <v>7</v>
      </c>
      <c r="D34" s="491">
        <v>43553</v>
      </c>
      <c r="E34" s="317">
        <f t="shared" si="4"/>
        <v>34</v>
      </c>
      <c r="F34" s="452">
        <v>147.38999999999999</v>
      </c>
      <c r="G34" s="452">
        <v>188.9</v>
      </c>
      <c r="H34" s="492">
        <f t="shared" si="5"/>
        <v>10686</v>
      </c>
      <c r="I34" s="492">
        <f t="shared" si="6"/>
        <v>13695</v>
      </c>
    </row>
    <row r="35" spans="1:9">
      <c r="A35" s="98">
        <f t="shared" si="7"/>
        <v>18</v>
      </c>
      <c r="B35" s="238">
        <v>43540</v>
      </c>
      <c r="C35" s="451">
        <f t="shared" si="8"/>
        <v>7</v>
      </c>
      <c r="D35" s="491">
        <v>43553</v>
      </c>
      <c r="E35" s="317">
        <f t="shared" si="4"/>
        <v>20</v>
      </c>
      <c r="F35" s="452">
        <v>94.27</v>
      </c>
      <c r="G35" s="452">
        <v>77.16</v>
      </c>
      <c r="H35" s="492">
        <f t="shared" si="5"/>
        <v>6835</v>
      </c>
      <c r="I35" s="492">
        <f t="shared" si="6"/>
        <v>5594</v>
      </c>
    </row>
    <row r="36" spans="1:9">
      <c r="A36" s="98">
        <f t="shared" si="7"/>
        <v>19</v>
      </c>
      <c r="B36" s="238">
        <v>43554</v>
      </c>
      <c r="C36" s="451">
        <f t="shared" si="8"/>
        <v>7</v>
      </c>
      <c r="D36" s="491">
        <v>43553</v>
      </c>
      <c r="E36" s="317">
        <f t="shared" si="4"/>
        <v>6</v>
      </c>
      <c r="F36" s="452">
        <v>11.45</v>
      </c>
      <c r="G36" s="452">
        <v>78.53</v>
      </c>
      <c r="H36" s="492">
        <f t="shared" si="5"/>
        <v>830</v>
      </c>
      <c r="I36" s="492">
        <f t="shared" si="6"/>
        <v>5693</v>
      </c>
    </row>
    <row r="37" spans="1:9">
      <c r="A37" s="98">
        <f t="shared" si="7"/>
        <v>20</v>
      </c>
      <c r="B37" s="238">
        <v>43568</v>
      </c>
      <c r="C37" s="451">
        <f t="shared" si="8"/>
        <v>7</v>
      </c>
      <c r="D37" s="491">
        <v>43644</v>
      </c>
      <c r="E37" s="317">
        <f t="shared" si="4"/>
        <v>83</v>
      </c>
      <c r="F37" s="452">
        <v>14.74</v>
      </c>
      <c r="G37" s="452">
        <v>58.96</v>
      </c>
      <c r="H37" s="492">
        <f t="shared" si="5"/>
        <v>1069</v>
      </c>
      <c r="I37" s="492">
        <f t="shared" si="6"/>
        <v>4275</v>
      </c>
    </row>
    <row r="38" spans="1:9">
      <c r="A38" s="98">
        <f t="shared" si="7"/>
        <v>21</v>
      </c>
      <c r="B38" s="238">
        <v>43582</v>
      </c>
      <c r="C38" s="451">
        <f t="shared" si="8"/>
        <v>7</v>
      </c>
      <c r="D38" s="491">
        <v>43644</v>
      </c>
      <c r="E38" s="317">
        <f t="shared" si="4"/>
        <v>69</v>
      </c>
      <c r="F38" s="452">
        <v>15.02</v>
      </c>
      <c r="G38" s="452">
        <v>-1541.38</v>
      </c>
      <c r="H38" s="492">
        <f t="shared" si="5"/>
        <v>1089</v>
      </c>
      <c r="I38" s="492">
        <f t="shared" si="6"/>
        <v>-111750</v>
      </c>
    </row>
    <row r="39" spans="1:9">
      <c r="A39" s="98">
        <f t="shared" si="7"/>
        <v>22</v>
      </c>
      <c r="B39" s="238">
        <v>43596</v>
      </c>
      <c r="C39" s="451">
        <f t="shared" si="8"/>
        <v>7</v>
      </c>
      <c r="D39" s="491">
        <v>43644</v>
      </c>
      <c r="E39" s="317">
        <f t="shared" si="4"/>
        <v>55</v>
      </c>
      <c r="F39" s="452">
        <v>23.98</v>
      </c>
      <c r="G39" s="452">
        <v>1.72</v>
      </c>
      <c r="H39" s="492">
        <f t="shared" si="5"/>
        <v>1739</v>
      </c>
      <c r="I39" s="492">
        <f t="shared" si="6"/>
        <v>125</v>
      </c>
    </row>
    <row r="40" spans="1:9">
      <c r="A40" s="98">
        <f t="shared" si="7"/>
        <v>23</v>
      </c>
      <c r="B40" s="238">
        <v>43610</v>
      </c>
      <c r="C40" s="451">
        <f t="shared" si="8"/>
        <v>7</v>
      </c>
      <c r="D40" s="491">
        <v>43644</v>
      </c>
      <c r="E40" s="317">
        <f t="shared" si="4"/>
        <v>41</v>
      </c>
      <c r="F40" s="452">
        <v>25.19</v>
      </c>
      <c r="G40" s="452">
        <v>15.37</v>
      </c>
      <c r="H40" s="492">
        <f t="shared" si="5"/>
        <v>1826</v>
      </c>
      <c r="I40" s="492">
        <f t="shared" si="6"/>
        <v>1114</v>
      </c>
    </row>
    <row r="41" spans="1:9">
      <c r="A41" s="98">
        <f t="shared" si="7"/>
        <v>24</v>
      </c>
      <c r="B41" s="238">
        <v>43624</v>
      </c>
      <c r="C41" s="451">
        <f t="shared" si="8"/>
        <v>7</v>
      </c>
      <c r="D41" s="491">
        <v>43644</v>
      </c>
      <c r="E41" s="317">
        <f t="shared" si="4"/>
        <v>27</v>
      </c>
      <c r="F41" s="452">
        <v>19.510000000000002</v>
      </c>
      <c r="G41" s="452">
        <v>16.29</v>
      </c>
      <c r="H41" s="492">
        <f t="shared" si="5"/>
        <v>1414</v>
      </c>
      <c r="I41" s="492">
        <f t="shared" si="6"/>
        <v>1181</v>
      </c>
    </row>
    <row r="42" spans="1:9">
      <c r="A42" s="98">
        <f t="shared" si="7"/>
        <v>25</v>
      </c>
      <c r="B42" s="238">
        <v>43638</v>
      </c>
      <c r="C42" s="451">
        <f t="shared" si="8"/>
        <v>7</v>
      </c>
      <c r="D42" s="491">
        <v>43644</v>
      </c>
      <c r="E42" s="317">
        <f t="shared" si="4"/>
        <v>13</v>
      </c>
      <c r="F42" s="452">
        <v>149.19999999999999</v>
      </c>
      <c r="G42" s="452">
        <v>80.16</v>
      </c>
      <c r="H42" s="492">
        <f t="shared" si="5"/>
        <v>10817</v>
      </c>
      <c r="I42" s="492">
        <f t="shared" si="6"/>
        <v>5812</v>
      </c>
    </row>
    <row r="43" spans="1:9">
      <c r="A43" s="98">
        <f t="shared" si="7"/>
        <v>26</v>
      </c>
      <c r="B43" s="238">
        <v>43652</v>
      </c>
      <c r="C43" s="451">
        <f t="shared" si="8"/>
        <v>7</v>
      </c>
      <c r="D43" s="491">
        <v>43738</v>
      </c>
      <c r="E43" s="317">
        <f t="shared" si="4"/>
        <v>93</v>
      </c>
      <c r="F43" s="452">
        <v>156.53</v>
      </c>
      <c r="G43" s="452">
        <v>89.69</v>
      </c>
      <c r="H43" s="492">
        <f t="shared" si="5"/>
        <v>11348</v>
      </c>
      <c r="I43" s="492">
        <f t="shared" si="6"/>
        <v>6503</v>
      </c>
    </row>
    <row r="44" spans="1:9">
      <c r="A44" s="98">
        <f t="shared" si="7"/>
        <v>27</v>
      </c>
      <c r="B44" s="238">
        <v>43666</v>
      </c>
      <c r="C44" s="451">
        <f t="shared" si="8"/>
        <v>7</v>
      </c>
      <c r="D44" s="491">
        <v>43738</v>
      </c>
      <c r="E44" s="317">
        <f t="shared" si="4"/>
        <v>79</v>
      </c>
      <c r="F44" s="452">
        <v>195.53</v>
      </c>
      <c r="G44" s="452">
        <v>109.58</v>
      </c>
      <c r="H44" s="492">
        <f t="shared" si="5"/>
        <v>14176</v>
      </c>
      <c r="I44" s="492">
        <f t="shared" si="6"/>
        <v>7945</v>
      </c>
    </row>
    <row r="45" spans="1:9">
      <c r="A45" s="98">
        <f t="shared" si="7"/>
        <v>28</v>
      </c>
      <c r="B45" s="238">
        <v>43680</v>
      </c>
      <c r="C45" s="451">
        <f t="shared" si="8"/>
        <v>7</v>
      </c>
      <c r="D45" s="491">
        <v>43738</v>
      </c>
      <c r="E45" s="317">
        <f t="shared" si="4"/>
        <v>65</v>
      </c>
      <c r="F45" s="452">
        <v>187.95</v>
      </c>
      <c r="G45" s="452">
        <v>107.53</v>
      </c>
      <c r="H45" s="492">
        <f t="shared" si="5"/>
        <v>13626</v>
      </c>
      <c r="I45" s="492">
        <f t="shared" si="6"/>
        <v>7796</v>
      </c>
    </row>
    <row r="46" spans="1:9">
      <c r="A46" s="98">
        <f t="shared" si="7"/>
        <v>29</v>
      </c>
      <c r="B46" s="238">
        <v>43694</v>
      </c>
      <c r="C46" s="451">
        <f t="shared" si="8"/>
        <v>7</v>
      </c>
      <c r="D46" s="491">
        <v>43738</v>
      </c>
      <c r="E46" s="317">
        <f t="shared" si="4"/>
        <v>51</v>
      </c>
      <c r="F46" s="452">
        <v>37.71</v>
      </c>
      <c r="G46" s="452">
        <v>105.51</v>
      </c>
      <c r="H46" s="492">
        <f t="shared" si="5"/>
        <v>2734</v>
      </c>
      <c r="I46" s="492">
        <f t="shared" si="6"/>
        <v>7649</v>
      </c>
    </row>
    <row r="47" spans="1:9">
      <c r="A47" s="98">
        <f t="shared" si="7"/>
        <v>30</v>
      </c>
      <c r="B47" s="238">
        <v>43708</v>
      </c>
      <c r="C47" s="451">
        <f t="shared" si="8"/>
        <v>7</v>
      </c>
      <c r="D47" s="491">
        <v>43738</v>
      </c>
      <c r="E47" s="317">
        <f t="shared" si="4"/>
        <v>37</v>
      </c>
      <c r="F47" s="452">
        <v>39.81</v>
      </c>
      <c r="G47" s="452">
        <v>80.81</v>
      </c>
      <c r="H47" s="492">
        <f t="shared" si="5"/>
        <v>2886</v>
      </c>
      <c r="I47" s="492">
        <f t="shared" si="6"/>
        <v>5859</v>
      </c>
    </row>
    <row r="48" spans="1:9">
      <c r="A48" s="98">
        <f t="shared" si="7"/>
        <v>31</v>
      </c>
      <c r="B48" s="238">
        <v>43722</v>
      </c>
      <c r="C48" s="451">
        <f t="shared" si="8"/>
        <v>7</v>
      </c>
      <c r="D48" s="491">
        <v>43738</v>
      </c>
      <c r="E48" s="317">
        <f t="shared" si="4"/>
        <v>23</v>
      </c>
      <c r="F48" s="452">
        <v>47.05</v>
      </c>
      <c r="G48" s="452">
        <v>39.380000000000003</v>
      </c>
      <c r="H48" s="492">
        <f t="shared" si="5"/>
        <v>3411</v>
      </c>
      <c r="I48" s="492">
        <f t="shared" si="6"/>
        <v>2855</v>
      </c>
    </row>
    <row r="49" spans="1:9">
      <c r="A49" s="98">
        <f t="shared" si="7"/>
        <v>32</v>
      </c>
      <c r="B49" s="238">
        <v>43736</v>
      </c>
      <c r="C49" s="451">
        <f t="shared" si="8"/>
        <v>7</v>
      </c>
      <c r="D49" s="491">
        <v>43738</v>
      </c>
      <c r="E49" s="317">
        <f t="shared" si="4"/>
        <v>9</v>
      </c>
      <c r="F49" s="452">
        <v>32.43</v>
      </c>
      <c r="G49" s="452">
        <v>22.38</v>
      </c>
      <c r="H49" s="492">
        <f t="shared" si="5"/>
        <v>2351</v>
      </c>
      <c r="I49" s="492">
        <f t="shared" si="6"/>
        <v>1623</v>
      </c>
    </row>
    <row r="50" spans="1:9">
      <c r="A50" s="98">
        <f t="shared" si="7"/>
        <v>33</v>
      </c>
      <c r="B50" s="238">
        <v>43750</v>
      </c>
      <c r="C50" s="451">
        <f t="shared" si="8"/>
        <v>7</v>
      </c>
      <c r="D50" s="238">
        <v>43830</v>
      </c>
      <c r="E50" s="317">
        <f t="shared" si="4"/>
        <v>87</v>
      </c>
      <c r="F50" s="452">
        <v>8.94</v>
      </c>
      <c r="G50" s="452">
        <v>14.69</v>
      </c>
      <c r="H50" s="492">
        <f t="shared" si="5"/>
        <v>648</v>
      </c>
      <c r="I50" s="492">
        <f t="shared" si="6"/>
        <v>1065</v>
      </c>
    </row>
    <row r="51" spans="1:9">
      <c r="A51" s="98">
        <f t="shared" si="7"/>
        <v>34</v>
      </c>
      <c r="B51" s="238">
        <v>43764</v>
      </c>
      <c r="C51" s="451">
        <f t="shared" si="8"/>
        <v>7</v>
      </c>
      <c r="D51" s="238">
        <v>43830</v>
      </c>
      <c r="E51" s="317">
        <f t="shared" si="4"/>
        <v>73</v>
      </c>
      <c r="F51" s="452">
        <v>0</v>
      </c>
      <c r="G51" s="452">
        <v>5.42</v>
      </c>
      <c r="H51" s="492">
        <f t="shared" si="5"/>
        <v>0</v>
      </c>
      <c r="I51" s="492">
        <f t="shared" si="6"/>
        <v>393</v>
      </c>
    </row>
    <row r="52" spans="1:9">
      <c r="A52" s="98">
        <f t="shared" si="7"/>
        <v>35</v>
      </c>
      <c r="B52" s="238">
        <v>43778</v>
      </c>
      <c r="C52" s="451">
        <f t="shared" si="8"/>
        <v>7</v>
      </c>
      <c r="D52" s="238">
        <v>43830</v>
      </c>
      <c r="E52" s="317">
        <f t="shared" si="4"/>
        <v>59</v>
      </c>
      <c r="F52" s="452">
        <v>0</v>
      </c>
      <c r="G52" s="452">
        <v>3.94</v>
      </c>
      <c r="H52" s="492">
        <f t="shared" si="5"/>
        <v>0</v>
      </c>
      <c r="I52" s="492">
        <f t="shared" si="6"/>
        <v>286</v>
      </c>
    </row>
    <row r="53" spans="1:9">
      <c r="A53" s="98">
        <f t="shared" si="7"/>
        <v>36</v>
      </c>
      <c r="B53" s="238">
        <v>43792</v>
      </c>
      <c r="C53" s="451">
        <f t="shared" si="8"/>
        <v>7</v>
      </c>
      <c r="D53" s="238">
        <v>43830</v>
      </c>
      <c r="E53" s="317">
        <f t="shared" si="4"/>
        <v>45</v>
      </c>
      <c r="F53" s="452">
        <v>0</v>
      </c>
      <c r="G53" s="452">
        <v>0</v>
      </c>
      <c r="H53" s="492">
        <f t="shared" si="5"/>
        <v>0</v>
      </c>
      <c r="I53" s="492">
        <f t="shared" si="6"/>
        <v>0</v>
      </c>
    </row>
    <row r="54" spans="1:9">
      <c r="A54" s="98">
        <f t="shared" si="7"/>
        <v>37</v>
      </c>
      <c r="B54" s="238">
        <v>43806</v>
      </c>
      <c r="C54" s="451">
        <f t="shared" si="8"/>
        <v>7</v>
      </c>
      <c r="D54" s="238">
        <v>43830</v>
      </c>
      <c r="E54" s="317">
        <f t="shared" si="4"/>
        <v>31</v>
      </c>
      <c r="F54" s="452">
        <v>16.079999999999998</v>
      </c>
      <c r="G54" s="452">
        <v>8.0399999999999991</v>
      </c>
      <c r="H54" s="492">
        <f t="shared" si="5"/>
        <v>1166</v>
      </c>
      <c r="I54" s="492">
        <f t="shared" si="6"/>
        <v>583</v>
      </c>
    </row>
    <row r="55" spans="1:9" ht="15">
      <c r="A55" s="98">
        <f>A54+1</f>
        <v>38</v>
      </c>
      <c r="B55" s="238">
        <v>43820</v>
      </c>
      <c r="C55" s="451">
        <f t="shared" si="8"/>
        <v>7</v>
      </c>
      <c r="D55" s="238">
        <v>43830</v>
      </c>
      <c r="E55" s="317">
        <f t="shared" si="4"/>
        <v>17</v>
      </c>
      <c r="F55" s="490">
        <v>0.15</v>
      </c>
      <c r="G55" s="490">
        <v>0.08</v>
      </c>
      <c r="H55" s="492">
        <f t="shared" si="5"/>
        <v>11</v>
      </c>
      <c r="I55" s="492">
        <f t="shared" si="6"/>
        <v>6</v>
      </c>
    </row>
    <row r="56" spans="1:9">
      <c r="A56" s="98">
        <f>A55+1</f>
        <v>39</v>
      </c>
      <c r="B56" s="328" t="s">
        <v>54</v>
      </c>
      <c r="C56" s="328"/>
      <c r="D56" s="328"/>
      <c r="E56" s="328"/>
      <c r="F56" s="452">
        <f>SUM(F17:F55)</f>
        <v>9353.510000000002</v>
      </c>
      <c r="G56" s="452">
        <f>SUM(G17:G55)</f>
        <v>7030.8999999999987</v>
      </c>
      <c r="H56" s="452">
        <f>SUM(H17:H55)</f>
        <v>678130</v>
      </c>
      <c r="I56" s="452">
        <f>SUM(I17:I55)</f>
        <v>509743</v>
      </c>
    </row>
    <row r="57" spans="1:9">
      <c r="A57" s="98"/>
      <c r="B57" s="328"/>
      <c r="C57" s="328"/>
      <c r="D57" s="328"/>
      <c r="E57" s="328"/>
      <c r="F57" s="328"/>
      <c r="G57" s="328"/>
      <c r="H57" s="328"/>
      <c r="I57" s="328"/>
    </row>
    <row r="58" spans="1:9">
      <c r="A58" s="98">
        <f>A56+1</f>
        <v>40</v>
      </c>
      <c r="B58" s="328" t="s">
        <v>151</v>
      </c>
      <c r="C58" s="328"/>
      <c r="D58" s="328"/>
      <c r="E58" s="328"/>
      <c r="F58" s="328"/>
      <c r="G58" s="328"/>
      <c r="H58" s="493">
        <f>ROUND(H56/F56,2)</f>
        <v>72.5</v>
      </c>
      <c r="I58" s="493">
        <f>ROUND(I56/G56,2)</f>
        <v>72.5</v>
      </c>
    </row>
    <row r="59" spans="1:9">
      <c r="A59" s="98"/>
    </row>
    <row r="60" spans="1:9">
      <c r="A60" s="98"/>
    </row>
    <row r="61" spans="1:9">
      <c r="A61" s="98"/>
    </row>
    <row r="62" spans="1:9">
      <c r="A62" s="98"/>
    </row>
    <row r="63" spans="1:9">
      <c r="A63" s="98"/>
    </row>
  </sheetData>
  <mergeCells count="5">
    <mergeCell ref="A1:I1"/>
    <mergeCell ref="A5:I5"/>
    <mergeCell ref="A4:I4"/>
    <mergeCell ref="A3:I3"/>
    <mergeCell ref="A2:I2"/>
  </mergeCells>
  <phoneticPr fontId="0" type="noConversion"/>
  <printOptions horizontalCentered="1"/>
  <pageMargins left="0.5" right="0.5" top="1" bottom="0.1" header="0.5" footer="0.38"/>
  <pageSetup orientation="portrait" r:id="rId1"/>
  <headerFooter alignWithMargins="0">
    <oddHeader>&amp;RKY PSC Case No. 2021-00183
Staff 3-034
Attachment  A
Page &amp;P of &amp;N</oddHeader>
  </headerFooter>
  <ignoredErrors>
    <ignoredError sqref="A2 C31:C55" unlockedFormula="1"/>
    <ignoredError sqref="B14:I14"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transitionEntry="1" codeName="Sheet24">
    <tabColor rgb="FF00B050"/>
  </sheetPr>
  <dimension ref="A1:AC84"/>
  <sheetViews>
    <sheetView zoomScaleNormal="100" zoomScaleSheetLayoutView="90" workbookViewId="0">
      <selection activeCell="J2" sqref="J2"/>
    </sheetView>
  </sheetViews>
  <sheetFormatPr defaultColWidth="9.6640625" defaultRowHeight="12.75"/>
  <cols>
    <col min="1" max="1" width="5.6640625" style="94" customWidth="1"/>
    <col min="2" max="2" width="16.21875" style="94" customWidth="1"/>
    <col min="3" max="3" width="11.33203125" style="94" bestFit="1" customWidth="1"/>
    <col min="4" max="4" width="10.6640625" style="94" customWidth="1"/>
    <col min="5" max="5" width="12.6640625" style="94" customWidth="1"/>
    <col min="6" max="6" width="8.33203125" style="94" customWidth="1"/>
    <col min="7" max="7" width="13.6640625" style="94" customWidth="1"/>
    <col min="8" max="8" width="5.6640625" style="94" customWidth="1"/>
    <col min="9" max="9" width="11.6640625" style="94" customWidth="1"/>
    <col min="10" max="10" width="9.6640625" style="94" customWidth="1"/>
    <col min="11" max="11" width="8.44140625" style="94" bestFit="1" customWidth="1"/>
    <col min="12" max="18" width="5.6640625" style="94" customWidth="1"/>
    <col min="19" max="19" width="6.109375" style="94" bestFit="1" customWidth="1"/>
    <col min="20" max="20" width="2.6640625" style="94" customWidth="1"/>
    <col min="21" max="21" width="6.6640625" style="94" bestFit="1" customWidth="1"/>
    <col min="22" max="16384" width="9.6640625" style="94"/>
  </cols>
  <sheetData>
    <row r="1" spans="1:29" ht="14.25">
      <c r="A1" s="622" t="str">
        <f>'(WP) Instructions &amp; Input'!B2</f>
        <v>COLUMBIA GAS OF KENTUCKY, INC.</v>
      </c>
      <c r="B1" s="622"/>
      <c r="C1" s="622"/>
      <c r="D1" s="622"/>
      <c r="E1" s="622"/>
      <c r="F1" s="622"/>
      <c r="G1" s="622"/>
      <c r="H1" s="182"/>
      <c r="I1" s="182"/>
      <c r="J1" s="614" t="s">
        <v>392</v>
      </c>
    </row>
    <row r="2" spans="1:29" ht="14.25">
      <c r="A2" s="622" t="str">
        <f>'(WP) Instructions &amp; Input'!B9</f>
        <v>CASE NO. 2021-00183</v>
      </c>
      <c r="B2" s="622"/>
      <c r="C2" s="622"/>
      <c r="D2" s="622"/>
      <c r="E2" s="622"/>
      <c r="F2" s="622"/>
      <c r="G2" s="622"/>
      <c r="H2" s="182"/>
      <c r="I2" s="182"/>
      <c r="J2" s="615" t="s">
        <v>394</v>
      </c>
    </row>
    <row r="3" spans="1:29" ht="14.25">
      <c r="A3" s="634" t="str">
        <f>'(WP) Instructions &amp; Input'!B3</f>
        <v>CASH WORKING CAPITAL</v>
      </c>
      <c r="B3" s="634"/>
      <c r="C3" s="634"/>
      <c r="D3" s="634"/>
      <c r="E3" s="634"/>
      <c r="F3" s="634"/>
      <c r="G3" s="634"/>
      <c r="H3" s="182"/>
      <c r="I3" s="182"/>
      <c r="J3" s="614" t="s">
        <v>393</v>
      </c>
    </row>
    <row r="4" spans="1:29" ht="13.15">
      <c r="A4" s="633" t="s">
        <v>324</v>
      </c>
      <c r="B4" s="633"/>
      <c r="C4" s="633"/>
      <c r="D4" s="633"/>
      <c r="E4" s="633"/>
      <c r="F4" s="633"/>
      <c r="G4" s="633"/>
      <c r="H4" s="182"/>
      <c r="I4" s="182"/>
    </row>
    <row r="5" spans="1:29" ht="13.15">
      <c r="A5" s="622" t="str">
        <f>'(WP) Instructions &amp; Input'!B4</f>
        <v>TME:  DECEMBER 31, 2019</v>
      </c>
      <c r="B5" s="622"/>
      <c r="C5" s="622"/>
      <c r="D5" s="622"/>
      <c r="E5" s="622"/>
      <c r="F5" s="622"/>
      <c r="G5" s="622"/>
      <c r="H5" s="182"/>
      <c r="I5" s="182"/>
    </row>
    <row r="6" spans="1:29" ht="13.15">
      <c r="A6" s="99"/>
      <c r="B6" s="99"/>
      <c r="C6" s="99"/>
      <c r="D6" s="99"/>
      <c r="E6" s="99"/>
      <c r="F6" s="99"/>
      <c r="G6" s="99"/>
      <c r="H6" s="182"/>
      <c r="I6" s="182"/>
    </row>
    <row r="7" spans="1:29" ht="13.15">
      <c r="A7" s="99"/>
      <c r="B7" s="99"/>
      <c r="C7" s="99"/>
      <c r="D7" s="99"/>
      <c r="E7" s="99"/>
      <c r="F7" s="99"/>
      <c r="G7" s="600" t="str">
        <f>'(WP) Instructions &amp; Input'!$B$11</f>
        <v>Attachment KLJ-CWC-1</v>
      </c>
      <c r="H7" s="182"/>
      <c r="I7" s="182"/>
    </row>
    <row r="8" spans="1:29" ht="13.15">
      <c r="A8" s="99"/>
      <c r="B8" s="99"/>
      <c r="C8" s="99"/>
      <c r="D8" s="99"/>
      <c r="E8" s="99"/>
      <c r="F8" s="99"/>
      <c r="G8" s="600" t="s">
        <v>366</v>
      </c>
      <c r="H8" s="182"/>
      <c r="I8" s="182"/>
    </row>
    <row r="9" spans="1:29" ht="13.15">
      <c r="A9" s="99"/>
      <c r="B9" s="99"/>
      <c r="C9" s="99"/>
      <c r="D9" s="99"/>
      <c r="E9" s="99"/>
      <c r="F9" s="99"/>
      <c r="G9" s="588" t="str">
        <f>'(WP) Instructions &amp; Input'!$B$12</f>
        <v>WITNESS: JOHNSON</v>
      </c>
      <c r="H9" s="182"/>
      <c r="I9" s="182"/>
    </row>
    <row r="10" spans="1:29" ht="12.95" customHeight="1">
      <c r="A10" s="100"/>
      <c r="B10" s="100"/>
      <c r="C10" s="100"/>
      <c r="D10" s="100"/>
      <c r="E10" s="100"/>
      <c r="G10" s="494"/>
      <c r="H10" s="182"/>
      <c r="I10" s="182"/>
      <c r="J10" s="182"/>
      <c r="K10" s="182"/>
      <c r="L10" s="182"/>
      <c r="M10" s="182"/>
      <c r="N10" s="182"/>
      <c r="O10" s="182"/>
      <c r="P10" s="182"/>
      <c r="Q10" s="182"/>
      <c r="R10" s="182"/>
      <c r="S10" s="182"/>
      <c r="T10" s="182"/>
      <c r="U10" s="182"/>
    </row>
    <row r="11" spans="1:29" ht="18" customHeight="1">
      <c r="A11" s="157" t="s">
        <v>12</v>
      </c>
      <c r="B11" s="158"/>
      <c r="C11" s="159"/>
      <c r="D11" s="160" t="s">
        <v>73</v>
      </c>
      <c r="E11" s="161" t="s">
        <v>178</v>
      </c>
      <c r="F11" s="160" t="s">
        <v>179</v>
      </c>
      <c r="G11" s="407" t="s">
        <v>77</v>
      </c>
      <c r="H11" s="182"/>
      <c r="I11" s="182"/>
      <c r="J11" s="182"/>
      <c r="K11" s="182"/>
      <c r="L11" s="182"/>
      <c r="M11" s="182"/>
      <c r="N11" s="182"/>
      <c r="O11" s="182"/>
      <c r="P11" s="182"/>
      <c r="Q11" s="182"/>
      <c r="R11" s="182"/>
      <c r="S11" s="182"/>
      <c r="T11" s="182"/>
      <c r="U11" s="182"/>
    </row>
    <row r="12" spans="1:29" ht="21.6" customHeight="1">
      <c r="A12" s="162" t="s">
        <v>15</v>
      </c>
      <c r="B12" s="163" t="s">
        <v>184</v>
      </c>
      <c r="C12" s="159" t="s">
        <v>8</v>
      </c>
      <c r="D12" s="164" t="s">
        <v>81</v>
      </c>
      <c r="E12" s="165" t="s">
        <v>180</v>
      </c>
      <c r="F12" s="164" t="s">
        <v>17</v>
      </c>
      <c r="G12" s="159" t="s">
        <v>181</v>
      </c>
      <c r="H12" s="182"/>
      <c r="I12" s="182"/>
      <c r="J12" s="182"/>
      <c r="K12" s="182"/>
      <c r="L12" s="182"/>
      <c r="M12" s="182"/>
      <c r="N12" s="182"/>
      <c r="O12" s="182"/>
      <c r="P12" s="182"/>
      <c r="Q12" s="182"/>
      <c r="R12" s="182"/>
      <c r="S12" s="182"/>
      <c r="T12" s="182"/>
      <c r="U12" s="182"/>
    </row>
    <row r="13" spans="1:29" ht="12.95" customHeight="1">
      <c r="A13" s="162"/>
      <c r="B13" s="166" t="s">
        <v>18</v>
      </c>
      <c r="C13" s="167" t="s">
        <v>19</v>
      </c>
      <c r="D13" s="166" t="s">
        <v>20</v>
      </c>
      <c r="E13" s="166" t="s">
        <v>21</v>
      </c>
      <c r="F13" s="166" t="s">
        <v>182</v>
      </c>
      <c r="G13" s="167" t="s">
        <v>235</v>
      </c>
      <c r="H13" s="495"/>
      <c r="I13" s="495"/>
      <c r="J13" s="495"/>
      <c r="K13" s="495"/>
      <c r="L13" s="495"/>
      <c r="M13" s="495"/>
      <c r="N13" s="495"/>
      <c r="O13" s="495"/>
      <c r="P13" s="495"/>
      <c r="Q13" s="495"/>
      <c r="R13" s="495"/>
      <c r="S13" s="495"/>
      <c r="T13" s="495"/>
      <c r="U13" s="495"/>
      <c r="V13" s="177"/>
      <c r="W13" s="177"/>
      <c r="X13" s="177"/>
      <c r="Y13" s="177"/>
      <c r="Z13" s="177"/>
      <c r="AA13" s="177"/>
      <c r="AB13" s="177"/>
      <c r="AC13" s="177"/>
    </row>
    <row r="14" spans="1:29" ht="12.95" customHeight="1">
      <c r="A14" s="162"/>
      <c r="B14" s="166"/>
      <c r="C14" s="167" t="s">
        <v>183</v>
      </c>
      <c r="D14" s="166"/>
      <c r="E14" s="166"/>
      <c r="F14" s="166"/>
      <c r="G14" s="167" t="s">
        <v>183</v>
      </c>
      <c r="H14" s="496"/>
      <c r="I14" s="496"/>
      <c r="J14" s="496"/>
      <c r="K14" s="496"/>
      <c r="L14" s="496"/>
      <c r="M14" s="496"/>
      <c r="N14" s="496"/>
      <c r="O14" s="496"/>
      <c r="P14" s="496"/>
      <c r="Q14" s="496"/>
      <c r="R14" s="496"/>
      <c r="S14" s="496"/>
      <c r="T14" s="497"/>
      <c r="U14" s="497"/>
    </row>
    <row r="15" spans="1:29" s="170" customFormat="1" ht="12.95" customHeight="1">
      <c r="A15" s="168"/>
      <c r="B15" s="169"/>
      <c r="D15" s="171"/>
      <c r="E15" s="171"/>
    </row>
    <row r="16" spans="1:29">
      <c r="A16" s="172">
        <f>A15+1</f>
        <v>1</v>
      </c>
      <c r="B16" s="173" t="s">
        <v>285</v>
      </c>
      <c r="C16" s="503">
        <v>2534.48</v>
      </c>
      <c r="D16" s="504" t="s">
        <v>372</v>
      </c>
      <c r="E16" s="505">
        <v>43282</v>
      </c>
      <c r="F16" s="322">
        <v>189</v>
      </c>
      <c r="G16" s="388">
        <f>ROUND(C16*F16,0)</f>
        <v>479017</v>
      </c>
      <c r="H16" s="496"/>
      <c r="I16" s="396"/>
      <c r="J16" s="396"/>
      <c r="K16" s="322"/>
      <c r="L16" s="496"/>
      <c r="M16" s="496"/>
      <c r="N16" s="496"/>
      <c r="O16" s="496"/>
      <c r="P16" s="496"/>
      <c r="Q16" s="496"/>
      <c r="R16" s="496"/>
      <c r="S16" s="496"/>
      <c r="T16" s="497"/>
      <c r="U16" s="497"/>
    </row>
    <row r="17" spans="1:21">
      <c r="A17" s="172">
        <f>A16+1</f>
        <v>2</v>
      </c>
      <c r="B17" s="177" t="s">
        <v>242</v>
      </c>
      <c r="C17" s="503">
        <v>2131.84</v>
      </c>
      <c r="D17" s="504" t="s">
        <v>372</v>
      </c>
      <c r="E17" s="505">
        <v>43282</v>
      </c>
      <c r="F17" s="322">
        <v>189</v>
      </c>
      <c r="G17" s="388">
        <f>ROUND(C17*F17,0)</f>
        <v>402918</v>
      </c>
      <c r="H17" s="496"/>
      <c r="I17" s="496"/>
      <c r="J17" s="496"/>
      <c r="K17" s="496"/>
      <c r="L17" s="496"/>
      <c r="M17" s="496"/>
      <c r="N17" s="496"/>
      <c r="O17" s="496"/>
      <c r="P17" s="496"/>
      <c r="Q17" s="496"/>
      <c r="R17" s="496"/>
      <c r="S17" s="496"/>
      <c r="T17" s="497"/>
      <c r="U17" s="497"/>
    </row>
    <row r="18" spans="1:21">
      <c r="A18" s="172">
        <f t="shared" ref="A18:A47" si="0">A17+1</f>
        <v>3</v>
      </c>
      <c r="B18" s="177" t="s">
        <v>258</v>
      </c>
      <c r="C18" s="503">
        <v>14044.14</v>
      </c>
      <c r="D18" s="504" t="s">
        <v>372</v>
      </c>
      <c r="E18" s="506">
        <v>43282</v>
      </c>
      <c r="F18" s="322">
        <v>189</v>
      </c>
      <c r="G18" s="388">
        <f>ROUND(C18*F18,0)</f>
        <v>2654342</v>
      </c>
      <c r="H18" s="496"/>
      <c r="I18" s="496"/>
      <c r="J18" s="496"/>
      <c r="K18" s="496"/>
      <c r="L18" s="496"/>
      <c r="M18" s="496"/>
      <c r="N18" s="496"/>
      <c r="O18" s="496"/>
      <c r="P18" s="496"/>
      <c r="Q18" s="496"/>
      <c r="R18" s="496"/>
      <c r="S18" s="496"/>
      <c r="T18" s="497"/>
      <c r="U18" s="497"/>
    </row>
    <row r="19" spans="1:21">
      <c r="A19" s="172">
        <f t="shared" si="0"/>
        <v>4</v>
      </c>
      <c r="B19" s="177" t="s">
        <v>260</v>
      </c>
      <c r="C19" s="503">
        <v>61291.73</v>
      </c>
      <c r="D19" s="504" t="s">
        <v>372</v>
      </c>
      <c r="E19" s="506">
        <v>43282</v>
      </c>
      <c r="F19" s="322">
        <v>189</v>
      </c>
      <c r="G19" s="388">
        <f>ROUND(C19*F19,0)</f>
        <v>11584137</v>
      </c>
      <c r="H19" s="496"/>
      <c r="I19" s="496"/>
      <c r="J19" s="496"/>
      <c r="K19" s="496"/>
      <c r="L19" s="496"/>
      <c r="M19" s="496"/>
      <c r="N19" s="496"/>
      <c r="O19" s="496"/>
      <c r="P19" s="496"/>
      <c r="Q19" s="496"/>
      <c r="R19" s="496"/>
      <c r="S19" s="496"/>
      <c r="T19" s="497"/>
      <c r="U19" s="497"/>
    </row>
    <row r="20" spans="1:21">
      <c r="A20" s="172">
        <f t="shared" si="0"/>
        <v>5</v>
      </c>
      <c r="B20" s="177" t="s">
        <v>261</v>
      </c>
      <c r="C20" s="503">
        <v>6041.57</v>
      </c>
      <c r="D20" s="504" t="s">
        <v>372</v>
      </c>
      <c r="E20" s="506">
        <v>43282</v>
      </c>
      <c r="F20" s="322">
        <v>189</v>
      </c>
      <c r="G20" s="388">
        <f t="shared" ref="G20:G51" si="1">ROUND(F20*C20,0)</f>
        <v>1141857</v>
      </c>
      <c r="H20" s="496"/>
      <c r="I20" s="496"/>
      <c r="J20" s="496"/>
      <c r="K20" s="496"/>
      <c r="L20" s="496"/>
      <c r="M20" s="496"/>
      <c r="N20" s="496"/>
      <c r="O20" s="496"/>
      <c r="P20" s="496"/>
      <c r="Q20" s="496"/>
      <c r="R20" s="496"/>
      <c r="S20" s="496"/>
      <c r="T20" s="497"/>
      <c r="U20" s="497"/>
    </row>
    <row r="21" spans="1:21">
      <c r="A21" s="172">
        <f t="shared" si="0"/>
        <v>6</v>
      </c>
      <c r="B21" s="177" t="s">
        <v>262</v>
      </c>
      <c r="C21" s="503">
        <v>90.64</v>
      </c>
      <c r="D21" s="504" t="s">
        <v>372</v>
      </c>
      <c r="E21" s="505">
        <v>43282</v>
      </c>
      <c r="F21" s="322">
        <v>189</v>
      </c>
      <c r="G21" s="388">
        <f t="shared" si="1"/>
        <v>17131</v>
      </c>
      <c r="H21" s="496"/>
      <c r="I21" s="496"/>
      <c r="J21" s="496"/>
      <c r="K21" s="496"/>
      <c r="L21" s="496"/>
      <c r="M21" s="496"/>
      <c r="N21" s="496"/>
      <c r="O21" s="496"/>
      <c r="P21" s="496"/>
      <c r="Q21" s="496"/>
      <c r="R21" s="496"/>
      <c r="S21" s="496"/>
      <c r="T21" s="497"/>
      <c r="U21" s="497"/>
    </row>
    <row r="22" spans="1:21">
      <c r="A22" s="172">
        <f t="shared" si="0"/>
        <v>7</v>
      </c>
      <c r="B22" s="177" t="s">
        <v>263</v>
      </c>
      <c r="C22" s="503">
        <v>14787.77</v>
      </c>
      <c r="D22" s="504" t="s">
        <v>372</v>
      </c>
      <c r="E22" s="505">
        <v>43282</v>
      </c>
      <c r="F22" s="322">
        <v>189</v>
      </c>
      <c r="G22" s="388">
        <f t="shared" si="1"/>
        <v>2794889</v>
      </c>
      <c r="H22" s="496"/>
      <c r="I22" s="496"/>
      <c r="J22" s="496"/>
      <c r="K22" s="496"/>
      <c r="L22" s="496"/>
      <c r="M22" s="496"/>
      <c r="N22" s="496"/>
      <c r="O22" s="496"/>
      <c r="P22" s="496"/>
      <c r="Q22" s="496"/>
      <c r="R22" s="496"/>
      <c r="S22" s="496"/>
      <c r="T22" s="497"/>
      <c r="U22" s="497"/>
    </row>
    <row r="23" spans="1:21">
      <c r="A23" s="172">
        <f t="shared" si="0"/>
        <v>8</v>
      </c>
      <c r="B23" s="177" t="s">
        <v>244</v>
      </c>
      <c r="C23" s="503">
        <v>2180.36</v>
      </c>
      <c r="D23" s="504" t="s">
        <v>372</v>
      </c>
      <c r="E23" s="505">
        <v>43282</v>
      </c>
      <c r="F23" s="322">
        <v>189</v>
      </c>
      <c r="G23" s="388">
        <f>ROUND(F23*C23,0)</f>
        <v>412088</v>
      </c>
      <c r="H23" s="496"/>
      <c r="I23" s="496"/>
      <c r="J23" s="496"/>
      <c r="K23" s="496"/>
      <c r="L23" s="496"/>
      <c r="M23" s="496"/>
      <c r="N23" s="496"/>
      <c r="O23" s="496"/>
      <c r="P23" s="496"/>
      <c r="Q23" s="496"/>
      <c r="R23" s="496"/>
      <c r="S23" s="496"/>
      <c r="T23" s="497"/>
      <c r="U23" s="497"/>
    </row>
    <row r="24" spans="1:21">
      <c r="A24" s="172">
        <f t="shared" si="0"/>
        <v>9</v>
      </c>
      <c r="B24" s="177" t="s">
        <v>266</v>
      </c>
      <c r="C24" s="503">
        <v>108.92</v>
      </c>
      <c r="D24" s="504" t="s">
        <v>372</v>
      </c>
      <c r="E24" s="506">
        <v>43282</v>
      </c>
      <c r="F24" s="322">
        <v>189</v>
      </c>
      <c r="G24" s="388">
        <f t="shared" si="1"/>
        <v>20586</v>
      </c>
      <c r="H24" s="496"/>
      <c r="I24" s="496"/>
      <c r="J24" s="496"/>
      <c r="K24" s="496"/>
      <c r="L24" s="496"/>
      <c r="M24" s="496"/>
      <c r="N24" s="496"/>
      <c r="O24" s="496"/>
      <c r="P24" s="496"/>
      <c r="Q24" s="496"/>
      <c r="R24" s="496"/>
      <c r="S24" s="496"/>
      <c r="T24" s="497"/>
      <c r="U24" s="497"/>
    </row>
    <row r="25" spans="1:21">
      <c r="A25" s="172">
        <f t="shared" si="0"/>
        <v>10</v>
      </c>
      <c r="B25" s="177" t="s">
        <v>267</v>
      </c>
      <c r="C25" s="503">
        <v>1683.87</v>
      </c>
      <c r="D25" s="504" t="s">
        <v>372</v>
      </c>
      <c r="E25" s="505">
        <v>43282</v>
      </c>
      <c r="F25" s="322">
        <v>189</v>
      </c>
      <c r="G25" s="388">
        <f t="shared" si="1"/>
        <v>318251</v>
      </c>
      <c r="H25" s="496"/>
      <c r="I25" s="496"/>
      <c r="J25" s="496"/>
      <c r="K25" s="496"/>
      <c r="L25" s="496"/>
      <c r="M25" s="496"/>
      <c r="N25" s="496"/>
      <c r="O25" s="496"/>
      <c r="P25" s="496"/>
      <c r="Q25" s="496"/>
      <c r="R25" s="496"/>
      <c r="S25" s="496"/>
      <c r="T25" s="497"/>
      <c r="U25" s="497"/>
    </row>
    <row r="26" spans="1:21">
      <c r="A26" s="172">
        <f t="shared" si="0"/>
        <v>11</v>
      </c>
      <c r="B26" s="177" t="s">
        <v>268</v>
      </c>
      <c r="C26" s="503">
        <v>3435.6</v>
      </c>
      <c r="D26" s="504" t="s">
        <v>372</v>
      </c>
      <c r="E26" s="505">
        <v>43282</v>
      </c>
      <c r="F26" s="322">
        <v>189</v>
      </c>
      <c r="G26" s="388">
        <f>ROUND(F26*C26,0)</f>
        <v>649328</v>
      </c>
      <c r="H26" s="496"/>
      <c r="I26" s="496"/>
      <c r="J26" s="496"/>
      <c r="K26" s="496"/>
      <c r="L26" s="496"/>
      <c r="M26" s="496"/>
      <c r="N26" s="496"/>
      <c r="O26" s="496"/>
      <c r="P26" s="496"/>
      <c r="Q26" s="496"/>
      <c r="R26" s="496"/>
      <c r="S26" s="496"/>
      <c r="T26" s="497"/>
      <c r="U26" s="497"/>
    </row>
    <row r="27" spans="1:21">
      <c r="A27" s="172">
        <f t="shared" si="0"/>
        <v>12</v>
      </c>
      <c r="B27" s="177" t="s">
        <v>246</v>
      </c>
      <c r="C27" s="503">
        <v>722.06</v>
      </c>
      <c r="D27" s="504" t="s">
        <v>372</v>
      </c>
      <c r="E27" s="505">
        <v>43282</v>
      </c>
      <c r="F27" s="322">
        <v>189</v>
      </c>
      <c r="G27" s="388">
        <f t="shared" si="1"/>
        <v>136469</v>
      </c>
      <c r="H27" s="496"/>
      <c r="I27" s="496"/>
      <c r="J27" s="496"/>
      <c r="K27" s="496"/>
      <c r="L27" s="496"/>
      <c r="M27" s="496"/>
      <c r="N27" s="496"/>
      <c r="O27" s="496"/>
      <c r="P27" s="496"/>
      <c r="Q27" s="496"/>
      <c r="R27" s="496"/>
      <c r="S27" s="496"/>
      <c r="T27" s="497"/>
      <c r="U27" s="497"/>
    </row>
    <row r="28" spans="1:21">
      <c r="A28" s="172">
        <f t="shared" si="0"/>
        <v>13</v>
      </c>
      <c r="B28" s="177" t="s">
        <v>270</v>
      </c>
      <c r="C28" s="503">
        <v>2326.27</v>
      </c>
      <c r="D28" s="504" t="s">
        <v>372</v>
      </c>
      <c r="E28" s="505">
        <v>43282</v>
      </c>
      <c r="F28" s="322">
        <v>189</v>
      </c>
      <c r="G28" s="388">
        <f>ROUND(F28*C28,0)</f>
        <v>439665</v>
      </c>
      <c r="H28" s="496"/>
      <c r="I28" s="496"/>
      <c r="J28" s="496"/>
      <c r="K28" s="496"/>
      <c r="L28" s="496"/>
      <c r="M28" s="496"/>
      <c r="N28" s="496"/>
      <c r="O28" s="496"/>
      <c r="P28" s="496"/>
      <c r="Q28" s="496"/>
      <c r="R28" s="496"/>
      <c r="S28" s="496"/>
      <c r="T28" s="497"/>
      <c r="U28" s="497"/>
    </row>
    <row r="29" spans="1:21">
      <c r="A29" s="172">
        <f t="shared" si="0"/>
        <v>14</v>
      </c>
      <c r="B29" s="177" t="s">
        <v>247</v>
      </c>
      <c r="C29" s="503">
        <v>157249.06</v>
      </c>
      <c r="D29" s="504" t="s">
        <v>372</v>
      </c>
      <c r="E29" s="505">
        <v>43282</v>
      </c>
      <c r="F29" s="322">
        <v>189</v>
      </c>
      <c r="G29" s="388">
        <f t="shared" si="1"/>
        <v>29720072</v>
      </c>
      <c r="H29" s="496"/>
      <c r="I29" s="496"/>
      <c r="J29" s="496"/>
      <c r="K29" s="496"/>
      <c r="L29" s="496"/>
      <c r="M29" s="496"/>
      <c r="N29" s="496"/>
      <c r="O29" s="496"/>
      <c r="P29" s="496"/>
      <c r="Q29" s="496"/>
      <c r="R29" s="496"/>
      <c r="S29" s="496"/>
      <c r="T29" s="497"/>
      <c r="U29" s="497"/>
    </row>
    <row r="30" spans="1:21">
      <c r="A30" s="172">
        <f t="shared" si="0"/>
        <v>15</v>
      </c>
      <c r="B30" s="177" t="s">
        <v>249</v>
      </c>
      <c r="C30" s="503">
        <v>207047.03</v>
      </c>
      <c r="D30" s="504" t="s">
        <v>372</v>
      </c>
      <c r="E30" s="505">
        <v>43282</v>
      </c>
      <c r="F30" s="322">
        <v>189</v>
      </c>
      <c r="G30" s="388">
        <f>ROUND(F30*C30,0)</f>
        <v>39131889</v>
      </c>
      <c r="H30" s="496"/>
      <c r="I30" s="496"/>
      <c r="J30" s="496"/>
      <c r="K30" s="496"/>
      <c r="L30" s="496"/>
      <c r="M30" s="496"/>
      <c r="N30" s="496"/>
      <c r="O30" s="496"/>
      <c r="P30" s="496"/>
      <c r="Q30" s="496"/>
      <c r="R30" s="496"/>
      <c r="S30" s="496"/>
      <c r="T30" s="497"/>
      <c r="U30" s="497"/>
    </row>
    <row r="31" spans="1:21">
      <c r="A31" s="172">
        <f t="shared" si="0"/>
        <v>16</v>
      </c>
      <c r="B31" s="177" t="s">
        <v>371</v>
      </c>
      <c r="C31" s="503">
        <v>44408.76</v>
      </c>
      <c r="D31" s="504" t="s">
        <v>372</v>
      </c>
      <c r="E31" s="505">
        <v>43282</v>
      </c>
      <c r="F31" s="322">
        <v>189</v>
      </c>
      <c r="G31" s="388">
        <f t="shared" si="1"/>
        <v>8393256</v>
      </c>
      <c r="H31" s="496"/>
      <c r="I31" s="496"/>
      <c r="J31" s="496"/>
      <c r="K31" s="496"/>
      <c r="L31" s="496"/>
      <c r="M31" s="496"/>
      <c r="N31" s="496"/>
      <c r="O31" s="496"/>
      <c r="P31" s="496"/>
      <c r="Q31" s="496"/>
      <c r="R31" s="496"/>
      <c r="S31" s="496"/>
      <c r="T31" s="497"/>
      <c r="U31" s="497"/>
    </row>
    <row r="32" spans="1:21">
      <c r="A32" s="172">
        <f t="shared" si="0"/>
        <v>17</v>
      </c>
      <c r="B32" s="177" t="s">
        <v>274</v>
      </c>
      <c r="C32" s="503">
        <v>6886.88</v>
      </c>
      <c r="D32" s="504" t="s">
        <v>372</v>
      </c>
      <c r="E32" s="505">
        <v>43282</v>
      </c>
      <c r="F32" s="322">
        <v>189</v>
      </c>
      <c r="G32" s="388">
        <f t="shared" si="1"/>
        <v>1301620</v>
      </c>
      <c r="H32" s="496"/>
      <c r="I32" s="496"/>
      <c r="J32" s="496"/>
      <c r="K32" s="496"/>
      <c r="L32" s="496"/>
      <c r="M32" s="496"/>
      <c r="N32" s="496"/>
      <c r="O32" s="496"/>
      <c r="P32" s="496"/>
      <c r="Q32" s="496"/>
      <c r="R32" s="496"/>
      <c r="S32" s="496"/>
      <c r="T32" s="497"/>
      <c r="U32" s="497"/>
    </row>
    <row r="33" spans="1:21">
      <c r="A33" s="172">
        <f t="shared" si="0"/>
        <v>18</v>
      </c>
      <c r="B33" s="177" t="s">
        <v>250</v>
      </c>
      <c r="C33" s="503">
        <v>183.2</v>
      </c>
      <c r="D33" s="504" t="s">
        <v>372</v>
      </c>
      <c r="E33" s="505">
        <v>43282</v>
      </c>
      <c r="F33" s="322">
        <v>189</v>
      </c>
      <c r="G33" s="388">
        <f t="shared" si="1"/>
        <v>34625</v>
      </c>
      <c r="H33" s="496"/>
      <c r="I33" s="496"/>
      <c r="J33" s="496"/>
      <c r="K33" s="496"/>
      <c r="L33" s="496"/>
      <c r="M33" s="496"/>
      <c r="N33" s="496"/>
      <c r="O33" s="496"/>
      <c r="P33" s="496"/>
      <c r="Q33" s="496"/>
      <c r="R33" s="496"/>
      <c r="S33" s="496"/>
      <c r="T33" s="497"/>
      <c r="U33" s="497"/>
    </row>
    <row r="34" spans="1:21">
      <c r="A34" s="172">
        <f t="shared" si="0"/>
        <v>19</v>
      </c>
      <c r="B34" s="177" t="s">
        <v>251</v>
      </c>
      <c r="C34" s="503">
        <v>949.07</v>
      </c>
      <c r="D34" s="504" t="s">
        <v>372</v>
      </c>
      <c r="E34" s="505">
        <v>43282</v>
      </c>
      <c r="F34" s="322">
        <v>189</v>
      </c>
      <c r="G34" s="388">
        <f t="shared" si="1"/>
        <v>179374</v>
      </c>
      <c r="H34" s="496"/>
      <c r="I34" s="496"/>
      <c r="J34" s="496"/>
      <c r="K34" s="496"/>
      <c r="L34" s="496"/>
      <c r="M34" s="496"/>
      <c r="N34" s="496"/>
      <c r="O34" s="496"/>
      <c r="P34" s="496"/>
      <c r="Q34" s="496"/>
      <c r="R34" s="496"/>
      <c r="S34" s="496"/>
      <c r="T34" s="497"/>
      <c r="U34" s="497"/>
    </row>
    <row r="35" spans="1:21">
      <c r="A35" s="172">
        <f t="shared" si="0"/>
        <v>20</v>
      </c>
      <c r="B35" s="177" t="s">
        <v>239</v>
      </c>
      <c r="C35" s="503">
        <v>7274.44</v>
      </c>
      <c r="D35" s="504" t="s">
        <v>372</v>
      </c>
      <c r="E35" s="505">
        <v>43282</v>
      </c>
      <c r="F35" s="322">
        <v>189</v>
      </c>
      <c r="G35" s="388">
        <f t="shared" si="1"/>
        <v>1374869</v>
      </c>
      <c r="H35" s="496"/>
      <c r="I35" s="496"/>
      <c r="J35" s="496"/>
      <c r="K35" s="496"/>
      <c r="L35" s="496"/>
      <c r="M35" s="496"/>
      <c r="N35" s="496"/>
      <c r="O35" s="496"/>
      <c r="P35" s="496"/>
      <c r="Q35" s="496"/>
      <c r="R35" s="496"/>
      <c r="S35" s="496"/>
      <c r="T35" s="497"/>
      <c r="U35" s="497"/>
    </row>
    <row r="36" spans="1:21">
      <c r="A36" s="172">
        <f t="shared" si="0"/>
        <v>21</v>
      </c>
      <c r="B36" s="177" t="s">
        <v>277</v>
      </c>
      <c r="C36" s="503">
        <v>109096.83</v>
      </c>
      <c r="D36" s="504" t="s">
        <v>372</v>
      </c>
      <c r="E36" s="505">
        <v>43282</v>
      </c>
      <c r="F36" s="322">
        <v>189</v>
      </c>
      <c r="G36" s="388">
        <f t="shared" si="1"/>
        <v>20619301</v>
      </c>
      <c r="H36" s="496"/>
      <c r="I36" s="496"/>
      <c r="J36" s="496"/>
      <c r="K36" s="496"/>
      <c r="L36" s="496"/>
      <c r="M36" s="496"/>
      <c r="N36" s="496"/>
      <c r="O36" s="496"/>
      <c r="P36" s="496"/>
      <c r="Q36" s="496"/>
      <c r="R36" s="496"/>
      <c r="S36" s="496"/>
      <c r="T36" s="497"/>
      <c r="U36" s="497"/>
    </row>
    <row r="37" spans="1:21">
      <c r="A37" s="172">
        <f t="shared" si="0"/>
        <v>22</v>
      </c>
      <c r="B37" s="177" t="s">
        <v>252</v>
      </c>
      <c r="C37" s="503">
        <v>13952.03</v>
      </c>
      <c r="D37" s="504" t="s">
        <v>372</v>
      </c>
      <c r="E37" s="505">
        <v>43282</v>
      </c>
      <c r="F37" s="322">
        <v>189</v>
      </c>
      <c r="G37" s="388">
        <f t="shared" si="1"/>
        <v>2636934</v>
      </c>
      <c r="H37" s="496"/>
      <c r="I37" s="496"/>
      <c r="J37" s="496"/>
      <c r="K37" s="496"/>
      <c r="L37" s="496"/>
      <c r="M37" s="496"/>
      <c r="N37" s="496"/>
      <c r="O37" s="496"/>
      <c r="P37" s="496"/>
      <c r="Q37" s="496"/>
      <c r="R37" s="496"/>
      <c r="S37" s="496"/>
      <c r="T37" s="497"/>
      <c r="U37" s="497"/>
    </row>
    <row r="38" spans="1:21">
      <c r="A38" s="172">
        <f t="shared" si="0"/>
        <v>23</v>
      </c>
      <c r="B38" s="177" t="s">
        <v>278</v>
      </c>
      <c r="C38" s="503">
        <v>22789.7</v>
      </c>
      <c r="D38" s="504" t="s">
        <v>372</v>
      </c>
      <c r="E38" s="505">
        <v>43282</v>
      </c>
      <c r="F38" s="322">
        <v>189</v>
      </c>
      <c r="G38" s="388">
        <f t="shared" si="1"/>
        <v>4307253</v>
      </c>
      <c r="H38" s="496"/>
      <c r="I38" s="496"/>
      <c r="J38" s="496"/>
      <c r="K38" s="496"/>
      <c r="L38" s="496"/>
      <c r="M38" s="496"/>
      <c r="N38" s="496"/>
      <c r="O38" s="496"/>
      <c r="P38" s="496"/>
      <c r="Q38" s="496"/>
      <c r="R38" s="496"/>
      <c r="S38" s="496"/>
      <c r="T38" s="497"/>
      <c r="U38" s="497"/>
    </row>
    <row r="39" spans="1:21">
      <c r="A39" s="172">
        <f t="shared" si="0"/>
        <v>24</v>
      </c>
      <c r="B39" s="177" t="s">
        <v>253</v>
      </c>
      <c r="C39" s="503">
        <v>97.29</v>
      </c>
      <c r="D39" s="504" t="s">
        <v>372</v>
      </c>
      <c r="E39" s="505">
        <v>43282</v>
      </c>
      <c r="F39" s="322">
        <v>189</v>
      </c>
      <c r="G39" s="388">
        <f t="shared" si="1"/>
        <v>18388</v>
      </c>
      <c r="H39" s="496"/>
      <c r="I39" s="496"/>
      <c r="J39" s="496"/>
      <c r="K39" s="496"/>
      <c r="L39" s="496"/>
      <c r="M39" s="496"/>
      <c r="N39" s="496"/>
      <c r="O39" s="496"/>
      <c r="P39" s="496"/>
      <c r="Q39" s="496"/>
      <c r="R39" s="496"/>
      <c r="S39" s="496"/>
      <c r="T39" s="497"/>
      <c r="U39" s="497"/>
    </row>
    <row r="40" spans="1:21">
      <c r="A40" s="172">
        <f t="shared" si="0"/>
        <v>25</v>
      </c>
      <c r="B40" s="177" t="s">
        <v>254</v>
      </c>
      <c r="C40" s="503">
        <v>107226.14</v>
      </c>
      <c r="D40" s="504" t="s">
        <v>372</v>
      </c>
      <c r="E40" s="505">
        <v>43282</v>
      </c>
      <c r="F40" s="322">
        <v>189</v>
      </c>
      <c r="G40" s="388">
        <f t="shared" si="1"/>
        <v>20265740</v>
      </c>
      <c r="H40" s="496"/>
      <c r="I40" s="496"/>
      <c r="J40" s="496"/>
      <c r="K40" s="496"/>
      <c r="L40" s="496"/>
      <c r="M40" s="496"/>
      <c r="N40" s="496"/>
      <c r="O40" s="496"/>
      <c r="P40" s="496"/>
      <c r="Q40" s="496"/>
      <c r="R40" s="496"/>
      <c r="S40" s="496"/>
      <c r="T40" s="497"/>
      <c r="U40" s="497"/>
    </row>
    <row r="41" spans="1:21">
      <c r="A41" s="172">
        <f t="shared" si="0"/>
        <v>26</v>
      </c>
      <c r="B41" s="177" t="s">
        <v>255</v>
      </c>
      <c r="C41" s="503">
        <v>107343.15</v>
      </c>
      <c r="D41" s="504" t="s">
        <v>372</v>
      </c>
      <c r="E41" s="505">
        <v>43282</v>
      </c>
      <c r="F41" s="322">
        <v>189</v>
      </c>
      <c r="G41" s="388">
        <f t="shared" si="1"/>
        <v>20287855</v>
      </c>
      <c r="H41" s="496"/>
      <c r="I41" s="496"/>
      <c r="J41" s="496"/>
      <c r="K41" s="496"/>
      <c r="L41" s="496"/>
      <c r="M41" s="496"/>
      <c r="N41" s="496"/>
      <c r="O41" s="496"/>
      <c r="P41" s="496"/>
      <c r="Q41" s="496"/>
      <c r="R41" s="496"/>
      <c r="S41" s="496"/>
      <c r="T41" s="497"/>
      <c r="U41" s="497"/>
    </row>
    <row r="42" spans="1:21">
      <c r="A42" s="172">
        <f t="shared" si="0"/>
        <v>27</v>
      </c>
      <c r="B42" s="177" t="s">
        <v>240</v>
      </c>
      <c r="C42" s="503">
        <v>38.51</v>
      </c>
      <c r="D42" s="504" t="s">
        <v>372</v>
      </c>
      <c r="E42" s="505">
        <v>43282</v>
      </c>
      <c r="F42" s="322">
        <v>189</v>
      </c>
      <c r="G42" s="388">
        <f t="shared" si="1"/>
        <v>7278</v>
      </c>
      <c r="H42" s="496"/>
      <c r="I42" s="496"/>
      <c r="J42" s="496"/>
      <c r="K42" s="496"/>
      <c r="L42" s="496"/>
      <c r="M42" s="496"/>
      <c r="N42" s="496"/>
      <c r="O42" s="496"/>
      <c r="P42" s="496"/>
      <c r="Q42" s="496"/>
      <c r="R42" s="496"/>
      <c r="S42" s="496"/>
      <c r="T42" s="497"/>
      <c r="U42" s="497"/>
    </row>
    <row r="43" spans="1:21">
      <c r="A43" s="172">
        <f t="shared" si="0"/>
        <v>28</v>
      </c>
      <c r="B43" s="177" t="s">
        <v>238</v>
      </c>
      <c r="C43" s="503">
        <v>584.54</v>
      </c>
      <c r="D43" s="504" t="s">
        <v>373</v>
      </c>
      <c r="E43" s="505">
        <v>43282</v>
      </c>
      <c r="F43" s="322">
        <v>191</v>
      </c>
      <c r="G43" s="388">
        <f t="shared" si="1"/>
        <v>111647</v>
      </c>
      <c r="H43" s="496"/>
      <c r="I43" s="496"/>
      <c r="J43" s="496"/>
      <c r="K43" s="496"/>
      <c r="L43" s="496"/>
      <c r="M43" s="496"/>
      <c r="N43" s="496"/>
      <c r="O43" s="496"/>
      <c r="P43" s="496"/>
      <c r="Q43" s="496"/>
      <c r="R43" s="496"/>
      <c r="S43" s="496"/>
      <c r="T43" s="497"/>
      <c r="U43" s="497"/>
    </row>
    <row r="44" spans="1:21">
      <c r="A44" s="172">
        <f t="shared" si="0"/>
        <v>29</v>
      </c>
      <c r="B44" s="177" t="s">
        <v>289</v>
      </c>
      <c r="C44" s="503">
        <v>32932.449999999997</v>
      </c>
      <c r="D44" s="504" t="s">
        <v>374</v>
      </c>
      <c r="E44" s="505">
        <v>43282</v>
      </c>
      <c r="F44" s="322">
        <v>203</v>
      </c>
      <c r="G44" s="388">
        <f t="shared" si="1"/>
        <v>6685287</v>
      </c>
      <c r="H44" s="496"/>
      <c r="I44" s="496"/>
      <c r="J44" s="496"/>
      <c r="K44" s="496"/>
      <c r="L44" s="496"/>
      <c r="M44" s="496"/>
      <c r="N44" s="496"/>
      <c r="O44" s="496"/>
      <c r="P44" s="496"/>
      <c r="Q44" s="496"/>
      <c r="R44" s="496"/>
      <c r="S44" s="496"/>
      <c r="T44" s="497"/>
      <c r="U44" s="497"/>
    </row>
    <row r="45" spans="1:21">
      <c r="A45" s="172">
        <f t="shared" si="0"/>
        <v>30</v>
      </c>
      <c r="B45" s="177" t="s">
        <v>256</v>
      </c>
      <c r="C45" s="503">
        <v>98144.56</v>
      </c>
      <c r="D45" s="504" t="s">
        <v>375</v>
      </c>
      <c r="E45" s="505">
        <v>43282</v>
      </c>
      <c r="F45" s="322">
        <v>212</v>
      </c>
      <c r="G45" s="388">
        <f t="shared" si="1"/>
        <v>20806647</v>
      </c>
      <c r="H45" s="496"/>
      <c r="I45" s="496"/>
      <c r="J45" s="496"/>
      <c r="K45" s="496"/>
      <c r="L45" s="496"/>
      <c r="M45" s="496"/>
      <c r="N45" s="496"/>
      <c r="O45" s="496"/>
      <c r="P45" s="496"/>
      <c r="Q45" s="496"/>
      <c r="R45" s="496"/>
      <c r="S45" s="496"/>
      <c r="T45" s="497"/>
      <c r="U45" s="497"/>
    </row>
    <row r="46" spans="1:21">
      <c r="A46" s="172">
        <f t="shared" si="0"/>
        <v>31</v>
      </c>
      <c r="B46" s="177" t="s">
        <v>237</v>
      </c>
      <c r="C46" s="503">
        <v>544.35</v>
      </c>
      <c r="D46" s="504" t="s">
        <v>375</v>
      </c>
      <c r="E46" s="505">
        <v>43282</v>
      </c>
      <c r="F46" s="322">
        <v>212</v>
      </c>
      <c r="G46" s="388">
        <f t="shared" si="1"/>
        <v>115402</v>
      </c>
      <c r="H46" s="496"/>
      <c r="I46" s="496"/>
      <c r="J46" s="496"/>
      <c r="K46" s="496"/>
      <c r="L46" s="496"/>
      <c r="M46" s="496"/>
      <c r="N46" s="496"/>
      <c r="O46" s="496"/>
      <c r="P46" s="496"/>
      <c r="Q46" s="496"/>
      <c r="R46" s="496"/>
      <c r="S46" s="496"/>
      <c r="T46" s="497"/>
      <c r="U46" s="497"/>
    </row>
    <row r="47" spans="1:21">
      <c r="A47" s="172">
        <f t="shared" si="0"/>
        <v>32</v>
      </c>
      <c r="B47" s="177" t="s">
        <v>280</v>
      </c>
      <c r="C47" s="503">
        <v>3237.89</v>
      </c>
      <c r="D47" s="504" t="s">
        <v>375</v>
      </c>
      <c r="E47" s="505">
        <v>43282</v>
      </c>
      <c r="F47" s="322">
        <v>212</v>
      </c>
      <c r="G47" s="388">
        <f t="shared" si="1"/>
        <v>686433</v>
      </c>
      <c r="H47" s="496"/>
      <c r="I47" s="496"/>
      <c r="J47" s="496"/>
      <c r="K47" s="496"/>
      <c r="L47" s="496"/>
      <c r="M47" s="496"/>
      <c r="N47" s="496"/>
      <c r="O47" s="496"/>
      <c r="P47" s="496"/>
      <c r="Q47" s="496"/>
      <c r="R47" s="496"/>
      <c r="S47" s="496"/>
      <c r="T47" s="497"/>
      <c r="U47" s="497"/>
    </row>
    <row r="48" spans="1:21" ht="24.95" customHeight="1">
      <c r="A48" s="172"/>
      <c r="B48" s="498" t="s">
        <v>236</v>
      </c>
      <c r="C48" s="174"/>
      <c r="D48" s="175"/>
      <c r="E48" s="176"/>
      <c r="F48" s="499"/>
      <c r="G48" s="388"/>
      <c r="H48" s="496"/>
      <c r="I48" s="496"/>
      <c r="J48" s="496"/>
      <c r="K48" s="496"/>
      <c r="L48" s="496"/>
      <c r="M48" s="496"/>
      <c r="N48" s="496"/>
      <c r="O48" s="496"/>
      <c r="P48" s="496"/>
      <c r="Q48" s="496"/>
      <c r="R48" s="496"/>
      <c r="S48" s="496"/>
      <c r="T48" s="497"/>
      <c r="U48" s="497"/>
    </row>
    <row r="49" spans="1:21">
      <c r="A49" s="172">
        <f t="shared" ref="A49:A75" si="2">A48+1</f>
        <v>1</v>
      </c>
      <c r="B49" s="177" t="s">
        <v>265</v>
      </c>
      <c r="C49" s="503">
        <v>8401.18</v>
      </c>
      <c r="D49" s="504" t="s">
        <v>375</v>
      </c>
      <c r="E49" s="506">
        <v>43282</v>
      </c>
      <c r="F49" s="499">
        <v>212</v>
      </c>
      <c r="G49" s="388">
        <f t="shared" si="1"/>
        <v>1781050</v>
      </c>
      <c r="H49" s="496"/>
      <c r="I49" s="496"/>
      <c r="J49" s="496"/>
      <c r="K49" s="496"/>
      <c r="L49" s="496"/>
      <c r="M49" s="496"/>
      <c r="N49" s="496"/>
      <c r="O49" s="496"/>
      <c r="P49" s="496"/>
      <c r="Q49" s="496"/>
      <c r="R49" s="496"/>
      <c r="S49" s="496"/>
      <c r="T49" s="497"/>
      <c r="U49" s="497"/>
    </row>
    <row r="50" spans="1:21">
      <c r="A50" s="172">
        <f t="shared" si="2"/>
        <v>2</v>
      </c>
      <c r="B50" s="177" t="s">
        <v>245</v>
      </c>
      <c r="C50" s="503">
        <v>14224.57</v>
      </c>
      <c r="D50" s="504" t="s">
        <v>375</v>
      </c>
      <c r="E50" s="506">
        <v>43282</v>
      </c>
      <c r="F50" s="499">
        <v>212</v>
      </c>
      <c r="G50" s="388">
        <f>ROUND(F50*C50,0)</f>
        <v>3015609</v>
      </c>
      <c r="H50" s="496"/>
      <c r="I50" s="496"/>
      <c r="J50" s="496"/>
      <c r="K50" s="496"/>
      <c r="L50" s="496"/>
      <c r="M50" s="496"/>
      <c r="N50" s="496"/>
      <c r="O50" s="496"/>
      <c r="P50" s="496"/>
      <c r="Q50" s="496"/>
      <c r="R50" s="496"/>
      <c r="S50" s="496"/>
      <c r="T50" s="497"/>
      <c r="U50" s="497"/>
    </row>
    <row r="51" spans="1:21">
      <c r="A51" s="172">
        <f t="shared" si="2"/>
        <v>3</v>
      </c>
      <c r="B51" s="177" t="s">
        <v>269</v>
      </c>
      <c r="C51" s="503">
        <v>14251.7</v>
      </c>
      <c r="D51" s="504" t="s">
        <v>375</v>
      </c>
      <c r="E51" s="506">
        <v>43282</v>
      </c>
      <c r="F51" s="499">
        <v>212</v>
      </c>
      <c r="G51" s="388">
        <f t="shared" si="1"/>
        <v>3021360</v>
      </c>
      <c r="H51" s="496"/>
      <c r="I51" s="496"/>
      <c r="J51" s="496"/>
      <c r="K51" s="496"/>
      <c r="L51" s="496"/>
      <c r="M51" s="496"/>
      <c r="N51" s="496"/>
      <c r="O51" s="496"/>
      <c r="P51" s="496"/>
      <c r="Q51" s="496"/>
      <c r="R51" s="496"/>
      <c r="S51" s="496"/>
      <c r="T51" s="497"/>
      <c r="U51" s="497"/>
    </row>
    <row r="52" spans="1:21">
      <c r="A52" s="172">
        <f t="shared" si="2"/>
        <v>4</v>
      </c>
      <c r="B52" s="177" t="s">
        <v>271</v>
      </c>
      <c r="C52" s="503">
        <v>136.22999999999999</v>
      </c>
      <c r="D52" s="504" t="s">
        <v>375</v>
      </c>
      <c r="E52" s="506">
        <v>43282</v>
      </c>
      <c r="F52" s="499">
        <v>212</v>
      </c>
      <c r="G52" s="388">
        <f t="shared" ref="G52:G67" si="3">ROUND(F52*C52,0)</f>
        <v>28881</v>
      </c>
      <c r="H52" s="496"/>
      <c r="I52" s="496"/>
      <c r="J52" s="496"/>
      <c r="K52" s="496"/>
      <c r="L52" s="496"/>
      <c r="M52" s="496"/>
      <c r="N52" s="496"/>
      <c r="O52" s="496"/>
      <c r="P52" s="496"/>
      <c r="Q52" s="496"/>
      <c r="R52" s="496"/>
      <c r="S52" s="496"/>
      <c r="T52" s="497"/>
      <c r="U52" s="497"/>
    </row>
    <row r="53" spans="1:21">
      <c r="A53" s="172">
        <f t="shared" si="2"/>
        <v>5</v>
      </c>
      <c r="B53" s="177" t="s">
        <v>248</v>
      </c>
      <c r="C53" s="503">
        <v>1517353.14</v>
      </c>
      <c r="D53" s="504" t="s">
        <v>375</v>
      </c>
      <c r="E53" s="506">
        <v>43282</v>
      </c>
      <c r="F53" s="499">
        <v>212</v>
      </c>
      <c r="G53" s="388">
        <f t="shared" si="3"/>
        <v>321678866</v>
      </c>
      <c r="H53" s="496"/>
      <c r="I53" s="496"/>
      <c r="J53" s="496"/>
      <c r="K53" s="496"/>
      <c r="L53" s="496"/>
      <c r="M53" s="496"/>
      <c r="N53" s="496"/>
      <c r="O53" s="496"/>
      <c r="P53" s="496"/>
      <c r="Q53" s="496"/>
      <c r="R53" s="496"/>
      <c r="S53" s="496"/>
      <c r="T53" s="497"/>
      <c r="U53" s="497"/>
    </row>
    <row r="54" spans="1:21">
      <c r="A54" s="172">
        <f t="shared" si="2"/>
        <v>6</v>
      </c>
      <c r="B54" s="177" t="s">
        <v>376</v>
      </c>
      <c r="C54" s="503">
        <v>17715.54</v>
      </c>
      <c r="D54" s="504" t="s">
        <v>375</v>
      </c>
      <c r="E54" s="506">
        <v>43282</v>
      </c>
      <c r="F54" s="499">
        <v>212</v>
      </c>
      <c r="G54" s="388">
        <f t="shared" si="3"/>
        <v>3755694</v>
      </c>
      <c r="H54" s="496"/>
      <c r="I54" s="496"/>
      <c r="J54" s="496"/>
      <c r="K54" s="496"/>
      <c r="L54" s="496"/>
      <c r="M54" s="496"/>
      <c r="N54" s="496"/>
      <c r="O54" s="496"/>
      <c r="P54" s="496"/>
      <c r="Q54" s="496"/>
      <c r="R54" s="496"/>
      <c r="S54" s="496"/>
      <c r="T54" s="497"/>
      <c r="U54" s="497"/>
    </row>
    <row r="55" spans="1:21">
      <c r="A55" s="172">
        <f t="shared" si="2"/>
        <v>7</v>
      </c>
      <c r="B55" s="177" t="s">
        <v>272</v>
      </c>
      <c r="C55" s="503">
        <v>280887.38</v>
      </c>
      <c r="D55" s="504" t="s">
        <v>375</v>
      </c>
      <c r="E55" s="506">
        <v>43282</v>
      </c>
      <c r="F55" s="499">
        <v>212</v>
      </c>
      <c r="G55" s="388">
        <f t="shared" si="3"/>
        <v>59548125</v>
      </c>
      <c r="H55" s="496"/>
      <c r="I55" s="496"/>
      <c r="J55" s="496"/>
      <c r="K55" s="496"/>
      <c r="L55" s="496"/>
      <c r="M55" s="496"/>
      <c r="N55" s="496"/>
      <c r="O55" s="496"/>
      <c r="P55" s="496"/>
      <c r="Q55" s="496"/>
      <c r="R55" s="496"/>
      <c r="S55" s="496"/>
      <c r="T55" s="497"/>
      <c r="U55" s="497"/>
    </row>
    <row r="56" spans="1:21">
      <c r="A56" s="172">
        <f t="shared" si="2"/>
        <v>8</v>
      </c>
      <c r="B56" s="177" t="s">
        <v>281</v>
      </c>
      <c r="C56" s="503">
        <v>21915.85</v>
      </c>
      <c r="D56" s="504" t="s">
        <v>375</v>
      </c>
      <c r="E56" s="506">
        <v>43282</v>
      </c>
      <c r="F56" s="499">
        <v>212</v>
      </c>
      <c r="G56" s="388">
        <f t="shared" si="3"/>
        <v>4646160</v>
      </c>
      <c r="H56" s="496"/>
      <c r="I56" s="496"/>
      <c r="J56" s="496"/>
      <c r="K56" s="496"/>
      <c r="L56" s="496"/>
      <c r="M56" s="496"/>
      <c r="N56" s="496"/>
      <c r="O56" s="496"/>
      <c r="P56" s="496"/>
      <c r="Q56" s="496"/>
      <c r="R56" s="496"/>
      <c r="S56" s="496"/>
      <c r="T56" s="497"/>
      <c r="U56" s="497"/>
    </row>
    <row r="57" spans="1:21">
      <c r="A57" s="172">
        <f t="shared" si="2"/>
        <v>9</v>
      </c>
      <c r="B57" s="177" t="s">
        <v>273</v>
      </c>
      <c r="C57" s="503">
        <v>1242.1199999999999</v>
      </c>
      <c r="D57" s="504" t="s">
        <v>375</v>
      </c>
      <c r="E57" s="506">
        <v>43282</v>
      </c>
      <c r="F57" s="499">
        <v>212</v>
      </c>
      <c r="G57" s="388">
        <f t="shared" si="3"/>
        <v>263329</v>
      </c>
      <c r="H57" s="496"/>
      <c r="I57" s="496"/>
      <c r="J57" s="496"/>
      <c r="K57" s="496"/>
      <c r="L57" s="496"/>
      <c r="M57" s="496"/>
      <c r="N57" s="496"/>
      <c r="O57" s="496"/>
      <c r="P57" s="496"/>
      <c r="Q57" s="496"/>
      <c r="R57" s="496"/>
      <c r="S57" s="496"/>
      <c r="T57" s="497"/>
      <c r="U57" s="497"/>
    </row>
    <row r="58" spans="1:21">
      <c r="A58" s="172">
        <f t="shared" si="2"/>
        <v>10</v>
      </c>
      <c r="B58" s="177" t="s">
        <v>275</v>
      </c>
      <c r="C58" s="503">
        <v>31898.01</v>
      </c>
      <c r="D58" s="504" t="s">
        <v>375</v>
      </c>
      <c r="E58" s="506">
        <v>43282</v>
      </c>
      <c r="F58" s="499">
        <v>212</v>
      </c>
      <c r="G58" s="388">
        <f t="shared" si="3"/>
        <v>6762378</v>
      </c>
      <c r="H58" s="496"/>
      <c r="I58" s="496"/>
      <c r="J58" s="496"/>
      <c r="K58" s="496"/>
      <c r="L58" s="496"/>
      <c r="M58" s="496"/>
      <c r="N58" s="496"/>
      <c r="O58" s="496"/>
      <c r="P58" s="496"/>
      <c r="Q58" s="496"/>
      <c r="R58" s="496"/>
      <c r="S58" s="496"/>
      <c r="T58" s="497"/>
      <c r="U58" s="497"/>
    </row>
    <row r="59" spans="1:21">
      <c r="A59" s="172">
        <f t="shared" si="2"/>
        <v>11</v>
      </c>
      <c r="B59" s="177" t="s">
        <v>276</v>
      </c>
      <c r="C59" s="503">
        <v>17329.349999999999</v>
      </c>
      <c r="D59" s="504" t="s">
        <v>375</v>
      </c>
      <c r="E59" s="506">
        <v>43282</v>
      </c>
      <c r="F59" s="499">
        <v>212</v>
      </c>
      <c r="G59" s="388">
        <f t="shared" si="3"/>
        <v>3673822</v>
      </c>
      <c r="H59" s="496"/>
      <c r="I59" s="496"/>
      <c r="J59" s="496"/>
      <c r="K59" s="496"/>
      <c r="L59" s="496"/>
      <c r="M59" s="496"/>
      <c r="N59" s="496"/>
      <c r="O59" s="496"/>
      <c r="P59" s="496"/>
      <c r="Q59" s="496"/>
      <c r="R59" s="496"/>
      <c r="S59" s="496"/>
      <c r="T59" s="497"/>
      <c r="U59" s="497"/>
    </row>
    <row r="60" spans="1:21">
      <c r="A60" s="172">
        <f t="shared" si="2"/>
        <v>12</v>
      </c>
      <c r="B60" s="177" t="s">
        <v>290</v>
      </c>
      <c r="C60" s="503">
        <v>198.51</v>
      </c>
      <c r="D60" s="504" t="s">
        <v>375</v>
      </c>
      <c r="E60" s="506">
        <v>43282</v>
      </c>
      <c r="F60" s="499">
        <v>212</v>
      </c>
      <c r="G60" s="388">
        <f t="shared" si="3"/>
        <v>42084</v>
      </c>
      <c r="H60" s="496"/>
      <c r="I60" s="496"/>
      <c r="J60" s="496"/>
      <c r="K60" s="496"/>
      <c r="L60" s="496"/>
      <c r="M60" s="496"/>
      <c r="N60" s="496"/>
      <c r="O60" s="496"/>
      <c r="P60" s="496"/>
      <c r="Q60" s="496"/>
      <c r="R60" s="496"/>
      <c r="S60" s="496"/>
      <c r="T60" s="497"/>
      <c r="U60" s="497"/>
    </row>
    <row r="61" spans="1:21">
      <c r="A61" s="172">
        <f t="shared" si="2"/>
        <v>13</v>
      </c>
      <c r="B61" s="177" t="s">
        <v>241</v>
      </c>
      <c r="C61" s="503">
        <v>261044.13</v>
      </c>
      <c r="D61" s="504" t="s">
        <v>379</v>
      </c>
      <c r="E61" s="506">
        <v>43282</v>
      </c>
      <c r="F61" s="499">
        <v>214</v>
      </c>
      <c r="G61" s="388">
        <f t="shared" si="3"/>
        <v>55863444</v>
      </c>
      <c r="H61" s="496"/>
      <c r="I61" s="496"/>
      <c r="J61" s="496"/>
      <c r="K61" s="496"/>
      <c r="L61" s="496"/>
      <c r="M61" s="496"/>
      <c r="N61" s="496"/>
      <c r="O61" s="496"/>
      <c r="P61" s="496"/>
      <c r="Q61" s="496"/>
      <c r="R61" s="496"/>
      <c r="S61" s="496"/>
      <c r="T61" s="497"/>
      <c r="U61" s="497"/>
    </row>
    <row r="62" spans="1:21">
      <c r="A62" s="172">
        <f t="shared" si="2"/>
        <v>14</v>
      </c>
      <c r="B62" s="177" t="s">
        <v>288</v>
      </c>
      <c r="C62" s="503">
        <v>10.53</v>
      </c>
      <c r="D62" s="504" t="s">
        <v>379</v>
      </c>
      <c r="E62" s="506">
        <v>43282</v>
      </c>
      <c r="F62" s="499">
        <v>214</v>
      </c>
      <c r="G62" s="388">
        <f t="shared" si="3"/>
        <v>2253</v>
      </c>
      <c r="H62" s="496"/>
      <c r="I62" s="496"/>
      <c r="J62" s="496"/>
      <c r="K62" s="496"/>
      <c r="L62" s="496"/>
      <c r="M62" s="496"/>
      <c r="N62" s="496"/>
      <c r="O62" s="496"/>
      <c r="P62" s="496"/>
      <c r="Q62" s="496"/>
      <c r="R62" s="496"/>
      <c r="S62" s="496"/>
      <c r="T62" s="497"/>
      <c r="U62" s="497"/>
    </row>
    <row r="63" spans="1:21">
      <c r="A63" s="172">
        <f t="shared" si="2"/>
        <v>15</v>
      </c>
      <c r="B63" s="177" t="s">
        <v>284</v>
      </c>
      <c r="C63" s="503">
        <v>230.17</v>
      </c>
      <c r="D63" s="504" t="s">
        <v>380</v>
      </c>
      <c r="E63" s="506">
        <v>43282</v>
      </c>
      <c r="F63" s="499">
        <v>227</v>
      </c>
      <c r="G63" s="388">
        <f t="shared" si="3"/>
        <v>52249</v>
      </c>
      <c r="H63" s="496"/>
      <c r="I63" s="496"/>
      <c r="J63" s="496"/>
      <c r="K63" s="496"/>
      <c r="L63" s="496"/>
      <c r="M63" s="496"/>
      <c r="N63" s="496"/>
      <c r="O63" s="496"/>
      <c r="P63" s="496"/>
      <c r="Q63" s="496"/>
      <c r="R63" s="496"/>
      <c r="S63" s="496"/>
      <c r="T63" s="497"/>
      <c r="U63" s="497"/>
    </row>
    <row r="64" spans="1:21">
      <c r="A64" s="172">
        <f t="shared" si="2"/>
        <v>16</v>
      </c>
      <c r="B64" s="177" t="s">
        <v>259</v>
      </c>
      <c r="C64" s="503">
        <v>25.03</v>
      </c>
      <c r="D64" s="504" t="s">
        <v>381</v>
      </c>
      <c r="E64" s="506">
        <v>43282</v>
      </c>
      <c r="F64" s="499">
        <v>234</v>
      </c>
      <c r="G64" s="388">
        <f t="shared" si="3"/>
        <v>5857</v>
      </c>
      <c r="H64" s="496"/>
      <c r="I64" s="496"/>
      <c r="J64" s="496"/>
      <c r="K64" s="496"/>
      <c r="L64" s="496"/>
      <c r="M64" s="496"/>
      <c r="N64" s="496"/>
      <c r="O64" s="496"/>
      <c r="P64" s="496"/>
      <c r="Q64" s="496"/>
      <c r="R64" s="496"/>
      <c r="S64" s="496"/>
      <c r="T64" s="497"/>
      <c r="U64" s="497"/>
    </row>
    <row r="65" spans="1:21">
      <c r="A65" s="172">
        <f t="shared" si="2"/>
        <v>17</v>
      </c>
      <c r="B65" s="177" t="s">
        <v>257</v>
      </c>
      <c r="C65" s="503">
        <v>175910.65</v>
      </c>
      <c r="D65" s="504" t="s">
        <v>382</v>
      </c>
      <c r="E65" s="506">
        <v>43282</v>
      </c>
      <c r="F65" s="499">
        <v>247</v>
      </c>
      <c r="G65" s="388">
        <f t="shared" si="3"/>
        <v>43449931</v>
      </c>
      <c r="H65" s="496"/>
      <c r="I65" s="496"/>
      <c r="J65" s="496"/>
      <c r="K65" s="496"/>
      <c r="L65" s="496"/>
      <c r="M65" s="496"/>
      <c r="N65" s="496"/>
      <c r="O65" s="496"/>
      <c r="P65" s="496"/>
      <c r="Q65" s="496"/>
      <c r="R65" s="496"/>
      <c r="S65" s="496"/>
      <c r="T65" s="497"/>
      <c r="U65" s="497"/>
    </row>
    <row r="66" spans="1:21">
      <c r="A66" s="172">
        <f t="shared" si="2"/>
        <v>18</v>
      </c>
      <c r="B66" s="177" t="s">
        <v>287</v>
      </c>
      <c r="C66" s="503">
        <v>5976.78</v>
      </c>
      <c r="D66" s="504" t="s">
        <v>380</v>
      </c>
      <c r="E66" s="506">
        <v>43282</v>
      </c>
      <c r="F66" s="499">
        <v>227</v>
      </c>
      <c r="G66" s="388">
        <f t="shared" si="3"/>
        <v>1356729</v>
      </c>
      <c r="H66" s="496"/>
      <c r="I66" s="496"/>
      <c r="J66" s="496"/>
      <c r="K66" s="496"/>
      <c r="L66" s="496"/>
      <c r="M66" s="496"/>
      <c r="N66" s="496"/>
      <c r="O66" s="496"/>
      <c r="P66" s="496"/>
      <c r="Q66" s="496"/>
      <c r="R66" s="496"/>
      <c r="S66" s="496"/>
      <c r="T66" s="497"/>
      <c r="U66" s="497"/>
    </row>
    <row r="67" spans="1:21">
      <c r="A67" s="172">
        <f t="shared" si="2"/>
        <v>19</v>
      </c>
      <c r="B67" s="177" t="s">
        <v>264</v>
      </c>
      <c r="C67" s="503">
        <v>903.74</v>
      </c>
      <c r="D67" s="504" t="s">
        <v>383</v>
      </c>
      <c r="E67" s="506">
        <v>43282</v>
      </c>
      <c r="F67" s="499">
        <v>261</v>
      </c>
      <c r="G67" s="388">
        <f t="shared" si="3"/>
        <v>235876</v>
      </c>
      <c r="H67" s="496"/>
      <c r="I67" s="496"/>
      <c r="J67" s="496"/>
      <c r="K67" s="496"/>
      <c r="L67" s="496"/>
      <c r="M67" s="496"/>
      <c r="N67" s="496"/>
      <c r="O67" s="496"/>
      <c r="P67" s="496"/>
      <c r="Q67" s="496"/>
      <c r="R67" s="496"/>
      <c r="S67" s="496"/>
      <c r="T67" s="497"/>
      <c r="U67" s="497"/>
    </row>
    <row r="68" spans="1:21">
      <c r="A68" s="172">
        <f t="shared" si="2"/>
        <v>20</v>
      </c>
      <c r="B68" s="177" t="s">
        <v>286</v>
      </c>
      <c r="C68" s="503">
        <v>1554.21</v>
      </c>
      <c r="D68" s="504" t="s">
        <v>384</v>
      </c>
      <c r="E68" s="505">
        <v>43282</v>
      </c>
      <c r="F68" s="499">
        <v>269</v>
      </c>
      <c r="G68" s="388">
        <f t="shared" ref="G68:G75" si="4">ROUND(F68*C68,0)</f>
        <v>418082</v>
      </c>
      <c r="H68" s="496"/>
      <c r="I68" s="496"/>
      <c r="J68" s="496"/>
      <c r="K68" s="496"/>
      <c r="L68" s="496"/>
      <c r="M68" s="496"/>
      <c r="N68" s="496"/>
      <c r="O68" s="496"/>
      <c r="P68" s="496"/>
      <c r="Q68" s="496"/>
      <c r="R68" s="496"/>
      <c r="S68" s="496"/>
      <c r="T68" s="497"/>
      <c r="U68" s="497"/>
    </row>
    <row r="69" spans="1:21">
      <c r="A69" s="172">
        <f t="shared" si="2"/>
        <v>21</v>
      </c>
      <c r="B69" s="177" t="s">
        <v>243</v>
      </c>
      <c r="C69" s="503">
        <v>1326.07</v>
      </c>
      <c r="D69" s="504" t="s">
        <v>385</v>
      </c>
      <c r="E69" s="505">
        <v>43282</v>
      </c>
      <c r="F69" s="499">
        <v>287</v>
      </c>
      <c r="G69" s="388">
        <f t="shared" si="4"/>
        <v>380582</v>
      </c>
      <c r="H69" s="496"/>
      <c r="I69" s="496"/>
      <c r="J69" s="496"/>
      <c r="K69" s="496"/>
      <c r="L69" s="496"/>
      <c r="M69" s="496"/>
      <c r="N69" s="496"/>
      <c r="O69" s="496"/>
      <c r="P69" s="496"/>
      <c r="Q69" s="496"/>
      <c r="R69" s="496"/>
      <c r="S69" s="496"/>
      <c r="T69" s="497"/>
      <c r="U69" s="497"/>
    </row>
    <row r="70" spans="1:21">
      <c r="A70" s="172">
        <f t="shared" si="2"/>
        <v>22</v>
      </c>
      <c r="B70" s="177" t="s">
        <v>377</v>
      </c>
      <c r="C70" s="503">
        <v>5338.86</v>
      </c>
      <c r="D70" s="504" t="s">
        <v>386</v>
      </c>
      <c r="E70" s="505">
        <v>43282</v>
      </c>
      <c r="F70" s="499">
        <v>354</v>
      </c>
      <c r="G70" s="388">
        <f t="shared" si="4"/>
        <v>1889956</v>
      </c>
      <c r="H70" s="496"/>
      <c r="I70" s="496"/>
      <c r="J70" s="496"/>
      <c r="K70" s="496"/>
      <c r="L70" s="496"/>
      <c r="M70" s="496"/>
      <c r="N70" s="496"/>
      <c r="O70" s="496"/>
      <c r="P70" s="496"/>
      <c r="Q70" s="496"/>
      <c r="R70" s="496"/>
      <c r="S70" s="496"/>
      <c r="T70" s="497"/>
      <c r="U70" s="497"/>
    </row>
    <row r="71" spans="1:21">
      <c r="A71" s="172">
        <f t="shared" si="2"/>
        <v>23</v>
      </c>
      <c r="B71" s="177" t="s">
        <v>282</v>
      </c>
      <c r="C71" s="503">
        <v>6920.94</v>
      </c>
      <c r="D71" s="504" t="s">
        <v>387</v>
      </c>
      <c r="E71" s="505">
        <v>43282</v>
      </c>
      <c r="F71" s="499">
        <v>385</v>
      </c>
      <c r="G71" s="388">
        <f t="shared" si="4"/>
        <v>2664562</v>
      </c>
      <c r="H71" s="496"/>
      <c r="I71" s="496"/>
      <c r="J71" s="496"/>
      <c r="K71" s="496"/>
      <c r="L71" s="496"/>
      <c r="M71" s="496"/>
      <c r="N71" s="496"/>
      <c r="O71" s="496"/>
      <c r="P71" s="496"/>
      <c r="Q71" s="496"/>
      <c r="R71" s="496"/>
      <c r="S71" s="496"/>
      <c r="T71" s="497"/>
      <c r="U71" s="497"/>
    </row>
    <row r="72" spans="1:21">
      <c r="A72" s="172">
        <f t="shared" si="2"/>
        <v>24</v>
      </c>
      <c r="B72" s="173" t="s">
        <v>283</v>
      </c>
      <c r="C72" s="503">
        <v>52807.12</v>
      </c>
      <c r="D72" s="504" t="s">
        <v>387</v>
      </c>
      <c r="E72" s="505">
        <v>43282</v>
      </c>
      <c r="F72" s="499">
        <v>385</v>
      </c>
      <c r="G72" s="388">
        <f t="shared" si="4"/>
        <v>20330741</v>
      </c>
      <c r="H72" s="496"/>
      <c r="I72" s="496"/>
      <c r="J72" s="496"/>
      <c r="K72" s="496"/>
      <c r="L72" s="496"/>
      <c r="M72" s="496"/>
      <c r="N72" s="496"/>
      <c r="O72" s="496"/>
      <c r="P72" s="496"/>
      <c r="Q72" s="496"/>
      <c r="R72" s="496"/>
      <c r="S72" s="496"/>
      <c r="T72" s="497"/>
      <c r="U72" s="497"/>
    </row>
    <row r="73" spans="1:21">
      <c r="A73" s="172">
        <f t="shared" si="2"/>
        <v>25</v>
      </c>
      <c r="B73" s="173" t="s">
        <v>279</v>
      </c>
      <c r="C73" s="503">
        <v>20647.79</v>
      </c>
      <c r="D73" s="504" t="s">
        <v>388</v>
      </c>
      <c r="E73" s="505">
        <v>43282</v>
      </c>
      <c r="F73" s="499">
        <v>399</v>
      </c>
      <c r="G73" s="388">
        <f t="shared" si="4"/>
        <v>8238468</v>
      </c>
      <c r="H73" s="496"/>
      <c r="I73" s="496"/>
      <c r="J73" s="496"/>
      <c r="K73" s="496"/>
      <c r="L73" s="496"/>
      <c r="M73" s="496"/>
      <c r="N73" s="496"/>
      <c r="O73" s="496"/>
      <c r="P73" s="496"/>
      <c r="Q73" s="496"/>
      <c r="R73" s="496"/>
      <c r="S73" s="496"/>
      <c r="T73" s="497"/>
      <c r="U73" s="497"/>
    </row>
    <row r="74" spans="1:21">
      <c r="A74" s="172">
        <f t="shared" si="2"/>
        <v>26</v>
      </c>
      <c r="B74" s="173" t="s">
        <v>260</v>
      </c>
      <c r="C74" s="503">
        <v>73537.63</v>
      </c>
      <c r="D74" s="504" t="s">
        <v>389</v>
      </c>
      <c r="E74" s="505">
        <v>43282</v>
      </c>
      <c r="F74" s="499">
        <v>423</v>
      </c>
      <c r="G74" s="388">
        <f t="shared" si="4"/>
        <v>31106417</v>
      </c>
      <c r="H74" s="496"/>
      <c r="I74" s="496"/>
      <c r="J74" s="496"/>
      <c r="K74" s="496"/>
      <c r="L74" s="496"/>
      <c r="M74" s="496"/>
      <c r="N74" s="496"/>
      <c r="O74" s="496"/>
      <c r="P74" s="496"/>
      <c r="Q74" s="496"/>
      <c r="R74" s="496"/>
      <c r="S74" s="496"/>
      <c r="T74" s="497"/>
      <c r="U74" s="497"/>
    </row>
    <row r="75" spans="1:21">
      <c r="A75" s="172">
        <f t="shared" si="2"/>
        <v>27</v>
      </c>
      <c r="B75" s="173" t="s">
        <v>378</v>
      </c>
      <c r="C75" s="503">
        <v>101788</v>
      </c>
      <c r="D75" s="504">
        <v>43696</v>
      </c>
      <c r="E75" s="505">
        <v>43282</v>
      </c>
      <c r="F75" s="499">
        <v>414</v>
      </c>
      <c r="G75" s="388">
        <f t="shared" si="4"/>
        <v>42140232</v>
      </c>
      <c r="H75" s="496"/>
      <c r="I75" s="496"/>
      <c r="J75" s="496"/>
      <c r="K75" s="496"/>
      <c r="L75" s="496"/>
      <c r="M75" s="496"/>
      <c r="N75" s="496"/>
      <c r="O75" s="496"/>
      <c r="P75" s="496"/>
      <c r="Q75" s="496"/>
      <c r="R75" s="496"/>
      <c r="S75" s="496"/>
      <c r="T75" s="497"/>
      <c r="U75" s="497"/>
    </row>
    <row r="76" spans="1:21" ht="25.35" customHeight="1">
      <c r="A76" s="172">
        <f>A75+1</f>
        <v>28</v>
      </c>
      <c r="B76" s="177" t="s">
        <v>54</v>
      </c>
      <c r="C76" s="500">
        <f>SUM(C16:C75)</f>
        <v>3664940.3599999985</v>
      </c>
      <c r="D76" s="172"/>
      <c r="E76" s="501"/>
      <c r="F76" s="385">
        <f>ROUND(G76/C76,2)</f>
        <v>222.13</v>
      </c>
      <c r="G76" s="502">
        <f>SUM(G16:G75)</f>
        <v>814087285</v>
      </c>
      <c r="J76" s="496"/>
    </row>
    <row r="77" spans="1:21" ht="12.75" customHeight="1">
      <c r="A77" s="172"/>
      <c r="B77" s="177"/>
      <c r="C77" s="502"/>
      <c r="D77" s="172"/>
      <c r="E77" s="501"/>
      <c r="F77" s="322"/>
      <c r="G77" s="502"/>
      <c r="J77" s="496"/>
    </row>
    <row r="79" spans="1:21" s="201" customFormat="1"/>
    <row r="80" spans="1:21" s="201" customFormat="1"/>
    <row r="81" s="201" customFormat="1"/>
    <row r="82" s="201" customFormat="1"/>
    <row r="83" s="201" customFormat="1"/>
    <row r="84" s="201" customFormat="1"/>
  </sheetData>
  <mergeCells count="5">
    <mergeCell ref="A5:G5"/>
    <mergeCell ref="A2:G2"/>
    <mergeCell ref="A1:G1"/>
    <mergeCell ref="A3:G3"/>
    <mergeCell ref="A4:G4"/>
  </mergeCells>
  <phoneticPr fontId="0" type="noConversion"/>
  <pageMargins left="0.5" right="0.5" top="1" bottom="0.1" header="0.5" footer="0.38"/>
  <pageSetup fitToHeight="2" orientation="portrait" r:id="rId1"/>
  <headerFooter alignWithMargins="0">
    <oddHeader>&amp;RKY PSC Case No. 2021-00183
Staff 3-034
Attachment  A
Page &amp;P of &amp;N</oddHeader>
  </headerFooter>
  <rowBreaks count="1" manualBreakCount="1">
    <brk id="47" max="6" man="1"/>
  </rowBreaks>
  <ignoredErrors>
    <ignoredError sqref="B13:G13"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ransitionEvaluation="1" transitionEntry="1" codeName="Sheet38">
    <tabColor rgb="FF00B050"/>
  </sheetPr>
  <dimension ref="A1:J45"/>
  <sheetViews>
    <sheetView zoomScaleNormal="100" workbookViewId="0">
      <selection activeCell="J2" sqref="J2"/>
    </sheetView>
  </sheetViews>
  <sheetFormatPr defaultColWidth="9.6640625" defaultRowHeight="12.75"/>
  <cols>
    <col min="1" max="1" width="5.6640625" style="94" customWidth="1"/>
    <col min="2" max="2" width="14.21875" style="94" customWidth="1"/>
    <col min="3" max="3" width="10.88671875" style="94" customWidth="1"/>
    <col min="4" max="4" width="11.6640625" style="94" customWidth="1"/>
    <col min="5" max="5" width="9.6640625" style="94" customWidth="1"/>
    <col min="6" max="6" width="9.109375" style="94" customWidth="1"/>
    <col min="7" max="7" width="12.21875" style="94" customWidth="1"/>
    <col min="8" max="8" width="2.88671875" style="94" customWidth="1"/>
    <col min="9" max="16384" width="9.6640625" style="94"/>
  </cols>
  <sheetData>
    <row r="1" spans="1:10" ht="14.25">
      <c r="A1" s="622" t="str">
        <f>'(WP) Instructions &amp; Input'!B2</f>
        <v>COLUMBIA GAS OF KENTUCKY, INC.</v>
      </c>
      <c r="B1" s="622"/>
      <c r="C1" s="622"/>
      <c r="D1" s="622"/>
      <c r="E1" s="622"/>
      <c r="F1" s="622"/>
      <c r="G1" s="622"/>
      <c r="H1" s="100"/>
      <c r="J1" s="614" t="s">
        <v>392</v>
      </c>
    </row>
    <row r="2" spans="1:10" ht="14.25">
      <c r="A2" s="622" t="str">
        <f>'(WP) Instructions &amp; Input'!B9</f>
        <v>CASE NO. 2021-00183</v>
      </c>
      <c r="B2" s="622"/>
      <c r="C2" s="622"/>
      <c r="D2" s="622"/>
      <c r="E2" s="622"/>
      <c r="F2" s="622"/>
      <c r="G2" s="622"/>
      <c r="H2" s="100"/>
      <c r="J2" s="615" t="s">
        <v>394</v>
      </c>
    </row>
    <row r="3" spans="1:10" ht="14.25">
      <c r="A3" s="622" t="str">
        <f>'(WP) Instructions &amp; Input'!B3</f>
        <v>CASH WORKING CAPITAL</v>
      </c>
      <c r="B3" s="622"/>
      <c r="C3" s="622"/>
      <c r="D3" s="622"/>
      <c r="E3" s="622"/>
      <c r="F3" s="622"/>
      <c r="G3" s="622"/>
      <c r="H3" s="100"/>
      <c r="J3" s="614" t="s">
        <v>393</v>
      </c>
    </row>
    <row r="4" spans="1:10" ht="13.15">
      <c r="A4" s="621" t="s">
        <v>328</v>
      </c>
      <c r="B4" s="621"/>
      <c r="C4" s="621"/>
      <c r="D4" s="621"/>
      <c r="E4" s="621"/>
      <c r="F4" s="621"/>
      <c r="G4" s="621"/>
      <c r="H4" s="100"/>
    </row>
    <row r="5" spans="1:10" ht="13.15">
      <c r="A5" s="622" t="str">
        <f>'(WP) Instructions &amp; Input'!B4</f>
        <v>TME:  DECEMBER 31, 2019</v>
      </c>
      <c r="B5" s="622"/>
      <c r="C5" s="622"/>
      <c r="D5" s="622"/>
      <c r="E5" s="622"/>
      <c r="F5" s="622"/>
      <c r="G5" s="622"/>
      <c r="H5" s="100"/>
    </row>
    <row r="6" spans="1:10" ht="13.15">
      <c r="A6" s="99"/>
      <c r="B6" s="99"/>
      <c r="C6" s="99"/>
      <c r="D6" s="99"/>
      <c r="E6" s="99"/>
      <c r="F6" s="99"/>
      <c r="G6" s="99"/>
      <c r="H6" s="100"/>
    </row>
    <row r="7" spans="1:10" ht="13.15">
      <c r="A7" s="99"/>
      <c r="B7" s="99"/>
      <c r="C7" s="99"/>
      <c r="D7" s="99"/>
      <c r="E7" s="99"/>
      <c r="F7" s="99"/>
      <c r="G7" s="600" t="str">
        <f>'(WP) Instructions &amp; Input'!$B$11</f>
        <v>Attachment KLJ-CWC-1</v>
      </c>
      <c r="H7" s="100"/>
    </row>
    <row r="8" spans="1:10" ht="13.15">
      <c r="A8" s="99"/>
      <c r="B8" s="99"/>
      <c r="C8" s="99"/>
      <c r="D8" s="99"/>
      <c r="E8" s="99"/>
      <c r="F8" s="99"/>
      <c r="G8" s="600" t="s">
        <v>354</v>
      </c>
      <c r="H8" s="100"/>
    </row>
    <row r="9" spans="1:10" ht="13.15">
      <c r="A9" s="99"/>
      <c r="B9" s="99"/>
      <c r="C9" s="99"/>
      <c r="D9" s="99"/>
      <c r="E9" s="99"/>
      <c r="F9" s="99"/>
      <c r="G9" s="588" t="str">
        <f>'(WP) Instructions &amp; Input'!$B$12</f>
        <v>WITNESS: JOHNSON</v>
      </c>
      <c r="H9" s="100"/>
    </row>
    <row r="10" spans="1:10" ht="13.15">
      <c r="A10" s="100"/>
      <c r="B10" s="100"/>
      <c r="C10" s="100"/>
      <c r="D10" s="100"/>
      <c r="E10" s="100"/>
      <c r="F10" s="100"/>
      <c r="G10" s="100"/>
      <c r="H10" s="100"/>
    </row>
    <row r="11" spans="1:10" ht="13.15">
      <c r="A11" s="99" t="s">
        <v>12</v>
      </c>
      <c r="B11" s="120" t="s">
        <v>3</v>
      </c>
      <c r="C11" s="120" t="s">
        <v>139</v>
      </c>
      <c r="D11" s="121" t="s">
        <v>85</v>
      </c>
      <c r="E11" s="121" t="s">
        <v>16</v>
      </c>
      <c r="F11" s="121" t="s">
        <v>14</v>
      </c>
      <c r="G11" s="99" t="s">
        <v>77</v>
      </c>
    </row>
    <row r="12" spans="1:10" ht="13.15">
      <c r="A12" s="122" t="s">
        <v>15</v>
      </c>
      <c r="B12" s="123" t="s">
        <v>130</v>
      </c>
      <c r="C12" s="123" t="s">
        <v>86</v>
      </c>
      <c r="D12" s="124" t="s">
        <v>73</v>
      </c>
      <c r="E12" s="124" t="s">
        <v>81</v>
      </c>
      <c r="F12" s="124" t="s">
        <v>17</v>
      </c>
      <c r="G12" s="122" t="s">
        <v>137</v>
      </c>
    </row>
    <row r="13" spans="1:10" ht="13.15">
      <c r="A13" s="100"/>
      <c r="B13" s="99" t="s">
        <v>18</v>
      </c>
      <c r="C13" s="99" t="s">
        <v>18</v>
      </c>
      <c r="D13" s="99" t="s">
        <v>19</v>
      </c>
      <c r="E13" s="121" t="s">
        <v>20</v>
      </c>
      <c r="F13" s="99" t="s">
        <v>21</v>
      </c>
      <c r="G13" s="99" t="s">
        <v>87</v>
      </c>
    </row>
    <row r="14" spans="1:10" ht="13.15">
      <c r="A14" s="100"/>
      <c r="B14" s="100"/>
      <c r="C14" s="100"/>
      <c r="D14" s="100"/>
      <c r="E14" s="99" t="s">
        <v>23</v>
      </c>
      <c r="F14" s="100"/>
      <c r="G14" s="99" t="s">
        <v>23</v>
      </c>
    </row>
    <row r="15" spans="1:10" ht="12.75" customHeight="1">
      <c r="A15" s="98"/>
      <c r="B15" s="130" t="s">
        <v>293</v>
      </c>
      <c r="C15" s="131"/>
      <c r="D15" s="128"/>
      <c r="E15" s="132"/>
      <c r="F15" s="180" t="s">
        <v>24</v>
      </c>
      <c r="G15" s="194"/>
    </row>
    <row r="16" spans="1:10" ht="12.75" customHeight="1">
      <c r="A16" s="98">
        <v>1</v>
      </c>
      <c r="B16" s="508">
        <v>43465</v>
      </c>
      <c r="C16" s="612">
        <v>15.5</v>
      </c>
      <c r="D16" s="508">
        <v>43495</v>
      </c>
      <c r="E16" s="510">
        <v>220.33</v>
      </c>
      <c r="F16" s="180">
        <f t="shared" ref="F16:F27" si="0">(D16-B16)+C16</f>
        <v>45.5</v>
      </c>
      <c r="G16" s="180">
        <f t="shared" ref="G16:G27" si="1">ROUND(E16*F16,0)</f>
        <v>10025</v>
      </c>
    </row>
    <row r="17" spans="1:8" ht="12.75" customHeight="1">
      <c r="A17" s="98">
        <f>A16+1</f>
        <v>2</v>
      </c>
      <c r="B17" s="508">
        <v>43496</v>
      </c>
      <c r="C17" s="612">
        <v>15.5</v>
      </c>
      <c r="D17" s="508">
        <v>43524</v>
      </c>
      <c r="E17" s="510">
        <v>227.08</v>
      </c>
      <c r="F17" s="180">
        <f t="shared" si="0"/>
        <v>43.5</v>
      </c>
      <c r="G17" s="180">
        <f t="shared" si="1"/>
        <v>9878</v>
      </c>
    </row>
    <row r="18" spans="1:8" ht="12.75" customHeight="1">
      <c r="A18" s="583">
        <f t="shared" ref="A18:A28" si="2">A17+1</f>
        <v>3</v>
      </c>
      <c r="B18" s="508">
        <v>43524</v>
      </c>
      <c r="C18" s="612">
        <v>14</v>
      </c>
      <c r="D18" s="508">
        <v>43554</v>
      </c>
      <c r="E18" s="510">
        <v>367.12</v>
      </c>
      <c r="F18" s="180">
        <f t="shared" si="0"/>
        <v>44</v>
      </c>
      <c r="G18" s="180">
        <f t="shared" si="1"/>
        <v>16153</v>
      </c>
    </row>
    <row r="19" spans="1:8" ht="12.75" customHeight="1">
      <c r="A19" s="583">
        <f t="shared" si="2"/>
        <v>4</v>
      </c>
      <c r="B19" s="508">
        <v>43555</v>
      </c>
      <c r="C19" s="612">
        <v>15.5</v>
      </c>
      <c r="D19" s="508">
        <v>43585</v>
      </c>
      <c r="E19" s="510">
        <v>255.3</v>
      </c>
      <c r="F19" s="180">
        <f t="shared" si="0"/>
        <v>45.5</v>
      </c>
      <c r="G19" s="180">
        <f t="shared" si="1"/>
        <v>11616</v>
      </c>
    </row>
    <row r="20" spans="1:8" ht="12.75" customHeight="1">
      <c r="A20" s="583">
        <f t="shared" si="2"/>
        <v>5</v>
      </c>
      <c r="B20" s="508">
        <v>43585</v>
      </c>
      <c r="C20" s="612">
        <v>15</v>
      </c>
      <c r="D20" s="508">
        <v>43615</v>
      </c>
      <c r="E20" s="517">
        <v>192.84</v>
      </c>
      <c r="F20" s="180">
        <f t="shared" si="0"/>
        <v>45</v>
      </c>
      <c r="G20" s="180">
        <f t="shared" si="1"/>
        <v>8678</v>
      </c>
    </row>
    <row r="21" spans="1:8" ht="12.75" customHeight="1">
      <c r="A21" s="583">
        <f t="shared" si="2"/>
        <v>6</v>
      </c>
      <c r="B21" s="508">
        <v>43616</v>
      </c>
      <c r="C21" s="612">
        <v>15.5</v>
      </c>
      <c r="D21" s="508">
        <v>43646</v>
      </c>
      <c r="E21" s="510">
        <v>249.18</v>
      </c>
      <c r="F21" s="180">
        <f t="shared" si="0"/>
        <v>45.5</v>
      </c>
      <c r="G21" s="180">
        <f t="shared" si="1"/>
        <v>11338</v>
      </c>
    </row>
    <row r="22" spans="1:8" ht="12.75" customHeight="1">
      <c r="A22" s="583">
        <f t="shared" si="2"/>
        <v>7</v>
      </c>
      <c r="B22" s="508">
        <v>43646</v>
      </c>
      <c r="C22" s="612">
        <v>15</v>
      </c>
      <c r="D22" s="508">
        <v>43676</v>
      </c>
      <c r="E22" s="510">
        <v>261.02</v>
      </c>
      <c r="F22" s="180">
        <f t="shared" si="0"/>
        <v>45</v>
      </c>
      <c r="G22" s="180">
        <f t="shared" si="1"/>
        <v>11746</v>
      </c>
    </row>
    <row r="23" spans="1:8" ht="12.75" customHeight="1">
      <c r="A23" s="583">
        <f t="shared" si="2"/>
        <v>8</v>
      </c>
      <c r="B23" s="508">
        <v>43677</v>
      </c>
      <c r="C23" s="612">
        <v>15.5</v>
      </c>
      <c r="D23" s="508">
        <v>43707</v>
      </c>
      <c r="E23" s="517">
        <v>216.48</v>
      </c>
      <c r="F23" s="180">
        <f t="shared" si="0"/>
        <v>45.5</v>
      </c>
      <c r="G23" s="180">
        <f t="shared" si="1"/>
        <v>9850</v>
      </c>
    </row>
    <row r="24" spans="1:8" ht="12.75" customHeight="1">
      <c r="A24" s="583">
        <f t="shared" si="2"/>
        <v>9</v>
      </c>
      <c r="B24" s="508">
        <v>43708</v>
      </c>
      <c r="C24" s="612">
        <v>15.5</v>
      </c>
      <c r="D24" s="508">
        <v>43738</v>
      </c>
      <c r="E24" s="517">
        <v>217.9</v>
      </c>
      <c r="F24" s="180">
        <f t="shared" si="0"/>
        <v>45.5</v>
      </c>
      <c r="G24" s="180">
        <f t="shared" si="1"/>
        <v>9914</v>
      </c>
    </row>
    <row r="25" spans="1:8" ht="12.75" customHeight="1">
      <c r="A25" s="583">
        <f t="shared" si="2"/>
        <v>10</v>
      </c>
      <c r="B25" s="508">
        <v>43738</v>
      </c>
      <c r="C25" s="612">
        <v>15</v>
      </c>
      <c r="D25" s="508">
        <v>43768</v>
      </c>
      <c r="E25" s="510">
        <v>167.53</v>
      </c>
      <c r="F25" s="180">
        <f t="shared" si="0"/>
        <v>45</v>
      </c>
      <c r="G25" s="180">
        <f t="shared" si="1"/>
        <v>7539</v>
      </c>
    </row>
    <row r="26" spans="1:8" ht="12.75" customHeight="1">
      <c r="A26" s="583">
        <f t="shared" si="2"/>
        <v>11</v>
      </c>
      <c r="B26" s="508">
        <v>43769</v>
      </c>
      <c r="C26" s="612">
        <v>15.5</v>
      </c>
      <c r="D26" s="508">
        <v>43799</v>
      </c>
      <c r="E26" s="510">
        <v>186.47</v>
      </c>
      <c r="F26" s="180">
        <f t="shared" si="0"/>
        <v>45.5</v>
      </c>
      <c r="G26" s="180">
        <f t="shared" si="1"/>
        <v>8484</v>
      </c>
    </row>
    <row r="27" spans="1:8" ht="12.75" customHeight="1">
      <c r="A27" s="583">
        <f t="shared" si="2"/>
        <v>12</v>
      </c>
      <c r="B27" s="508">
        <v>43799</v>
      </c>
      <c r="C27" s="612">
        <v>15</v>
      </c>
      <c r="D27" s="508">
        <v>43829</v>
      </c>
      <c r="E27" s="518">
        <v>207.01</v>
      </c>
      <c r="F27" s="352">
        <f t="shared" si="0"/>
        <v>45</v>
      </c>
      <c r="G27" s="352">
        <f t="shared" si="1"/>
        <v>9315</v>
      </c>
    </row>
    <row r="28" spans="1:8" ht="12.75" customHeight="1">
      <c r="A28" s="583">
        <f t="shared" si="2"/>
        <v>13</v>
      </c>
      <c r="C28" s="127"/>
      <c r="D28" s="128"/>
      <c r="E28" s="129">
        <f>SUM(E16:E27)</f>
        <v>2768.26</v>
      </c>
      <c r="F28" s="316">
        <f>ROUND(G28/E28,1)</f>
        <v>45</v>
      </c>
      <c r="G28" s="316">
        <f>SUM(G16:G27)</f>
        <v>124536</v>
      </c>
    </row>
    <row r="29" spans="1:8" ht="12.75" customHeight="1">
      <c r="A29" s="98"/>
      <c r="C29" s="127"/>
      <c r="D29" s="128"/>
      <c r="E29" s="129"/>
      <c r="F29" s="316"/>
      <c r="G29" s="316"/>
    </row>
    <row r="30" spans="1:8" ht="13.9">
      <c r="A30" s="98">
        <f>A28+1</f>
        <v>14</v>
      </c>
      <c r="B30" s="100" t="s">
        <v>204</v>
      </c>
      <c r="E30" s="133">
        <f>E28</f>
        <v>2768.26</v>
      </c>
      <c r="F30" s="316">
        <f>ROUND(G30/E30,1)</f>
        <v>45</v>
      </c>
      <c r="G30" s="593">
        <f>G28</f>
        <v>124536</v>
      </c>
      <c r="H30" s="526"/>
    </row>
    <row r="31" spans="1:8">
      <c r="F31" s="144"/>
      <c r="G31" s="323"/>
    </row>
    <row r="32" spans="1:8">
      <c r="F32" s="134"/>
      <c r="G32" s="323"/>
    </row>
    <row r="33" spans="1:7" ht="12.75" customHeight="1">
      <c r="A33" s="98"/>
      <c r="C33" s="127"/>
      <c r="D33" s="128"/>
      <c r="E33" s="129"/>
      <c r="F33" s="316"/>
      <c r="G33" s="316"/>
    </row>
    <row r="34" spans="1:7" ht="12.75" customHeight="1"/>
    <row r="35" spans="1:7" ht="12.75" customHeight="1"/>
    <row r="36" spans="1:7" ht="12.75" customHeight="1"/>
    <row r="37" spans="1:7" ht="12.75" customHeight="1"/>
    <row r="38" spans="1:7" ht="12.75" customHeight="1"/>
    <row r="39" spans="1:7">
      <c r="E39" s="134"/>
      <c r="F39" s="323"/>
    </row>
    <row r="40" spans="1:7">
      <c r="E40" s="134"/>
      <c r="F40" s="323"/>
    </row>
    <row r="41" spans="1:7">
      <c r="E41" s="134"/>
      <c r="F41" s="323"/>
    </row>
    <row r="42" spans="1:7">
      <c r="E42" s="134"/>
      <c r="F42" s="323"/>
    </row>
    <row r="43" spans="1:7">
      <c r="E43" s="134"/>
      <c r="F43" s="323"/>
    </row>
    <row r="44" spans="1:7">
      <c r="E44" s="134"/>
      <c r="F44" s="323"/>
    </row>
    <row r="45" spans="1:7">
      <c r="E45" s="134"/>
      <c r="F45" s="323"/>
    </row>
  </sheetData>
  <mergeCells count="5">
    <mergeCell ref="A5:G5"/>
    <mergeCell ref="A2:G2"/>
    <mergeCell ref="A1:G1"/>
    <mergeCell ref="A3:G3"/>
    <mergeCell ref="A4:G4"/>
  </mergeCells>
  <printOptions horizontalCentered="1"/>
  <pageMargins left="0.5" right="0.5" top="1" bottom="0.1" header="0.5" footer="0.38"/>
  <pageSetup orientation="portrait" r:id="rId1"/>
  <headerFooter alignWithMargins="0">
    <oddHeader>&amp;RKY PSC Case No. 2021-00183
Staff 3-034
Attachment  A
Page &amp;P of &amp;N</oddHeader>
  </headerFooter>
  <ignoredErrors>
    <ignoredError sqref="B13:G13" numberStoredAsText="1"/>
    <ignoredError sqref="E28:E31 G28:G31" unlockedFormula="1"/>
    <ignoredError sqref="F28:F31" formula="1" unlocked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ransitionEvaluation="1" transitionEntry="1" codeName="Sheet26">
    <tabColor rgb="FF00B050"/>
  </sheetPr>
  <dimension ref="A1:J24"/>
  <sheetViews>
    <sheetView zoomScaleNormal="100" workbookViewId="0">
      <selection activeCell="J2" sqref="J2"/>
    </sheetView>
  </sheetViews>
  <sheetFormatPr defaultColWidth="12.109375" defaultRowHeight="12.75"/>
  <cols>
    <col min="1" max="1" width="7.109375" style="94" customWidth="1"/>
    <col min="2" max="2" width="7.88671875" style="94" customWidth="1"/>
    <col min="3" max="3" width="6.109375" style="94" bestFit="1" customWidth="1"/>
    <col min="4" max="16384" width="12.109375" style="94"/>
  </cols>
  <sheetData>
    <row r="1" spans="1:10" ht="14.25">
      <c r="A1" s="622" t="str">
        <f>'(WP) Instructions &amp; Input'!B2</f>
        <v>COLUMBIA GAS OF KENTUCKY, INC.</v>
      </c>
      <c r="B1" s="622"/>
      <c r="C1" s="622"/>
      <c r="D1" s="622"/>
      <c r="E1" s="622"/>
      <c r="F1" s="622"/>
      <c r="G1" s="622"/>
      <c r="J1" s="614" t="s">
        <v>392</v>
      </c>
    </row>
    <row r="2" spans="1:10" ht="14.25">
      <c r="A2" s="622" t="str">
        <f>'(WP) Instructions &amp; Input'!B9</f>
        <v>CASE NO. 2021-00183</v>
      </c>
      <c r="B2" s="622"/>
      <c r="C2" s="622"/>
      <c r="D2" s="622"/>
      <c r="E2" s="622"/>
      <c r="F2" s="622"/>
      <c r="G2" s="622"/>
      <c r="J2" s="615" t="s">
        <v>394</v>
      </c>
    </row>
    <row r="3" spans="1:10" ht="14.25">
      <c r="A3" s="653" t="str">
        <f>'(WP) Instructions &amp; Input'!B3</f>
        <v>CASH WORKING CAPITAL</v>
      </c>
      <c r="B3" s="653"/>
      <c r="C3" s="653"/>
      <c r="D3" s="653"/>
      <c r="E3" s="653"/>
      <c r="F3" s="653"/>
      <c r="G3" s="653"/>
      <c r="J3" s="614" t="s">
        <v>393</v>
      </c>
    </row>
    <row r="4" spans="1:10" ht="13.15">
      <c r="A4" s="648" t="s">
        <v>326</v>
      </c>
      <c r="B4" s="648"/>
      <c r="C4" s="648"/>
      <c r="D4" s="648"/>
      <c r="E4" s="648"/>
      <c r="F4" s="648"/>
      <c r="G4" s="648"/>
    </row>
    <row r="5" spans="1:10" ht="13.15">
      <c r="A5" s="622" t="str">
        <f>'(WP) Instructions &amp; Input'!B4</f>
        <v>TME:  DECEMBER 31, 2019</v>
      </c>
      <c r="B5" s="622"/>
      <c r="C5" s="622"/>
      <c r="D5" s="622"/>
      <c r="E5" s="622"/>
      <c r="F5" s="622"/>
      <c r="G5" s="622"/>
    </row>
    <row r="6" spans="1:10" ht="13.15">
      <c r="A6" s="99"/>
      <c r="B6" s="99"/>
      <c r="C6" s="99"/>
      <c r="D6" s="99"/>
      <c r="E6" s="99"/>
      <c r="F6" s="99"/>
      <c r="G6" s="99"/>
    </row>
    <row r="7" spans="1:10" ht="13.15">
      <c r="A7" s="99"/>
      <c r="B7" s="99"/>
      <c r="C7" s="99"/>
      <c r="D7" s="99"/>
      <c r="E7" s="99"/>
      <c r="F7" s="99"/>
      <c r="G7" s="600" t="str">
        <f>'(WP) Instructions &amp; Input'!$B$11</f>
        <v>Attachment KLJ-CWC-1</v>
      </c>
    </row>
    <row r="8" spans="1:10" ht="13.15">
      <c r="A8" s="99"/>
      <c r="B8" s="99"/>
      <c r="C8" s="99"/>
      <c r="D8" s="99"/>
      <c r="E8" s="99"/>
      <c r="F8" s="99"/>
      <c r="G8" s="600" t="s">
        <v>355</v>
      </c>
    </row>
    <row r="9" spans="1:10" ht="13.15">
      <c r="A9" s="99"/>
      <c r="B9" s="99"/>
      <c r="C9" s="99"/>
      <c r="D9" s="99"/>
      <c r="E9" s="99"/>
      <c r="F9" s="99"/>
      <c r="G9" s="588" t="str">
        <f>'(WP) Instructions &amp; Input'!$B$12</f>
        <v>WITNESS: JOHNSON</v>
      </c>
    </row>
    <row r="11" spans="1:10" ht="13.15">
      <c r="A11" s="146"/>
      <c r="B11" s="146"/>
      <c r="C11" s="147" t="s">
        <v>24</v>
      </c>
      <c r="D11" s="146"/>
      <c r="E11" s="148" t="s">
        <v>96</v>
      </c>
      <c r="F11" s="146"/>
      <c r="G11" s="148" t="s">
        <v>77</v>
      </c>
    </row>
    <row r="12" spans="1:10" ht="13.15">
      <c r="A12" s="148" t="s">
        <v>12</v>
      </c>
      <c r="B12" s="148" t="s">
        <v>16</v>
      </c>
      <c r="C12" s="148" t="s">
        <v>129</v>
      </c>
      <c r="D12" s="148" t="s">
        <v>73</v>
      </c>
      <c r="E12" s="148" t="s">
        <v>140</v>
      </c>
      <c r="F12" s="148" t="s">
        <v>14</v>
      </c>
      <c r="G12" s="148" t="s">
        <v>14</v>
      </c>
    </row>
    <row r="13" spans="1:10" ht="13.15">
      <c r="A13" s="149" t="s">
        <v>15</v>
      </c>
      <c r="B13" s="149" t="s">
        <v>141</v>
      </c>
      <c r="C13" s="149" t="s">
        <v>130</v>
      </c>
      <c r="D13" s="149" t="s">
        <v>81</v>
      </c>
      <c r="E13" s="149" t="s">
        <v>138</v>
      </c>
      <c r="F13" s="149" t="s">
        <v>17</v>
      </c>
      <c r="G13" s="149" t="s">
        <v>17</v>
      </c>
    </row>
    <row r="14" spans="1:10" ht="13.15">
      <c r="A14" s="146"/>
      <c r="B14" s="148" t="s">
        <v>18</v>
      </c>
      <c r="C14" s="148" t="s">
        <v>19</v>
      </c>
      <c r="D14" s="121" t="s">
        <v>20</v>
      </c>
      <c r="E14" s="121" t="s">
        <v>21</v>
      </c>
      <c r="F14" s="188" t="s">
        <v>22</v>
      </c>
      <c r="G14" s="188" t="s">
        <v>215</v>
      </c>
    </row>
    <row r="15" spans="1:10" ht="13.15">
      <c r="A15" s="146"/>
      <c r="B15" s="148"/>
      <c r="C15" s="148"/>
      <c r="D15" s="148"/>
      <c r="E15" s="148"/>
      <c r="F15" s="148"/>
      <c r="G15" s="148"/>
    </row>
    <row r="16" spans="1:10" ht="6" customHeight="1">
      <c r="A16" s="150"/>
      <c r="B16" s="150"/>
      <c r="C16" s="150"/>
      <c r="D16" s="150"/>
      <c r="E16" s="150"/>
      <c r="F16" s="150"/>
      <c r="G16" s="150"/>
    </row>
    <row r="17" spans="1:7">
      <c r="A17" s="151">
        <v>1</v>
      </c>
      <c r="B17" s="152">
        <v>0.25</v>
      </c>
      <c r="C17" s="153">
        <v>2019</v>
      </c>
      <c r="D17" s="522">
        <f>DATE(2019,4,16)</f>
        <v>43571</v>
      </c>
      <c r="E17" s="154">
        <f>DATE(2019,7,1)</f>
        <v>43647</v>
      </c>
      <c r="F17" s="214">
        <f>D17-E17</f>
        <v>-76</v>
      </c>
      <c r="G17" s="212">
        <f>ROUND(F17*B17,2)</f>
        <v>-19</v>
      </c>
    </row>
    <row r="18" spans="1:7">
      <c r="A18" s="153">
        <f>A17+1</f>
        <v>2</v>
      </c>
      <c r="B18" s="152">
        <v>0.25</v>
      </c>
      <c r="C18" s="153">
        <v>2019</v>
      </c>
      <c r="D18" s="522">
        <f>DATE(2019,6,17)</f>
        <v>43633</v>
      </c>
      <c r="E18" s="154">
        <f>E17</f>
        <v>43647</v>
      </c>
      <c r="F18" s="214">
        <f>D18-E18</f>
        <v>-14</v>
      </c>
      <c r="G18" s="212">
        <f>ROUND(F18*B18,2)</f>
        <v>-3.5</v>
      </c>
    </row>
    <row r="19" spans="1:7">
      <c r="A19" s="153">
        <f>A18+1</f>
        <v>3</v>
      </c>
      <c r="B19" s="152">
        <v>0.25</v>
      </c>
      <c r="C19" s="153">
        <v>2019</v>
      </c>
      <c r="D19" s="522">
        <f>DATE(2019,9,16)</f>
        <v>43724</v>
      </c>
      <c r="E19" s="154">
        <f>E18</f>
        <v>43647</v>
      </c>
      <c r="F19" s="214">
        <f>D19-E19</f>
        <v>77</v>
      </c>
      <c r="G19" s="212">
        <f>ROUND(F19*B19,2)</f>
        <v>19.25</v>
      </c>
    </row>
    <row r="20" spans="1:7">
      <c r="A20" s="153">
        <f>A19+1</f>
        <v>4</v>
      </c>
      <c r="B20" s="152">
        <v>0.25</v>
      </c>
      <c r="C20" s="153">
        <v>2019</v>
      </c>
      <c r="D20" s="522">
        <f>DATE(2019,12,16)</f>
        <v>43815</v>
      </c>
      <c r="E20" s="154">
        <f>E19</f>
        <v>43647</v>
      </c>
      <c r="F20" s="214">
        <f>D20-E20</f>
        <v>168</v>
      </c>
      <c r="G20" s="519">
        <f>ROUND(F20*B20,2)</f>
        <v>42</v>
      </c>
    </row>
    <row r="21" spans="1:7" ht="6" customHeight="1">
      <c r="A21" s="150"/>
      <c r="B21" s="155"/>
      <c r="C21" s="150"/>
      <c r="D21" s="150"/>
      <c r="E21" s="150"/>
      <c r="F21" s="520"/>
      <c r="G21" s="520"/>
    </row>
    <row r="22" spans="1:7" ht="14.25">
      <c r="A22" s="153">
        <f>A20+1</f>
        <v>5</v>
      </c>
      <c r="C22" s="150"/>
      <c r="D22" s="150"/>
      <c r="E22" s="150"/>
      <c r="F22" s="521" t="s">
        <v>71</v>
      </c>
      <c r="G22" s="586">
        <f>SUM(G17:G21)</f>
        <v>38.75</v>
      </c>
    </row>
    <row r="23" spans="1:7">
      <c r="A23" s="150"/>
      <c r="B23" s="150"/>
      <c r="C23" s="150"/>
      <c r="D23" s="150"/>
      <c r="E23" s="150"/>
      <c r="F23" s="150"/>
      <c r="G23" s="150"/>
    </row>
    <row r="24" spans="1:7">
      <c r="A24" s="156" t="s">
        <v>142</v>
      </c>
    </row>
  </sheetData>
  <mergeCells count="5">
    <mergeCell ref="A5:G5"/>
    <mergeCell ref="A4:G4"/>
    <mergeCell ref="A1:G1"/>
    <mergeCell ref="A3:G3"/>
    <mergeCell ref="A2:G2"/>
  </mergeCells>
  <phoneticPr fontId="0" type="noConversion"/>
  <printOptions horizontalCentered="1"/>
  <pageMargins left="0.5" right="0.5" top="1" bottom="0.1" header="0.5" footer="0.38"/>
  <pageSetup orientation="portrait" r:id="rId1"/>
  <headerFooter alignWithMargins="0">
    <oddHeader>&amp;RKY PSC Case No. 2021-00183
Staff 3-034
Attachment  A
Page &amp;P of &amp;N</oddHeader>
  </headerFooter>
  <ignoredErrors>
    <ignoredError sqref="B14:G14" numberStoredAsText="1"/>
    <ignoredError sqref="A18:A22 F17 F18 F19 F20 D17:E20" unlocked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ransitionEvaluation="1" transitionEntry="1" codeName="Sheet28">
    <tabColor rgb="FF00B050"/>
  </sheetPr>
  <dimension ref="A1:J65"/>
  <sheetViews>
    <sheetView zoomScaleNormal="100" workbookViewId="0">
      <selection activeCell="H2" sqref="H2"/>
    </sheetView>
  </sheetViews>
  <sheetFormatPr defaultColWidth="9.6640625" defaultRowHeight="13.15"/>
  <cols>
    <col min="1" max="1" width="4.21875" style="2" customWidth="1"/>
    <col min="2" max="2" width="27.21875" style="2" customWidth="1"/>
    <col min="3" max="3" width="13.33203125" style="2" customWidth="1"/>
    <col min="4" max="4" width="9.88671875" style="2" customWidth="1"/>
    <col min="5" max="5" width="15.33203125" style="2" customWidth="1"/>
    <col min="6" max="6" width="4.88671875" style="2" customWidth="1"/>
    <col min="7" max="7" width="9.6640625" style="2"/>
    <col min="8" max="8" width="29.88671875" style="2" customWidth="1"/>
    <col min="9" max="9" width="22" style="2" customWidth="1"/>
    <col min="10" max="10" width="13.33203125" style="2" customWidth="1"/>
    <col min="11" max="16384" width="9.6640625" style="2"/>
  </cols>
  <sheetData>
    <row r="1" spans="1:10" ht="14.25">
      <c r="A1" s="622" t="str">
        <f>'(WP) Instructions &amp; Input'!B2</f>
        <v>COLUMBIA GAS OF KENTUCKY, INC.</v>
      </c>
      <c r="B1" s="622"/>
      <c r="C1" s="622"/>
      <c r="D1" s="622"/>
      <c r="E1" s="622"/>
      <c r="F1" s="5"/>
      <c r="G1" s="5"/>
      <c r="H1" s="614" t="s">
        <v>392</v>
      </c>
      <c r="I1" s="52"/>
      <c r="J1" s="5"/>
    </row>
    <row r="2" spans="1:10" ht="14.25">
      <c r="A2" s="622" t="str">
        <f>'(WP) Instructions &amp; Input'!B9</f>
        <v>CASE NO. 2021-00183</v>
      </c>
      <c r="B2" s="622"/>
      <c r="C2" s="622"/>
      <c r="D2" s="622"/>
      <c r="E2" s="622"/>
      <c r="F2" s="5"/>
      <c r="G2" s="5"/>
      <c r="H2" s="615" t="s">
        <v>394</v>
      </c>
      <c r="I2" s="5"/>
      <c r="J2" s="5"/>
    </row>
    <row r="3" spans="1:10" ht="14.25">
      <c r="A3" s="625" t="str">
        <f>'(WP) Instructions &amp; Input'!B3</f>
        <v>CASH WORKING CAPITAL</v>
      </c>
      <c r="B3" s="625"/>
      <c r="C3" s="625"/>
      <c r="D3" s="625"/>
      <c r="E3" s="625"/>
      <c r="F3" s="5"/>
      <c r="G3" s="5"/>
      <c r="H3" s="614" t="s">
        <v>393</v>
      </c>
      <c r="I3" s="53"/>
      <c r="J3" s="5"/>
    </row>
    <row r="4" spans="1:10">
      <c r="A4" s="648" t="s">
        <v>327</v>
      </c>
      <c r="B4" s="648"/>
      <c r="C4" s="648"/>
      <c r="D4" s="648"/>
      <c r="E4" s="648"/>
      <c r="F4" s="5"/>
      <c r="G4" s="5"/>
      <c r="H4" s="5"/>
      <c r="I4" s="53"/>
      <c r="J4" s="5"/>
    </row>
    <row r="5" spans="1:10">
      <c r="A5" s="622" t="str">
        <f>'(WP) Instructions &amp; Input'!B4</f>
        <v>TME:  DECEMBER 31, 2019</v>
      </c>
      <c r="B5" s="622"/>
      <c r="C5" s="622"/>
      <c r="D5" s="622"/>
      <c r="E5" s="622"/>
      <c r="F5" s="5"/>
      <c r="G5" s="5"/>
      <c r="H5" s="5"/>
      <c r="I5" s="54"/>
      <c r="J5" s="5"/>
    </row>
    <row r="6" spans="1:10">
      <c r="A6" s="94"/>
      <c r="B6" s="94"/>
      <c r="C6" s="94"/>
      <c r="D6" s="94"/>
      <c r="E6" s="94"/>
      <c r="F6" s="5"/>
      <c r="G6" s="5"/>
      <c r="H6" s="5"/>
      <c r="I6" s="5"/>
      <c r="J6" s="55"/>
    </row>
    <row r="7" spans="1:10">
      <c r="A7" s="94"/>
      <c r="B7" s="94"/>
      <c r="C7" s="94"/>
      <c r="D7" s="94"/>
      <c r="E7" s="600" t="str">
        <f>'(WP) Instructions &amp; Input'!$B$11</f>
        <v>Attachment KLJ-CWC-1</v>
      </c>
      <c r="F7" s="5"/>
      <c r="G7" s="5"/>
      <c r="H7" s="5"/>
      <c r="I7" s="5"/>
      <c r="J7" s="55"/>
    </row>
    <row r="8" spans="1:10">
      <c r="A8" s="94"/>
      <c r="B8" s="94"/>
      <c r="C8" s="94"/>
      <c r="D8" s="94"/>
      <c r="E8" s="600" t="s">
        <v>356</v>
      </c>
      <c r="F8" s="5"/>
      <c r="G8" s="5"/>
      <c r="H8" s="5"/>
      <c r="I8" s="5"/>
      <c r="J8" s="55"/>
    </row>
    <row r="9" spans="1:10">
      <c r="A9" s="94"/>
      <c r="B9" s="94"/>
      <c r="C9" s="94"/>
      <c r="D9" s="94"/>
      <c r="E9" s="588" t="str">
        <f>'(WP) Instructions &amp; Input'!$B$12</f>
        <v>WITNESS: JOHNSON</v>
      </c>
      <c r="F9" s="5"/>
      <c r="G9" s="5"/>
      <c r="H9" s="5"/>
      <c r="I9" s="5"/>
      <c r="J9" s="55"/>
    </row>
    <row r="10" spans="1:10">
      <c r="A10" s="94"/>
      <c r="B10" s="94"/>
      <c r="C10" s="94"/>
      <c r="D10" s="94"/>
      <c r="E10" s="94"/>
      <c r="F10" s="5"/>
      <c r="G10" s="5"/>
      <c r="H10" s="5"/>
      <c r="I10" s="5"/>
      <c r="J10" s="55"/>
    </row>
    <row r="11" spans="1:10">
      <c r="A11" s="100"/>
      <c r="B11" s="100"/>
      <c r="C11" s="100"/>
      <c r="D11" s="100"/>
      <c r="E11" s="99" t="s">
        <v>72</v>
      </c>
      <c r="F11" s="5"/>
      <c r="G11" s="5"/>
      <c r="H11" s="56"/>
      <c r="I11" s="56"/>
      <c r="J11" s="56"/>
    </row>
    <row r="12" spans="1:10">
      <c r="A12" s="121" t="s">
        <v>12</v>
      </c>
      <c r="B12" s="100"/>
      <c r="C12" s="100"/>
      <c r="D12" s="121" t="s">
        <v>14</v>
      </c>
      <c r="E12" s="121" t="s">
        <v>14</v>
      </c>
      <c r="F12" s="5"/>
      <c r="G12" s="5"/>
      <c r="H12" s="13"/>
      <c r="I12" s="13"/>
      <c r="J12" s="13"/>
    </row>
    <row r="13" spans="1:10">
      <c r="A13" s="124" t="s">
        <v>15</v>
      </c>
      <c r="B13" s="124" t="s">
        <v>143</v>
      </c>
      <c r="C13" s="124" t="s">
        <v>16</v>
      </c>
      <c r="D13" s="124" t="s">
        <v>17</v>
      </c>
      <c r="E13" s="124" t="s">
        <v>17</v>
      </c>
      <c r="F13" s="5"/>
      <c r="G13" s="5"/>
      <c r="H13" s="12"/>
      <c r="I13" s="5"/>
      <c r="J13" s="13"/>
    </row>
    <row r="14" spans="1:10">
      <c r="A14" s="100"/>
      <c r="B14" s="100"/>
      <c r="C14" s="121" t="s">
        <v>18</v>
      </c>
      <c r="D14" s="121" t="s">
        <v>19</v>
      </c>
      <c r="E14" s="121" t="s">
        <v>91</v>
      </c>
      <c r="F14" s="5"/>
      <c r="G14" s="5"/>
      <c r="H14" s="5"/>
      <c r="I14" s="5"/>
      <c r="J14" s="5"/>
    </row>
    <row r="15" spans="1:10">
      <c r="A15" s="94"/>
      <c r="B15" s="94"/>
      <c r="C15" s="98" t="s">
        <v>23</v>
      </c>
      <c r="D15" s="94"/>
      <c r="E15" s="98" t="s">
        <v>23</v>
      </c>
      <c r="F15" s="5"/>
      <c r="G15" s="5"/>
      <c r="H15" s="12"/>
      <c r="I15" s="12"/>
      <c r="J15" s="14"/>
    </row>
    <row r="16" spans="1:10">
      <c r="A16" s="94"/>
      <c r="B16" s="94"/>
      <c r="C16" s="98"/>
      <c r="D16" s="94"/>
      <c r="E16" s="98"/>
      <c r="F16" s="5"/>
      <c r="G16" s="5"/>
      <c r="H16" s="12"/>
      <c r="I16" s="12"/>
      <c r="J16" s="14"/>
    </row>
    <row r="17" spans="1:10" ht="6" customHeight="1">
      <c r="A17" s="94"/>
      <c r="B17" s="94"/>
      <c r="C17" s="94"/>
      <c r="D17" s="94"/>
      <c r="E17" s="94"/>
      <c r="F17" s="5"/>
      <c r="G17" s="5"/>
      <c r="H17" s="5"/>
      <c r="I17" s="5"/>
      <c r="J17" s="57"/>
    </row>
    <row r="18" spans="1:10">
      <c r="A18" s="135">
        <v>1</v>
      </c>
      <c r="B18" s="94" t="s">
        <v>144</v>
      </c>
      <c r="C18" s="331">
        <f>'Sh 14a - Int'!F47</f>
        <v>6707343.0499999989</v>
      </c>
      <c r="D18" s="523">
        <f>ROUND((E18/C18),2)</f>
        <v>93.66</v>
      </c>
      <c r="E18" s="331">
        <f>'Sh 14a - Int'!G47</f>
        <v>628239153</v>
      </c>
      <c r="F18" s="5"/>
      <c r="G18" s="5"/>
      <c r="H18" s="12"/>
      <c r="I18" s="12"/>
      <c r="J18" s="14"/>
    </row>
    <row r="19" spans="1:10">
      <c r="A19" s="135"/>
      <c r="B19" s="94"/>
      <c r="C19" s="331"/>
      <c r="D19" s="523"/>
      <c r="E19" s="331"/>
      <c r="F19" s="5"/>
      <c r="G19" s="5"/>
      <c r="H19" s="58"/>
      <c r="I19" s="12"/>
      <c r="J19" s="14"/>
    </row>
    <row r="20" spans="1:10">
      <c r="A20" s="135">
        <f>A18+1</f>
        <v>2</v>
      </c>
      <c r="B20" s="137" t="s">
        <v>145</v>
      </c>
      <c r="C20" s="524">
        <f>'Sh 14a - Int'!F29</f>
        <v>234817.49</v>
      </c>
      <c r="D20" s="525">
        <f>ROUND((E20/C20),2)</f>
        <v>16.28</v>
      </c>
      <c r="E20" s="524">
        <f>'Sh 14a - Int'!G29</f>
        <v>3822683</v>
      </c>
      <c r="F20" s="5"/>
      <c r="G20" s="5"/>
      <c r="H20" s="31"/>
      <c r="I20" s="12"/>
      <c r="J20" s="14"/>
    </row>
    <row r="21" spans="1:10" ht="6" customHeight="1">
      <c r="A21" s="98"/>
      <c r="B21" s="94"/>
      <c r="C21" s="138"/>
      <c r="D21" s="139"/>
      <c r="E21" s="140"/>
      <c r="F21" s="5"/>
      <c r="G21" s="5"/>
      <c r="H21" s="5"/>
      <c r="I21" s="5"/>
      <c r="J21" s="5"/>
    </row>
    <row r="22" spans="1:10" ht="14.25">
      <c r="A22" s="98">
        <f>A20+1</f>
        <v>3</v>
      </c>
      <c r="B22" s="141" t="s">
        <v>54</v>
      </c>
      <c r="C22" s="142">
        <f>SUM(C18:C20)</f>
        <v>6942160.5399999991</v>
      </c>
      <c r="D22" s="143">
        <f>ROUND(E22/C22,2)</f>
        <v>91.05</v>
      </c>
      <c r="E22" s="142">
        <f>SUM(E18:E20)</f>
        <v>632061836</v>
      </c>
      <c r="F22" s="5"/>
      <c r="G22" s="5"/>
      <c r="H22" s="12"/>
      <c r="I22" s="12"/>
      <c r="J22" s="12"/>
    </row>
    <row r="23" spans="1:10">
      <c r="A23" s="94"/>
      <c r="B23" s="94"/>
      <c r="C23" s="94"/>
      <c r="D23" s="94"/>
      <c r="E23" s="94"/>
      <c r="F23" s="5"/>
      <c r="G23" s="5"/>
      <c r="H23" s="5"/>
      <c r="I23" s="5"/>
      <c r="J23" s="5"/>
    </row>
    <row r="24" spans="1:10">
      <c r="A24" s="94"/>
      <c r="B24" s="144"/>
      <c r="C24" s="94"/>
      <c r="D24" s="94"/>
      <c r="E24" s="94"/>
      <c r="F24" s="5"/>
      <c r="G24" s="5"/>
      <c r="H24" s="5"/>
      <c r="I24" s="5"/>
      <c r="J24" s="5"/>
    </row>
    <row r="25" spans="1:10">
      <c r="A25" s="94" t="s">
        <v>24</v>
      </c>
      <c r="B25" s="94"/>
      <c r="C25" s="94"/>
      <c r="D25" s="94"/>
      <c r="E25" s="94"/>
    </row>
    <row r="26" spans="1:10">
      <c r="A26" s="94"/>
      <c r="B26" s="94"/>
      <c r="C26" s="94"/>
      <c r="D26" s="94"/>
      <c r="E26" s="94"/>
    </row>
    <row r="27" spans="1:10">
      <c r="A27" s="94"/>
      <c r="B27" s="94"/>
      <c r="C27" s="94"/>
      <c r="D27" s="94"/>
      <c r="E27" s="94"/>
    </row>
    <row r="28" spans="1:10">
      <c r="A28" s="94"/>
      <c r="B28" s="94"/>
      <c r="C28" s="94"/>
      <c r="D28" s="94"/>
      <c r="E28" s="94"/>
    </row>
    <row r="29" spans="1:10">
      <c r="A29" s="94"/>
      <c r="B29" s="94"/>
      <c r="C29" s="94"/>
      <c r="D29" s="94"/>
      <c r="E29" s="94"/>
    </row>
    <row r="30" spans="1:10">
      <c r="A30" s="94"/>
      <c r="B30" s="94"/>
      <c r="C30" s="94"/>
      <c r="D30" s="94"/>
      <c r="E30" s="94"/>
    </row>
    <row r="31" spans="1:10">
      <c r="A31" s="94"/>
      <c r="B31" s="94"/>
      <c r="C31" s="94"/>
      <c r="D31" s="94"/>
      <c r="E31" s="94"/>
    </row>
    <row r="32" spans="1:10">
      <c r="A32" s="94"/>
      <c r="B32" s="94"/>
      <c r="C32" s="94"/>
      <c r="D32" s="94"/>
      <c r="E32" s="94"/>
      <c r="I32" s="3"/>
    </row>
    <row r="33" spans="1:9">
      <c r="A33" s="94"/>
      <c r="B33" s="94"/>
      <c r="C33" s="94"/>
      <c r="D33" s="94"/>
      <c r="E33" s="94"/>
      <c r="I33" s="50"/>
    </row>
    <row r="34" spans="1:9">
      <c r="A34" s="94"/>
      <c r="B34" s="94"/>
      <c r="C34" s="134"/>
      <c r="D34" s="94"/>
      <c r="E34" s="94"/>
    </row>
    <row r="35" spans="1:9">
      <c r="A35" s="94"/>
      <c r="B35" s="94"/>
      <c r="C35" s="145"/>
      <c r="D35" s="94"/>
      <c r="E35" s="94"/>
      <c r="H35" s="3"/>
    </row>
    <row r="36" spans="1:9">
      <c r="A36" s="94"/>
      <c r="B36" s="94"/>
      <c r="C36" s="94"/>
      <c r="D36" s="94"/>
      <c r="E36" s="94"/>
    </row>
    <row r="37" spans="1:9">
      <c r="A37" s="94"/>
      <c r="B37" s="134"/>
      <c r="C37" s="94"/>
      <c r="D37" s="94"/>
      <c r="E37" s="94"/>
    </row>
    <row r="38" spans="1:9">
      <c r="A38" s="94"/>
      <c r="B38" s="94"/>
      <c r="C38" s="94"/>
      <c r="D38" s="94"/>
      <c r="E38" s="94"/>
    </row>
    <row r="39" spans="1:9">
      <c r="A39" s="94"/>
      <c r="B39" s="94"/>
      <c r="C39" s="94"/>
      <c r="D39" s="94"/>
      <c r="E39" s="94"/>
    </row>
    <row r="42" spans="1:9">
      <c r="C42" s="50"/>
    </row>
    <row r="48" spans="1:9">
      <c r="C48" s="59"/>
      <c r="H48" s="2" t="s">
        <v>24</v>
      </c>
    </row>
    <row r="49" spans="3:3">
      <c r="C49" s="59"/>
    </row>
    <row r="50" spans="3:3">
      <c r="C50" s="59"/>
    </row>
    <row r="51" spans="3:3">
      <c r="C51" s="51"/>
    </row>
    <row r="52" spans="3:3">
      <c r="C52" s="51"/>
    </row>
    <row r="53" spans="3:3">
      <c r="C53" s="51"/>
    </row>
    <row r="54" spans="3:3">
      <c r="C54" s="51"/>
    </row>
    <row r="55" spans="3:3">
      <c r="C55" s="51"/>
    </row>
    <row r="56" spans="3:3">
      <c r="C56" s="51"/>
    </row>
    <row r="57" spans="3:3">
      <c r="C57" s="51"/>
    </row>
    <row r="58" spans="3:3">
      <c r="C58" s="51"/>
    </row>
    <row r="59" spans="3:3">
      <c r="C59" s="51"/>
    </row>
    <row r="60" spans="3:3">
      <c r="C60" s="51"/>
    </row>
    <row r="61" spans="3:3">
      <c r="C61" s="51"/>
    </row>
    <row r="62" spans="3:3">
      <c r="C62" s="51"/>
    </row>
    <row r="63" spans="3:3">
      <c r="C63" s="51"/>
    </row>
    <row r="64" spans="3:3">
      <c r="C64" s="51"/>
    </row>
    <row r="65" spans="3:3">
      <c r="C65" s="51"/>
    </row>
  </sheetData>
  <mergeCells count="5">
    <mergeCell ref="A5:E5"/>
    <mergeCell ref="A2:E2"/>
    <mergeCell ref="A1:E1"/>
    <mergeCell ref="A3:E3"/>
    <mergeCell ref="A4:E4"/>
  </mergeCells>
  <phoneticPr fontId="0" type="noConversion"/>
  <printOptions horizontalCentered="1"/>
  <pageMargins left="0.5" right="0.5" top="1" bottom="0.1" header="0.5" footer="0.38"/>
  <pageSetup orientation="portrait" r:id="rId1"/>
  <headerFooter alignWithMargins="0">
    <oddHeader>&amp;RKY PSC Case No. 2021-00183
Staff 3-034
Attachment  A
Page &amp;P of &amp;N</oddHeader>
  </headerFooter>
  <ignoredErrors>
    <ignoredError sqref="A3 D18:E21 C20 E22 A20" unlockedFormula="1"/>
    <ignoredError sqref="C14:E14" numberStoredAsText="1"/>
    <ignoredError sqref="D22" formula="1" unlocked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3">
    <tabColor rgb="FF00B050"/>
  </sheetPr>
  <dimension ref="A1:J47"/>
  <sheetViews>
    <sheetView zoomScaleNormal="100" workbookViewId="0">
      <selection activeCell="J2" sqref="J2"/>
    </sheetView>
  </sheetViews>
  <sheetFormatPr defaultColWidth="7.109375" defaultRowHeight="12.75"/>
  <cols>
    <col min="1" max="1" width="5.6640625" style="575" customWidth="1"/>
    <col min="2" max="3" width="8.6640625" style="576" customWidth="1"/>
    <col min="4" max="4" width="8.6640625" style="322" customWidth="1"/>
    <col min="5" max="5" width="9.6640625" style="576" customWidth="1"/>
    <col min="6" max="6" width="11.6640625" style="324" customWidth="1"/>
    <col min="7" max="7" width="11.109375" style="324" customWidth="1"/>
    <col min="8" max="16384" width="7.109375" style="576"/>
  </cols>
  <sheetData>
    <row r="1" spans="1:10" ht="14.25">
      <c r="A1" s="622" t="str">
        <f>'(WP) Instructions &amp; Input'!B2</f>
        <v>COLUMBIA GAS OF KENTUCKY, INC.</v>
      </c>
      <c r="B1" s="622"/>
      <c r="C1" s="622"/>
      <c r="D1" s="622"/>
      <c r="E1" s="622"/>
      <c r="F1" s="622"/>
      <c r="G1" s="622"/>
      <c r="J1" s="614" t="s">
        <v>392</v>
      </c>
    </row>
    <row r="2" spans="1:10" ht="14.25">
      <c r="A2" s="657" t="str">
        <f>'(WP) Instructions &amp; Input'!B9</f>
        <v>CASE NO. 2021-00183</v>
      </c>
      <c r="B2" s="657"/>
      <c r="C2" s="657"/>
      <c r="D2" s="657"/>
      <c r="E2" s="657"/>
      <c r="F2" s="657"/>
      <c r="G2" s="657"/>
      <c r="J2" s="615" t="s">
        <v>394</v>
      </c>
    </row>
    <row r="3" spans="1:10" ht="14.25">
      <c r="A3" s="634" t="str">
        <f>'Sh 14 - Int'!A3:E3</f>
        <v>CASH WORKING CAPITAL</v>
      </c>
      <c r="B3" s="634"/>
      <c r="C3" s="634"/>
      <c r="D3" s="634"/>
      <c r="E3" s="634"/>
      <c r="F3" s="634"/>
      <c r="G3" s="634"/>
      <c r="J3" s="614" t="s">
        <v>393</v>
      </c>
    </row>
    <row r="4" spans="1:10" ht="13.15">
      <c r="A4" s="655" t="s">
        <v>335</v>
      </c>
      <c r="B4" s="655"/>
      <c r="C4" s="655"/>
      <c r="D4" s="655"/>
      <c r="E4" s="655"/>
      <c r="F4" s="655"/>
      <c r="G4" s="655"/>
    </row>
    <row r="5" spans="1:10" ht="13.15">
      <c r="A5" s="656" t="str">
        <f>'(WP) Instructions &amp; Input'!B4</f>
        <v>TME:  DECEMBER 31, 2019</v>
      </c>
      <c r="B5" s="656"/>
      <c r="C5" s="656"/>
      <c r="D5" s="656"/>
      <c r="E5" s="656"/>
      <c r="F5" s="656"/>
      <c r="G5" s="656"/>
    </row>
    <row r="6" spans="1:10" ht="13.15">
      <c r="A6" s="589"/>
      <c r="B6" s="589"/>
      <c r="C6" s="589"/>
      <c r="D6" s="589"/>
      <c r="E6" s="589"/>
      <c r="F6" s="589"/>
      <c r="G6" s="589"/>
    </row>
    <row r="7" spans="1:10" ht="13.15">
      <c r="A7" s="589"/>
      <c r="B7" s="589"/>
      <c r="C7" s="589"/>
      <c r="D7" s="589"/>
      <c r="E7" s="589"/>
      <c r="F7" s="589"/>
      <c r="G7" s="600" t="str">
        <f>'(WP) Instructions &amp; Input'!$B$11</f>
        <v>Attachment KLJ-CWC-1</v>
      </c>
    </row>
    <row r="8" spans="1:10" ht="13.15">
      <c r="A8" s="589"/>
      <c r="B8" s="589"/>
      <c r="C8" s="589"/>
      <c r="D8" s="589"/>
      <c r="E8" s="589"/>
      <c r="F8" s="589"/>
      <c r="G8" s="600" t="s">
        <v>362</v>
      </c>
      <c r="H8" s="592"/>
    </row>
    <row r="9" spans="1:10" ht="13.15">
      <c r="A9" s="589"/>
      <c r="B9" s="589"/>
      <c r="C9" s="589"/>
      <c r="D9" s="589"/>
      <c r="E9" s="589"/>
      <c r="F9" s="589"/>
      <c r="G9" s="588" t="str">
        <f>'(WP) Instructions &amp; Input'!$B$12</f>
        <v>WITNESS: JOHNSON</v>
      </c>
    </row>
    <row r="10" spans="1:10" ht="13.15">
      <c r="A10" s="99"/>
      <c r="B10" s="99"/>
      <c r="C10" s="99"/>
      <c r="D10" s="99"/>
      <c r="E10" s="99"/>
      <c r="F10" s="94"/>
      <c r="G10" s="94"/>
    </row>
    <row r="11" spans="1:10" ht="13.15">
      <c r="A11" s="99" t="s">
        <v>12</v>
      </c>
      <c r="B11" s="120" t="s">
        <v>154</v>
      </c>
      <c r="C11" s="99" t="s">
        <v>85</v>
      </c>
      <c r="D11" s="99" t="s">
        <v>178</v>
      </c>
      <c r="E11" s="99" t="s">
        <v>14</v>
      </c>
      <c r="F11" s="99" t="s">
        <v>16</v>
      </c>
      <c r="G11" s="99" t="s">
        <v>77</v>
      </c>
    </row>
    <row r="12" spans="1:10" ht="13.15">
      <c r="A12" s="122" t="s">
        <v>15</v>
      </c>
      <c r="B12" s="123" t="s">
        <v>130</v>
      </c>
      <c r="C12" s="315" t="s">
        <v>73</v>
      </c>
      <c r="D12" s="315" t="s">
        <v>173</v>
      </c>
      <c r="E12" s="122" t="s">
        <v>17</v>
      </c>
      <c r="F12" s="122" t="s">
        <v>81</v>
      </c>
      <c r="G12" s="122" t="s">
        <v>137</v>
      </c>
    </row>
    <row r="13" spans="1:10" ht="13.15">
      <c r="A13" s="98"/>
      <c r="B13" s="99" t="s">
        <v>18</v>
      </c>
      <c r="C13" s="99" t="s">
        <v>19</v>
      </c>
      <c r="D13" s="178" t="s">
        <v>20</v>
      </c>
      <c r="E13" s="99" t="s">
        <v>75</v>
      </c>
      <c r="F13" s="178" t="s">
        <v>22</v>
      </c>
      <c r="G13" s="99" t="s">
        <v>74</v>
      </c>
    </row>
    <row r="14" spans="1:10" ht="13.15">
      <c r="A14" s="284" t="s">
        <v>145</v>
      </c>
      <c r="B14" s="99"/>
      <c r="C14" s="100"/>
      <c r="D14" s="99"/>
      <c r="E14" s="99"/>
      <c r="F14" s="99" t="s">
        <v>23</v>
      </c>
      <c r="G14" s="94"/>
    </row>
    <row r="15" spans="1:10" ht="6" customHeight="1">
      <c r="A15" s="98"/>
      <c r="B15" s="99"/>
      <c r="C15" s="100"/>
      <c r="D15" s="99"/>
      <c r="E15" s="99"/>
      <c r="F15" s="100"/>
      <c r="G15" s="94"/>
    </row>
    <row r="16" spans="1:10">
      <c r="A16" s="575">
        <v>1</v>
      </c>
      <c r="B16" s="580">
        <v>43496</v>
      </c>
      <c r="C16" s="581">
        <v>43497</v>
      </c>
      <c r="D16" s="577">
        <v>15.5</v>
      </c>
      <c r="E16" s="577">
        <f>C16-B16+D16</f>
        <v>16.5</v>
      </c>
      <c r="F16" s="388">
        <v>7841.7</v>
      </c>
      <c r="G16" s="388">
        <f t="shared" ref="G16:G27" si="0">ROUND(E16*F16,0)</f>
        <v>129388</v>
      </c>
    </row>
    <row r="17" spans="1:7">
      <c r="A17" s="575">
        <f t="shared" ref="A17:A27" si="1">A16+1</f>
        <v>2</v>
      </c>
      <c r="B17" s="581">
        <v>43524</v>
      </c>
      <c r="C17" s="581">
        <v>43525</v>
      </c>
      <c r="D17" s="577">
        <v>14</v>
      </c>
      <c r="E17" s="577">
        <f t="shared" ref="E17:E27" si="2">C17-B17+D17</f>
        <v>15</v>
      </c>
      <c r="F17" s="388">
        <v>5488.48</v>
      </c>
      <c r="G17" s="388">
        <f t="shared" si="0"/>
        <v>82327</v>
      </c>
    </row>
    <row r="18" spans="1:7">
      <c r="A18" s="575">
        <f t="shared" si="1"/>
        <v>3</v>
      </c>
      <c r="B18" s="581">
        <v>43555</v>
      </c>
      <c r="C18" s="581">
        <v>43556</v>
      </c>
      <c r="D18" s="577">
        <v>15.5</v>
      </c>
      <c r="E18" s="577">
        <f t="shared" si="2"/>
        <v>16.5</v>
      </c>
      <c r="F18" s="388">
        <v>459.65</v>
      </c>
      <c r="G18" s="388">
        <f t="shared" si="0"/>
        <v>7584</v>
      </c>
    </row>
    <row r="19" spans="1:7">
      <c r="A19" s="575">
        <f t="shared" si="1"/>
        <v>4</v>
      </c>
      <c r="B19" s="581">
        <v>43585</v>
      </c>
      <c r="C19" s="581">
        <v>43586</v>
      </c>
      <c r="D19" s="577">
        <v>15</v>
      </c>
      <c r="E19" s="577">
        <f t="shared" si="2"/>
        <v>16</v>
      </c>
      <c r="F19" s="388">
        <v>0</v>
      </c>
      <c r="G19" s="388">
        <f t="shared" si="0"/>
        <v>0</v>
      </c>
    </row>
    <row r="20" spans="1:7">
      <c r="A20" s="575">
        <f t="shared" si="1"/>
        <v>5</v>
      </c>
      <c r="B20" s="581">
        <v>43616</v>
      </c>
      <c r="C20" s="581">
        <v>43617</v>
      </c>
      <c r="D20" s="577">
        <v>15.5</v>
      </c>
      <c r="E20" s="577">
        <f t="shared" si="2"/>
        <v>16.5</v>
      </c>
      <c r="F20" s="388">
        <v>0</v>
      </c>
      <c r="G20" s="388">
        <f t="shared" si="0"/>
        <v>0</v>
      </c>
    </row>
    <row r="21" spans="1:7">
      <c r="A21" s="575">
        <f t="shared" si="1"/>
        <v>6</v>
      </c>
      <c r="B21" s="581">
        <v>43646</v>
      </c>
      <c r="C21" s="581">
        <v>43647</v>
      </c>
      <c r="D21" s="577">
        <v>15</v>
      </c>
      <c r="E21" s="577">
        <f t="shared" si="2"/>
        <v>16</v>
      </c>
      <c r="F21" s="388">
        <v>5621.59</v>
      </c>
      <c r="G21" s="388">
        <f t="shared" si="0"/>
        <v>89945</v>
      </c>
    </row>
    <row r="22" spans="1:7">
      <c r="A22" s="575">
        <f t="shared" si="1"/>
        <v>7</v>
      </c>
      <c r="B22" s="581">
        <v>43677</v>
      </c>
      <c r="C22" s="581">
        <v>43678</v>
      </c>
      <c r="D22" s="577">
        <v>15.5</v>
      </c>
      <c r="E22" s="577">
        <f t="shared" si="2"/>
        <v>16.5</v>
      </c>
      <c r="F22" s="388">
        <v>13837.1</v>
      </c>
      <c r="G22" s="388">
        <f t="shared" si="0"/>
        <v>228312</v>
      </c>
    </row>
    <row r="23" spans="1:7">
      <c r="A23" s="575">
        <f t="shared" si="1"/>
        <v>8</v>
      </c>
      <c r="B23" s="581">
        <v>43708</v>
      </c>
      <c r="C23" s="581">
        <v>43709</v>
      </c>
      <c r="D23" s="577">
        <v>15.5</v>
      </c>
      <c r="E23" s="577">
        <f t="shared" si="2"/>
        <v>16.5</v>
      </c>
      <c r="F23" s="388">
        <v>23583.58</v>
      </c>
      <c r="G23" s="388">
        <f t="shared" si="0"/>
        <v>389129</v>
      </c>
    </row>
    <row r="24" spans="1:7">
      <c r="A24" s="575">
        <f t="shared" si="1"/>
        <v>9</v>
      </c>
      <c r="B24" s="581">
        <v>43738</v>
      </c>
      <c r="C24" s="581">
        <v>43739</v>
      </c>
      <c r="D24" s="577">
        <v>15</v>
      </c>
      <c r="E24" s="577">
        <f t="shared" si="2"/>
        <v>16</v>
      </c>
      <c r="F24" s="388">
        <v>33854.879999999997</v>
      </c>
      <c r="G24" s="388">
        <f t="shared" si="0"/>
        <v>541678</v>
      </c>
    </row>
    <row r="25" spans="1:7">
      <c r="A25" s="575">
        <f t="shared" si="1"/>
        <v>10</v>
      </c>
      <c r="B25" s="581">
        <v>43769</v>
      </c>
      <c r="C25" s="581">
        <v>43770</v>
      </c>
      <c r="D25" s="577">
        <v>15.5</v>
      </c>
      <c r="E25" s="577">
        <f t="shared" si="2"/>
        <v>16.5</v>
      </c>
      <c r="F25" s="388">
        <v>45887.66</v>
      </c>
      <c r="G25" s="388">
        <f t="shared" si="0"/>
        <v>757146</v>
      </c>
    </row>
    <row r="26" spans="1:7">
      <c r="A26" s="575">
        <f t="shared" si="1"/>
        <v>11</v>
      </c>
      <c r="B26" s="581">
        <v>43799</v>
      </c>
      <c r="C26" s="581">
        <v>43800</v>
      </c>
      <c r="D26" s="577">
        <v>15</v>
      </c>
      <c r="E26" s="577">
        <f t="shared" si="2"/>
        <v>16</v>
      </c>
      <c r="F26" s="388">
        <v>47665.68</v>
      </c>
      <c r="G26" s="388">
        <f t="shared" si="0"/>
        <v>762651</v>
      </c>
    </row>
    <row r="27" spans="1:7" ht="15">
      <c r="A27" s="575">
        <f t="shared" si="1"/>
        <v>12</v>
      </c>
      <c r="B27" s="581">
        <v>43830</v>
      </c>
      <c r="C27" s="581">
        <v>43831</v>
      </c>
      <c r="D27" s="577">
        <v>15.5</v>
      </c>
      <c r="E27" s="577">
        <f t="shared" si="2"/>
        <v>16.5</v>
      </c>
      <c r="F27" s="582">
        <v>50577.17</v>
      </c>
      <c r="G27" s="582">
        <f t="shared" si="0"/>
        <v>834523</v>
      </c>
    </row>
    <row r="28" spans="1:7" ht="12.6" customHeight="1">
      <c r="D28" s="577"/>
      <c r="E28" s="578"/>
      <c r="F28" s="388"/>
      <c r="G28" s="388"/>
    </row>
    <row r="29" spans="1:7" ht="13.9">
      <c r="A29" s="575">
        <f>A27+1</f>
        <v>13</v>
      </c>
      <c r="D29" s="577"/>
      <c r="E29" s="578">
        <f>ROUND(G29/F29,2)</f>
        <v>16.28</v>
      </c>
      <c r="F29" s="579">
        <f>SUM(F15:F27)</f>
        <v>234817.49</v>
      </c>
      <c r="G29" s="579">
        <f>SUM(G14:G27)</f>
        <v>3822683</v>
      </c>
    </row>
    <row r="31" spans="1:7">
      <c r="A31" s="654"/>
      <c r="B31" s="654"/>
      <c r="C31" s="654"/>
      <c r="D31" s="654"/>
      <c r="E31" s="654"/>
      <c r="F31" s="654"/>
      <c r="G31" s="654"/>
    </row>
    <row r="32" spans="1:7" ht="13.15">
      <c r="A32" s="284" t="s">
        <v>144</v>
      </c>
      <c r="B32" s="99"/>
      <c r="C32" s="100"/>
      <c r="D32" s="99"/>
      <c r="E32" s="99"/>
      <c r="F32" s="99"/>
      <c r="G32" s="94"/>
    </row>
    <row r="33" spans="1:7" ht="13.15">
      <c r="A33" s="98"/>
      <c r="B33" s="99"/>
      <c r="C33" s="100"/>
      <c r="D33" s="99"/>
      <c r="E33" s="99"/>
      <c r="F33" s="100"/>
      <c r="G33" s="94"/>
    </row>
    <row r="34" spans="1:7">
      <c r="A34" s="575">
        <f>+A29+1</f>
        <v>14</v>
      </c>
      <c r="B34" s="580">
        <v>43496</v>
      </c>
      <c r="C34" s="580">
        <v>43619</v>
      </c>
      <c r="D34" s="577">
        <v>15.5</v>
      </c>
      <c r="E34" s="577">
        <f>C34-B34+D34</f>
        <v>138.5</v>
      </c>
      <c r="F34" s="388">
        <v>569664.76</v>
      </c>
      <c r="G34" s="388">
        <f t="shared" ref="G34:G45" si="3">ROUND(E34*F34,0)</f>
        <v>78898569</v>
      </c>
    </row>
    <row r="35" spans="1:7">
      <c r="A35" s="575">
        <f t="shared" ref="A35:A45" si="4">A34+1</f>
        <v>15</v>
      </c>
      <c r="B35" s="581">
        <v>43524</v>
      </c>
      <c r="C35" s="580">
        <v>43619</v>
      </c>
      <c r="D35" s="577">
        <v>14</v>
      </c>
      <c r="E35" s="577">
        <f t="shared" ref="E35:E45" si="5">C35-B35+D35</f>
        <v>109</v>
      </c>
      <c r="F35" s="388">
        <v>514535.91</v>
      </c>
      <c r="G35" s="388">
        <f t="shared" si="3"/>
        <v>56084414</v>
      </c>
    </row>
    <row r="36" spans="1:7">
      <c r="A36" s="575">
        <f t="shared" si="4"/>
        <v>16</v>
      </c>
      <c r="B36" s="581">
        <v>43555</v>
      </c>
      <c r="C36" s="580">
        <v>43619</v>
      </c>
      <c r="D36" s="577">
        <v>15.5</v>
      </c>
      <c r="E36" s="577">
        <f t="shared" si="5"/>
        <v>79.5</v>
      </c>
      <c r="F36" s="388">
        <v>569664.75</v>
      </c>
      <c r="G36" s="388">
        <f t="shared" si="3"/>
        <v>45288348</v>
      </c>
    </row>
    <row r="37" spans="1:7">
      <c r="A37" s="575">
        <f t="shared" si="4"/>
        <v>17</v>
      </c>
      <c r="B37" s="581">
        <v>43585</v>
      </c>
      <c r="C37" s="580">
        <v>43619</v>
      </c>
      <c r="D37" s="577">
        <v>15</v>
      </c>
      <c r="E37" s="577">
        <f t="shared" si="5"/>
        <v>49</v>
      </c>
      <c r="F37" s="388">
        <v>551288.47</v>
      </c>
      <c r="G37" s="388">
        <f t="shared" si="3"/>
        <v>27013135</v>
      </c>
    </row>
    <row r="38" spans="1:7">
      <c r="A38" s="575">
        <f t="shared" si="4"/>
        <v>18</v>
      </c>
      <c r="B38" s="581">
        <v>43616</v>
      </c>
      <c r="C38" s="580">
        <v>43619</v>
      </c>
      <c r="D38" s="577">
        <v>15.5</v>
      </c>
      <c r="E38" s="577">
        <f t="shared" si="5"/>
        <v>18.5</v>
      </c>
      <c r="F38" s="388">
        <v>569664.75</v>
      </c>
      <c r="G38" s="388">
        <f t="shared" si="3"/>
        <v>10538798</v>
      </c>
    </row>
    <row r="39" spans="1:7">
      <c r="A39" s="575">
        <f t="shared" si="4"/>
        <v>19</v>
      </c>
      <c r="B39" s="581">
        <v>43646</v>
      </c>
      <c r="C39" s="581">
        <v>43801</v>
      </c>
      <c r="D39" s="577">
        <v>15</v>
      </c>
      <c r="E39" s="577">
        <f t="shared" si="5"/>
        <v>170</v>
      </c>
      <c r="F39" s="388">
        <v>551288.47</v>
      </c>
      <c r="G39" s="388">
        <f t="shared" si="3"/>
        <v>93719040</v>
      </c>
    </row>
    <row r="40" spans="1:7">
      <c r="A40" s="575">
        <f t="shared" si="4"/>
        <v>20</v>
      </c>
      <c r="B40" s="581">
        <v>43677</v>
      </c>
      <c r="C40" s="581">
        <v>43801</v>
      </c>
      <c r="D40" s="577">
        <v>15.5</v>
      </c>
      <c r="E40" s="577">
        <f t="shared" si="5"/>
        <v>139.5</v>
      </c>
      <c r="F40" s="388">
        <v>569664.75</v>
      </c>
      <c r="G40" s="388">
        <f t="shared" si="3"/>
        <v>79468233</v>
      </c>
    </row>
    <row r="41" spans="1:7">
      <c r="A41" s="575">
        <f t="shared" si="4"/>
        <v>21</v>
      </c>
      <c r="B41" s="581">
        <v>43708</v>
      </c>
      <c r="C41" s="581">
        <v>43801</v>
      </c>
      <c r="D41" s="577">
        <v>15.5</v>
      </c>
      <c r="E41" s="577">
        <f t="shared" si="5"/>
        <v>108.5</v>
      </c>
      <c r="F41" s="388">
        <v>569664.75</v>
      </c>
      <c r="G41" s="388">
        <f t="shared" si="3"/>
        <v>61808625</v>
      </c>
    </row>
    <row r="42" spans="1:7">
      <c r="A42" s="575">
        <f t="shared" si="4"/>
        <v>22</v>
      </c>
      <c r="B42" s="581">
        <v>43738</v>
      </c>
      <c r="C42" s="581">
        <v>43801</v>
      </c>
      <c r="D42" s="577">
        <v>15</v>
      </c>
      <c r="E42" s="577">
        <f t="shared" si="5"/>
        <v>78</v>
      </c>
      <c r="F42" s="388">
        <v>551288.47</v>
      </c>
      <c r="G42" s="388">
        <f t="shared" si="3"/>
        <v>43000501</v>
      </c>
    </row>
    <row r="43" spans="1:7">
      <c r="A43" s="575">
        <f t="shared" si="4"/>
        <v>23</v>
      </c>
      <c r="B43" s="581">
        <v>43769</v>
      </c>
      <c r="C43" s="581">
        <v>43801</v>
      </c>
      <c r="D43" s="577">
        <v>15.5</v>
      </c>
      <c r="E43" s="577">
        <f t="shared" si="5"/>
        <v>47.5</v>
      </c>
      <c r="F43" s="388">
        <v>569664.75</v>
      </c>
      <c r="G43" s="388">
        <f t="shared" si="3"/>
        <v>27059076</v>
      </c>
    </row>
    <row r="44" spans="1:7">
      <c r="A44" s="575">
        <f t="shared" si="4"/>
        <v>24</v>
      </c>
      <c r="B44" s="581">
        <v>43799</v>
      </c>
      <c r="C44" s="581">
        <v>43801</v>
      </c>
      <c r="D44" s="577">
        <v>15</v>
      </c>
      <c r="E44" s="577">
        <f t="shared" si="5"/>
        <v>17</v>
      </c>
      <c r="F44" s="388">
        <v>551288.47</v>
      </c>
      <c r="G44" s="388">
        <f t="shared" si="3"/>
        <v>9371904</v>
      </c>
    </row>
    <row r="45" spans="1:7" ht="15">
      <c r="A45" s="575">
        <f t="shared" si="4"/>
        <v>25</v>
      </c>
      <c r="B45" s="581">
        <v>43830</v>
      </c>
      <c r="C45" s="581">
        <v>43983</v>
      </c>
      <c r="D45" s="577">
        <v>15.5</v>
      </c>
      <c r="E45" s="577">
        <f t="shared" si="5"/>
        <v>168.5</v>
      </c>
      <c r="F45" s="582">
        <v>569664.75</v>
      </c>
      <c r="G45" s="582">
        <f t="shared" si="3"/>
        <v>95988510</v>
      </c>
    </row>
    <row r="46" spans="1:7">
      <c r="D46" s="577"/>
      <c r="E46" s="578"/>
      <c r="F46" s="388"/>
      <c r="G46" s="388"/>
    </row>
    <row r="47" spans="1:7" ht="13.9">
      <c r="A47" s="575">
        <f>A45+1</f>
        <v>26</v>
      </c>
      <c r="D47" s="577"/>
      <c r="E47" s="578">
        <f>ROUND(G47/F47,2)</f>
        <v>93.66</v>
      </c>
      <c r="F47" s="579">
        <f>SUM(F33:F45)</f>
        <v>6707343.0499999989</v>
      </c>
      <c r="G47" s="579">
        <f>SUM(G32:G45)</f>
        <v>628239153</v>
      </c>
    </row>
  </sheetData>
  <mergeCells count="6">
    <mergeCell ref="A31:G31"/>
    <mergeCell ref="A1:G1"/>
    <mergeCell ref="A3:G3"/>
    <mergeCell ref="A4:G4"/>
    <mergeCell ref="A5:G5"/>
    <mergeCell ref="A2:G2"/>
  </mergeCells>
  <phoneticPr fontId="3" type="noConversion"/>
  <printOptions horizontalCentered="1"/>
  <pageMargins left="0.5" right="0.5" top="1" bottom="0.1" header="0.5" footer="0.38"/>
  <pageSetup orientation="portrait" r:id="rId1"/>
  <headerFooter alignWithMargins="0">
    <oddHeader>&amp;RKY PSC Case No. 2021-00183
Staff 3-034
Attachment  A
Page &amp;P of &amp;N</oddHeader>
  </headerFooter>
  <ignoredErrors>
    <ignoredError sqref="B13:G13"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ransitionEvaluation="1" transitionEntry="1" codeName="Sheet29">
    <tabColor rgb="FF00B050"/>
  </sheetPr>
  <dimension ref="A1:J59"/>
  <sheetViews>
    <sheetView zoomScaleNormal="100" workbookViewId="0">
      <selection activeCell="J2" sqref="J2"/>
    </sheetView>
  </sheetViews>
  <sheetFormatPr defaultColWidth="9.6640625" defaultRowHeight="12.75"/>
  <cols>
    <col min="1" max="1" width="5.6640625" style="94" customWidth="1"/>
    <col min="2" max="2" width="14.21875" style="94" customWidth="1"/>
    <col min="3" max="3" width="10.88671875" style="94" customWidth="1"/>
    <col min="4" max="4" width="11.6640625" style="94" customWidth="1"/>
    <col min="5" max="5" width="12.33203125" style="94" customWidth="1"/>
    <col min="6" max="6" width="9.109375" style="94" customWidth="1"/>
    <col min="7" max="7" width="12.21875" style="94" customWidth="1"/>
    <col min="8" max="8" width="2.88671875" style="94" customWidth="1"/>
    <col min="9" max="16384" width="9.6640625" style="94"/>
  </cols>
  <sheetData>
    <row r="1" spans="1:10" ht="14.25">
      <c r="A1" s="622" t="str">
        <f>'(WP) Instructions &amp; Input'!B2</f>
        <v>COLUMBIA GAS OF KENTUCKY, INC.</v>
      </c>
      <c r="B1" s="622"/>
      <c r="C1" s="622"/>
      <c r="D1" s="622"/>
      <c r="E1" s="622"/>
      <c r="F1" s="622"/>
      <c r="G1" s="622"/>
      <c r="H1" s="100"/>
      <c r="J1" s="614" t="s">
        <v>392</v>
      </c>
    </row>
    <row r="2" spans="1:10" ht="14.25">
      <c r="A2" s="622" t="str">
        <f>'(WP) Instructions &amp; Input'!B9</f>
        <v>CASE NO. 2021-00183</v>
      </c>
      <c r="B2" s="622"/>
      <c r="C2" s="622"/>
      <c r="D2" s="622"/>
      <c r="E2" s="622"/>
      <c r="F2" s="622"/>
      <c r="G2" s="622"/>
      <c r="H2" s="100"/>
      <c r="J2" s="615" t="s">
        <v>394</v>
      </c>
    </row>
    <row r="3" spans="1:10" ht="14.25">
      <c r="A3" s="622" t="str">
        <f>'(WP) Instructions &amp; Input'!B3</f>
        <v>CASH WORKING CAPITAL</v>
      </c>
      <c r="B3" s="622"/>
      <c r="C3" s="622"/>
      <c r="D3" s="622"/>
      <c r="E3" s="622"/>
      <c r="F3" s="622"/>
      <c r="G3" s="622"/>
      <c r="H3" s="100"/>
      <c r="J3" s="614" t="s">
        <v>393</v>
      </c>
    </row>
    <row r="4" spans="1:10" ht="13.15">
      <c r="A4" s="621" t="s">
        <v>329</v>
      </c>
      <c r="B4" s="621"/>
      <c r="C4" s="621"/>
      <c r="D4" s="621"/>
      <c r="E4" s="621"/>
      <c r="F4" s="621"/>
      <c r="G4" s="621"/>
      <c r="H4" s="100"/>
    </row>
    <row r="5" spans="1:10" ht="13.15">
      <c r="A5" s="622" t="str">
        <f>'(WP) Instructions &amp; Input'!B4</f>
        <v>TME:  DECEMBER 31, 2019</v>
      </c>
      <c r="B5" s="622"/>
      <c r="C5" s="622"/>
      <c r="D5" s="622"/>
      <c r="E5" s="622"/>
      <c r="F5" s="622"/>
      <c r="G5" s="622"/>
      <c r="H5" s="100"/>
    </row>
    <row r="6" spans="1:10" ht="13.15">
      <c r="A6" s="99"/>
      <c r="B6" s="99"/>
      <c r="C6" s="99"/>
      <c r="D6" s="99"/>
      <c r="E6" s="99"/>
      <c r="F6" s="99"/>
      <c r="G6" s="99"/>
      <c r="H6" s="100"/>
    </row>
    <row r="7" spans="1:10" ht="13.15">
      <c r="A7" s="99"/>
      <c r="B7" s="99"/>
      <c r="C7" s="99"/>
      <c r="D7" s="99"/>
      <c r="E7" s="99"/>
      <c r="F7" s="99"/>
      <c r="G7" s="600" t="str">
        <f>'(WP) Instructions &amp; Input'!$B$11</f>
        <v>Attachment KLJ-CWC-1</v>
      </c>
      <c r="H7" s="100"/>
    </row>
    <row r="8" spans="1:10" ht="13.15">
      <c r="A8" s="99"/>
      <c r="B8" s="99"/>
      <c r="C8" s="99"/>
      <c r="D8" s="99"/>
      <c r="E8" s="99"/>
      <c r="F8" s="99"/>
      <c r="G8" s="600" t="s">
        <v>357</v>
      </c>
      <c r="H8" s="100"/>
    </row>
    <row r="9" spans="1:10" ht="13.15">
      <c r="A9" s="99"/>
      <c r="B9" s="99"/>
      <c r="C9" s="99"/>
      <c r="D9" s="99"/>
      <c r="E9" s="99"/>
      <c r="F9" s="99"/>
      <c r="G9" s="588" t="str">
        <f>'(WP) Instructions &amp; Input'!$B$12</f>
        <v>WITNESS: JOHNSON</v>
      </c>
      <c r="H9" s="100"/>
    </row>
    <row r="10" spans="1:10" ht="13.15">
      <c r="A10" s="100"/>
      <c r="B10" s="100"/>
      <c r="C10" s="100"/>
      <c r="D10" s="100"/>
      <c r="E10" s="100"/>
      <c r="F10" s="100"/>
      <c r="G10" s="100"/>
      <c r="H10" s="100"/>
    </row>
    <row r="11" spans="1:10" ht="13.15">
      <c r="A11" s="99" t="s">
        <v>12</v>
      </c>
      <c r="B11" s="120" t="s">
        <v>3</v>
      </c>
      <c r="C11" s="120" t="s">
        <v>139</v>
      </c>
      <c r="D11" s="121" t="s">
        <v>85</v>
      </c>
      <c r="E11" s="121" t="s">
        <v>16</v>
      </c>
      <c r="F11" s="121" t="s">
        <v>14</v>
      </c>
      <c r="G11" s="99" t="s">
        <v>77</v>
      </c>
    </row>
    <row r="12" spans="1:10" ht="13.15">
      <c r="A12" s="122" t="s">
        <v>15</v>
      </c>
      <c r="B12" s="123" t="s">
        <v>130</v>
      </c>
      <c r="C12" s="123" t="s">
        <v>86</v>
      </c>
      <c r="D12" s="124" t="s">
        <v>73</v>
      </c>
      <c r="E12" s="124" t="s">
        <v>81</v>
      </c>
      <c r="F12" s="124" t="s">
        <v>17</v>
      </c>
      <c r="G12" s="122" t="s">
        <v>137</v>
      </c>
    </row>
    <row r="13" spans="1:10" ht="13.15">
      <c r="A13" s="100"/>
      <c r="B13" s="99" t="s">
        <v>18</v>
      </c>
      <c r="C13" s="99" t="s">
        <v>18</v>
      </c>
      <c r="D13" s="99" t="s">
        <v>19</v>
      </c>
      <c r="E13" s="121" t="s">
        <v>20</v>
      </c>
      <c r="F13" s="99" t="s">
        <v>21</v>
      </c>
      <c r="G13" s="99" t="s">
        <v>87</v>
      </c>
    </row>
    <row r="14" spans="1:10" ht="13.15">
      <c r="A14" s="100"/>
      <c r="B14" s="100"/>
      <c r="C14" s="100"/>
      <c r="D14" s="100"/>
      <c r="E14" s="99" t="s">
        <v>23</v>
      </c>
      <c r="F14" s="100"/>
      <c r="G14" s="99" t="s">
        <v>23</v>
      </c>
    </row>
    <row r="15" spans="1:10" ht="12.75" customHeight="1">
      <c r="B15" s="125" t="s">
        <v>297</v>
      </c>
      <c r="C15" s="126"/>
    </row>
    <row r="16" spans="1:10" ht="12.75" customHeight="1"/>
    <row r="17" spans="1:7" ht="12.75" customHeight="1">
      <c r="A17" s="98">
        <v>1</v>
      </c>
      <c r="B17" s="508">
        <v>43465</v>
      </c>
      <c r="C17" s="612">
        <v>15.5</v>
      </c>
      <c r="D17" s="508">
        <v>43495</v>
      </c>
      <c r="E17" s="510">
        <v>531406.31000000006</v>
      </c>
      <c r="F17" s="180">
        <f>(D17-B17)+C17</f>
        <v>45.5</v>
      </c>
      <c r="G17" s="180">
        <f t="shared" ref="G17:G28" si="0">ROUND(E17*F17,0)</f>
        <v>24178987</v>
      </c>
    </row>
    <row r="18" spans="1:7" ht="12.75" customHeight="1">
      <c r="A18" s="98">
        <f>A17+1</f>
        <v>2</v>
      </c>
      <c r="B18" s="508">
        <v>43496</v>
      </c>
      <c r="C18" s="612">
        <v>15.5</v>
      </c>
      <c r="D18" s="508">
        <v>43524</v>
      </c>
      <c r="E18" s="510">
        <v>617467.25</v>
      </c>
      <c r="F18" s="180">
        <f t="shared" ref="F18:F28" si="1">(D18-B18)+C18</f>
        <v>43.5</v>
      </c>
      <c r="G18" s="180">
        <f t="shared" si="0"/>
        <v>26859825</v>
      </c>
    </row>
    <row r="19" spans="1:7" ht="12.75" customHeight="1">
      <c r="A19" s="583">
        <f t="shared" ref="A19:A29" si="2">A18+1</f>
        <v>3</v>
      </c>
      <c r="B19" s="508">
        <v>43524</v>
      </c>
      <c r="C19" s="612">
        <v>14</v>
      </c>
      <c r="D19" s="508">
        <v>43554</v>
      </c>
      <c r="E19" s="510">
        <v>641399.43999999994</v>
      </c>
      <c r="F19" s="180">
        <f t="shared" si="1"/>
        <v>44</v>
      </c>
      <c r="G19" s="180">
        <f t="shared" si="0"/>
        <v>28221575</v>
      </c>
    </row>
    <row r="20" spans="1:7" ht="12.75" customHeight="1">
      <c r="A20" s="583">
        <f t="shared" si="2"/>
        <v>4</v>
      </c>
      <c r="B20" s="508">
        <v>43555</v>
      </c>
      <c r="C20" s="612">
        <v>15.5</v>
      </c>
      <c r="D20" s="508">
        <v>43585</v>
      </c>
      <c r="E20" s="510">
        <v>503831.98</v>
      </c>
      <c r="F20" s="180">
        <f t="shared" si="1"/>
        <v>45.5</v>
      </c>
      <c r="G20" s="180">
        <f t="shared" si="0"/>
        <v>22924355</v>
      </c>
    </row>
    <row r="21" spans="1:7" ht="12.75" customHeight="1">
      <c r="A21" s="583">
        <f t="shared" si="2"/>
        <v>5</v>
      </c>
      <c r="B21" s="508">
        <v>43585</v>
      </c>
      <c r="C21" s="612">
        <v>15</v>
      </c>
      <c r="D21" s="508">
        <v>43615</v>
      </c>
      <c r="E21" s="510">
        <v>317663.24</v>
      </c>
      <c r="F21" s="180">
        <f t="shared" si="1"/>
        <v>45</v>
      </c>
      <c r="G21" s="180">
        <f t="shared" si="0"/>
        <v>14294846</v>
      </c>
    </row>
    <row r="22" spans="1:7" ht="12.75" customHeight="1">
      <c r="A22" s="583">
        <f t="shared" si="2"/>
        <v>6</v>
      </c>
      <c r="B22" s="508">
        <v>43616</v>
      </c>
      <c r="C22" s="612">
        <v>15.5</v>
      </c>
      <c r="D22" s="508">
        <v>43646</v>
      </c>
      <c r="E22" s="510">
        <v>186443.94</v>
      </c>
      <c r="F22" s="180">
        <f t="shared" si="1"/>
        <v>45.5</v>
      </c>
      <c r="G22" s="180">
        <f t="shared" si="0"/>
        <v>8483199</v>
      </c>
    </row>
    <row r="23" spans="1:7" ht="12.75" customHeight="1">
      <c r="A23" s="583">
        <f t="shared" si="2"/>
        <v>7</v>
      </c>
      <c r="B23" s="508">
        <v>43646</v>
      </c>
      <c r="C23" s="612">
        <v>15</v>
      </c>
      <c r="D23" s="508">
        <v>43676</v>
      </c>
      <c r="E23" s="510">
        <v>160028.82999999999</v>
      </c>
      <c r="F23" s="180">
        <f t="shared" si="1"/>
        <v>45</v>
      </c>
      <c r="G23" s="180">
        <f t="shared" si="0"/>
        <v>7201297</v>
      </c>
    </row>
    <row r="24" spans="1:7" ht="12.75" customHeight="1">
      <c r="A24" s="583">
        <f t="shared" si="2"/>
        <v>8</v>
      </c>
      <c r="B24" s="508">
        <v>43677</v>
      </c>
      <c r="C24" s="612">
        <v>15.5</v>
      </c>
      <c r="D24" s="508">
        <v>43707</v>
      </c>
      <c r="E24" s="510">
        <v>141385.82999999999</v>
      </c>
      <c r="F24" s="180">
        <f t="shared" si="1"/>
        <v>45.5</v>
      </c>
      <c r="G24" s="180">
        <f t="shared" si="0"/>
        <v>6433055</v>
      </c>
    </row>
    <row r="25" spans="1:7" ht="12.75" customHeight="1">
      <c r="A25" s="583">
        <f t="shared" si="2"/>
        <v>9</v>
      </c>
      <c r="B25" s="508">
        <v>43708</v>
      </c>
      <c r="C25" s="612">
        <v>15.5</v>
      </c>
      <c r="D25" s="508">
        <v>43738</v>
      </c>
      <c r="E25" s="510">
        <v>137573.01</v>
      </c>
      <c r="F25" s="180">
        <f t="shared" si="1"/>
        <v>45.5</v>
      </c>
      <c r="G25" s="180">
        <f t="shared" si="0"/>
        <v>6259572</v>
      </c>
    </row>
    <row r="26" spans="1:7" ht="12.75" customHeight="1">
      <c r="A26" s="583">
        <f t="shared" si="2"/>
        <v>10</v>
      </c>
      <c r="B26" s="508">
        <v>43738</v>
      </c>
      <c r="C26" s="612">
        <v>15</v>
      </c>
      <c r="D26" s="508">
        <v>43768</v>
      </c>
      <c r="E26" s="510">
        <v>140100.4</v>
      </c>
      <c r="F26" s="180">
        <f t="shared" si="1"/>
        <v>45</v>
      </c>
      <c r="G26" s="180">
        <f t="shared" si="0"/>
        <v>6304518</v>
      </c>
    </row>
    <row r="27" spans="1:7" ht="12.75" customHeight="1">
      <c r="A27" s="583">
        <f t="shared" si="2"/>
        <v>11</v>
      </c>
      <c r="B27" s="508">
        <v>43769</v>
      </c>
      <c r="C27" s="612">
        <v>15.5</v>
      </c>
      <c r="D27" s="508">
        <v>43799</v>
      </c>
      <c r="E27" s="510">
        <v>150022.28</v>
      </c>
      <c r="F27" s="180">
        <f t="shared" si="1"/>
        <v>45.5</v>
      </c>
      <c r="G27" s="180">
        <f t="shared" si="0"/>
        <v>6826014</v>
      </c>
    </row>
    <row r="28" spans="1:7" ht="12.75" customHeight="1">
      <c r="A28" s="583">
        <f t="shared" si="2"/>
        <v>12</v>
      </c>
      <c r="B28" s="508">
        <v>43799</v>
      </c>
      <c r="C28" s="612">
        <v>15</v>
      </c>
      <c r="D28" s="508">
        <v>43829</v>
      </c>
      <c r="E28" s="511">
        <v>300856.03000000003</v>
      </c>
      <c r="F28" s="507">
        <f t="shared" si="1"/>
        <v>45</v>
      </c>
      <c r="G28" s="352">
        <f t="shared" si="0"/>
        <v>13538521</v>
      </c>
    </row>
    <row r="29" spans="1:7" ht="12.75" customHeight="1">
      <c r="A29" s="583">
        <f t="shared" si="2"/>
        <v>13</v>
      </c>
      <c r="B29" s="328"/>
      <c r="C29" s="509"/>
      <c r="D29" s="512"/>
      <c r="E29" s="513">
        <f>SUM(E17:E28)</f>
        <v>3828178.54</v>
      </c>
      <c r="F29" s="585">
        <f>ROUND(G29/E29,1)</f>
        <v>44.8</v>
      </c>
      <c r="G29" s="316">
        <f>SUM(G17:G28)</f>
        <v>171525764</v>
      </c>
    </row>
    <row r="30" spans="1:7" ht="12.75" customHeight="1">
      <c r="A30" s="98"/>
      <c r="B30" s="328"/>
      <c r="C30" s="509"/>
      <c r="D30" s="512"/>
      <c r="E30" s="513"/>
      <c r="F30" s="316"/>
      <c r="G30" s="316"/>
    </row>
    <row r="31" spans="1:7" ht="12.75" customHeight="1">
      <c r="A31" s="98"/>
      <c r="B31" s="514" t="s">
        <v>296</v>
      </c>
      <c r="C31" s="515"/>
      <c r="D31" s="512"/>
      <c r="E31" s="516"/>
      <c r="F31" s="180" t="s">
        <v>24</v>
      </c>
      <c r="G31" s="194"/>
    </row>
    <row r="32" spans="1:7" ht="12.75" customHeight="1">
      <c r="A32" s="98">
        <f>A29+1</f>
        <v>14</v>
      </c>
      <c r="B32" s="508">
        <v>43465</v>
      </c>
      <c r="C32" s="613">
        <v>15.5</v>
      </c>
      <c r="D32" s="508">
        <v>43485</v>
      </c>
      <c r="E32" s="510">
        <v>633599.71</v>
      </c>
      <c r="F32" s="180">
        <f>(D32-B32)+C32</f>
        <v>35.5</v>
      </c>
      <c r="G32" s="180">
        <f t="shared" ref="G32:G43" si="3">ROUND(E32*F32,0)</f>
        <v>22492790</v>
      </c>
    </row>
    <row r="33" spans="1:7" ht="12.75" customHeight="1">
      <c r="A33" s="98">
        <f>A32+1</f>
        <v>15</v>
      </c>
      <c r="B33" s="508">
        <v>43496</v>
      </c>
      <c r="C33" s="613">
        <v>15.5</v>
      </c>
      <c r="D33" s="508">
        <v>43516</v>
      </c>
      <c r="E33" s="510">
        <v>728308.08</v>
      </c>
      <c r="F33" s="180">
        <f t="shared" ref="F33:F43" si="4">(D33-B33)+C33</f>
        <v>35.5</v>
      </c>
      <c r="G33" s="180">
        <f t="shared" si="3"/>
        <v>25854937</v>
      </c>
    </row>
    <row r="34" spans="1:7" ht="12.75" customHeight="1">
      <c r="A34" s="583">
        <f t="shared" ref="A34:A44" si="5">A33+1</f>
        <v>16</v>
      </c>
      <c r="B34" s="508">
        <v>43524</v>
      </c>
      <c r="C34" s="613">
        <v>14</v>
      </c>
      <c r="D34" s="508">
        <v>43544</v>
      </c>
      <c r="E34" s="510">
        <v>827779.52</v>
      </c>
      <c r="F34" s="180">
        <f t="shared" si="4"/>
        <v>34</v>
      </c>
      <c r="G34" s="180">
        <f t="shared" si="3"/>
        <v>28144504</v>
      </c>
    </row>
    <row r="35" spans="1:7" ht="12.75" customHeight="1">
      <c r="A35" s="583">
        <f t="shared" si="5"/>
        <v>17</v>
      </c>
      <c r="B35" s="508">
        <v>43555</v>
      </c>
      <c r="C35" s="613">
        <v>15.5</v>
      </c>
      <c r="D35" s="508">
        <v>43575</v>
      </c>
      <c r="E35" s="510">
        <v>602677.24</v>
      </c>
      <c r="F35" s="180">
        <f t="shared" si="4"/>
        <v>35.5</v>
      </c>
      <c r="G35" s="180">
        <f t="shared" si="3"/>
        <v>21395042</v>
      </c>
    </row>
    <row r="36" spans="1:7" ht="12.75" customHeight="1">
      <c r="A36" s="583">
        <f t="shared" si="5"/>
        <v>18</v>
      </c>
      <c r="B36" s="508">
        <v>43585</v>
      </c>
      <c r="C36" s="613">
        <v>15</v>
      </c>
      <c r="D36" s="508">
        <v>43605</v>
      </c>
      <c r="E36" s="517">
        <v>384343.2</v>
      </c>
      <c r="F36" s="180">
        <f t="shared" si="4"/>
        <v>35</v>
      </c>
      <c r="G36" s="180">
        <f t="shared" si="3"/>
        <v>13452012</v>
      </c>
    </row>
    <row r="37" spans="1:7" ht="12.75" customHeight="1">
      <c r="A37" s="583">
        <f t="shared" si="5"/>
        <v>19</v>
      </c>
      <c r="B37" s="508">
        <v>43616</v>
      </c>
      <c r="C37" s="613">
        <v>15.5</v>
      </c>
      <c r="D37" s="508">
        <v>43636</v>
      </c>
      <c r="E37" s="510">
        <v>221835.46</v>
      </c>
      <c r="F37" s="180">
        <f t="shared" si="4"/>
        <v>35.5</v>
      </c>
      <c r="G37" s="180">
        <f t="shared" si="3"/>
        <v>7875159</v>
      </c>
    </row>
    <row r="38" spans="1:7" ht="12.75" customHeight="1">
      <c r="A38" s="583">
        <f t="shared" si="5"/>
        <v>20</v>
      </c>
      <c r="B38" s="508">
        <v>43646</v>
      </c>
      <c r="C38" s="613">
        <v>15</v>
      </c>
      <c r="D38" s="508">
        <v>43666</v>
      </c>
      <c r="E38" s="510">
        <v>185309.02</v>
      </c>
      <c r="F38" s="180">
        <f t="shared" si="4"/>
        <v>35</v>
      </c>
      <c r="G38" s="180">
        <f t="shared" si="3"/>
        <v>6485816</v>
      </c>
    </row>
    <row r="39" spans="1:7" ht="12.75" customHeight="1">
      <c r="A39" s="583">
        <f t="shared" si="5"/>
        <v>21</v>
      </c>
      <c r="B39" s="508">
        <v>43677</v>
      </c>
      <c r="C39" s="613">
        <v>15.5</v>
      </c>
      <c r="D39" s="508">
        <v>43697</v>
      </c>
      <c r="E39" s="517">
        <v>165128.60999999999</v>
      </c>
      <c r="F39" s="180">
        <f t="shared" si="4"/>
        <v>35.5</v>
      </c>
      <c r="G39" s="180">
        <f t="shared" si="3"/>
        <v>5862066</v>
      </c>
    </row>
    <row r="40" spans="1:7" ht="12.75" customHeight="1">
      <c r="A40" s="583">
        <f t="shared" si="5"/>
        <v>22</v>
      </c>
      <c r="B40" s="508">
        <v>43708</v>
      </c>
      <c r="C40" s="613">
        <v>15.5</v>
      </c>
      <c r="D40" s="508">
        <v>43728</v>
      </c>
      <c r="E40" s="517">
        <v>158983.34</v>
      </c>
      <c r="F40" s="180">
        <f t="shared" si="4"/>
        <v>35.5</v>
      </c>
      <c r="G40" s="180">
        <f t="shared" si="3"/>
        <v>5643909</v>
      </c>
    </row>
    <row r="41" spans="1:7" ht="12.75" customHeight="1">
      <c r="A41" s="583">
        <f t="shared" si="5"/>
        <v>23</v>
      </c>
      <c r="B41" s="508">
        <v>43738</v>
      </c>
      <c r="C41" s="613">
        <v>15</v>
      </c>
      <c r="D41" s="508">
        <v>43758</v>
      </c>
      <c r="E41" s="510">
        <v>162238.34</v>
      </c>
      <c r="F41" s="180">
        <f t="shared" si="4"/>
        <v>35</v>
      </c>
      <c r="G41" s="180">
        <f t="shared" si="3"/>
        <v>5678342</v>
      </c>
    </row>
    <row r="42" spans="1:7" ht="12.75" customHeight="1">
      <c r="A42" s="583">
        <f t="shared" si="5"/>
        <v>24</v>
      </c>
      <c r="B42" s="508">
        <v>43769</v>
      </c>
      <c r="C42" s="613">
        <v>15.5</v>
      </c>
      <c r="D42" s="508">
        <v>43789</v>
      </c>
      <c r="E42" s="510">
        <v>176311.9</v>
      </c>
      <c r="F42" s="180">
        <f t="shared" si="4"/>
        <v>35.5</v>
      </c>
      <c r="G42" s="180">
        <f t="shared" si="3"/>
        <v>6259072</v>
      </c>
    </row>
    <row r="43" spans="1:7" ht="12.75" customHeight="1">
      <c r="A43" s="583">
        <f t="shared" si="5"/>
        <v>25</v>
      </c>
      <c r="B43" s="508">
        <v>43799</v>
      </c>
      <c r="C43" s="613">
        <v>15</v>
      </c>
      <c r="D43" s="508">
        <v>43819</v>
      </c>
      <c r="E43" s="518">
        <v>351375.18</v>
      </c>
      <c r="F43" s="352">
        <f t="shared" si="4"/>
        <v>35</v>
      </c>
      <c r="G43" s="352">
        <f t="shared" si="3"/>
        <v>12298131</v>
      </c>
    </row>
    <row r="44" spans="1:7" ht="12.75" customHeight="1">
      <c r="A44" s="583">
        <f t="shared" si="5"/>
        <v>26</v>
      </c>
      <c r="C44" s="127"/>
      <c r="D44" s="128"/>
      <c r="E44" s="129">
        <f>SUM(E32:E43)</f>
        <v>4597889.5999999996</v>
      </c>
      <c r="F44" s="585">
        <f>ROUND(G44/E44,1)</f>
        <v>35.1</v>
      </c>
      <c r="G44" s="316">
        <f>SUM(G32:G43)</f>
        <v>161441780</v>
      </c>
    </row>
    <row r="45" spans="1:7" ht="12.75" customHeight="1">
      <c r="A45" s="98"/>
      <c r="C45" s="127"/>
      <c r="D45" s="128"/>
      <c r="E45" s="129"/>
      <c r="F45" s="316"/>
      <c r="G45" s="316"/>
    </row>
    <row r="46" spans="1:7">
      <c r="E46" s="497"/>
      <c r="F46" s="316"/>
      <c r="G46" s="323"/>
    </row>
    <row r="47" spans="1:7" ht="12.75" customHeight="1">
      <c r="A47" s="98"/>
      <c r="C47" s="127"/>
      <c r="D47" s="128"/>
      <c r="E47" s="129"/>
      <c r="F47" s="316"/>
      <c r="G47" s="316"/>
    </row>
    <row r="48" spans="1:7" ht="12.75" customHeight="1"/>
    <row r="49" spans="5:6" ht="12.75" customHeight="1"/>
    <row r="50" spans="5:6" ht="12.75" customHeight="1"/>
    <row r="51" spans="5:6" ht="12.75" customHeight="1"/>
    <row r="52" spans="5:6" ht="12.75" customHeight="1"/>
    <row r="53" spans="5:6">
      <c r="E53" s="134"/>
      <c r="F53" s="323"/>
    </row>
    <row r="54" spans="5:6">
      <c r="E54" s="134"/>
      <c r="F54" s="323"/>
    </row>
    <row r="55" spans="5:6">
      <c r="E55" s="134"/>
      <c r="F55" s="323"/>
    </row>
    <row r="56" spans="5:6">
      <c r="E56" s="134"/>
      <c r="F56" s="323"/>
    </row>
    <row r="57" spans="5:6">
      <c r="E57" s="134"/>
      <c r="F57" s="323"/>
    </row>
    <row r="58" spans="5:6">
      <c r="E58" s="134"/>
      <c r="F58" s="323"/>
    </row>
    <row r="59" spans="5:6">
      <c r="E59" s="134"/>
      <c r="F59" s="323"/>
    </row>
  </sheetData>
  <mergeCells count="5">
    <mergeCell ref="A5:G5"/>
    <mergeCell ref="A2:G2"/>
    <mergeCell ref="A1:G1"/>
    <mergeCell ref="A3:G3"/>
    <mergeCell ref="A4:G4"/>
  </mergeCells>
  <printOptions horizontalCentered="1"/>
  <pageMargins left="0.5" right="0.5" top="1" bottom="0.1" header="0.5" footer="0.38"/>
  <pageSetup orientation="portrait" r:id="rId1"/>
  <headerFooter alignWithMargins="0">
    <oddHeader>&amp;RKY PSC Case No. 2021-00183
Staff 3-034
Attachment  A
Page &amp;P of &amp;N</oddHeader>
  </headerFooter>
  <ignoredErrors>
    <ignoredError sqref="E44 E29" unlockedFormula="1"/>
    <ignoredError sqref="F29 F44" formula="1" unlockedFormula="1"/>
    <ignoredError sqref="F30:F43 F45" formula="1"/>
    <ignoredError sqref="B13:G13"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ransitionEvaluation="1" transitionEntry="1" codeName="Sheet25">
    <tabColor rgb="FF00B050"/>
  </sheetPr>
  <dimension ref="A1:J59"/>
  <sheetViews>
    <sheetView zoomScaleNormal="100" workbookViewId="0">
      <selection activeCell="J2" sqref="J2"/>
    </sheetView>
  </sheetViews>
  <sheetFormatPr defaultColWidth="9.6640625" defaultRowHeight="12.75"/>
  <cols>
    <col min="1" max="1" width="5.6640625" style="94" customWidth="1"/>
    <col min="2" max="2" width="14.21875" style="94" customWidth="1"/>
    <col min="3" max="3" width="10.88671875" style="94" customWidth="1"/>
    <col min="4" max="4" width="11.6640625" style="94" customWidth="1"/>
    <col min="5" max="5" width="12.88671875" style="94" customWidth="1"/>
    <col min="6" max="6" width="9.109375" style="94" customWidth="1"/>
    <col min="7" max="7" width="12.21875" style="94" customWidth="1"/>
    <col min="8" max="8" width="2.88671875" style="94" customWidth="1"/>
    <col min="9" max="16384" width="9.6640625" style="94"/>
  </cols>
  <sheetData>
    <row r="1" spans="1:10" ht="14.25">
      <c r="A1" s="622" t="str">
        <f>'(WP) Instructions &amp; Input'!B2</f>
        <v>COLUMBIA GAS OF KENTUCKY, INC.</v>
      </c>
      <c r="B1" s="622"/>
      <c r="C1" s="622"/>
      <c r="D1" s="622"/>
      <c r="E1" s="622"/>
      <c r="F1" s="622"/>
      <c r="G1" s="622"/>
      <c r="H1" s="100"/>
      <c r="J1" s="614" t="s">
        <v>392</v>
      </c>
    </row>
    <row r="2" spans="1:10" ht="14.25">
      <c r="A2" s="622" t="str">
        <f>'(WP) Instructions &amp; Input'!B9</f>
        <v>CASE NO. 2021-00183</v>
      </c>
      <c r="B2" s="622"/>
      <c r="C2" s="622"/>
      <c r="D2" s="622"/>
      <c r="E2" s="622"/>
      <c r="F2" s="622"/>
      <c r="G2" s="622"/>
      <c r="H2" s="100"/>
      <c r="J2" s="615" t="s">
        <v>394</v>
      </c>
    </row>
    <row r="3" spans="1:10" ht="14.25">
      <c r="A3" s="622" t="str">
        <f>'(WP) Instructions &amp; Input'!B3</f>
        <v>CASH WORKING CAPITAL</v>
      </c>
      <c r="B3" s="622"/>
      <c r="C3" s="622"/>
      <c r="D3" s="622"/>
      <c r="E3" s="622"/>
      <c r="F3" s="622"/>
      <c r="G3" s="622"/>
      <c r="H3" s="100"/>
      <c r="J3" s="614" t="s">
        <v>393</v>
      </c>
    </row>
    <row r="4" spans="1:10" ht="13.15">
      <c r="A4" s="621" t="s">
        <v>325</v>
      </c>
      <c r="B4" s="621"/>
      <c r="C4" s="621"/>
      <c r="D4" s="621"/>
      <c r="E4" s="621"/>
      <c r="F4" s="621"/>
      <c r="G4" s="621"/>
      <c r="H4" s="100"/>
    </row>
    <row r="5" spans="1:10" ht="13.15">
      <c r="A5" s="622" t="str">
        <f>'(WP) Instructions &amp; Input'!B4</f>
        <v>TME:  DECEMBER 31, 2019</v>
      </c>
      <c r="B5" s="622"/>
      <c r="C5" s="622"/>
      <c r="D5" s="622"/>
      <c r="E5" s="622"/>
      <c r="F5" s="622"/>
      <c r="G5" s="622"/>
      <c r="H5" s="100"/>
    </row>
    <row r="6" spans="1:10" ht="13.15">
      <c r="A6" s="99"/>
      <c r="B6" s="99"/>
      <c r="C6" s="99"/>
      <c r="D6" s="99"/>
      <c r="E6" s="99"/>
      <c r="F6" s="99"/>
      <c r="G6" s="99"/>
      <c r="H6" s="100"/>
    </row>
    <row r="7" spans="1:10" ht="13.15">
      <c r="A7" s="99"/>
      <c r="B7" s="99"/>
      <c r="C7" s="99"/>
      <c r="D7" s="99"/>
      <c r="E7" s="99"/>
      <c r="F7" s="99"/>
      <c r="G7" s="600" t="str">
        <f>'(WP) Instructions &amp; Input'!$B$11</f>
        <v>Attachment KLJ-CWC-1</v>
      </c>
      <c r="H7" s="100"/>
    </row>
    <row r="8" spans="1:10" ht="13.15">
      <c r="A8" s="99"/>
      <c r="B8" s="99"/>
      <c r="C8" s="99"/>
      <c r="D8" s="99"/>
      <c r="E8" s="99"/>
      <c r="F8" s="99"/>
      <c r="G8" s="600" t="s">
        <v>358</v>
      </c>
      <c r="H8" s="100"/>
    </row>
    <row r="9" spans="1:10" ht="13.15">
      <c r="A9" s="99"/>
      <c r="B9" s="99"/>
      <c r="C9" s="99"/>
      <c r="D9" s="99"/>
      <c r="E9" s="99"/>
      <c r="F9" s="99"/>
      <c r="G9" s="588" t="str">
        <f>'(WP) Instructions &amp; Input'!$B$12</f>
        <v>WITNESS: JOHNSON</v>
      </c>
      <c r="H9" s="100"/>
    </row>
    <row r="10" spans="1:10" ht="13.15">
      <c r="A10" s="100"/>
      <c r="B10" s="100"/>
      <c r="C10" s="100"/>
      <c r="D10" s="100"/>
      <c r="E10" s="100"/>
      <c r="F10" s="100"/>
      <c r="G10" s="100"/>
      <c r="H10" s="100"/>
    </row>
    <row r="11" spans="1:10" ht="13.15">
      <c r="A11" s="99" t="s">
        <v>12</v>
      </c>
      <c r="B11" s="120" t="s">
        <v>3</v>
      </c>
      <c r="C11" s="120" t="s">
        <v>139</v>
      </c>
      <c r="D11" s="121" t="s">
        <v>85</v>
      </c>
      <c r="E11" s="121" t="s">
        <v>16</v>
      </c>
      <c r="F11" s="121" t="s">
        <v>14</v>
      </c>
      <c r="G11" s="99" t="s">
        <v>77</v>
      </c>
    </row>
    <row r="12" spans="1:10" ht="13.15">
      <c r="A12" s="122" t="s">
        <v>15</v>
      </c>
      <c r="B12" s="123" t="s">
        <v>130</v>
      </c>
      <c r="C12" s="123" t="s">
        <v>86</v>
      </c>
      <c r="D12" s="124" t="s">
        <v>73</v>
      </c>
      <c r="E12" s="124" t="s">
        <v>81</v>
      </c>
      <c r="F12" s="124" t="s">
        <v>17</v>
      </c>
      <c r="G12" s="122" t="s">
        <v>137</v>
      </c>
    </row>
    <row r="13" spans="1:10" ht="13.15">
      <c r="A13" s="100"/>
      <c r="B13" s="99" t="s">
        <v>18</v>
      </c>
      <c r="C13" s="99" t="s">
        <v>18</v>
      </c>
      <c r="D13" s="99" t="s">
        <v>19</v>
      </c>
      <c r="E13" s="121" t="s">
        <v>20</v>
      </c>
      <c r="F13" s="99" t="s">
        <v>21</v>
      </c>
      <c r="G13" s="99" t="s">
        <v>87</v>
      </c>
    </row>
    <row r="14" spans="1:10" ht="13.15">
      <c r="A14" s="100"/>
      <c r="B14" s="100"/>
      <c r="C14" s="100"/>
      <c r="D14" s="100"/>
      <c r="E14" s="99" t="s">
        <v>23</v>
      </c>
      <c r="F14" s="100"/>
      <c r="G14" s="99" t="s">
        <v>23</v>
      </c>
    </row>
    <row r="15" spans="1:10" ht="12.75" customHeight="1">
      <c r="B15" s="130" t="s">
        <v>291</v>
      </c>
      <c r="C15" s="126"/>
    </row>
    <row r="16" spans="1:10" ht="12.75" customHeight="1"/>
    <row r="17" spans="1:7" ht="12.75" customHeight="1">
      <c r="A17" s="98">
        <v>1</v>
      </c>
      <c r="B17" s="508">
        <v>43465</v>
      </c>
      <c r="C17" s="612">
        <v>15.5</v>
      </c>
      <c r="D17" s="508">
        <v>43490</v>
      </c>
      <c r="E17" s="510">
        <v>4488.08</v>
      </c>
      <c r="F17" s="180">
        <f t="shared" ref="F17:F28" si="0">(D17-B17)+C17</f>
        <v>40.5</v>
      </c>
      <c r="G17" s="180">
        <f t="shared" ref="G17:G28" si="1">ROUND(E17*F17,0)</f>
        <v>181767</v>
      </c>
    </row>
    <row r="18" spans="1:7" ht="12.75" customHeight="1">
      <c r="A18" s="98">
        <v>2</v>
      </c>
      <c r="B18" s="508">
        <v>43496</v>
      </c>
      <c r="C18" s="612">
        <v>15.5</v>
      </c>
      <c r="D18" s="508">
        <v>43521</v>
      </c>
      <c r="E18" s="510">
        <v>23323.27</v>
      </c>
      <c r="F18" s="180">
        <f t="shared" si="0"/>
        <v>40.5</v>
      </c>
      <c r="G18" s="180">
        <f t="shared" si="1"/>
        <v>944592</v>
      </c>
    </row>
    <row r="19" spans="1:7" ht="12.75" customHeight="1">
      <c r="A19" s="98">
        <v>3</v>
      </c>
      <c r="B19" s="508">
        <v>43524</v>
      </c>
      <c r="C19" s="612">
        <v>14</v>
      </c>
      <c r="D19" s="508">
        <v>43549</v>
      </c>
      <c r="E19" s="510">
        <v>13931.43</v>
      </c>
      <c r="F19" s="180">
        <f t="shared" si="0"/>
        <v>39</v>
      </c>
      <c r="G19" s="180">
        <f t="shared" si="1"/>
        <v>543326</v>
      </c>
    </row>
    <row r="20" spans="1:7" ht="12.75" customHeight="1">
      <c r="A20" s="98">
        <v>4</v>
      </c>
      <c r="B20" s="508">
        <v>43555</v>
      </c>
      <c r="C20" s="612">
        <v>15.5</v>
      </c>
      <c r="D20" s="508">
        <v>43581</v>
      </c>
      <c r="E20" s="510">
        <v>10180.69</v>
      </c>
      <c r="F20" s="180">
        <f t="shared" si="0"/>
        <v>41.5</v>
      </c>
      <c r="G20" s="180">
        <f t="shared" si="1"/>
        <v>422499</v>
      </c>
    </row>
    <row r="21" spans="1:7" ht="12.75" customHeight="1">
      <c r="A21" s="98">
        <v>5</v>
      </c>
      <c r="B21" s="508">
        <v>43585</v>
      </c>
      <c r="C21" s="612">
        <v>15</v>
      </c>
      <c r="D21" s="508">
        <v>43610</v>
      </c>
      <c r="E21" s="510">
        <v>17847.27</v>
      </c>
      <c r="F21" s="180">
        <f t="shared" si="0"/>
        <v>40</v>
      </c>
      <c r="G21" s="180">
        <f t="shared" si="1"/>
        <v>713891</v>
      </c>
    </row>
    <row r="22" spans="1:7" ht="12.75" customHeight="1">
      <c r="A22" s="98">
        <v>6</v>
      </c>
      <c r="B22" s="508">
        <v>43616</v>
      </c>
      <c r="C22" s="612">
        <v>15.5</v>
      </c>
      <c r="D22" s="508">
        <v>43641</v>
      </c>
      <c r="E22" s="510">
        <v>9575.56</v>
      </c>
      <c r="F22" s="180">
        <f t="shared" si="0"/>
        <v>40.5</v>
      </c>
      <c r="G22" s="180">
        <f t="shared" si="1"/>
        <v>387810</v>
      </c>
    </row>
    <row r="23" spans="1:7" ht="12.75" customHeight="1">
      <c r="A23" s="98">
        <v>7</v>
      </c>
      <c r="B23" s="508">
        <v>43646</v>
      </c>
      <c r="C23" s="612">
        <v>15</v>
      </c>
      <c r="D23" s="508">
        <v>43671</v>
      </c>
      <c r="E23" s="510">
        <v>8248.27</v>
      </c>
      <c r="F23" s="180">
        <f t="shared" si="0"/>
        <v>40</v>
      </c>
      <c r="G23" s="180">
        <f t="shared" si="1"/>
        <v>329931</v>
      </c>
    </row>
    <row r="24" spans="1:7" ht="12.75" customHeight="1">
      <c r="A24" s="98">
        <v>8</v>
      </c>
      <c r="B24" s="508">
        <v>43677</v>
      </c>
      <c r="C24" s="612">
        <v>15.5</v>
      </c>
      <c r="D24" s="508">
        <v>43702</v>
      </c>
      <c r="E24" s="510">
        <v>21956.65</v>
      </c>
      <c r="F24" s="180">
        <f t="shared" si="0"/>
        <v>40.5</v>
      </c>
      <c r="G24" s="180">
        <f t="shared" si="1"/>
        <v>889244</v>
      </c>
    </row>
    <row r="25" spans="1:7" ht="12.75" customHeight="1">
      <c r="A25" s="98">
        <v>9</v>
      </c>
      <c r="B25" s="508">
        <v>43708</v>
      </c>
      <c r="C25" s="612">
        <v>15.5</v>
      </c>
      <c r="D25" s="508">
        <v>43733</v>
      </c>
      <c r="E25" s="510">
        <v>4193.7700000000004</v>
      </c>
      <c r="F25" s="180">
        <f t="shared" si="0"/>
        <v>40.5</v>
      </c>
      <c r="G25" s="180">
        <f t="shared" si="1"/>
        <v>169848</v>
      </c>
    </row>
    <row r="26" spans="1:7" ht="12.75" customHeight="1">
      <c r="A26" s="98">
        <v>10</v>
      </c>
      <c r="B26" s="508">
        <v>43738</v>
      </c>
      <c r="C26" s="612">
        <v>15</v>
      </c>
      <c r="D26" s="508">
        <v>43762</v>
      </c>
      <c r="E26" s="510">
        <v>4480.68</v>
      </c>
      <c r="F26" s="180">
        <f t="shared" si="0"/>
        <v>39</v>
      </c>
      <c r="G26" s="180">
        <f t="shared" si="1"/>
        <v>174747</v>
      </c>
    </row>
    <row r="27" spans="1:7" ht="12.75" customHeight="1">
      <c r="A27" s="98">
        <v>11</v>
      </c>
      <c r="B27" s="508">
        <v>43769</v>
      </c>
      <c r="C27" s="612">
        <v>15.5</v>
      </c>
      <c r="D27" s="508">
        <v>43794</v>
      </c>
      <c r="E27" s="510">
        <v>0</v>
      </c>
      <c r="F27" s="180">
        <f t="shared" si="0"/>
        <v>40.5</v>
      </c>
      <c r="G27" s="180">
        <f t="shared" si="1"/>
        <v>0</v>
      </c>
    </row>
    <row r="28" spans="1:7" ht="12.75" customHeight="1">
      <c r="A28" s="98">
        <v>12</v>
      </c>
      <c r="B28" s="508">
        <v>43799</v>
      </c>
      <c r="C28" s="612">
        <v>15</v>
      </c>
      <c r="D28" s="508">
        <v>43822</v>
      </c>
      <c r="E28" s="511">
        <v>7595</v>
      </c>
      <c r="F28" s="507">
        <f t="shared" si="0"/>
        <v>38</v>
      </c>
      <c r="G28" s="352">
        <f t="shared" si="1"/>
        <v>288610</v>
      </c>
    </row>
    <row r="29" spans="1:7" ht="12.75" customHeight="1">
      <c r="A29" s="583">
        <f>A28+1</f>
        <v>13</v>
      </c>
      <c r="B29" s="328"/>
      <c r="C29" s="509"/>
      <c r="D29" s="512"/>
      <c r="E29" s="513">
        <f>SUM(E17:E28)</f>
        <v>125820.67000000001</v>
      </c>
      <c r="F29" s="316">
        <f>ROUND(G29/E29,1)</f>
        <v>40.1</v>
      </c>
      <c r="G29" s="316">
        <f>SUM(G17:G28)</f>
        <v>5046265</v>
      </c>
    </row>
    <row r="30" spans="1:7" ht="12.75" customHeight="1">
      <c r="A30" s="98"/>
      <c r="B30" s="328"/>
      <c r="C30" s="509"/>
      <c r="D30" s="512"/>
      <c r="E30" s="513"/>
      <c r="F30" s="316"/>
      <c r="G30" s="316"/>
    </row>
    <row r="31" spans="1:7" ht="12.75" customHeight="1">
      <c r="A31" s="98"/>
      <c r="B31" s="514" t="s">
        <v>292</v>
      </c>
      <c r="C31" s="515"/>
      <c r="D31" s="512"/>
      <c r="E31" s="516"/>
      <c r="F31" s="180" t="s">
        <v>24</v>
      </c>
      <c r="G31" s="194"/>
    </row>
    <row r="32" spans="1:7" ht="12.75" customHeight="1">
      <c r="A32" s="98">
        <f>A29+1</f>
        <v>14</v>
      </c>
      <c r="B32" s="508">
        <v>43465</v>
      </c>
      <c r="C32" s="612">
        <v>15.5</v>
      </c>
      <c r="D32" s="508">
        <v>43490</v>
      </c>
      <c r="E32" s="510">
        <v>454814.01</v>
      </c>
      <c r="F32" s="180">
        <f t="shared" ref="F32:F43" si="2">(D32-B32)+C32</f>
        <v>40.5</v>
      </c>
      <c r="G32" s="180">
        <f t="shared" ref="G32:G43" si="3">ROUND(E32*F32,0)</f>
        <v>18419967</v>
      </c>
    </row>
    <row r="33" spans="1:7" ht="12.75" customHeight="1">
      <c r="A33" s="98">
        <f>A32+1</f>
        <v>15</v>
      </c>
      <c r="B33" s="508">
        <v>43496</v>
      </c>
      <c r="C33" s="612">
        <v>15.5</v>
      </c>
      <c r="D33" s="508">
        <v>43521</v>
      </c>
      <c r="E33" s="510">
        <v>546949.65</v>
      </c>
      <c r="F33" s="180">
        <f t="shared" si="2"/>
        <v>40.5</v>
      </c>
      <c r="G33" s="180">
        <f t="shared" si="3"/>
        <v>22151461</v>
      </c>
    </row>
    <row r="34" spans="1:7" ht="12.75" customHeight="1">
      <c r="A34" s="583">
        <f t="shared" ref="A34:A44" si="4">A33+1</f>
        <v>16</v>
      </c>
      <c r="B34" s="508">
        <v>43524</v>
      </c>
      <c r="C34" s="612">
        <v>14</v>
      </c>
      <c r="D34" s="508">
        <v>43549</v>
      </c>
      <c r="E34" s="510">
        <v>387869.31</v>
      </c>
      <c r="F34" s="180">
        <f t="shared" si="2"/>
        <v>39</v>
      </c>
      <c r="G34" s="180">
        <f t="shared" si="3"/>
        <v>15126903</v>
      </c>
    </row>
    <row r="35" spans="1:7" ht="12.75" customHeight="1">
      <c r="A35" s="583">
        <f t="shared" si="4"/>
        <v>17</v>
      </c>
      <c r="B35" s="508">
        <v>43555</v>
      </c>
      <c r="C35" s="612">
        <v>15.5</v>
      </c>
      <c r="D35" s="508">
        <v>43581</v>
      </c>
      <c r="E35" s="510">
        <v>310974.74</v>
      </c>
      <c r="F35" s="180">
        <f t="shared" si="2"/>
        <v>41.5</v>
      </c>
      <c r="G35" s="180">
        <f t="shared" si="3"/>
        <v>12905452</v>
      </c>
    </row>
    <row r="36" spans="1:7" ht="12.75" customHeight="1">
      <c r="A36" s="583">
        <f t="shared" si="4"/>
        <v>18</v>
      </c>
      <c r="B36" s="508">
        <v>43585</v>
      </c>
      <c r="C36" s="612">
        <v>15</v>
      </c>
      <c r="D36" s="508">
        <v>43610</v>
      </c>
      <c r="E36" s="517">
        <v>174745.07</v>
      </c>
      <c r="F36" s="180">
        <f t="shared" si="2"/>
        <v>40</v>
      </c>
      <c r="G36" s="180">
        <f t="shared" si="3"/>
        <v>6989803</v>
      </c>
    </row>
    <row r="37" spans="1:7" ht="12.75" customHeight="1">
      <c r="A37" s="583">
        <f t="shared" si="4"/>
        <v>19</v>
      </c>
      <c r="B37" s="508">
        <v>43616</v>
      </c>
      <c r="C37" s="612">
        <v>15.5</v>
      </c>
      <c r="D37" s="508">
        <v>43641</v>
      </c>
      <c r="E37" s="510">
        <v>108284.99</v>
      </c>
      <c r="F37" s="180">
        <f t="shared" si="2"/>
        <v>40.5</v>
      </c>
      <c r="G37" s="180">
        <f t="shared" si="3"/>
        <v>4385542</v>
      </c>
    </row>
    <row r="38" spans="1:7" ht="12.75" customHeight="1">
      <c r="A38" s="583">
        <f t="shared" si="4"/>
        <v>20</v>
      </c>
      <c r="B38" s="508">
        <v>43646</v>
      </c>
      <c r="C38" s="612">
        <v>15</v>
      </c>
      <c r="D38" s="508">
        <v>43671</v>
      </c>
      <c r="E38" s="510">
        <v>116228.23</v>
      </c>
      <c r="F38" s="180">
        <f t="shared" si="2"/>
        <v>40</v>
      </c>
      <c r="G38" s="180">
        <f t="shared" si="3"/>
        <v>4649129</v>
      </c>
    </row>
    <row r="39" spans="1:7" ht="12.75" customHeight="1">
      <c r="A39" s="583">
        <f t="shared" si="4"/>
        <v>21</v>
      </c>
      <c r="B39" s="508">
        <v>43677</v>
      </c>
      <c r="C39" s="612">
        <v>15.5</v>
      </c>
      <c r="D39" s="508">
        <v>43702</v>
      </c>
      <c r="E39" s="517">
        <v>123918.33</v>
      </c>
      <c r="F39" s="180">
        <f t="shared" si="2"/>
        <v>40.5</v>
      </c>
      <c r="G39" s="180">
        <f t="shared" si="3"/>
        <v>5018692</v>
      </c>
    </row>
    <row r="40" spans="1:7" ht="12.75" customHeight="1">
      <c r="A40" s="583">
        <f t="shared" si="4"/>
        <v>22</v>
      </c>
      <c r="B40" s="508">
        <v>43708</v>
      </c>
      <c r="C40" s="612">
        <v>15.5</v>
      </c>
      <c r="D40" s="508">
        <v>43733</v>
      </c>
      <c r="E40" s="517">
        <v>101417.73</v>
      </c>
      <c r="F40" s="180">
        <f t="shared" si="2"/>
        <v>40.5</v>
      </c>
      <c r="G40" s="180">
        <f t="shared" si="3"/>
        <v>4107418</v>
      </c>
    </row>
    <row r="41" spans="1:7" ht="12.75" customHeight="1">
      <c r="A41" s="583">
        <f t="shared" si="4"/>
        <v>23</v>
      </c>
      <c r="B41" s="508">
        <v>43738</v>
      </c>
      <c r="C41" s="612">
        <v>15</v>
      </c>
      <c r="D41" s="508">
        <v>43762</v>
      </c>
      <c r="E41" s="510">
        <v>117983.13</v>
      </c>
      <c r="F41" s="180">
        <f t="shared" si="2"/>
        <v>39</v>
      </c>
      <c r="G41" s="180">
        <f t="shared" si="3"/>
        <v>4601342</v>
      </c>
    </row>
    <row r="42" spans="1:7" ht="12.75" customHeight="1">
      <c r="A42" s="583">
        <f t="shared" si="4"/>
        <v>24</v>
      </c>
      <c r="B42" s="508">
        <v>43769</v>
      </c>
      <c r="C42" s="612">
        <v>15.5</v>
      </c>
      <c r="D42" s="508">
        <v>43794</v>
      </c>
      <c r="E42" s="510">
        <v>128041.76</v>
      </c>
      <c r="F42" s="180">
        <f t="shared" si="2"/>
        <v>40.5</v>
      </c>
      <c r="G42" s="180">
        <f t="shared" si="3"/>
        <v>5185691</v>
      </c>
    </row>
    <row r="43" spans="1:7" ht="12.75" customHeight="1">
      <c r="A43" s="583">
        <f t="shared" si="4"/>
        <v>25</v>
      </c>
      <c r="B43" s="508">
        <v>43799</v>
      </c>
      <c r="C43" s="612">
        <v>15</v>
      </c>
      <c r="D43" s="508">
        <v>43822</v>
      </c>
      <c r="E43" s="518">
        <v>264158.89</v>
      </c>
      <c r="F43" s="352">
        <f t="shared" si="2"/>
        <v>38</v>
      </c>
      <c r="G43" s="352">
        <f t="shared" si="3"/>
        <v>10038038</v>
      </c>
    </row>
    <row r="44" spans="1:7" ht="12.75" customHeight="1">
      <c r="A44" s="583">
        <f t="shared" si="4"/>
        <v>26</v>
      </c>
      <c r="C44" s="127"/>
      <c r="D44" s="128"/>
      <c r="E44" s="129">
        <f>SUM(E32:E43)</f>
        <v>2835385.84</v>
      </c>
      <c r="F44" s="316">
        <f>ROUND(G44/E44,1)</f>
        <v>40.1</v>
      </c>
      <c r="G44" s="316">
        <f>SUM(G32:G43)</f>
        <v>113579438</v>
      </c>
    </row>
    <row r="45" spans="1:7" ht="12.75" customHeight="1">
      <c r="A45" s="98"/>
      <c r="C45" s="127"/>
      <c r="D45" s="128"/>
      <c r="E45" s="129"/>
      <c r="F45" s="316"/>
      <c r="G45" s="316"/>
    </row>
    <row r="46" spans="1:7">
      <c r="A46" s="583">
        <f>A44+1</f>
        <v>27</v>
      </c>
      <c r="E46" s="497">
        <f>E44+E29</f>
        <v>2961206.51</v>
      </c>
      <c r="F46" s="316">
        <f>ROUND(G46/E46,1)</f>
        <v>40.1</v>
      </c>
      <c r="G46" s="180">
        <f>G44+G29</f>
        <v>118625703</v>
      </c>
    </row>
    <row r="47" spans="1:7" ht="12.75" customHeight="1">
      <c r="A47" s="98"/>
      <c r="C47" s="127"/>
      <c r="D47" s="128"/>
      <c r="E47" s="129"/>
      <c r="F47" s="316"/>
      <c r="G47" s="316"/>
    </row>
    <row r="48" spans="1:7" ht="12.75" customHeight="1"/>
    <row r="49" spans="5:6" ht="12.75" customHeight="1"/>
    <row r="50" spans="5:6" ht="12.75" customHeight="1"/>
    <row r="51" spans="5:6" ht="12.75" customHeight="1"/>
    <row r="52" spans="5:6" ht="12.75" customHeight="1"/>
    <row r="53" spans="5:6">
      <c r="E53" s="134"/>
      <c r="F53" s="323"/>
    </row>
    <row r="54" spans="5:6">
      <c r="E54" s="134"/>
      <c r="F54" s="323"/>
    </row>
    <row r="55" spans="5:6">
      <c r="E55" s="134"/>
      <c r="F55" s="323"/>
    </row>
    <row r="56" spans="5:6">
      <c r="E56" s="134"/>
      <c r="F56" s="323"/>
    </row>
    <row r="57" spans="5:6">
      <c r="E57" s="134"/>
      <c r="F57" s="323"/>
    </row>
    <row r="58" spans="5:6">
      <c r="E58" s="134"/>
      <c r="F58" s="323"/>
    </row>
    <row r="59" spans="5:6">
      <c r="E59" s="134"/>
      <c r="F59" s="323"/>
    </row>
  </sheetData>
  <mergeCells count="5">
    <mergeCell ref="A5:G5"/>
    <mergeCell ref="A4:G4"/>
    <mergeCell ref="A3:G3"/>
    <mergeCell ref="A1:G1"/>
    <mergeCell ref="A2:G2"/>
  </mergeCells>
  <phoneticPr fontId="0" type="noConversion"/>
  <printOptions horizontalCentered="1"/>
  <pageMargins left="0.5" right="0.5" top="1" bottom="0.1" header="0.5" footer="0.38"/>
  <pageSetup orientation="portrait" r:id="rId1"/>
  <headerFooter alignWithMargins="0">
    <oddHeader>&amp;RKY PSC Case No. 2021-00183
Staff 3-034
Attachment  A
Page &amp;P of &amp;N</oddHeader>
  </headerFooter>
  <ignoredErrors>
    <ignoredError sqref="B13:F13" numberStoredAsText="1"/>
    <ignoredError sqref="E29 E44" unlockedFormula="1"/>
    <ignoredError sqref="F44 F29" formula="1" unlockedFormula="1"/>
    <ignoredError sqref="F45" formula="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ransitionEvaluation="1" transitionEntry="1" codeName="Sheet1">
    <tabColor rgb="FFCCFFCC"/>
  </sheetPr>
  <dimension ref="A1:M41"/>
  <sheetViews>
    <sheetView zoomScaleNormal="100" workbookViewId="0">
      <selection activeCell="G2" sqref="G2"/>
    </sheetView>
  </sheetViews>
  <sheetFormatPr defaultColWidth="9.6640625" defaultRowHeight="13.15"/>
  <cols>
    <col min="1" max="1" width="10.6640625" style="2" customWidth="1"/>
    <col min="2" max="2" width="40.88671875" style="2" customWidth="1"/>
    <col min="3" max="3" width="19.6640625" style="2" bestFit="1" customWidth="1"/>
    <col min="4" max="4" width="12.6640625" style="2" customWidth="1"/>
    <col min="5" max="6" width="13.6640625" style="2" customWidth="1"/>
    <col min="7" max="7" width="20.33203125" style="2" customWidth="1"/>
    <col min="8" max="8" width="13.6640625" style="2" customWidth="1"/>
    <col min="9" max="9" width="10.6640625" style="2" customWidth="1"/>
    <col min="10" max="12" width="9.6640625" style="2" customWidth="1"/>
    <col min="13" max="13" width="12.6640625" style="2" customWidth="1"/>
    <col min="14" max="14" width="13.6640625" style="2" customWidth="1"/>
    <col min="15" max="16384" width="9.6640625" style="2"/>
  </cols>
  <sheetData>
    <row r="1" spans="1:7" ht="15" customHeight="1">
      <c r="A1" s="2">
        <v>1</v>
      </c>
      <c r="B1" s="33" t="s">
        <v>24</v>
      </c>
      <c r="G1" s="614" t="s">
        <v>392</v>
      </c>
    </row>
    <row r="2" spans="1:7" ht="15" customHeight="1">
      <c r="A2" s="2">
        <v>2</v>
      </c>
      <c r="B2" s="326" t="s">
        <v>304</v>
      </c>
      <c r="G2" s="615" t="s">
        <v>394</v>
      </c>
    </row>
    <row r="3" spans="1:7" ht="15" customHeight="1">
      <c r="A3" s="2">
        <v>3</v>
      </c>
      <c r="B3" s="93" t="s">
        <v>305</v>
      </c>
      <c r="C3" s="94"/>
      <c r="G3" s="614" t="s">
        <v>393</v>
      </c>
    </row>
    <row r="4" spans="1:7" ht="15" customHeight="1">
      <c r="A4" s="2">
        <v>4</v>
      </c>
      <c r="B4" s="95" t="s">
        <v>369</v>
      </c>
      <c r="C4" s="94"/>
    </row>
    <row r="5" spans="1:7" ht="15" customHeight="1">
      <c r="A5" s="2">
        <v>5</v>
      </c>
      <c r="B5" s="93"/>
      <c r="C5" s="94"/>
    </row>
    <row r="6" spans="1:7" ht="15" customHeight="1">
      <c r="A6" s="2">
        <v>6</v>
      </c>
      <c r="B6" s="93"/>
      <c r="C6" s="94"/>
    </row>
    <row r="7" spans="1:7" ht="15" customHeight="1">
      <c r="A7" s="2">
        <v>7</v>
      </c>
      <c r="B7" s="93"/>
      <c r="C7" s="94"/>
    </row>
    <row r="8" spans="1:7" ht="15" customHeight="1">
      <c r="A8" s="2">
        <v>8</v>
      </c>
      <c r="B8" s="93" t="s">
        <v>10</v>
      </c>
      <c r="C8" s="94"/>
    </row>
    <row r="9" spans="1:7" ht="15" customHeight="1">
      <c r="A9" s="2">
        <v>9</v>
      </c>
      <c r="B9" s="96" t="s">
        <v>361</v>
      </c>
      <c r="C9" s="94"/>
    </row>
    <row r="10" spans="1:7" ht="15" customHeight="1">
      <c r="A10" s="2">
        <v>10</v>
      </c>
      <c r="B10" s="93" t="s">
        <v>11</v>
      </c>
      <c r="C10" s="94"/>
    </row>
    <row r="11" spans="1:7" ht="15" customHeight="1">
      <c r="A11" s="2">
        <v>11</v>
      </c>
      <c r="B11" s="97" t="s">
        <v>360</v>
      </c>
      <c r="C11" s="347"/>
    </row>
    <row r="12" spans="1:7" ht="15" customHeight="1">
      <c r="A12" s="2">
        <v>12</v>
      </c>
      <c r="B12" s="96" t="s">
        <v>368</v>
      </c>
      <c r="C12" s="93"/>
    </row>
    <row r="13" spans="1:7" ht="15" customHeight="1"/>
    <row r="29" spans="12:13">
      <c r="L29" s="4"/>
      <c r="M29" s="4"/>
    </row>
    <row r="30" spans="12:13">
      <c r="L30" s="4"/>
      <c r="M30" s="4"/>
    </row>
    <row r="31" spans="12:13">
      <c r="L31" s="4"/>
    </row>
    <row r="32" spans="12:13">
      <c r="L32" s="4"/>
      <c r="M32" s="4"/>
    </row>
    <row r="33" spans="12:12">
      <c r="L33" s="4"/>
    </row>
    <row r="34" spans="12:12">
      <c r="L34" s="4"/>
    </row>
    <row r="35" spans="12:12">
      <c r="L35" s="4"/>
    </row>
    <row r="36" spans="12:12">
      <c r="L36" s="4"/>
    </row>
    <row r="37" spans="12:12">
      <c r="L37" s="4"/>
    </row>
    <row r="38" spans="12:12">
      <c r="L38" s="4"/>
    </row>
    <row r="39" spans="12:12">
      <c r="L39" s="4"/>
    </row>
    <row r="40" spans="12:12">
      <c r="L40" s="4"/>
    </row>
    <row r="41" spans="12:12">
      <c r="L41" s="4"/>
    </row>
  </sheetData>
  <phoneticPr fontId="0" type="noConversion"/>
  <pageMargins left="0.5" right="0.5" top="1" bottom="0.1" header="0.5" footer="0.38"/>
  <pageSetup orientation="portrait" horizontalDpi="300" verticalDpi="300" r:id="rId1"/>
  <headerFooter alignWithMargins="0">
    <oddHeader>&amp;RKY PSC Case No. 2021-00183
Staff 3-034
Attachment  A
Page &amp;P of &amp;N</oddHead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ransitionEntry="1" codeName="Sheet7">
    <tabColor rgb="FF00B050"/>
  </sheetPr>
  <dimension ref="A1:M83"/>
  <sheetViews>
    <sheetView zoomScaleNormal="100" zoomScaleSheetLayoutView="100" workbookViewId="0">
      <selection activeCell="L2" sqref="L2"/>
    </sheetView>
  </sheetViews>
  <sheetFormatPr defaultColWidth="9.6640625" defaultRowHeight="12.75"/>
  <cols>
    <col min="1" max="1" width="3.44140625" style="98" bestFit="1" customWidth="1"/>
    <col min="2" max="2" width="9.109375" style="94" bestFit="1" customWidth="1"/>
    <col min="3" max="3" width="14.44140625" style="94" bestFit="1" customWidth="1"/>
    <col min="4" max="4" width="14.88671875" style="94" bestFit="1" customWidth="1"/>
    <col min="5" max="5" width="14.109375" style="94" bestFit="1" customWidth="1"/>
    <col min="6" max="6" width="13.33203125" style="94" bestFit="1" customWidth="1"/>
    <col min="7" max="7" width="18.109375" style="94" bestFit="1" customWidth="1"/>
    <col min="8" max="8" width="14.6640625" style="94" bestFit="1" customWidth="1"/>
    <col min="9" max="9" width="14.33203125" style="94" customWidth="1"/>
    <col min="10" max="10" width="10.21875" style="94" customWidth="1"/>
    <col min="11" max="11" width="3.6640625" style="94" bestFit="1" customWidth="1"/>
    <col min="12" max="12" width="6.6640625" style="94" bestFit="1" customWidth="1"/>
    <col min="13" max="13" width="5.6640625" style="94" bestFit="1" customWidth="1"/>
    <col min="14" max="16384" width="9.6640625" style="94"/>
  </cols>
  <sheetData>
    <row r="1" spans="1:13" ht="12.75" customHeight="1">
      <c r="A1" s="622" t="str">
        <f>'(WP) Instructions &amp; Input'!B2</f>
        <v>COLUMBIA GAS OF KENTUCKY, INC.</v>
      </c>
      <c r="B1" s="622"/>
      <c r="C1" s="622"/>
      <c r="D1" s="622"/>
      <c r="E1" s="622"/>
      <c r="F1" s="622"/>
      <c r="G1" s="622"/>
      <c r="H1" s="622"/>
      <c r="I1" s="622"/>
      <c r="L1" s="614" t="s">
        <v>392</v>
      </c>
    </row>
    <row r="2" spans="1:13" ht="12.75" customHeight="1">
      <c r="A2" s="622" t="str">
        <f>'(WP) Instructions &amp; Input'!B9</f>
        <v>CASE NO. 2021-00183</v>
      </c>
      <c r="B2" s="622"/>
      <c r="C2" s="622"/>
      <c r="D2" s="622"/>
      <c r="E2" s="622"/>
      <c r="F2" s="622"/>
      <c r="G2" s="622"/>
      <c r="H2" s="622"/>
      <c r="I2" s="622"/>
      <c r="L2" s="615" t="s">
        <v>394</v>
      </c>
    </row>
    <row r="3" spans="1:13" ht="12.75" customHeight="1">
      <c r="A3" s="625" t="str">
        <f>'(WP) Instructions &amp; Input'!B3</f>
        <v>CASH WORKING CAPITAL</v>
      </c>
      <c r="B3" s="625"/>
      <c r="C3" s="625"/>
      <c r="D3" s="625"/>
      <c r="E3" s="625"/>
      <c r="F3" s="625"/>
      <c r="G3" s="625"/>
      <c r="H3" s="625"/>
      <c r="I3" s="625"/>
      <c r="L3" s="614" t="s">
        <v>393</v>
      </c>
    </row>
    <row r="4" spans="1:13" ht="12.75" customHeight="1">
      <c r="A4" s="626" t="s">
        <v>308</v>
      </c>
      <c r="B4" s="626"/>
      <c r="C4" s="626"/>
      <c r="D4" s="626"/>
      <c r="E4" s="626"/>
      <c r="F4" s="626"/>
      <c r="G4" s="626"/>
      <c r="H4" s="626"/>
      <c r="I4" s="626"/>
    </row>
    <row r="5" spans="1:13" ht="12.75" customHeight="1">
      <c r="A5" s="622" t="str">
        <f>'Sh 3a - Coll-Lag'!A5</f>
        <v>TME:  DECEMBER 31, 2019</v>
      </c>
      <c r="B5" s="622"/>
      <c r="C5" s="622"/>
      <c r="D5" s="622"/>
      <c r="E5" s="622"/>
      <c r="F5" s="622"/>
      <c r="G5" s="622"/>
      <c r="H5" s="622"/>
      <c r="I5" s="622"/>
    </row>
    <row r="6" spans="1:13" ht="12.75" customHeight="1">
      <c r="A6" s="99"/>
      <c r="B6" s="99"/>
      <c r="C6" s="99"/>
      <c r="D6" s="99"/>
      <c r="E6" s="99"/>
      <c r="F6" s="99"/>
      <c r="G6" s="99"/>
      <c r="H6" s="99"/>
      <c r="I6" s="99"/>
    </row>
    <row r="7" spans="1:13" ht="12.75" customHeight="1">
      <c r="A7" s="99"/>
      <c r="B7" s="99"/>
      <c r="C7" s="99"/>
      <c r="D7" s="99"/>
      <c r="E7" s="99"/>
      <c r="F7" s="99"/>
      <c r="G7" s="99"/>
      <c r="H7" s="99"/>
      <c r="I7" s="600" t="str">
        <f>'(WP) Instructions &amp; Input'!$B$11</f>
        <v>Attachment KLJ-CWC-1</v>
      </c>
    </row>
    <row r="8" spans="1:13" ht="12.75" customHeight="1">
      <c r="A8" s="99"/>
      <c r="B8" s="99"/>
      <c r="C8" s="99"/>
      <c r="D8" s="99"/>
      <c r="E8" s="99"/>
      <c r="F8" s="99"/>
      <c r="G8" s="99"/>
      <c r="H8" s="99"/>
      <c r="I8" s="600" t="s">
        <v>342</v>
      </c>
    </row>
    <row r="9" spans="1:13" ht="12.75" customHeight="1">
      <c r="A9" s="99"/>
      <c r="B9" s="99"/>
      <c r="C9" s="99"/>
      <c r="D9" s="99"/>
      <c r="E9" s="99"/>
      <c r="F9" s="99"/>
      <c r="G9" s="99"/>
      <c r="H9" s="99"/>
      <c r="I9" s="588" t="str">
        <f>'(WP) Instructions &amp; Input'!$B$12</f>
        <v>WITNESS: JOHNSON</v>
      </c>
    </row>
    <row r="10" spans="1:13" ht="12.75" customHeight="1">
      <c r="A10" s="99"/>
      <c r="B10" s="99"/>
      <c r="C10" s="99"/>
      <c r="D10" s="99"/>
      <c r="E10" s="99"/>
      <c r="F10" s="99"/>
      <c r="G10" s="99"/>
      <c r="H10" s="99"/>
      <c r="I10" s="99"/>
    </row>
    <row r="11" spans="1:13" ht="40.5" customHeight="1">
      <c r="C11" s="309" t="s">
        <v>298</v>
      </c>
      <c r="D11" s="310" t="str">
        <f>"14200250"&amp;", 14300220"</f>
        <v>14200250, 14300220</v>
      </c>
      <c r="E11" s="309">
        <v>14200260</v>
      </c>
      <c r="F11" s="309" t="str">
        <f>"14300018"&amp;""</f>
        <v>14300018</v>
      </c>
      <c r="G11" s="310" t="str">
        <f>"14300330"&amp;""&amp;", 14300350"</f>
        <v>14300330, 14300350</v>
      </c>
      <c r="H11" s="310" t="str">
        <f>"14300240"&amp;""&amp;""</f>
        <v>14300240</v>
      </c>
      <c r="I11" s="100"/>
    </row>
    <row r="12" spans="1:13" ht="13.15">
      <c r="C12" s="185" t="s">
        <v>4</v>
      </c>
      <c r="D12" s="185" t="s">
        <v>5</v>
      </c>
      <c r="E12" s="185" t="s">
        <v>152</v>
      </c>
      <c r="F12" s="339" t="s">
        <v>6</v>
      </c>
      <c r="G12" s="339" t="s">
        <v>294</v>
      </c>
      <c r="H12" s="99" t="s">
        <v>7</v>
      </c>
      <c r="I12" s="99" t="s">
        <v>26</v>
      </c>
      <c r="L12" s="235"/>
    </row>
    <row r="13" spans="1:13" ht="13.15">
      <c r="A13" s="99" t="s">
        <v>12</v>
      </c>
      <c r="C13" s="185" t="s">
        <v>56</v>
      </c>
      <c r="D13" s="185" t="s">
        <v>56</v>
      </c>
      <c r="E13" s="185" t="s">
        <v>56</v>
      </c>
      <c r="F13" s="185" t="s">
        <v>56</v>
      </c>
      <c r="G13" s="185" t="s">
        <v>153</v>
      </c>
      <c r="H13" s="185" t="s">
        <v>56</v>
      </c>
      <c r="I13" s="99" t="s">
        <v>57</v>
      </c>
      <c r="L13" s="98"/>
    </row>
    <row r="14" spans="1:13" ht="13.15">
      <c r="A14" s="122" t="s">
        <v>110</v>
      </c>
      <c r="B14" s="122" t="s">
        <v>104</v>
      </c>
      <c r="C14" s="187" t="s">
        <v>58</v>
      </c>
      <c r="D14" s="187" t="s">
        <v>58</v>
      </c>
      <c r="E14" s="187" t="s">
        <v>58</v>
      </c>
      <c r="F14" s="187" t="s">
        <v>58</v>
      </c>
      <c r="G14" s="187" t="s">
        <v>58</v>
      </c>
      <c r="H14" s="187" t="s">
        <v>58</v>
      </c>
      <c r="I14" s="187" t="s">
        <v>59</v>
      </c>
      <c r="J14" s="201"/>
      <c r="K14" s="98"/>
      <c r="L14" s="98"/>
      <c r="M14" s="98"/>
    </row>
    <row r="15" spans="1:13" ht="13.15">
      <c r="A15" s="122"/>
      <c r="B15" s="130"/>
      <c r="C15" s="189" t="s">
        <v>18</v>
      </c>
      <c r="D15" s="189" t="s">
        <v>19</v>
      </c>
      <c r="E15" s="189" t="s">
        <v>20</v>
      </c>
      <c r="F15" s="189" t="s">
        <v>21</v>
      </c>
      <c r="G15" s="189" t="s">
        <v>22</v>
      </c>
      <c r="H15" s="189" t="s">
        <v>135</v>
      </c>
      <c r="I15" s="189" t="s">
        <v>309</v>
      </c>
      <c r="J15" s="201"/>
      <c r="K15" s="98"/>
      <c r="L15" s="98"/>
      <c r="M15" s="98"/>
    </row>
    <row r="16" spans="1:13">
      <c r="C16" s="235" t="s">
        <v>183</v>
      </c>
      <c r="D16" s="235" t="s">
        <v>183</v>
      </c>
      <c r="E16" s="235" t="s">
        <v>183</v>
      </c>
      <c r="F16" s="235" t="s">
        <v>183</v>
      </c>
      <c r="G16" s="235" t="s">
        <v>183</v>
      </c>
      <c r="H16" s="235" t="s">
        <v>183</v>
      </c>
      <c r="I16" s="235" t="s">
        <v>183</v>
      </c>
      <c r="J16" s="201"/>
    </row>
    <row r="17" spans="1:13">
      <c r="J17" s="201"/>
    </row>
    <row r="18" spans="1:13">
      <c r="A18" s="98">
        <v>1</v>
      </c>
      <c r="B18" s="137" t="s">
        <v>233</v>
      </c>
      <c r="C18" s="331">
        <v>3862875.94</v>
      </c>
      <c r="D18" s="331">
        <v>190737.86</v>
      </c>
      <c r="E18" s="331">
        <v>463341.37</v>
      </c>
      <c r="F18" s="331">
        <v>924310.98</v>
      </c>
      <c r="G18" s="331">
        <v>-100025.40000000014</v>
      </c>
      <c r="H18" s="331">
        <v>1224510.24</v>
      </c>
      <c r="I18" s="136">
        <f t="shared" ref="I18:I29" si="0">SUM(C18:H18)</f>
        <v>6565750.9900000002</v>
      </c>
      <c r="J18" s="201"/>
      <c r="K18" s="192"/>
      <c r="L18" s="192"/>
      <c r="M18" s="325"/>
    </row>
    <row r="19" spans="1:13">
      <c r="A19" s="98">
        <f t="shared" ref="A19:A29" si="1">A18+1</f>
        <v>2</v>
      </c>
      <c r="B19" s="137" t="s">
        <v>60</v>
      </c>
      <c r="C19" s="331">
        <v>7436514.5499999998</v>
      </c>
      <c r="D19" s="331">
        <v>187615.78999999998</v>
      </c>
      <c r="E19" s="331">
        <v>109445.34</v>
      </c>
      <c r="F19" s="331">
        <v>23444.48</v>
      </c>
      <c r="G19" s="331">
        <v>1088042.3900000001</v>
      </c>
      <c r="H19" s="331">
        <v>1270608.23</v>
      </c>
      <c r="I19" s="136">
        <f t="shared" si="0"/>
        <v>10115670.780000001</v>
      </c>
      <c r="J19" s="201"/>
      <c r="K19" s="192"/>
      <c r="L19" s="192"/>
      <c r="M19" s="325"/>
    </row>
    <row r="20" spans="1:13">
      <c r="A20" s="98">
        <f t="shared" si="1"/>
        <v>3</v>
      </c>
      <c r="B20" s="262" t="s">
        <v>46</v>
      </c>
      <c r="C20" s="331">
        <v>7447425.3499999996</v>
      </c>
      <c r="D20" s="331">
        <v>297979.46999999997</v>
      </c>
      <c r="E20" s="331">
        <v>86333.6</v>
      </c>
      <c r="F20" s="331">
        <v>9805.98</v>
      </c>
      <c r="G20" s="331">
        <v>1341894.67</v>
      </c>
      <c r="H20" s="331">
        <v>1147659.51</v>
      </c>
      <c r="I20" s="136">
        <f t="shared" si="0"/>
        <v>10331098.58</v>
      </c>
      <c r="J20" s="201"/>
      <c r="K20" s="192"/>
      <c r="L20" s="192"/>
    </row>
    <row r="21" spans="1:13">
      <c r="A21" s="98">
        <f t="shared" si="1"/>
        <v>4</v>
      </c>
      <c r="B21" s="262" t="s">
        <v>47</v>
      </c>
      <c r="C21" s="331">
        <v>4895652.88</v>
      </c>
      <c r="D21" s="331">
        <v>119714.9</v>
      </c>
      <c r="E21" s="331">
        <v>76391.759999999995</v>
      </c>
      <c r="F21" s="331">
        <v>61380.98</v>
      </c>
      <c r="G21" s="331">
        <v>653575.29999999993</v>
      </c>
      <c r="H21" s="331">
        <v>1002260.73</v>
      </c>
      <c r="I21" s="136">
        <f t="shared" si="0"/>
        <v>6808976.5500000007</v>
      </c>
      <c r="J21" s="201"/>
      <c r="K21" s="192"/>
      <c r="L21" s="192"/>
    </row>
    <row r="22" spans="1:13">
      <c r="A22" s="98">
        <f t="shared" si="1"/>
        <v>5</v>
      </c>
      <c r="B22" s="262" t="s">
        <v>48</v>
      </c>
      <c r="C22" s="331">
        <v>2290948.33</v>
      </c>
      <c r="D22" s="331">
        <v>32990.869999999995</v>
      </c>
      <c r="E22" s="331">
        <v>97789.66</v>
      </c>
      <c r="F22" s="331">
        <v>503694.48000000004</v>
      </c>
      <c r="G22" s="331">
        <v>-10805.410000000033</v>
      </c>
      <c r="H22" s="331">
        <v>932947.82000000007</v>
      </c>
      <c r="I22" s="136">
        <f t="shared" si="0"/>
        <v>3847565.75</v>
      </c>
      <c r="J22" s="201"/>
      <c r="K22" s="192"/>
      <c r="L22" s="192"/>
      <c r="M22" s="325"/>
    </row>
    <row r="23" spans="1:13">
      <c r="A23" s="98">
        <f t="shared" si="1"/>
        <v>6</v>
      </c>
      <c r="B23" s="262" t="s">
        <v>49</v>
      </c>
      <c r="C23" s="331">
        <v>696097.59</v>
      </c>
      <c r="D23" s="331">
        <v>28504.16</v>
      </c>
      <c r="E23" s="331">
        <v>140308.80000000002</v>
      </c>
      <c r="F23" s="331">
        <v>9805.98</v>
      </c>
      <c r="G23" s="331">
        <v>-492182.26000000013</v>
      </c>
      <c r="H23" s="331">
        <v>1032608.46</v>
      </c>
      <c r="I23" s="136">
        <f t="shared" si="0"/>
        <v>1415142.73</v>
      </c>
      <c r="J23" s="201"/>
      <c r="K23" s="192"/>
      <c r="L23" s="192"/>
      <c r="M23" s="325"/>
    </row>
    <row r="24" spans="1:13">
      <c r="A24" s="98">
        <f t="shared" si="1"/>
        <v>7</v>
      </c>
      <c r="B24" s="137" t="s">
        <v>50</v>
      </c>
      <c r="C24" s="331">
        <v>-1524487.31</v>
      </c>
      <c r="D24" s="331">
        <v>15107.18</v>
      </c>
      <c r="E24" s="331">
        <v>157752.4</v>
      </c>
      <c r="F24" s="331">
        <v>179423.98</v>
      </c>
      <c r="G24" s="331">
        <v>-1373342.29</v>
      </c>
      <c r="H24" s="331">
        <v>814500.98</v>
      </c>
      <c r="I24" s="136">
        <f t="shared" si="0"/>
        <v>-1731045.06</v>
      </c>
      <c r="J24" s="201"/>
      <c r="K24" s="192"/>
      <c r="L24" s="192"/>
      <c r="M24" s="325"/>
    </row>
    <row r="25" spans="1:13">
      <c r="A25" s="98">
        <f t="shared" si="1"/>
        <v>8</v>
      </c>
      <c r="B25" s="137" t="s">
        <v>61</v>
      </c>
      <c r="C25" s="331">
        <v>-3604019.84</v>
      </c>
      <c r="D25" s="331">
        <v>22708.29</v>
      </c>
      <c r="E25" s="331">
        <v>152787.03</v>
      </c>
      <c r="F25" s="331">
        <v>69605.98</v>
      </c>
      <c r="G25" s="331">
        <v>-2081565.6700000002</v>
      </c>
      <c r="H25" s="331">
        <v>959808.22</v>
      </c>
      <c r="I25" s="136">
        <f t="shared" si="0"/>
        <v>-4480675.99</v>
      </c>
      <c r="J25" s="201"/>
      <c r="K25" s="192"/>
      <c r="L25" s="192"/>
      <c r="M25" s="325"/>
    </row>
    <row r="26" spans="1:13">
      <c r="A26" s="98">
        <f t="shared" si="1"/>
        <v>9</v>
      </c>
      <c r="B26" s="137" t="s">
        <v>62</v>
      </c>
      <c r="C26" s="331">
        <v>-4989990.0199999996</v>
      </c>
      <c r="D26" s="331">
        <v>27736.080000000002</v>
      </c>
      <c r="E26" s="331">
        <v>191632.7</v>
      </c>
      <c r="F26" s="331">
        <v>192057.73</v>
      </c>
      <c r="G26" s="331">
        <v>-2663540.17</v>
      </c>
      <c r="H26" s="331">
        <v>616567.36</v>
      </c>
      <c r="I26" s="136">
        <f t="shared" si="0"/>
        <v>-6625536.3199999984</v>
      </c>
      <c r="J26" s="201"/>
      <c r="K26" s="192"/>
      <c r="L26" s="192"/>
      <c r="M26" s="325"/>
    </row>
    <row r="27" spans="1:13">
      <c r="A27" s="98">
        <f t="shared" si="1"/>
        <v>10</v>
      </c>
      <c r="B27" s="137" t="s">
        <v>234</v>
      </c>
      <c r="C27" s="331">
        <v>-6992049.6799999997</v>
      </c>
      <c r="D27" s="331">
        <v>36882.449999999997</v>
      </c>
      <c r="E27" s="331">
        <v>201859.53</v>
      </c>
      <c r="F27" s="331">
        <v>135445.48000000001</v>
      </c>
      <c r="G27" s="331">
        <v>-3418307.74</v>
      </c>
      <c r="H27" s="331">
        <v>774839.43</v>
      </c>
      <c r="I27" s="136">
        <f t="shared" si="0"/>
        <v>-9261330.5299999993</v>
      </c>
      <c r="J27" s="201"/>
      <c r="K27" s="192"/>
      <c r="L27" s="192"/>
      <c r="M27" s="325"/>
    </row>
    <row r="28" spans="1:13">
      <c r="A28" s="98">
        <f t="shared" si="1"/>
        <v>11</v>
      </c>
      <c r="B28" s="137" t="s">
        <v>63</v>
      </c>
      <c r="C28" s="331">
        <v>-4578760.26</v>
      </c>
      <c r="D28" s="331">
        <v>110092.64</v>
      </c>
      <c r="E28" s="331">
        <v>226024.13</v>
      </c>
      <c r="F28" s="331">
        <v>-30544.02</v>
      </c>
      <c r="G28" s="331">
        <v>-2528537.6300000004</v>
      </c>
      <c r="H28" s="331">
        <v>1171102.8</v>
      </c>
      <c r="I28" s="136">
        <f t="shared" si="0"/>
        <v>-5630622.3400000008</v>
      </c>
      <c r="J28" s="201"/>
      <c r="K28" s="192"/>
      <c r="L28" s="192"/>
      <c r="M28" s="325"/>
    </row>
    <row r="29" spans="1:13" ht="15">
      <c r="A29" s="98">
        <f t="shared" si="1"/>
        <v>12</v>
      </c>
      <c r="B29" s="137" t="s">
        <v>51</v>
      </c>
      <c r="C29" s="584">
        <v>606096.4</v>
      </c>
      <c r="D29" s="584">
        <v>223190.19</v>
      </c>
      <c r="E29" s="584">
        <v>1597009.0899999999</v>
      </c>
      <c r="F29" s="584">
        <v>31000</v>
      </c>
      <c r="G29" s="584">
        <v>-921871.41000000015</v>
      </c>
      <c r="H29" s="584">
        <v>1054584.54</v>
      </c>
      <c r="I29" s="283">
        <f t="shared" si="0"/>
        <v>2590008.8099999996</v>
      </c>
      <c r="J29" s="201"/>
      <c r="K29" s="192"/>
      <c r="L29" s="192"/>
      <c r="M29" s="325"/>
    </row>
    <row r="30" spans="1:13">
      <c r="A30" s="98">
        <f>A29+1</f>
        <v>13</v>
      </c>
      <c r="B30" s="311" t="s">
        <v>54</v>
      </c>
      <c r="C30" s="207">
        <f t="shared" ref="C30:H30" si="2">SUM(C18:C29)</f>
        <v>5546303.9299999997</v>
      </c>
      <c r="D30" s="207">
        <f t="shared" si="2"/>
        <v>1293259.8799999999</v>
      </c>
      <c r="E30" s="207">
        <f t="shared" si="2"/>
        <v>3500675.4099999997</v>
      </c>
      <c r="F30" s="207">
        <f t="shared" si="2"/>
        <v>2109432.0299999998</v>
      </c>
      <c r="G30" s="207">
        <f t="shared" si="2"/>
        <v>-10506665.620000001</v>
      </c>
      <c r="H30" s="207">
        <f t="shared" si="2"/>
        <v>12001998.32</v>
      </c>
      <c r="I30" s="207">
        <f>SUM(I18:I29)</f>
        <v>13945003.949999996</v>
      </c>
      <c r="J30" s="201"/>
      <c r="K30" s="134"/>
      <c r="L30" s="134"/>
      <c r="M30" s="134"/>
    </row>
    <row r="31" spans="1:13" ht="13.9">
      <c r="A31" s="98">
        <f>A30+1</f>
        <v>14</v>
      </c>
      <c r="B31" s="312" t="s">
        <v>224</v>
      </c>
      <c r="C31" s="313">
        <f>C30/12</f>
        <v>462191.99416666664</v>
      </c>
      <c r="D31" s="313">
        <f t="shared" ref="D31:H31" si="3">D30/12</f>
        <v>107771.65666666666</v>
      </c>
      <c r="E31" s="313">
        <f t="shared" si="3"/>
        <v>291722.95083333331</v>
      </c>
      <c r="F31" s="313">
        <f t="shared" si="3"/>
        <v>175786.00249999997</v>
      </c>
      <c r="G31" s="313">
        <f t="shared" si="3"/>
        <v>-875555.46833333338</v>
      </c>
      <c r="H31" s="313">
        <f t="shared" si="3"/>
        <v>1000166.5266666667</v>
      </c>
      <c r="I31" s="313">
        <f>I30/12</f>
        <v>1162083.6624999996</v>
      </c>
      <c r="J31" s="324"/>
      <c r="K31" s="324"/>
      <c r="L31" s="324"/>
    </row>
    <row r="32" spans="1:13">
      <c r="J32" s="324"/>
      <c r="K32" s="324"/>
      <c r="L32" s="324"/>
    </row>
    <row r="33" spans="1:9">
      <c r="A33" s="235" t="s">
        <v>18</v>
      </c>
      <c r="B33" s="624" t="s">
        <v>66</v>
      </c>
      <c r="C33" s="624"/>
      <c r="D33" s="624"/>
      <c r="E33" s="624"/>
      <c r="F33" s="624"/>
      <c r="G33" s="624"/>
      <c r="H33" s="624"/>
      <c r="I33" s="624"/>
    </row>
    <row r="34" spans="1:9" ht="12.75" customHeight="1">
      <c r="A34" s="235"/>
      <c r="B34" s="314"/>
      <c r="C34" s="314"/>
      <c r="D34" s="314"/>
      <c r="E34" s="314"/>
      <c r="F34" s="314"/>
      <c r="G34" s="314"/>
      <c r="H34" s="314"/>
      <c r="I34" s="340"/>
    </row>
    <row r="46" spans="1:9" ht="13.15">
      <c r="C46" s="185"/>
      <c r="D46" s="185"/>
      <c r="E46" s="185"/>
      <c r="F46" s="185"/>
      <c r="G46" s="185"/>
      <c r="H46" s="178"/>
      <c r="I46" s="100"/>
    </row>
    <row r="47" spans="1:9" ht="13.15">
      <c r="C47" s="185"/>
      <c r="D47" s="185"/>
      <c r="E47" s="185"/>
      <c r="F47" s="185"/>
      <c r="G47" s="185"/>
      <c r="H47" s="178"/>
      <c r="I47" s="99"/>
    </row>
    <row r="48" spans="1:9" ht="13.15">
      <c r="C48" s="185"/>
      <c r="D48" s="185"/>
      <c r="E48" s="185"/>
      <c r="F48" s="185"/>
      <c r="G48" s="185"/>
      <c r="H48" s="185"/>
      <c r="I48" s="99"/>
    </row>
    <row r="49" spans="2:9" ht="13.15">
      <c r="C49" s="187"/>
      <c r="D49" s="187"/>
      <c r="E49" s="187"/>
      <c r="F49" s="187"/>
      <c r="G49" s="187"/>
      <c r="H49" s="187"/>
      <c r="I49" s="187"/>
    </row>
    <row r="51" spans="2:9">
      <c r="B51" s="144"/>
      <c r="C51" s="341"/>
      <c r="D51" s="341"/>
      <c r="E51" s="341"/>
      <c r="F51" s="233"/>
      <c r="G51" s="233"/>
      <c r="H51" s="341"/>
      <c r="I51" s="341"/>
    </row>
    <row r="52" spans="2:9">
      <c r="B52" s="128"/>
      <c r="C52" s="342"/>
      <c r="D52" s="342"/>
      <c r="E52" s="342"/>
      <c r="F52" s="150"/>
      <c r="G52" s="150"/>
      <c r="I52" s="342"/>
    </row>
    <row r="53" spans="2:9">
      <c r="B53" s="144"/>
      <c r="C53" s="341"/>
      <c r="D53" s="341"/>
      <c r="E53" s="341"/>
      <c r="F53" s="233"/>
      <c r="G53" s="233"/>
      <c r="H53" s="341"/>
      <c r="I53" s="341"/>
    </row>
    <row r="54" spans="2:9">
      <c r="B54" s="128"/>
      <c r="C54" s="342"/>
      <c r="D54" s="342"/>
      <c r="E54" s="342"/>
      <c r="F54" s="233"/>
      <c r="G54" s="233"/>
      <c r="I54" s="341"/>
    </row>
    <row r="55" spans="2:9">
      <c r="B55" s="144"/>
      <c r="C55" s="341"/>
      <c r="D55" s="341"/>
      <c r="E55" s="341"/>
      <c r="F55" s="233"/>
      <c r="G55" s="233"/>
      <c r="H55" s="341"/>
      <c r="I55" s="341"/>
    </row>
    <row r="56" spans="2:9">
      <c r="B56" s="128"/>
      <c r="C56" s="342"/>
      <c r="D56" s="342"/>
      <c r="E56" s="342"/>
      <c r="F56" s="233"/>
      <c r="G56" s="233"/>
      <c r="I56" s="341"/>
    </row>
    <row r="57" spans="2:9">
      <c r="B57" s="144"/>
      <c r="C57" s="341"/>
      <c r="D57" s="341"/>
      <c r="E57" s="341"/>
      <c r="F57" s="233"/>
      <c r="G57" s="233"/>
      <c r="H57" s="341"/>
      <c r="I57" s="341"/>
    </row>
    <row r="58" spans="2:9">
      <c r="B58" s="128"/>
      <c r="C58" s="342"/>
      <c r="D58" s="342"/>
      <c r="E58" s="342"/>
      <c r="F58" s="233"/>
      <c r="G58" s="233"/>
      <c r="I58" s="341"/>
    </row>
    <row r="59" spans="2:9">
      <c r="B59" s="144"/>
      <c r="C59" s="341"/>
      <c r="D59" s="341"/>
      <c r="E59" s="341"/>
      <c r="F59" s="233"/>
      <c r="G59" s="233"/>
      <c r="H59" s="341"/>
      <c r="I59" s="341"/>
    </row>
    <row r="60" spans="2:9">
      <c r="B60" s="128"/>
      <c r="C60" s="342"/>
      <c r="D60" s="342"/>
      <c r="E60" s="342"/>
      <c r="F60" s="233"/>
      <c r="G60" s="233"/>
      <c r="I60" s="341"/>
    </row>
    <row r="61" spans="2:9">
      <c r="B61" s="144"/>
      <c r="C61" s="341"/>
      <c r="D61" s="341"/>
      <c r="E61" s="341"/>
      <c r="F61" s="233"/>
      <c r="G61" s="233"/>
      <c r="H61" s="341"/>
      <c r="I61" s="341"/>
    </row>
    <row r="62" spans="2:9">
      <c r="B62" s="128"/>
      <c r="C62" s="342"/>
      <c r="D62" s="342"/>
      <c r="E62" s="342"/>
      <c r="F62" s="233"/>
      <c r="G62" s="233"/>
      <c r="I62" s="341"/>
    </row>
    <row r="63" spans="2:9">
      <c r="B63" s="144"/>
      <c r="C63" s="341"/>
      <c r="D63" s="341"/>
      <c r="E63" s="341"/>
      <c r="F63" s="233"/>
      <c r="G63" s="233"/>
      <c r="H63" s="341"/>
      <c r="I63" s="341"/>
    </row>
    <row r="64" spans="2:9">
      <c r="B64" s="128"/>
      <c r="C64" s="342"/>
      <c r="D64" s="342"/>
      <c r="E64" s="342"/>
      <c r="F64" s="233"/>
      <c r="G64" s="233"/>
      <c r="I64" s="341"/>
    </row>
    <row r="65" spans="2:9">
      <c r="B65" s="144"/>
      <c r="C65" s="341"/>
      <c r="D65" s="341"/>
      <c r="E65" s="341"/>
      <c r="F65" s="233"/>
      <c r="G65" s="233"/>
      <c r="H65" s="341"/>
      <c r="I65" s="341"/>
    </row>
    <row r="66" spans="2:9">
      <c r="B66" s="128"/>
      <c r="C66" s="342"/>
      <c r="D66" s="342"/>
      <c r="E66" s="342"/>
      <c r="F66" s="233"/>
      <c r="G66" s="233"/>
      <c r="I66" s="341"/>
    </row>
    <row r="67" spans="2:9">
      <c r="B67" s="128"/>
      <c r="C67" s="341"/>
      <c r="D67" s="341"/>
      <c r="E67" s="341"/>
      <c r="F67" s="233"/>
      <c r="G67" s="233"/>
      <c r="H67" s="341"/>
      <c r="I67" s="341"/>
    </row>
    <row r="68" spans="2:9">
      <c r="C68" s="342"/>
      <c r="D68" s="342"/>
      <c r="E68" s="342"/>
      <c r="F68" s="150"/>
      <c r="G68" s="150"/>
      <c r="H68" s="342"/>
      <c r="I68" s="342"/>
    </row>
    <row r="69" spans="2:9">
      <c r="B69" s="128"/>
      <c r="C69" s="341"/>
      <c r="D69" s="341"/>
      <c r="E69" s="341"/>
      <c r="F69" s="233"/>
      <c r="G69" s="233"/>
      <c r="H69" s="341"/>
      <c r="I69" s="341"/>
    </row>
    <row r="70" spans="2:9" ht="13.15">
      <c r="B70" s="343"/>
      <c r="C70" s="344"/>
      <c r="D70" s="342"/>
      <c r="E70" s="342"/>
      <c r="F70" s="233"/>
      <c r="G70" s="233"/>
      <c r="H70" s="342"/>
      <c r="I70" s="341"/>
    </row>
    <row r="71" spans="2:9">
      <c r="B71" s="128"/>
      <c r="C71" s="341"/>
      <c r="D71" s="341"/>
      <c r="E71" s="341"/>
      <c r="F71" s="233"/>
      <c r="G71" s="233"/>
      <c r="H71" s="341"/>
      <c r="I71" s="341"/>
    </row>
    <row r="72" spans="2:9">
      <c r="C72" s="342"/>
      <c r="D72" s="342"/>
      <c r="E72" s="342"/>
      <c r="F72" s="233"/>
      <c r="G72" s="233"/>
      <c r="H72" s="342"/>
      <c r="I72" s="341"/>
    </row>
    <row r="73" spans="2:9">
      <c r="B73" s="128"/>
      <c r="C73" s="341"/>
      <c r="D73" s="341"/>
      <c r="E73" s="341"/>
      <c r="F73" s="233"/>
      <c r="G73" s="233"/>
      <c r="H73" s="341"/>
      <c r="I73" s="341"/>
    </row>
    <row r="74" spans="2:9">
      <c r="F74" s="150"/>
      <c r="G74" s="150"/>
    </row>
    <row r="75" spans="2:9">
      <c r="F75" s="150"/>
      <c r="G75" s="150"/>
    </row>
    <row r="76" spans="2:9">
      <c r="B76" s="134"/>
      <c r="C76" s="134"/>
      <c r="D76" s="134"/>
      <c r="E76" s="134"/>
      <c r="F76" s="233"/>
      <c r="G76" s="233"/>
      <c r="H76" s="134"/>
      <c r="I76" s="134"/>
    </row>
    <row r="78" spans="2:9" ht="13.15">
      <c r="C78" s="321"/>
      <c r="D78" s="321"/>
      <c r="E78" s="321"/>
      <c r="F78" s="321"/>
      <c r="G78" s="321"/>
      <c r="H78" s="321"/>
      <c r="I78" s="345"/>
    </row>
    <row r="83" spans="2:2">
      <c r="B83" s="195"/>
    </row>
  </sheetData>
  <mergeCells count="6">
    <mergeCell ref="A1:I1"/>
    <mergeCell ref="B33:I33"/>
    <mergeCell ref="A3:I3"/>
    <mergeCell ref="A5:I5"/>
    <mergeCell ref="A4:I4"/>
    <mergeCell ref="A2:I2"/>
  </mergeCells>
  <phoneticPr fontId="0" type="noConversion"/>
  <printOptions horizontalCentered="1"/>
  <pageMargins left="0.5" right="0.5" top="1" bottom="0.1" header="0.5" footer="0.38"/>
  <pageSetup scale="92" orientation="landscape" r:id="rId1"/>
  <headerFooter alignWithMargins="0">
    <oddHeader>&amp;RKY PSC Case No. 2021-00183
Staff 3-034
Attachment  A
Page &amp;P of &amp;N</oddHeader>
  </headerFooter>
  <ignoredErrors>
    <ignoredError sqref="A3" unlockedFormula="1"/>
    <ignoredError sqref="C15:I15 C11"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6">
    <tabColor rgb="FF00B050"/>
  </sheetPr>
  <dimension ref="A1:I3957"/>
  <sheetViews>
    <sheetView zoomScaleNormal="100" workbookViewId="0">
      <selection activeCell="H2" sqref="H2"/>
    </sheetView>
  </sheetViews>
  <sheetFormatPr defaultColWidth="8.88671875" defaultRowHeight="12.75"/>
  <cols>
    <col min="1" max="2" width="5.21875" style="266" customWidth="1"/>
    <col min="3" max="3" width="12.109375" style="266" customWidth="1"/>
    <col min="4" max="4" width="12.109375" style="319" customWidth="1"/>
    <col min="5" max="5" width="8.6640625" style="266" customWidth="1"/>
    <col min="6" max="6" width="14.33203125" style="266" customWidth="1"/>
    <col min="7" max="16384" width="8.88671875" style="266"/>
  </cols>
  <sheetData>
    <row r="1" spans="1:9" ht="14.25">
      <c r="A1" s="657" t="str">
        <f>'(WP) Instructions &amp; Input'!B2</f>
        <v>COLUMBIA GAS OF KENTUCKY, INC.</v>
      </c>
      <c r="B1" s="657"/>
      <c r="C1" s="657"/>
      <c r="D1" s="657"/>
      <c r="E1" s="657"/>
      <c r="F1" s="571"/>
      <c r="H1" s="614" t="s">
        <v>392</v>
      </c>
    </row>
    <row r="2" spans="1:9" ht="14.25">
      <c r="A2" s="657" t="str">
        <f>'(WP) Instructions &amp; Input'!B9</f>
        <v>CASE NO. 2021-00183</v>
      </c>
      <c r="B2" s="657"/>
      <c r="C2" s="657"/>
      <c r="D2" s="657"/>
      <c r="E2" s="657"/>
      <c r="F2" s="571"/>
      <c r="H2" s="615" t="s">
        <v>394</v>
      </c>
    </row>
    <row r="3" spans="1:9" ht="14.25">
      <c r="A3" s="658" t="str">
        <f>'(WP) Instructions &amp; Input'!B3</f>
        <v>CASH WORKING CAPITAL</v>
      </c>
      <c r="B3" s="658"/>
      <c r="C3" s="658"/>
      <c r="D3" s="658"/>
      <c r="E3" s="658"/>
      <c r="F3" s="590"/>
      <c r="H3" s="614" t="s">
        <v>393</v>
      </c>
    </row>
    <row r="4" spans="1:9" ht="13.15">
      <c r="A4" s="659" t="s">
        <v>332</v>
      </c>
      <c r="B4" s="659"/>
      <c r="C4" s="659"/>
      <c r="D4" s="659"/>
      <c r="E4" s="659"/>
      <c r="F4" s="591"/>
    </row>
    <row r="5" spans="1:9" ht="13.15">
      <c r="A5" s="638" t="str">
        <f>'(WP) Instructions &amp; Input'!B4</f>
        <v>TME:  DECEMBER 31, 2019</v>
      </c>
      <c r="B5" s="638"/>
      <c r="C5" s="638"/>
      <c r="D5" s="638"/>
      <c r="E5" s="638"/>
      <c r="F5" s="543"/>
      <c r="G5" s="543"/>
      <c r="H5" s="543"/>
    </row>
    <row r="6" spans="1:9" ht="13.15">
      <c r="A6" s="449"/>
      <c r="B6" s="449"/>
      <c r="C6" s="449"/>
      <c r="D6" s="449"/>
      <c r="E6" s="449"/>
      <c r="F6" s="449"/>
      <c r="G6" s="543"/>
      <c r="H6" s="543"/>
    </row>
    <row r="7" spans="1:9" ht="13.15">
      <c r="A7" s="449"/>
      <c r="B7" s="449"/>
      <c r="C7" s="449"/>
      <c r="D7" s="449"/>
      <c r="E7" s="587" t="str">
        <f>'(WP) Instructions &amp; Input'!$B$11</f>
        <v>Attachment KLJ-CWC-1</v>
      </c>
      <c r="F7" s="449"/>
      <c r="G7" s="543"/>
      <c r="H7" s="543"/>
    </row>
    <row r="8" spans="1:9" ht="13.15">
      <c r="A8" s="449"/>
      <c r="B8" s="449"/>
      <c r="C8" s="449"/>
      <c r="D8" s="449"/>
      <c r="E8" s="587" t="s">
        <v>359</v>
      </c>
      <c r="F8" s="449"/>
      <c r="G8" s="543"/>
      <c r="H8" s="543"/>
    </row>
    <row r="9" spans="1:9" ht="13.15">
      <c r="A9" s="449"/>
      <c r="B9" s="449"/>
      <c r="C9" s="449"/>
      <c r="D9" s="449"/>
      <c r="E9" s="588" t="str">
        <f>'(WP) Instructions &amp; Input'!$B$12</f>
        <v>WITNESS: JOHNSON</v>
      </c>
      <c r="F9" s="449"/>
      <c r="G9" s="543"/>
      <c r="H9" s="543"/>
    </row>
    <row r="10" spans="1:9" ht="13.15">
      <c r="A10" s="543"/>
      <c r="B10" s="543"/>
      <c r="C10" s="543"/>
      <c r="D10" s="291"/>
      <c r="E10" s="543"/>
      <c r="F10" s="543"/>
      <c r="G10" s="543"/>
      <c r="H10" s="543"/>
    </row>
    <row r="11" spans="1:9" ht="13.15">
      <c r="A11" s="318" t="s">
        <v>12</v>
      </c>
      <c r="B11" s="318" t="s">
        <v>199</v>
      </c>
      <c r="C11" s="318" t="s">
        <v>198</v>
      </c>
      <c r="D11" s="318" t="s">
        <v>221</v>
      </c>
      <c r="E11" s="318"/>
      <c r="F11" s="318"/>
    </row>
    <row r="12" spans="1:9" ht="13.15">
      <c r="A12" s="544" t="s">
        <v>15</v>
      </c>
      <c r="B12" s="544" t="s">
        <v>222</v>
      </c>
      <c r="C12" s="544" t="s">
        <v>73</v>
      </c>
      <c r="D12" s="544" t="s">
        <v>73</v>
      </c>
      <c r="E12" s="544" t="s">
        <v>17</v>
      </c>
      <c r="F12" s="544"/>
    </row>
    <row r="13" spans="1:9" ht="13.15">
      <c r="A13" s="544"/>
      <c r="B13" s="544"/>
      <c r="C13" s="545" t="s">
        <v>18</v>
      </c>
      <c r="D13" s="545" t="s">
        <v>19</v>
      </c>
      <c r="E13" s="545" t="s">
        <v>201</v>
      </c>
      <c r="F13" s="545"/>
    </row>
    <row r="14" spans="1:9" ht="6" customHeight="1">
      <c r="A14" s="544"/>
      <c r="B14" s="544"/>
      <c r="C14" s="544"/>
      <c r="D14" s="544"/>
      <c r="E14" s="544"/>
      <c r="F14" s="544"/>
    </row>
    <row r="15" spans="1:9">
      <c r="A15" s="319">
        <f t="shared" ref="A15:A78" si="0">A14+1</f>
        <v>1</v>
      </c>
      <c r="B15" s="319">
        <v>1</v>
      </c>
      <c r="C15" s="553">
        <v>43467</v>
      </c>
      <c r="D15" s="553">
        <v>43468</v>
      </c>
      <c r="E15" s="547">
        <f t="shared" ref="E15:E78" si="1">D15-C15</f>
        <v>1</v>
      </c>
      <c r="F15" s="90"/>
      <c r="G15" s="91"/>
      <c r="H15" s="91"/>
      <c r="I15" s="548"/>
    </row>
    <row r="16" spans="1:9">
      <c r="A16" s="319">
        <f t="shared" si="0"/>
        <v>2</v>
      </c>
      <c r="B16" s="319">
        <v>2</v>
      </c>
      <c r="C16" s="553">
        <v>43468</v>
      </c>
      <c r="D16" s="553">
        <v>43469</v>
      </c>
      <c r="E16" s="547">
        <f t="shared" si="1"/>
        <v>1</v>
      </c>
      <c r="F16" s="90"/>
      <c r="G16" s="91"/>
      <c r="H16" s="91"/>
      <c r="I16" s="548"/>
    </row>
    <row r="17" spans="1:9">
      <c r="A17" s="319">
        <f t="shared" si="0"/>
        <v>3</v>
      </c>
      <c r="B17" s="319">
        <v>3</v>
      </c>
      <c r="C17" s="553">
        <v>43469</v>
      </c>
      <c r="D17" s="553">
        <v>43472</v>
      </c>
      <c r="E17" s="547">
        <f t="shared" si="1"/>
        <v>3</v>
      </c>
      <c r="F17" s="90"/>
      <c r="G17" s="91"/>
      <c r="H17" s="91"/>
      <c r="I17" s="548"/>
    </row>
    <row r="18" spans="1:9">
      <c r="A18" s="319">
        <f t="shared" si="0"/>
        <v>4</v>
      </c>
      <c r="B18" s="319">
        <v>4</v>
      </c>
      <c r="C18" s="553">
        <v>43472</v>
      </c>
      <c r="D18" s="553">
        <v>43473</v>
      </c>
      <c r="E18" s="547">
        <f t="shared" si="1"/>
        <v>1</v>
      </c>
      <c r="F18" s="90"/>
      <c r="G18" s="91"/>
      <c r="H18" s="91"/>
      <c r="I18" s="548"/>
    </row>
    <row r="19" spans="1:9">
      <c r="A19" s="319">
        <f t="shared" si="0"/>
        <v>5</v>
      </c>
      <c r="B19" s="319">
        <v>5</v>
      </c>
      <c r="C19" s="553">
        <v>43473</v>
      </c>
      <c r="D19" s="553">
        <v>43474</v>
      </c>
      <c r="E19" s="547">
        <f t="shared" si="1"/>
        <v>1</v>
      </c>
      <c r="F19" s="90"/>
      <c r="G19" s="91"/>
      <c r="H19" s="91"/>
      <c r="I19" s="548"/>
    </row>
    <row r="20" spans="1:9">
      <c r="A20" s="319">
        <f t="shared" si="0"/>
        <v>6</v>
      </c>
      <c r="B20" s="319">
        <v>6</v>
      </c>
      <c r="C20" s="553">
        <v>43474</v>
      </c>
      <c r="D20" s="553">
        <v>43475</v>
      </c>
      <c r="E20" s="547">
        <f t="shared" si="1"/>
        <v>1</v>
      </c>
      <c r="F20" s="90"/>
      <c r="G20" s="91"/>
      <c r="H20" s="91"/>
      <c r="I20" s="548"/>
    </row>
    <row r="21" spans="1:9">
      <c r="A21" s="319">
        <f t="shared" si="0"/>
        <v>7</v>
      </c>
      <c r="B21" s="319">
        <v>7</v>
      </c>
      <c r="C21" s="553">
        <v>43475</v>
      </c>
      <c r="D21" s="553">
        <v>43476</v>
      </c>
      <c r="E21" s="547">
        <f t="shared" si="1"/>
        <v>1</v>
      </c>
      <c r="F21" s="90"/>
      <c r="G21" s="91"/>
      <c r="H21" s="91"/>
      <c r="I21" s="548"/>
    </row>
    <row r="22" spans="1:9">
      <c r="A22" s="319">
        <f t="shared" si="0"/>
        <v>8</v>
      </c>
      <c r="B22" s="319">
        <v>8</v>
      </c>
      <c r="C22" s="553">
        <v>43476</v>
      </c>
      <c r="D22" s="553">
        <v>43479</v>
      </c>
      <c r="E22" s="547">
        <f t="shared" si="1"/>
        <v>3</v>
      </c>
      <c r="F22" s="90"/>
      <c r="G22" s="91"/>
      <c r="H22" s="91"/>
      <c r="I22" s="548"/>
    </row>
    <row r="23" spans="1:9">
      <c r="A23" s="319">
        <f t="shared" si="0"/>
        <v>9</v>
      </c>
      <c r="B23" s="319">
        <v>9</v>
      </c>
      <c r="C23" s="553">
        <v>43479</v>
      </c>
      <c r="D23" s="553">
        <v>43480</v>
      </c>
      <c r="E23" s="547">
        <f t="shared" si="1"/>
        <v>1</v>
      </c>
      <c r="F23" s="90"/>
      <c r="G23" s="91"/>
      <c r="H23" s="91"/>
      <c r="I23" s="548"/>
    </row>
    <row r="24" spans="1:9">
      <c r="A24" s="319">
        <f t="shared" si="0"/>
        <v>10</v>
      </c>
      <c r="B24" s="319">
        <v>10</v>
      </c>
      <c r="C24" s="553">
        <v>43480</v>
      </c>
      <c r="D24" s="553">
        <v>43481</v>
      </c>
      <c r="E24" s="547">
        <f t="shared" si="1"/>
        <v>1</v>
      </c>
      <c r="F24" s="90"/>
      <c r="G24" s="91"/>
      <c r="H24" s="91"/>
      <c r="I24" s="548"/>
    </row>
    <row r="25" spans="1:9">
      <c r="A25" s="319">
        <f t="shared" si="0"/>
        <v>11</v>
      </c>
      <c r="B25" s="319">
        <v>11</v>
      </c>
      <c r="C25" s="553">
        <v>43481</v>
      </c>
      <c r="D25" s="553">
        <v>43482</v>
      </c>
      <c r="E25" s="547">
        <f t="shared" si="1"/>
        <v>1</v>
      </c>
      <c r="F25" s="90"/>
      <c r="G25" s="91"/>
      <c r="H25" s="91"/>
      <c r="I25" s="548"/>
    </row>
    <row r="26" spans="1:9">
      <c r="A26" s="319">
        <f t="shared" si="0"/>
        <v>12</v>
      </c>
      <c r="B26" s="319">
        <v>12</v>
      </c>
      <c r="C26" s="553">
        <v>43482</v>
      </c>
      <c r="D26" s="553">
        <v>43483</v>
      </c>
      <c r="E26" s="547">
        <f t="shared" si="1"/>
        <v>1</v>
      </c>
      <c r="F26" s="90"/>
      <c r="G26" s="91"/>
      <c r="H26" s="91"/>
      <c r="I26" s="548"/>
    </row>
    <row r="27" spans="1:9">
      <c r="A27" s="319">
        <f t="shared" si="0"/>
        <v>13</v>
      </c>
      <c r="B27" s="319">
        <v>13</v>
      </c>
      <c r="C27" s="553">
        <v>43483</v>
      </c>
      <c r="D27" s="553">
        <v>43486</v>
      </c>
      <c r="E27" s="547">
        <f t="shared" si="1"/>
        <v>3</v>
      </c>
      <c r="F27" s="90"/>
      <c r="G27" s="91"/>
      <c r="H27" s="91"/>
      <c r="I27" s="548"/>
    </row>
    <row r="28" spans="1:9">
      <c r="A28" s="319">
        <f t="shared" si="0"/>
        <v>14</v>
      </c>
      <c r="B28" s="319">
        <v>14</v>
      </c>
      <c r="C28" s="553">
        <v>43486</v>
      </c>
      <c r="D28" s="553">
        <v>43487</v>
      </c>
      <c r="E28" s="547">
        <f t="shared" si="1"/>
        <v>1</v>
      </c>
      <c r="F28" s="90"/>
      <c r="G28" s="91"/>
      <c r="H28" s="91"/>
      <c r="I28" s="548"/>
    </row>
    <row r="29" spans="1:9">
      <c r="A29" s="319">
        <f t="shared" si="0"/>
        <v>15</v>
      </c>
      <c r="B29" s="319">
        <v>15</v>
      </c>
      <c r="C29" s="553">
        <v>43487</v>
      </c>
      <c r="D29" s="553">
        <v>43488</v>
      </c>
      <c r="E29" s="547">
        <f t="shared" si="1"/>
        <v>1</v>
      </c>
      <c r="F29" s="90"/>
      <c r="G29" s="91"/>
      <c r="H29" s="91"/>
      <c r="I29" s="548"/>
    </row>
    <row r="30" spans="1:9">
      <c r="A30" s="319">
        <f t="shared" si="0"/>
        <v>16</v>
      </c>
      <c r="B30" s="319">
        <v>16</v>
      </c>
      <c r="C30" s="553">
        <v>43488</v>
      </c>
      <c r="D30" s="553">
        <v>43489</v>
      </c>
      <c r="E30" s="547">
        <f t="shared" si="1"/>
        <v>1</v>
      </c>
      <c r="F30" s="90"/>
      <c r="G30" s="91"/>
      <c r="H30" s="91"/>
      <c r="I30" s="548"/>
    </row>
    <row r="31" spans="1:9">
      <c r="A31" s="319">
        <f t="shared" si="0"/>
        <v>17</v>
      </c>
      <c r="B31" s="319">
        <v>17</v>
      </c>
      <c r="C31" s="553">
        <v>43489</v>
      </c>
      <c r="D31" s="553">
        <v>43490</v>
      </c>
      <c r="E31" s="547">
        <f t="shared" si="1"/>
        <v>1</v>
      </c>
      <c r="F31" s="90"/>
      <c r="G31" s="91"/>
      <c r="H31" s="91"/>
      <c r="I31" s="548"/>
    </row>
    <row r="32" spans="1:9">
      <c r="A32" s="319">
        <f t="shared" si="0"/>
        <v>18</v>
      </c>
      <c r="B32" s="319">
        <v>18</v>
      </c>
      <c r="C32" s="553">
        <v>43490</v>
      </c>
      <c r="D32" s="553">
        <v>43493</v>
      </c>
      <c r="E32" s="547">
        <f t="shared" si="1"/>
        <v>3</v>
      </c>
      <c r="F32" s="90"/>
      <c r="G32" s="91"/>
      <c r="H32" s="91"/>
      <c r="I32" s="548"/>
    </row>
    <row r="33" spans="1:9">
      <c r="A33" s="319">
        <f t="shared" si="0"/>
        <v>19</v>
      </c>
      <c r="B33" s="319">
        <v>19</v>
      </c>
      <c r="C33" s="553">
        <v>43493</v>
      </c>
      <c r="D33" s="553">
        <v>43494</v>
      </c>
      <c r="E33" s="547">
        <f t="shared" si="1"/>
        <v>1</v>
      </c>
      <c r="F33" s="90"/>
      <c r="G33" s="91"/>
      <c r="H33" s="91"/>
      <c r="I33" s="548"/>
    </row>
    <row r="34" spans="1:9">
      <c r="A34" s="319">
        <f t="shared" si="0"/>
        <v>20</v>
      </c>
      <c r="B34" s="319">
        <v>20</v>
      </c>
      <c r="C34" s="553">
        <v>43494</v>
      </c>
      <c r="D34" s="553">
        <v>43495</v>
      </c>
      <c r="E34" s="547">
        <f t="shared" si="1"/>
        <v>1</v>
      </c>
      <c r="F34" s="90"/>
      <c r="G34" s="91"/>
      <c r="H34" s="91"/>
      <c r="I34" s="548"/>
    </row>
    <row r="35" spans="1:9">
      <c r="A35" s="319">
        <f t="shared" si="0"/>
        <v>21</v>
      </c>
      <c r="B35" s="319">
        <v>21</v>
      </c>
      <c r="C35" s="553">
        <v>43495</v>
      </c>
      <c r="D35" s="553">
        <v>43496</v>
      </c>
      <c r="E35" s="547">
        <f t="shared" si="1"/>
        <v>1</v>
      </c>
      <c r="F35" s="90"/>
      <c r="G35" s="91"/>
      <c r="H35" s="91"/>
      <c r="I35" s="548"/>
    </row>
    <row r="36" spans="1:9">
      <c r="A36" s="319">
        <f t="shared" si="0"/>
        <v>22</v>
      </c>
      <c r="B36" s="319">
        <v>1</v>
      </c>
      <c r="C36" s="553">
        <v>43496</v>
      </c>
      <c r="D36" s="553">
        <v>43497</v>
      </c>
      <c r="E36" s="547">
        <f t="shared" si="1"/>
        <v>1</v>
      </c>
      <c r="F36" s="549"/>
      <c r="G36" s="91"/>
      <c r="H36" s="91"/>
      <c r="I36" s="548"/>
    </row>
    <row r="37" spans="1:9">
      <c r="A37" s="319">
        <f t="shared" si="0"/>
        <v>23</v>
      </c>
      <c r="B37" s="319">
        <v>2</v>
      </c>
      <c r="C37" s="553">
        <v>43497</v>
      </c>
      <c r="D37" s="553">
        <v>43500</v>
      </c>
      <c r="E37" s="547">
        <f t="shared" si="1"/>
        <v>3</v>
      </c>
      <c r="F37" s="549"/>
      <c r="G37" s="91"/>
      <c r="H37" s="91"/>
      <c r="I37" s="548"/>
    </row>
    <row r="38" spans="1:9">
      <c r="A38" s="319">
        <f t="shared" si="0"/>
        <v>24</v>
      </c>
      <c r="B38" s="319">
        <v>3</v>
      </c>
      <c r="C38" s="553">
        <v>43500</v>
      </c>
      <c r="D38" s="553">
        <v>43501</v>
      </c>
      <c r="E38" s="547">
        <f t="shared" si="1"/>
        <v>1</v>
      </c>
      <c r="F38" s="549"/>
      <c r="G38" s="91"/>
      <c r="H38" s="91"/>
      <c r="I38" s="548"/>
    </row>
    <row r="39" spans="1:9">
      <c r="A39" s="319">
        <f t="shared" si="0"/>
        <v>25</v>
      </c>
      <c r="B39" s="319">
        <v>4</v>
      </c>
      <c r="C39" s="553">
        <v>43501</v>
      </c>
      <c r="D39" s="553">
        <v>43502</v>
      </c>
      <c r="E39" s="547">
        <f t="shared" si="1"/>
        <v>1</v>
      </c>
      <c r="F39" s="549"/>
      <c r="G39" s="91"/>
      <c r="H39" s="91"/>
      <c r="I39" s="548"/>
    </row>
    <row r="40" spans="1:9">
      <c r="A40" s="319">
        <f t="shared" si="0"/>
        <v>26</v>
      </c>
      <c r="B40" s="319">
        <v>5</v>
      </c>
      <c r="C40" s="553">
        <v>43502</v>
      </c>
      <c r="D40" s="553">
        <v>43503</v>
      </c>
      <c r="E40" s="547">
        <f t="shared" si="1"/>
        <v>1</v>
      </c>
      <c r="F40" s="549"/>
      <c r="G40" s="91"/>
      <c r="H40" s="91"/>
      <c r="I40" s="548"/>
    </row>
    <row r="41" spans="1:9">
      <c r="A41" s="319">
        <f t="shared" si="0"/>
        <v>27</v>
      </c>
      <c r="B41" s="319">
        <v>6</v>
      </c>
      <c r="C41" s="553">
        <v>43503</v>
      </c>
      <c r="D41" s="553">
        <v>43504</v>
      </c>
      <c r="E41" s="547">
        <f t="shared" si="1"/>
        <v>1</v>
      </c>
      <c r="F41" s="549"/>
      <c r="G41" s="91"/>
      <c r="H41" s="91"/>
      <c r="I41" s="548"/>
    </row>
    <row r="42" spans="1:9">
      <c r="A42" s="319">
        <f t="shared" si="0"/>
        <v>28</v>
      </c>
      <c r="B42" s="319">
        <v>7</v>
      </c>
      <c r="C42" s="553">
        <v>43504</v>
      </c>
      <c r="D42" s="553">
        <v>43507</v>
      </c>
      <c r="E42" s="547">
        <f t="shared" si="1"/>
        <v>3</v>
      </c>
      <c r="F42" s="549"/>
      <c r="G42" s="91"/>
      <c r="H42" s="91"/>
      <c r="I42" s="548"/>
    </row>
    <row r="43" spans="1:9">
      <c r="A43" s="319">
        <f t="shared" si="0"/>
        <v>29</v>
      </c>
      <c r="B43" s="319">
        <v>8</v>
      </c>
      <c r="C43" s="553">
        <v>43507</v>
      </c>
      <c r="D43" s="553">
        <v>43508</v>
      </c>
      <c r="E43" s="547">
        <f t="shared" si="1"/>
        <v>1</v>
      </c>
      <c r="F43" s="549"/>
      <c r="G43" s="91"/>
      <c r="H43" s="91"/>
      <c r="I43" s="548"/>
    </row>
    <row r="44" spans="1:9">
      <c r="A44" s="319">
        <f t="shared" si="0"/>
        <v>30</v>
      </c>
      <c r="B44" s="319">
        <v>9</v>
      </c>
      <c r="C44" s="553">
        <v>43508</v>
      </c>
      <c r="D44" s="553">
        <v>43509</v>
      </c>
      <c r="E44" s="547">
        <f t="shared" si="1"/>
        <v>1</v>
      </c>
      <c r="F44" s="549"/>
      <c r="G44" s="91"/>
      <c r="H44" s="91"/>
      <c r="I44" s="548"/>
    </row>
    <row r="45" spans="1:9">
      <c r="A45" s="319">
        <f t="shared" si="0"/>
        <v>31</v>
      </c>
      <c r="B45" s="319">
        <v>10</v>
      </c>
      <c r="C45" s="553">
        <v>43509</v>
      </c>
      <c r="D45" s="553">
        <v>43510</v>
      </c>
      <c r="E45" s="547">
        <f t="shared" si="1"/>
        <v>1</v>
      </c>
      <c r="F45" s="549"/>
      <c r="G45" s="91"/>
      <c r="H45" s="91"/>
      <c r="I45" s="548"/>
    </row>
    <row r="46" spans="1:9">
      <c r="A46" s="319">
        <f t="shared" si="0"/>
        <v>32</v>
      </c>
      <c r="B46" s="319">
        <v>11</v>
      </c>
      <c r="C46" s="553">
        <v>43510</v>
      </c>
      <c r="D46" s="553">
        <v>43511</v>
      </c>
      <c r="E46" s="547">
        <f t="shared" si="1"/>
        <v>1</v>
      </c>
      <c r="F46" s="549"/>
      <c r="G46" s="91"/>
      <c r="H46" s="91"/>
      <c r="I46" s="548"/>
    </row>
    <row r="47" spans="1:9">
      <c r="A47" s="319">
        <f t="shared" si="0"/>
        <v>33</v>
      </c>
      <c r="B47" s="319">
        <v>12</v>
      </c>
      <c r="C47" s="553">
        <v>43511</v>
      </c>
      <c r="D47" s="553">
        <v>43514</v>
      </c>
      <c r="E47" s="547">
        <f t="shared" si="1"/>
        <v>3</v>
      </c>
      <c r="F47" s="549"/>
      <c r="G47" s="91"/>
      <c r="H47" s="91"/>
      <c r="I47" s="548"/>
    </row>
    <row r="48" spans="1:9">
      <c r="A48" s="319">
        <f t="shared" si="0"/>
        <v>34</v>
      </c>
      <c r="B48" s="319">
        <v>13</v>
      </c>
      <c r="C48" s="553">
        <v>43514</v>
      </c>
      <c r="D48" s="553">
        <v>43515</v>
      </c>
      <c r="E48" s="547">
        <f t="shared" si="1"/>
        <v>1</v>
      </c>
      <c r="F48" s="549"/>
      <c r="G48" s="91"/>
      <c r="H48" s="91"/>
      <c r="I48" s="548"/>
    </row>
    <row r="49" spans="1:9">
      <c r="A49" s="319">
        <f t="shared" si="0"/>
        <v>35</v>
      </c>
      <c r="B49" s="319">
        <v>14</v>
      </c>
      <c r="C49" s="553">
        <v>43515</v>
      </c>
      <c r="D49" s="553">
        <v>43516</v>
      </c>
      <c r="E49" s="547">
        <f t="shared" si="1"/>
        <v>1</v>
      </c>
      <c r="F49" s="549"/>
      <c r="G49" s="91"/>
      <c r="H49" s="91"/>
      <c r="I49" s="548"/>
    </row>
    <row r="50" spans="1:9">
      <c r="A50" s="319">
        <f t="shared" si="0"/>
        <v>36</v>
      </c>
      <c r="B50" s="319">
        <v>15</v>
      </c>
      <c r="C50" s="553">
        <v>43516</v>
      </c>
      <c r="D50" s="553">
        <v>43517</v>
      </c>
      <c r="E50" s="547">
        <f t="shared" si="1"/>
        <v>1</v>
      </c>
      <c r="F50" s="549"/>
      <c r="G50" s="91"/>
      <c r="H50" s="91"/>
      <c r="I50" s="548"/>
    </row>
    <row r="51" spans="1:9">
      <c r="A51" s="319">
        <f t="shared" si="0"/>
        <v>37</v>
      </c>
      <c r="B51" s="319">
        <v>16</v>
      </c>
      <c r="C51" s="553">
        <v>43517</v>
      </c>
      <c r="D51" s="553">
        <v>43518</v>
      </c>
      <c r="E51" s="547">
        <f t="shared" si="1"/>
        <v>1</v>
      </c>
      <c r="F51" s="549"/>
      <c r="G51" s="91"/>
      <c r="H51" s="91"/>
      <c r="I51" s="548"/>
    </row>
    <row r="52" spans="1:9">
      <c r="A52" s="319">
        <f t="shared" si="0"/>
        <v>38</v>
      </c>
      <c r="B52" s="319">
        <v>17</v>
      </c>
      <c r="C52" s="553">
        <v>43518</v>
      </c>
      <c r="D52" s="553">
        <v>43521</v>
      </c>
      <c r="E52" s="547">
        <f t="shared" si="1"/>
        <v>3</v>
      </c>
      <c r="F52" s="549"/>
      <c r="G52" s="91"/>
      <c r="H52" s="91"/>
      <c r="I52" s="548"/>
    </row>
    <row r="53" spans="1:9">
      <c r="A53" s="319">
        <f t="shared" si="0"/>
        <v>39</v>
      </c>
      <c r="B53" s="319">
        <v>18</v>
      </c>
      <c r="C53" s="553">
        <v>43521</v>
      </c>
      <c r="D53" s="553">
        <v>43522</v>
      </c>
      <c r="E53" s="547">
        <f t="shared" si="1"/>
        <v>1</v>
      </c>
      <c r="F53" s="549"/>
      <c r="G53" s="91"/>
      <c r="H53" s="91"/>
      <c r="I53" s="548"/>
    </row>
    <row r="54" spans="1:9">
      <c r="A54" s="319">
        <f t="shared" si="0"/>
        <v>40</v>
      </c>
      <c r="B54" s="319">
        <v>19</v>
      </c>
      <c r="C54" s="553">
        <v>43522</v>
      </c>
      <c r="D54" s="553">
        <v>43523</v>
      </c>
      <c r="E54" s="547">
        <f t="shared" si="1"/>
        <v>1</v>
      </c>
      <c r="F54" s="549"/>
      <c r="G54" s="91"/>
      <c r="H54" s="91"/>
      <c r="I54" s="548"/>
    </row>
    <row r="55" spans="1:9">
      <c r="A55" s="319">
        <f t="shared" si="0"/>
        <v>41</v>
      </c>
      <c r="B55" s="319">
        <v>20</v>
      </c>
      <c r="C55" s="553">
        <v>43523</v>
      </c>
      <c r="D55" s="553">
        <v>43524</v>
      </c>
      <c r="E55" s="547">
        <f t="shared" si="1"/>
        <v>1</v>
      </c>
      <c r="F55" s="549"/>
      <c r="G55" s="91"/>
      <c r="H55" s="91"/>
      <c r="I55" s="548"/>
    </row>
    <row r="56" spans="1:9">
      <c r="A56" s="319">
        <f t="shared" si="0"/>
        <v>42</v>
      </c>
      <c r="B56" s="319">
        <v>21</v>
      </c>
      <c r="C56" s="553">
        <v>43524</v>
      </c>
      <c r="D56" s="553">
        <v>43525</v>
      </c>
      <c r="E56" s="547">
        <f t="shared" si="1"/>
        <v>1</v>
      </c>
      <c r="F56" s="549"/>
      <c r="G56" s="91"/>
      <c r="H56" s="91"/>
      <c r="I56" s="548"/>
    </row>
    <row r="57" spans="1:9">
      <c r="A57" s="319">
        <f t="shared" si="0"/>
        <v>43</v>
      </c>
      <c r="B57" s="319">
        <v>1</v>
      </c>
      <c r="C57" s="553">
        <v>43525</v>
      </c>
      <c r="D57" s="553">
        <v>43528</v>
      </c>
      <c r="E57" s="547">
        <f t="shared" si="1"/>
        <v>3</v>
      </c>
      <c r="F57" s="549"/>
      <c r="G57" s="91"/>
      <c r="H57" s="91"/>
      <c r="I57" s="548"/>
    </row>
    <row r="58" spans="1:9">
      <c r="A58" s="319">
        <f t="shared" si="0"/>
        <v>44</v>
      </c>
      <c r="B58" s="319">
        <v>2</v>
      </c>
      <c r="C58" s="553">
        <v>43528</v>
      </c>
      <c r="D58" s="553">
        <v>43529</v>
      </c>
      <c r="E58" s="547">
        <f t="shared" si="1"/>
        <v>1</v>
      </c>
      <c r="F58" s="549"/>
      <c r="G58" s="91"/>
      <c r="H58" s="91"/>
      <c r="I58" s="548"/>
    </row>
    <row r="59" spans="1:9">
      <c r="A59" s="319">
        <f t="shared" si="0"/>
        <v>45</v>
      </c>
      <c r="B59" s="319">
        <v>3</v>
      </c>
      <c r="C59" s="553">
        <v>43529</v>
      </c>
      <c r="D59" s="553">
        <v>43530</v>
      </c>
      <c r="E59" s="547">
        <f t="shared" si="1"/>
        <v>1</v>
      </c>
      <c r="F59" s="549"/>
      <c r="G59" s="91"/>
      <c r="H59" s="91"/>
      <c r="I59" s="548"/>
    </row>
    <row r="60" spans="1:9">
      <c r="A60" s="319">
        <f t="shared" si="0"/>
        <v>46</v>
      </c>
      <c r="B60" s="319">
        <v>4</v>
      </c>
      <c r="C60" s="553">
        <v>43530</v>
      </c>
      <c r="D60" s="553">
        <v>43531</v>
      </c>
      <c r="E60" s="547">
        <f t="shared" si="1"/>
        <v>1</v>
      </c>
      <c r="F60" s="549"/>
      <c r="G60" s="91"/>
      <c r="H60" s="91"/>
      <c r="I60" s="548"/>
    </row>
    <row r="61" spans="1:9">
      <c r="A61" s="319">
        <f t="shared" si="0"/>
        <v>47</v>
      </c>
      <c r="B61" s="319">
        <v>5</v>
      </c>
      <c r="C61" s="553">
        <v>43531</v>
      </c>
      <c r="D61" s="553">
        <v>43532</v>
      </c>
      <c r="E61" s="547">
        <f t="shared" si="1"/>
        <v>1</v>
      </c>
      <c r="F61" s="549"/>
      <c r="G61" s="91"/>
      <c r="H61" s="91"/>
      <c r="I61" s="548"/>
    </row>
    <row r="62" spans="1:9">
      <c r="A62" s="319">
        <f t="shared" si="0"/>
        <v>48</v>
      </c>
      <c r="B62" s="319">
        <v>6</v>
      </c>
      <c r="C62" s="553">
        <v>43532</v>
      </c>
      <c r="D62" s="553">
        <v>43535</v>
      </c>
      <c r="E62" s="547">
        <f t="shared" si="1"/>
        <v>3</v>
      </c>
      <c r="F62" s="549"/>
      <c r="G62" s="91"/>
      <c r="H62" s="91"/>
      <c r="I62" s="548"/>
    </row>
    <row r="63" spans="1:9">
      <c r="A63" s="319">
        <f t="shared" si="0"/>
        <v>49</v>
      </c>
      <c r="B63" s="319">
        <v>7</v>
      </c>
      <c r="C63" s="553">
        <v>43535</v>
      </c>
      <c r="D63" s="553">
        <v>43536</v>
      </c>
      <c r="E63" s="547">
        <f t="shared" si="1"/>
        <v>1</v>
      </c>
      <c r="F63" s="549"/>
      <c r="G63" s="91"/>
      <c r="H63" s="91"/>
      <c r="I63" s="548"/>
    </row>
    <row r="64" spans="1:9">
      <c r="A64" s="319">
        <f t="shared" si="0"/>
        <v>50</v>
      </c>
      <c r="B64" s="319">
        <v>8</v>
      </c>
      <c r="C64" s="553">
        <v>43536</v>
      </c>
      <c r="D64" s="553">
        <v>43537</v>
      </c>
      <c r="E64" s="547">
        <f t="shared" si="1"/>
        <v>1</v>
      </c>
      <c r="F64" s="549"/>
      <c r="G64" s="91"/>
      <c r="H64" s="91"/>
      <c r="I64" s="548"/>
    </row>
    <row r="65" spans="1:9">
      <c r="A65" s="319">
        <f t="shared" si="0"/>
        <v>51</v>
      </c>
      <c r="B65" s="319">
        <v>9</v>
      </c>
      <c r="C65" s="553">
        <v>43537</v>
      </c>
      <c r="D65" s="553">
        <v>43538</v>
      </c>
      <c r="E65" s="547">
        <f t="shared" si="1"/>
        <v>1</v>
      </c>
      <c r="F65" s="549"/>
      <c r="G65" s="91"/>
      <c r="H65" s="91"/>
      <c r="I65" s="548"/>
    </row>
    <row r="66" spans="1:9">
      <c r="A66" s="319">
        <f t="shared" si="0"/>
        <v>52</v>
      </c>
      <c r="B66" s="319">
        <v>10</v>
      </c>
      <c r="C66" s="553">
        <v>43538</v>
      </c>
      <c r="D66" s="553">
        <v>43539</v>
      </c>
      <c r="E66" s="547">
        <f t="shared" si="1"/>
        <v>1</v>
      </c>
      <c r="F66" s="549"/>
      <c r="G66" s="91"/>
      <c r="H66" s="91"/>
      <c r="I66" s="548"/>
    </row>
    <row r="67" spans="1:9">
      <c r="A67" s="319">
        <f t="shared" si="0"/>
        <v>53</v>
      </c>
      <c r="B67" s="319">
        <v>11</v>
      </c>
      <c r="C67" s="553">
        <v>43539</v>
      </c>
      <c r="D67" s="553">
        <v>43542</v>
      </c>
      <c r="E67" s="547">
        <f t="shared" si="1"/>
        <v>3</v>
      </c>
      <c r="F67" s="549"/>
      <c r="G67" s="91"/>
      <c r="H67" s="91"/>
      <c r="I67" s="548"/>
    </row>
    <row r="68" spans="1:9">
      <c r="A68" s="319">
        <f t="shared" si="0"/>
        <v>54</v>
      </c>
      <c r="B68" s="319">
        <v>12</v>
      </c>
      <c r="C68" s="553">
        <v>43542</v>
      </c>
      <c r="D68" s="553">
        <v>43543</v>
      </c>
      <c r="E68" s="547">
        <f t="shared" si="1"/>
        <v>1</v>
      </c>
      <c r="F68" s="549"/>
      <c r="G68" s="91"/>
      <c r="H68" s="91"/>
      <c r="I68" s="548"/>
    </row>
    <row r="69" spans="1:9">
      <c r="A69" s="319">
        <f t="shared" si="0"/>
        <v>55</v>
      </c>
      <c r="B69" s="319">
        <v>13</v>
      </c>
      <c r="C69" s="553">
        <v>43543</v>
      </c>
      <c r="D69" s="553">
        <v>43544</v>
      </c>
      <c r="E69" s="547">
        <f t="shared" si="1"/>
        <v>1</v>
      </c>
      <c r="F69" s="549"/>
      <c r="G69" s="91"/>
      <c r="H69" s="91"/>
      <c r="I69" s="548"/>
    </row>
    <row r="70" spans="1:9">
      <c r="A70" s="319">
        <f t="shared" si="0"/>
        <v>56</v>
      </c>
      <c r="B70" s="319">
        <v>14</v>
      </c>
      <c r="C70" s="553">
        <v>43544</v>
      </c>
      <c r="D70" s="553">
        <v>43545</v>
      </c>
      <c r="E70" s="547">
        <f t="shared" si="1"/>
        <v>1</v>
      </c>
      <c r="F70" s="549"/>
      <c r="G70" s="91"/>
      <c r="H70" s="91"/>
      <c r="I70" s="548"/>
    </row>
    <row r="71" spans="1:9">
      <c r="A71" s="319">
        <f t="shared" si="0"/>
        <v>57</v>
      </c>
      <c r="B71" s="319">
        <v>15</v>
      </c>
      <c r="C71" s="553">
        <v>43545</v>
      </c>
      <c r="D71" s="553">
        <v>43546</v>
      </c>
      <c r="E71" s="547">
        <f t="shared" si="1"/>
        <v>1</v>
      </c>
      <c r="F71" s="549"/>
      <c r="G71" s="91"/>
      <c r="H71" s="91"/>
      <c r="I71" s="548"/>
    </row>
    <row r="72" spans="1:9">
      <c r="A72" s="319">
        <f t="shared" si="0"/>
        <v>58</v>
      </c>
      <c r="B72" s="319">
        <v>16</v>
      </c>
      <c r="C72" s="553">
        <v>43546</v>
      </c>
      <c r="D72" s="553">
        <v>43549</v>
      </c>
      <c r="E72" s="547">
        <f t="shared" si="1"/>
        <v>3</v>
      </c>
      <c r="F72" s="549"/>
      <c r="G72" s="91"/>
      <c r="H72" s="91"/>
      <c r="I72" s="548"/>
    </row>
    <row r="73" spans="1:9">
      <c r="A73" s="319">
        <f t="shared" si="0"/>
        <v>59</v>
      </c>
      <c r="B73" s="319">
        <v>17</v>
      </c>
      <c r="C73" s="553">
        <v>43549</v>
      </c>
      <c r="D73" s="553">
        <v>43550</v>
      </c>
      <c r="E73" s="547">
        <f t="shared" si="1"/>
        <v>1</v>
      </c>
      <c r="F73" s="549"/>
      <c r="G73" s="91"/>
      <c r="H73" s="91"/>
      <c r="I73" s="548"/>
    </row>
    <row r="74" spans="1:9">
      <c r="A74" s="319">
        <f t="shared" si="0"/>
        <v>60</v>
      </c>
      <c r="B74" s="319">
        <v>18</v>
      </c>
      <c r="C74" s="553">
        <v>43550</v>
      </c>
      <c r="D74" s="553">
        <v>43551</v>
      </c>
      <c r="E74" s="547">
        <f t="shared" si="1"/>
        <v>1</v>
      </c>
      <c r="F74" s="549"/>
      <c r="G74" s="91"/>
      <c r="H74" s="91"/>
      <c r="I74" s="548"/>
    </row>
    <row r="75" spans="1:9">
      <c r="A75" s="319">
        <f t="shared" si="0"/>
        <v>61</v>
      </c>
      <c r="B75" s="319">
        <v>19</v>
      </c>
      <c r="C75" s="553">
        <v>43551</v>
      </c>
      <c r="D75" s="553">
        <v>43552</v>
      </c>
      <c r="E75" s="547">
        <f t="shared" si="1"/>
        <v>1</v>
      </c>
      <c r="F75" s="549"/>
      <c r="G75" s="91"/>
      <c r="H75" s="91"/>
      <c r="I75" s="548"/>
    </row>
    <row r="76" spans="1:9">
      <c r="A76" s="319">
        <f t="shared" si="0"/>
        <v>62</v>
      </c>
      <c r="B76" s="319">
        <v>20</v>
      </c>
      <c r="C76" s="553">
        <v>43552</v>
      </c>
      <c r="D76" s="553">
        <v>43553</v>
      </c>
      <c r="E76" s="547">
        <f t="shared" si="1"/>
        <v>1</v>
      </c>
      <c r="F76" s="549"/>
      <c r="G76" s="91"/>
      <c r="H76" s="91"/>
      <c r="I76" s="548"/>
    </row>
    <row r="77" spans="1:9">
      <c r="A77" s="319">
        <f t="shared" si="0"/>
        <v>63</v>
      </c>
      <c r="B77" s="319">
        <v>21</v>
      </c>
      <c r="C77" s="553">
        <v>43553</v>
      </c>
      <c r="D77" s="553">
        <v>43556</v>
      </c>
      <c r="E77" s="547">
        <f t="shared" si="1"/>
        <v>3</v>
      </c>
      <c r="F77" s="549"/>
      <c r="G77" s="91"/>
      <c r="H77" s="91"/>
      <c r="I77" s="548"/>
    </row>
    <row r="78" spans="1:9">
      <c r="A78" s="319">
        <f t="shared" si="0"/>
        <v>64</v>
      </c>
      <c r="B78" s="319">
        <v>1</v>
      </c>
      <c r="C78" s="553">
        <v>43556</v>
      </c>
      <c r="D78" s="553">
        <v>43557</v>
      </c>
      <c r="E78" s="547">
        <f t="shared" si="1"/>
        <v>1</v>
      </c>
      <c r="F78" s="549"/>
      <c r="G78" s="91"/>
      <c r="H78" s="91"/>
      <c r="I78" s="548"/>
    </row>
    <row r="79" spans="1:9">
      <c r="A79" s="319">
        <f t="shared" ref="A79:A142" si="2">A78+1</f>
        <v>65</v>
      </c>
      <c r="B79" s="319">
        <v>2</v>
      </c>
      <c r="C79" s="553">
        <v>43557</v>
      </c>
      <c r="D79" s="553">
        <v>43558</v>
      </c>
      <c r="E79" s="547">
        <f t="shared" ref="E79:E142" si="3">D79-C79</f>
        <v>1</v>
      </c>
      <c r="F79" s="549"/>
      <c r="G79" s="91"/>
      <c r="H79" s="91"/>
      <c r="I79" s="548"/>
    </row>
    <row r="80" spans="1:9">
      <c r="A80" s="319">
        <f t="shared" si="2"/>
        <v>66</v>
      </c>
      <c r="B80" s="319">
        <v>3</v>
      </c>
      <c r="C80" s="553">
        <v>43558</v>
      </c>
      <c r="D80" s="553">
        <v>43559</v>
      </c>
      <c r="E80" s="547">
        <f t="shared" si="3"/>
        <v>1</v>
      </c>
      <c r="F80" s="549"/>
      <c r="G80" s="91"/>
      <c r="H80" s="91"/>
      <c r="I80" s="548"/>
    </row>
    <row r="81" spans="1:9">
      <c r="A81" s="319">
        <f t="shared" si="2"/>
        <v>67</v>
      </c>
      <c r="B81" s="319">
        <v>4</v>
      </c>
      <c r="C81" s="553">
        <v>43559</v>
      </c>
      <c r="D81" s="553">
        <v>43560</v>
      </c>
      <c r="E81" s="547">
        <f t="shared" si="3"/>
        <v>1</v>
      </c>
      <c r="F81" s="549"/>
      <c r="G81" s="91"/>
      <c r="H81" s="91"/>
      <c r="I81" s="548"/>
    </row>
    <row r="82" spans="1:9">
      <c r="A82" s="319">
        <f t="shared" si="2"/>
        <v>68</v>
      </c>
      <c r="B82" s="319">
        <v>5</v>
      </c>
      <c r="C82" s="553">
        <v>43560</v>
      </c>
      <c r="D82" s="553">
        <v>43563</v>
      </c>
      <c r="E82" s="547">
        <f t="shared" si="3"/>
        <v>3</v>
      </c>
      <c r="F82" s="549"/>
      <c r="G82" s="91"/>
      <c r="H82" s="91"/>
      <c r="I82" s="548"/>
    </row>
    <row r="83" spans="1:9">
      <c r="A83" s="319">
        <f t="shared" si="2"/>
        <v>69</v>
      </c>
      <c r="B83" s="319">
        <v>6</v>
      </c>
      <c r="C83" s="553">
        <v>43563</v>
      </c>
      <c r="D83" s="553">
        <v>43564</v>
      </c>
      <c r="E83" s="547">
        <f t="shared" si="3"/>
        <v>1</v>
      </c>
      <c r="F83" s="549"/>
      <c r="G83" s="91"/>
      <c r="H83" s="91"/>
      <c r="I83" s="548"/>
    </row>
    <row r="84" spans="1:9">
      <c r="A84" s="319">
        <f t="shared" si="2"/>
        <v>70</v>
      </c>
      <c r="B84" s="319">
        <v>7</v>
      </c>
      <c r="C84" s="553">
        <v>43564</v>
      </c>
      <c r="D84" s="553">
        <v>43565</v>
      </c>
      <c r="E84" s="547">
        <f t="shared" si="3"/>
        <v>1</v>
      </c>
      <c r="F84" s="549"/>
      <c r="G84" s="91"/>
      <c r="H84" s="91"/>
      <c r="I84" s="548"/>
    </row>
    <row r="85" spans="1:9">
      <c r="A85" s="319">
        <f t="shared" si="2"/>
        <v>71</v>
      </c>
      <c r="B85" s="319">
        <v>8</v>
      </c>
      <c r="C85" s="553">
        <v>43565</v>
      </c>
      <c r="D85" s="553">
        <v>43566</v>
      </c>
      <c r="E85" s="547">
        <f t="shared" si="3"/>
        <v>1</v>
      </c>
      <c r="F85" s="549"/>
      <c r="G85" s="91"/>
      <c r="H85" s="91"/>
      <c r="I85" s="548"/>
    </row>
    <row r="86" spans="1:9">
      <c r="A86" s="319">
        <f t="shared" si="2"/>
        <v>72</v>
      </c>
      <c r="B86" s="319">
        <v>9</v>
      </c>
      <c r="C86" s="553">
        <v>43566</v>
      </c>
      <c r="D86" s="553">
        <v>43567</v>
      </c>
      <c r="E86" s="547">
        <f t="shared" si="3"/>
        <v>1</v>
      </c>
      <c r="F86" s="549"/>
      <c r="G86" s="91"/>
      <c r="H86" s="91"/>
      <c r="I86" s="548"/>
    </row>
    <row r="87" spans="1:9">
      <c r="A87" s="319">
        <f t="shared" si="2"/>
        <v>73</v>
      </c>
      <c r="B87" s="319">
        <v>10</v>
      </c>
      <c r="C87" s="553">
        <v>43567</v>
      </c>
      <c r="D87" s="553">
        <v>43570</v>
      </c>
      <c r="E87" s="547">
        <f t="shared" si="3"/>
        <v>3</v>
      </c>
      <c r="F87" s="549"/>
      <c r="G87" s="91"/>
      <c r="H87" s="91"/>
      <c r="I87" s="548"/>
    </row>
    <row r="88" spans="1:9">
      <c r="A88" s="319">
        <f t="shared" si="2"/>
        <v>74</v>
      </c>
      <c r="B88" s="319">
        <v>11</v>
      </c>
      <c r="C88" s="553">
        <v>43570</v>
      </c>
      <c r="D88" s="553">
        <v>43571</v>
      </c>
      <c r="E88" s="547">
        <f t="shared" si="3"/>
        <v>1</v>
      </c>
      <c r="F88" s="549"/>
      <c r="G88" s="91"/>
      <c r="H88" s="91"/>
      <c r="I88" s="548"/>
    </row>
    <row r="89" spans="1:9">
      <c r="A89" s="319">
        <f t="shared" si="2"/>
        <v>75</v>
      </c>
      <c r="B89" s="319">
        <v>12</v>
      </c>
      <c r="C89" s="553">
        <v>43571</v>
      </c>
      <c r="D89" s="553">
        <v>43572</v>
      </c>
      <c r="E89" s="547">
        <f t="shared" si="3"/>
        <v>1</v>
      </c>
      <c r="F89" s="549"/>
      <c r="G89" s="91"/>
      <c r="H89" s="91"/>
      <c r="I89" s="548"/>
    </row>
    <row r="90" spans="1:9">
      <c r="A90" s="319">
        <f t="shared" si="2"/>
        <v>76</v>
      </c>
      <c r="B90" s="319">
        <v>13</v>
      </c>
      <c r="C90" s="553">
        <v>43572</v>
      </c>
      <c r="D90" s="553">
        <v>43573</v>
      </c>
      <c r="E90" s="547">
        <f t="shared" si="3"/>
        <v>1</v>
      </c>
      <c r="F90" s="549"/>
      <c r="G90" s="91"/>
      <c r="H90" s="91"/>
      <c r="I90" s="548"/>
    </row>
    <row r="91" spans="1:9">
      <c r="A91" s="319">
        <f t="shared" si="2"/>
        <v>77</v>
      </c>
      <c r="B91" s="319">
        <v>14</v>
      </c>
      <c r="C91" s="553">
        <v>43573</v>
      </c>
      <c r="D91" s="553">
        <v>43577</v>
      </c>
      <c r="E91" s="547">
        <f t="shared" si="3"/>
        <v>4</v>
      </c>
      <c r="F91" s="549"/>
      <c r="G91" s="91"/>
      <c r="H91" s="91"/>
      <c r="I91" s="548"/>
    </row>
    <row r="92" spans="1:9">
      <c r="A92" s="319">
        <f t="shared" si="2"/>
        <v>78</v>
      </c>
      <c r="B92" s="319">
        <v>15</v>
      </c>
      <c r="C92" s="553">
        <v>43577</v>
      </c>
      <c r="D92" s="553">
        <v>43578</v>
      </c>
      <c r="E92" s="547">
        <f t="shared" si="3"/>
        <v>1</v>
      </c>
      <c r="F92" s="549"/>
      <c r="G92" s="91"/>
      <c r="H92" s="91"/>
      <c r="I92" s="548"/>
    </row>
    <row r="93" spans="1:9">
      <c r="A93" s="319">
        <f t="shared" si="2"/>
        <v>79</v>
      </c>
      <c r="B93" s="319">
        <v>16</v>
      </c>
      <c r="C93" s="553">
        <v>43578</v>
      </c>
      <c r="D93" s="553">
        <v>43579</v>
      </c>
      <c r="E93" s="547">
        <f t="shared" si="3"/>
        <v>1</v>
      </c>
      <c r="F93" s="549"/>
      <c r="G93" s="91"/>
      <c r="H93" s="91"/>
      <c r="I93" s="548"/>
    </row>
    <row r="94" spans="1:9">
      <c r="A94" s="319">
        <f t="shared" si="2"/>
        <v>80</v>
      </c>
      <c r="B94" s="319">
        <v>17</v>
      </c>
      <c r="C94" s="553">
        <v>43579</v>
      </c>
      <c r="D94" s="553">
        <v>43580</v>
      </c>
      <c r="E94" s="547">
        <f t="shared" si="3"/>
        <v>1</v>
      </c>
      <c r="F94" s="549"/>
      <c r="G94" s="91"/>
      <c r="H94" s="91"/>
      <c r="I94" s="548"/>
    </row>
    <row r="95" spans="1:9">
      <c r="A95" s="319">
        <f t="shared" si="2"/>
        <v>81</v>
      </c>
      <c r="B95" s="319">
        <v>18</v>
      </c>
      <c r="C95" s="553">
        <v>43580</v>
      </c>
      <c r="D95" s="553">
        <v>43581</v>
      </c>
      <c r="E95" s="547">
        <f t="shared" si="3"/>
        <v>1</v>
      </c>
      <c r="F95" s="549"/>
      <c r="G95" s="91"/>
      <c r="H95" s="91"/>
      <c r="I95" s="548"/>
    </row>
    <row r="96" spans="1:9">
      <c r="A96" s="319">
        <f t="shared" si="2"/>
        <v>82</v>
      </c>
      <c r="B96" s="319">
        <v>19</v>
      </c>
      <c r="C96" s="553">
        <v>43581</v>
      </c>
      <c r="D96" s="553">
        <v>43584</v>
      </c>
      <c r="E96" s="547">
        <f t="shared" si="3"/>
        <v>3</v>
      </c>
      <c r="F96" s="549"/>
      <c r="G96" s="91"/>
      <c r="H96" s="91"/>
      <c r="I96" s="548"/>
    </row>
    <row r="97" spans="1:9">
      <c r="A97" s="319">
        <f t="shared" si="2"/>
        <v>83</v>
      </c>
      <c r="B97" s="319">
        <v>20</v>
      </c>
      <c r="C97" s="553">
        <v>43584</v>
      </c>
      <c r="D97" s="553">
        <v>43585</v>
      </c>
      <c r="E97" s="547">
        <f t="shared" si="3"/>
        <v>1</v>
      </c>
      <c r="F97" s="549"/>
      <c r="G97" s="91"/>
      <c r="H97" s="91"/>
      <c r="I97" s="548"/>
    </row>
    <row r="98" spans="1:9">
      <c r="A98" s="319">
        <f t="shared" si="2"/>
        <v>84</v>
      </c>
      <c r="B98" s="319">
        <v>21</v>
      </c>
      <c r="C98" s="553">
        <v>43585</v>
      </c>
      <c r="D98" s="553">
        <v>43586</v>
      </c>
      <c r="E98" s="547">
        <f t="shared" si="3"/>
        <v>1</v>
      </c>
      <c r="F98" s="549"/>
      <c r="G98" s="91"/>
      <c r="H98" s="91"/>
      <c r="I98" s="548"/>
    </row>
    <row r="99" spans="1:9">
      <c r="A99" s="319">
        <f t="shared" si="2"/>
        <v>85</v>
      </c>
      <c r="B99" s="319">
        <v>1</v>
      </c>
      <c r="C99" s="553">
        <v>43586</v>
      </c>
      <c r="D99" s="553">
        <v>43587</v>
      </c>
      <c r="E99" s="547">
        <f t="shared" si="3"/>
        <v>1</v>
      </c>
      <c r="F99" s="549"/>
      <c r="G99" s="91"/>
      <c r="H99" s="92"/>
      <c r="I99" s="548"/>
    </row>
    <row r="100" spans="1:9">
      <c r="A100" s="319">
        <f t="shared" si="2"/>
        <v>86</v>
      </c>
      <c r="B100" s="319">
        <v>2</v>
      </c>
      <c r="C100" s="553">
        <v>43587</v>
      </c>
      <c r="D100" s="553">
        <v>43588</v>
      </c>
      <c r="E100" s="547">
        <f t="shared" si="3"/>
        <v>1</v>
      </c>
      <c r="F100" s="549"/>
      <c r="G100" s="91"/>
      <c r="H100" s="92"/>
      <c r="I100" s="548"/>
    </row>
    <row r="101" spans="1:9">
      <c r="A101" s="319">
        <f t="shared" si="2"/>
        <v>87</v>
      </c>
      <c r="B101" s="319">
        <v>3</v>
      </c>
      <c r="C101" s="553">
        <v>43588</v>
      </c>
      <c r="D101" s="553">
        <v>43591</v>
      </c>
      <c r="E101" s="547">
        <f t="shared" si="3"/>
        <v>3</v>
      </c>
      <c r="F101" s="549"/>
      <c r="G101" s="91"/>
      <c r="H101" s="92"/>
      <c r="I101" s="548"/>
    </row>
    <row r="102" spans="1:9">
      <c r="A102" s="319">
        <f t="shared" si="2"/>
        <v>88</v>
      </c>
      <c r="B102" s="319">
        <v>4</v>
      </c>
      <c r="C102" s="553">
        <v>43591</v>
      </c>
      <c r="D102" s="553">
        <v>43592</v>
      </c>
      <c r="E102" s="547">
        <f t="shared" si="3"/>
        <v>1</v>
      </c>
      <c r="F102" s="549"/>
      <c r="G102" s="91"/>
      <c r="H102" s="92"/>
      <c r="I102" s="548"/>
    </row>
    <row r="103" spans="1:9">
      <c r="A103" s="319">
        <f t="shared" si="2"/>
        <v>89</v>
      </c>
      <c r="B103" s="319">
        <v>5</v>
      </c>
      <c r="C103" s="553">
        <v>43592</v>
      </c>
      <c r="D103" s="553">
        <v>43593</v>
      </c>
      <c r="E103" s="547">
        <f t="shared" si="3"/>
        <v>1</v>
      </c>
      <c r="F103" s="549"/>
      <c r="G103" s="91"/>
      <c r="H103" s="92"/>
      <c r="I103" s="548"/>
    </row>
    <row r="104" spans="1:9">
      <c r="A104" s="319">
        <f t="shared" si="2"/>
        <v>90</v>
      </c>
      <c r="B104" s="319">
        <v>6</v>
      </c>
      <c r="C104" s="553">
        <v>43593</v>
      </c>
      <c r="D104" s="553">
        <v>43594</v>
      </c>
      <c r="E104" s="547">
        <f t="shared" si="3"/>
        <v>1</v>
      </c>
      <c r="F104" s="549"/>
      <c r="G104" s="91"/>
      <c r="H104" s="92"/>
      <c r="I104" s="548"/>
    </row>
    <row r="105" spans="1:9">
      <c r="A105" s="319">
        <f t="shared" si="2"/>
        <v>91</v>
      </c>
      <c r="B105" s="319">
        <v>7</v>
      </c>
      <c r="C105" s="553">
        <v>43594</v>
      </c>
      <c r="D105" s="553">
        <v>43595</v>
      </c>
      <c r="E105" s="547">
        <f t="shared" si="3"/>
        <v>1</v>
      </c>
      <c r="F105" s="549"/>
      <c r="G105" s="91"/>
      <c r="H105" s="92"/>
      <c r="I105" s="548"/>
    </row>
    <row r="106" spans="1:9">
      <c r="A106" s="319">
        <f t="shared" si="2"/>
        <v>92</v>
      </c>
      <c r="B106" s="319">
        <v>8</v>
      </c>
      <c r="C106" s="553">
        <v>43595</v>
      </c>
      <c r="D106" s="553">
        <v>43598</v>
      </c>
      <c r="E106" s="547">
        <f t="shared" si="3"/>
        <v>3</v>
      </c>
      <c r="F106" s="549"/>
      <c r="G106" s="92"/>
      <c r="H106" s="92"/>
      <c r="I106" s="548"/>
    </row>
    <row r="107" spans="1:9">
      <c r="A107" s="319">
        <f t="shared" si="2"/>
        <v>93</v>
      </c>
      <c r="B107" s="319">
        <v>9</v>
      </c>
      <c r="C107" s="553">
        <v>43598</v>
      </c>
      <c r="D107" s="553">
        <v>43599</v>
      </c>
      <c r="E107" s="547">
        <f t="shared" si="3"/>
        <v>1</v>
      </c>
      <c r="F107" s="549"/>
      <c r="G107" s="92"/>
      <c r="H107" s="92"/>
      <c r="I107" s="548"/>
    </row>
    <row r="108" spans="1:9">
      <c r="A108" s="319">
        <f t="shared" si="2"/>
        <v>94</v>
      </c>
      <c r="B108" s="319">
        <v>10</v>
      </c>
      <c r="C108" s="553">
        <v>43599</v>
      </c>
      <c r="D108" s="553">
        <v>43600</v>
      </c>
      <c r="E108" s="547">
        <f t="shared" si="3"/>
        <v>1</v>
      </c>
      <c r="F108" s="549"/>
      <c r="G108" s="92"/>
      <c r="H108" s="92"/>
      <c r="I108" s="548"/>
    </row>
    <row r="109" spans="1:9">
      <c r="A109" s="319">
        <f t="shared" si="2"/>
        <v>95</v>
      </c>
      <c r="B109" s="319">
        <v>11</v>
      </c>
      <c r="C109" s="553">
        <v>43600</v>
      </c>
      <c r="D109" s="553">
        <v>43601</v>
      </c>
      <c r="E109" s="547">
        <f t="shared" si="3"/>
        <v>1</v>
      </c>
      <c r="F109" s="549"/>
      <c r="G109" s="92"/>
      <c r="H109" s="92"/>
      <c r="I109" s="548"/>
    </row>
    <row r="110" spans="1:9">
      <c r="A110" s="319">
        <f t="shared" si="2"/>
        <v>96</v>
      </c>
      <c r="B110" s="319">
        <v>12</v>
      </c>
      <c r="C110" s="553">
        <v>43601</v>
      </c>
      <c r="D110" s="553">
        <v>43602</v>
      </c>
      <c r="E110" s="547">
        <f t="shared" si="3"/>
        <v>1</v>
      </c>
      <c r="F110" s="549"/>
      <c r="G110" s="92"/>
      <c r="H110" s="92"/>
      <c r="I110" s="548"/>
    </row>
    <row r="111" spans="1:9">
      <c r="A111" s="319">
        <f t="shared" si="2"/>
        <v>97</v>
      </c>
      <c r="B111" s="319">
        <v>13</v>
      </c>
      <c r="C111" s="553">
        <v>43602</v>
      </c>
      <c r="D111" s="553">
        <v>43605</v>
      </c>
      <c r="E111" s="547">
        <f t="shared" si="3"/>
        <v>3</v>
      </c>
      <c r="F111" s="549"/>
      <c r="G111" s="92"/>
      <c r="H111" s="91"/>
      <c r="I111" s="548"/>
    </row>
    <row r="112" spans="1:9">
      <c r="A112" s="319">
        <f t="shared" si="2"/>
        <v>98</v>
      </c>
      <c r="B112" s="319">
        <v>14</v>
      </c>
      <c r="C112" s="553">
        <v>43605</v>
      </c>
      <c r="D112" s="553">
        <v>43606</v>
      </c>
      <c r="E112" s="547">
        <f t="shared" si="3"/>
        <v>1</v>
      </c>
      <c r="F112" s="549"/>
      <c r="G112" s="92"/>
      <c r="H112" s="91"/>
      <c r="I112" s="548"/>
    </row>
    <row r="113" spans="1:9">
      <c r="A113" s="319">
        <f t="shared" si="2"/>
        <v>99</v>
      </c>
      <c r="B113" s="319">
        <v>15</v>
      </c>
      <c r="C113" s="553">
        <v>43606</v>
      </c>
      <c r="D113" s="553">
        <v>43607</v>
      </c>
      <c r="E113" s="547">
        <f t="shared" si="3"/>
        <v>1</v>
      </c>
      <c r="F113" s="549"/>
      <c r="G113" s="92"/>
      <c r="H113" s="92"/>
      <c r="I113" s="548"/>
    </row>
    <row r="114" spans="1:9">
      <c r="A114" s="319">
        <f t="shared" si="2"/>
        <v>100</v>
      </c>
      <c r="B114" s="319">
        <v>16</v>
      </c>
      <c r="C114" s="553">
        <v>43607</v>
      </c>
      <c r="D114" s="553">
        <v>43608</v>
      </c>
      <c r="E114" s="547">
        <f t="shared" si="3"/>
        <v>1</v>
      </c>
      <c r="F114" s="549"/>
      <c r="G114" s="92"/>
      <c r="H114" s="92"/>
      <c r="I114" s="548"/>
    </row>
    <row r="115" spans="1:9">
      <c r="A115" s="319">
        <f t="shared" si="2"/>
        <v>101</v>
      </c>
      <c r="B115" s="319">
        <v>17</v>
      </c>
      <c r="C115" s="553">
        <v>43608</v>
      </c>
      <c r="D115" s="553">
        <v>43609</v>
      </c>
      <c r="E115" s="547">
        <f t="shared" si="3"/>
        <v>1</v>
      </c>
      <c r="F115" s="549"/>
      <c r="G115" s="92"/>
      <c r="H115" s="92"/>
      <c r="I115" s="548"/>
    </row>
    <row r="116" spans="1:9">
      <c r="A116" s="319">
        <f t="shared" si="2"/>
        <v>102</v>
      </c>
      <c r="B116" s="319">
        <v>18</v>
      </c>
      <c r="C116" s="553">
        <v>43609</v>
      </c>
      <c r="D116" s="553">
        <v>43613</v>
      </c>
      <c r="E116" s="547">
        <f t="shared" si="3"/>
        <v>4</v>
      </c>
      <c r="F116" s="549"/>
      <c r="G116" s="92"/>
      <c r="H116" s="92"/>
      <c r="I116" s="548"/>
    </row>
    <row r="117" spans="1:9">
      <c r="A117" s="319">
        <f t="shared" si="2"/>
        <v>103</v>
      </c>
      <c r="B117" s="319">
        <v>19</v>
      </c>
      <c r="C117" s="553">
        <v>43613</v>
      </c>
      <c r="D117" s="553">
        <v>43614</v>
      </c>
      <c r="E117" s="547">
        <f t="shared" si="3"/>
        <v>1</v>
      </c>
      <c r="F117" s="549"/>
      <c r="G117" s="92"/>
      <c r="H117" s="92"/>
      <c r="I117" s="548"/>
    </row>
    <row r="118" spans="1:9">
      <c r="A118" s="319">
        <f t="shared" si="2"/>
        <v>104</v>
      </c>
      <c r="B118" s="319">
        <v>20</v>
      </c>
      <c r="C118" s="553">
        <v>43614</v>
      </c>
      <c r="D118" s="553">
        <v>43615</v>
      </c>
      <c r="E118" s="547">
        <f t="shared" si="3"/>
        <v>1</v>
      </c>
      <c r="F118" s="549"/>
      <c r="G118" s="92"/>
      <c r="H118" s="92"/>
      <c r="I118" s="548"/>
    </row>
    <row r="119" spans="1:9">
      <c r="A119" s="319">
        <f t="shared" si="2"/>
        <v>105</v>
      </c>
      <c r="B119" s="319">
        <v>21</v>
      </c>
      <c r="C119" s="553">
        <v>43615</v>
      </c>
      <c r="D119" s="553">
        <v>43616</v>
      </c>
      <c r="E119" s="547">
        <f t="shared" si="3"/>
        <v>1</v>
      </c>
      <c r="F119" s="549"/>
      <c r="G119" s="92"/>
      <c r="H119" s="92"/>
      <c r="I119" s="548"/>
    </row>
    <row r="120" spans="1:9">
      <c r="A120" s="319">
        <f t="shared" si="2"/>
        <v>106</v>
      </c>
      <c r="B120" s="319">
        <v>1</v>
      </c>
      <c r="C120" s="553">
        <v>43616</v>
      </c>
      <c r="D120" s="553">
        <v>43619</v>
      </c>
      <c r="E120" s="547">
        <f t="shared" si="3"/>
        <v>3</v>
      </c>
      <c r="F120" s="549"/>
      <c r="G120" s="92"/>
      <c r="H120" s="92"/>
      <c r="I120" s="548"/>
    </row>
    <row r="121" spans="1:9">
      <c r="A121" s="319">
        <f t="shared" si="2"/>
        <v>107</v>
      </c>
      <c r="B121" s="319">
        <v>2</v>
      </c>
      <c r="C121" s="553">
        <v>43619</v>
      </c>
      <c r="D121" s="553">
        <v>43620</v>
      </c>
      <c r="E121" s="547">
        <f t="shared" si="3"/>
        <v>1</v>
      </c>
      <c r="F121" s="549"/>
      <c r="G121" s="92"/>
      <c r="H121" s="91"/>
      <c r="I121" s="548"/>
    </row>
    <row r="122" spans="1:9">
      <c r="A122" s="319">
        <f t="shared" si="2"/>
        <v>108</v>
      </c>
      <c r="B122" s="319">
        <v>3</v>
      </c>
      <c r="C122" s="553">
        <v>43620</v>
      </c>
      <c r="D122" s="553">
        <v>43621</v>
      </c>
      <c r="E122" s="547">
        <f t="shared" si="3"/>
        <v>1</v>
      </c>
      <c r="F122" s="549"/>
      <c r="G122" s="92"/>
      <c r="H122" s="92"/>
      <c r="I122" s="548"/>
    </row>
    <row r="123" spans="1:9">
      <c r="A123" s="319">
        <f t="shared" si="2"/>
        <v>109</v>
      </c>
      <c r="B123" s="319">
        <v>4</v>
      </c>
      <c r="C123" s="553">
        <v>43621</v>
      </c>
      <c r="D123" s="553">
        <v>43622</v>
      </c>
      <c r="E123" s="547">
        <f t="shared" si="3"/>
        <v>1</v>
      </c>
      <c r="F123" s="549"/>
      <c r="G123" s="92"/>
      <c r="H123" s="91"/>
      <c r="I123" s="548"/>
    </row>
    <row r="124" spans="1:9">
      <c r="A124" s="319">
        <f t="shared" si="2"/>
        <v>110</v>
      </c>
      <c r="B124" s="319">
        <v>5</v>
      </c>
      <c r="C124" s="553">
        <v>43622</v>
      </c>
      <c r="D124" s="553">
        <v>43623</v>
      </c>
      <c r="E124" s="547">
        <f t="shared" si="3"/>
        <v>1</v>
      </c>
      <c r="F124" s="549"/>
      <c r="G124" s="92"/>
      <c r="H124" s="92"/>
      <c r="I124" s="548"/>
    </row>
    <row r="125" spans="1:9">
      <c r="A125" s="319">
        <f t="shared" si="2"/>
        <v>111</v>
      </c>
      <c r="B125" s="319">
        <v>6</v>
      </c>
      <c r="C125" s="553">
        <v>43623</v>
      </c>
      <c r="D125" s="553">
        <v>43626</v>
      </c>
      <c r="E125" s="547">
        <f t="shared" si="3"/>
        <v>3</v>
      </c>
      <c r="F125" s="549"/>
      <c r="G125" s="92"/>
      <c r="H125" s="92"/>
      <c r="I125" s="548"/>
    </row>
    <row r="126" spans="1:9">
      <c r="A126" s="319">
        <f t="shared" si="2"/>
        <v>112</v>
      </c>
      <c r="B126" s="319">
        <v>7</v>
      </c>
      <c r="C126" s="553">
        <v>43626</v>
      </c>
      <c r="D126" s="553">
        <v>43627</v>
      </c>
      <c r="E126" s="547">
        <f t="shared" si="3"/>
        <v>1</v>
      </c>
      <c r="F126" s="549"/>
      <c r="G126" s="91"/>
      <c r="H126" s="92"/>
      <c r="I126" s="548"/>
    </row>
    <row r="127" spans="1:9">
      <c r="A127" s="319">
        <f t="shared" si="2"/>
        <v>113</v>
      </c>
      <c r="B127" s="319">
        <v>8</v>
      </c>
      <c r="C127" s="553">
        <v>43627</v>
      </c>
      <c r="D127" s="553">
        <v>43628</v>
      </c>
      <c r="E127" s="547">
        <f t="shared" si="3"/>
        <v>1</v>
      </c>
      <c r="F127" s="549"/>
      <c r="G127" s="91"/>
      <c r="H127" s="92"/>
      <c r="I127" s="548"/>
    </row>
    <row r="128" spans="1:9">
      <c r="A128" s="319">
        <f t="shared" si="2"/>
        <v>114</v>
      </c>
      <c r="B128" s="319">
        <v>9</v>
      </c>
      <c r="C128" s="553">
        <v>43628</v>
      </c>
      <c r="D128" s="553">
        <v>43629</v>
      </c>
      <c r="E128" s="547">
        <f t="shared" si="3"/>
        <v>1</v>
      </c>
      <c r="F128" s="549"/>
      <c r="G128" s="92"/>
      <c r="H128" s="92"/>
      <c r="I128" s="548"/>
    </row>
    <row r="129" spans="1:9">
      <c r="A129" s="319">
        <f t="shared" si="2"/>
        <v>115</v>
      </c>
      <c r="B129" s="319">
        <v>10</v>
      </c>
      <c r="C129" s="553">
        <v>43629</v>
      </c>
      <c r="D129" s="553">
        <v>43630</v>
      </c>
      <c r="E129" s="547">
        <f t="shared" si="3"/>
        <v>1</v>
      </c>
      <c r="F129" s="549"/>
      <c r="G129" s="92"/>
      <c r="H129" s="92"/>
      <c r="I129" s="548"/>
    </row>
    <row r="130" spans="1:9">
      <c r="A130" s="319">
        <f t="shared" si="2"/>
        <v>116</v>
      </c>
      <c r="B130" s="319">
        <v>11</v>
      </c>
      <c r="C130" s="553">
        <v>43630</v>
      </c>
      <c r="D130" s="553">
        <v>43633</v>
      </c>
      <c r="E130" s="547">
        <f t="shared" si="3"/>
        <v>3</v>
      </c>
      <c r="F130" s="549"/>
      <c r="G130" s="92"/>
      <c r="H130" s="92"/>
      <c r="I130" s="548"/>
    </row>
    <row r="131" spans="1:9">
      <c r="A131" s="319">
        <f t="shared" si="2"/>
        <v>117</v>
      </c>
      <c r="B131" s="319">
        <v>12</v>
      </c>
      <c r="C131" s="553">
        <v>43633</v>
      </c>
      <c r="D131" s="553">
        <v>43634</v>
      </c>
      <c r="E131" s="547">
        <f t="shared" si="3"/>
        <v>1</v>
      </c>
      <c r="F131" s="549"/>
      <c r="G131" s="92"/>
      <c r="H131" s="92"/>
      <c r="I131" s="548"/>
    </row>
    <row r="132" spans="1:9">
      <c r="A132" s="319">
        <f t="shared" si="2"/>
        <v>118</v>
      </c>
      <c r="B132" s="319">
        <v>13</v>
      </c>
      <c r="C132" s="553">
        <v>43634</v>
      </c>
      <c r="D132" s="553">
        <v>43635</v>
      </c>
      <c r="E132" s="547">
        <f t="shared" si="3"/>
        <v>1</v>
      </c>
      <c r="F132" s="549"/>
      <c r="G132" s="92"/>
      <c r="H132" s="92"/>
      <c r="I132" s="548"/>
    </row>
    <row r="133" spans="1:9">
      <c r="A133" s="319">
        <f t="shared" si="2"/>
        <v>119</v>
      </c>
      <c r="B133" s="319">
        <v>14</v>
      </c>
      <c r="C133" s="553">
        <v>43635</v>
      </c>
      <c r="D133" s="553">
        <v>43636</v>
      </c>
      <c r="E133" s="547">
        <f t="shared" si="3"/>
        <v>1</v>
      </c>
      <c r="F133" s="549"/>
      <c r="G133" s="92"/>
      <c r="H133" s="92"/>
      <c r="I133" s="548"/>
    </row>
    <row r="134" spans="1:9">
      <c r="A134" s="319">
        <f t="shared" si="2"/>
        <v>120</v>
      </c>
      <c r="B134" s="319">
        <v>15</v>
      </c>
      <c r="C134" s="553">
        <v>43636</v>
      </c>
      <c r="D134" s="553">
        <v>43637</v>
      </c>
      <c r="E134" s="547">
        <f t="shared" si="3"/>
        <v>1</v>
      </c>
      <c r="F134" s="549"/>
      <c r="G134" s="92"/>
      <c r="H134" s="92"/>
      <c r="I134" s="548"/>
    </row>
    <row r="135" spans="1:9">
      <c r="A135" s="319">
        <f t="shared" si="2"/>
        <v>121</v>
      </c>
      <c r="B135" s="319">
        <v>16</v>
      </c>
      <c r="C135" s="553">
        <v>43637</v>
      </c>
      <c r="D135" s="553">
        <v>43640</v>
      </c>
      <c r="E135" s="547">
        <f t="shared" si="3"/>
        <v>3</v>
      </c>
      <c r="F135" s="549"/>
      <c r="G135" s="92"/>
      <c r="H135" s="92"/>
      <c r="I135" s="548"/>
    </row>
    <row r="136" spans="1:9">
      <c r="A136" s="319">
        <f t="shared" si="2"/>
        <v>122</v>
      </c>
      <c r="B136" s="319">
        <v>17</v>
      </c>
      <c r="C136" s="553">
        <v>43640</v>
      </c>
      <c r="D136" s="553">
        <v>43641</v>
      </c>
      <c r="E136" s="547">
        <f t="shared" si="3"/>
        <v>1</v>
      </c>
      <c r="F136" s="549"/>
      <c r="G136" s="92"/>
      <c r="H136" s="92"/>
      <c r="I136" s="548"/>
    </row>
    <row r="137" spans="1:9">
      <c r="A137" s="319">
        <f t="shared" si="2"/>
        <v>123</v>
      </c>
      <c r="B137" s="319">
        <v>18</v>
      </c>
      <c r="C137" s="553">
        <v>43641</v>
      </c>
      <c r="D137" s="553">
        <v>43642</v>
      </c>
      <c r="E137" s="547">
        <f t="shared" si="3"/>
        <v>1</v>
      </c>
      <c r="F137" s="549"/>
      <c r="G137" s="92"/>
      <c r="H137" s="92"/>
      <c r="I137" s="548"/>
    </row>
    <row r="138" spans="1:9">
      <c r="A138" s="319">
        <f t="shared" si="2"/>
        <v>124</v>
      </c>
      <c r="B138" s="319">
        <v>19</v>
      </c>
      <c r="C138" s="553">
        <v>43642</v>
      </c>
      <c r="D138" s="553">
        <v>43643</v>
      </c>
      <c r="E138" s="547">
        <f t="shared" si="3"/>
        <v>1</v>
      </c>
      <c r="F138" s="549"/>
      <c r="G138" s="92"/>
      <c r="H138" s="92"/>
      <c r="I138" s="548"/>
    </row>
    <row r="139" spans="1:9">
      <c r="A139" s="319">
        <f t="shared" si="2"/>
        <v>125</v>
      </c>
      <c r="B139" s="319">
        <v>20</v>
      </c>
      <c r="C139" s="553">
        <v>43643</v>
      </c>
      <c r="D139" s="553">
        <v>43644</v>
      </c>
      <c r="E139" s="547">
        <f t="shared" si="3"/>
        <v>1</v>
      </c>
      <c r="F139" s="549"/>
      <c r="G139" s="92"/>
      <c r="H139" s="92"/>
      <c r="I139" s="548"/>
    </row>
    <row r="140" spans="1:9">
      <c r="A140" s="319">
        <f t="shared" si="2"/>
        <v>126</v>
      </c>
      <c r="B140" s="319">
        <v>21</v>
      </c>
      <c r="C140" s="553">
        <v>43644</v>
      </c>
      <c r="D140" s="553">
        <v>43647</v>
      </c>
      <c r="E140" s="547">
        <f t="shared" si="3"/>
        <v>3</v>
      </c>
      <c r="F140" s="549"/>
      <c r="G140" s="92"/>
      <c r="H140" s="92"/>
      <c r="I140" s="548"/>
    </row>
    <row r="141" spans="1:9">
      <c r="A141" s="319">
        <f t="shared" si="2"/>
        <v>127</v>
      </c>
      <c r="B141" s="319">
        <v>1</v>
      </c>
      <c r="C141" s="553">
        <v>43647</v>
      </c>
      <c r="D141" s="553">
        <v>43648</v>
      </c>
      <c r="E141" s="547">
        <f t="shared" si="3"/>
        <v>1</v>
      </c>
      <c r="F141" s="549"/>
      <c r="G141" s="92"/>
      <c r="H141" s="92"/>
      <c r="I141" s="548"/>
    </row>
    <row r="142" spans="1:9">
      <c r="A142" s="319">
        <f t="shared" si="2"/>
        <v>128</v>
      </c>
      <c r="B142" s="319">
        <v>2</v>
      </c>
      <c r="C142" s="553">
        <v>43648</v>
      </c>
      <c r="D142" s="553">
        <v>43649</v>
      </c>
      <c r="E142" s="547">
        <f t="shared" si="3"/>
        <v>1</v>
      </c>
      <c r="F142" s="549"/>
      <c r="G142" s="92"/>
      <c r="H142" s="92"/>
      <c r="I142" s="548"/>
    </row>
    <row r="143" spans="1:9">
      <c r="A143" s="319">
        <f t="shared" ref="A143:A206" si="4">A142+1</f>
        <v>129</v>
      </c>
      <c r="B143" s="319">
        <v>3</v>
      </c>
      <c r="C143" s="553">
        <v>43649</v>
      </c>
      <c r="D143" s="553">
        <v>43651</v>
      </c>
      <c r="E143" s="547">
        <f t="shared" ref="E143:E206" si="5">D143-C143</f>
        <v>2</v>
      </c>
      <c r="F143" s="549"/>
      <c r="G143" s="92"/>
      <c r="H143" s="92"/>
      <c r="I143" s="548"/>
    </row>
    <row r="144" spans="1:9">
      <c r="A144" s="319">
        <f t="shared" si="4"/>
        <v>130</v>
      </c>
      <c r="B144" s="319">
        <v>4</v>
      </c>
      <c r="C144" s="553">
        <v>43651</v>
      </c>
      <c r="D144" s="553">
        <v>43654</v>
      </c>
      <c r="E144" s="547">
        <f t="shared" si="5"/>
        <v>3</v>
      </c>
      <c r="F144" s="549"/>
      <c r="G144" s="92"/>
      <c r="H144" s="92"/>
      <c r="I144" s="548"/>
    </row>
    <row r="145" spans="1:9">
      <c r="A145" s="319">
        <f t="shared" si="4"/>
        <v>131</v>
      </c>
      <c r="B145" s="319">
        <v>5</v>
      </c>
      <c r="C145" s="553">
        <v>43654</v>
      </c>
      <c r="D145" s="553">
        <v>43655</v>
      </c>
      <c r="E145" s="547">
        <f t="shared" si="5"/>
        <v>1</v>
      </c>
      <c r="F145" s="549"/>
      <c r="G145" s="92"/>
      <c r="H145" s="92"/>
      <c r="I145" s="548"/>
    </row>
    <row r="146" spans="1:9">
      <c r="A146" s="319">
        <f t="shared" si="4"/>
        <v>132</v>
      </c>
      <c r="B146" s="319">
        <v>6</v>
      </c>
      <c r="C146" s="553">
        <v>43655</v>
      </c>
      <c r="D146" s="553">
        <v>43656</v>
      </c>
      <c r="E146" s="547">
        <f t="shared" si="5"/>
        <v>1</v>
      </c>
      <c r="F146" s="549"/>
      <c r="G146" s="92"/>
      <c r="H146" s="92"/>
      <c r="I146" s="548"/>
    </row>
    <row r="147" spans="1:9">
      <c r="A147" s="319">
        <f t="shared" si="4"/>
        <v>133</v>
      </c>
      <c r="B147" s="319">
        <v>7</v>
      </c>
      <c r="C147" s="553">
        <v>43656</v>
      </c>
      <c r="D147" s="553">
        <v>43657</v>
      </c>
      <c r="E147" s="547">
        <f t="shared" si="5"/>
        <v>1</v>
      </c>
      <c r="F147" s="549"/>
      <c r="G147" s="92"/>
      <c r="H147" s="92"/>
      <c r="I147" s="548"/>
    </row>
    <row r="148" spans="1:9">
      <c r="A148" s="319">
        <f t="shared" si="4"/>
        <v>134</v>
      </c>
      <c r="B148" s="319">
        <v>8</v>
      </c>
      <c r="C148" s="553">
        <v>43657</v>
      </c>
      <c r="D148" s="553">
        <v>43658</v>
      </c>
      <c r="E148" s="547">
        <f t="shared" si="5"/>
        <v>1</v>
      </c>
      <c r="F148" s="549"/>
      <c r="G148" s="92"/>
      <c r="H148" s="92"/>
      <c r="I148" s="548"/>
    </row>
    <row r="149" spans="1:9">
      <c r="A149" s="319">
        <f t="shared" si="4"/>
        <v>135</v>
      </c>
      <c r="B149" s="319">
        <v>9</v>
      </c>
      <c r="C149" s="553">
        <v>43658</v>
      </c>
      <c r="D149" s="553">
        <v>43661</v>
      </c>
      <c r="E149" s="547">
        <f t="shared" si="5"/>
        <v>3</v>
      </c>
      <c r="F149" s="549"/>
      <c r="G149" s="92"/>
      <c r="H149" s="92"/>
      <c r="I149" s="548"/>
    </row>
    <row r="150" spans="1:9">
      <c r="A150" s="319">
        <f t="shared" si="4"/>
        <v>136</v>
      </c>
      <c r="B150" s="319">
        <v>10</v>
      </c>
      <c r="C150" s="553">
        <v>43661</v>
      </c>
      <c r="D150" s="553">
        <v>43662</v>
      </c>
      <c r="E150" s="547">
        <f t="shared" si="5"/>
        <v>1</v>
      </c>
      <c r="F150" s="549"/>
      <c r="G150" s="92"/>
      <c r="H150" s="92"/>
      <c r="I150" s="548"/>
    </row>
    <row r="151" spans="1:9">
      <c r="A151" s="319">
        <f t="shared" si="4"/>
        <v>137</v>
      </c>
      <c r="B151" s="319">
        <v>11</v>
      </c>
      <c r="C151" s="553">
        <v>43662</v>
      </c>
      <c r="D151" s="553">
        <v>43663</v>
      </c>
      <c r="E151" s="547">
        <f t="shared" si="5"/>
        <v>1</v>
      </c>
      <c r="F151" s="549"/>
      <c r="G151" s="92"/>
      <c r="H151" s="92"/>
      <c r="I151" s="548"/>
    </row>
    <row r="152" spans="1:9">
      <c r="A152" s="319">
        <f t="shared" si="4"/>
        <v>138</v>
      </c>
      <c r="B152" s="319">
        <v>12</v>
      </c>
      <c r="C152" s="553">
        <v>43663</v>
      </c>
      <c r="D152" s="553">
        <v>43664</v>
      </c>
      <c r="E152" s="547">
        <f t="shared" si="5"/>
        <v>1</v>
      </c>
      <c r="F152" s="549"/>
      <c r="G152" s="92"/>
      <c r="H152" s="92"/>
      <c r="I152" s="548"/>
    </row>
    <row r="153" spans="1:9">
      <c r="A153" s="319">
        <f t="shared" si="4"/>
        <v>139</v>
      </c>
      <c r="B153" s="319">
        <v>13</v>
      </c>
      <c r="C153" s="553">
        <v>43664</v>
      </c>
      <c r="D153" s="553">
        <v>43665</v>
      </c>
      <c r="E153" s="547">
        <f t="shared" si="5"/>
        <v>1</v>
      </c>
      <c r="F153" s="549"/>
      <c r="G153" s="92"/>
      <c r="H153" s="92"/>
      <c r="I153" s="548"/>
    </row>
    <row r="154" spans="1:9">
      <c r="A154" s="319">
        <f t="shared" si="4"/>
        <v>140</v>
      </c>
      <c r="B154" s="319">
        <v>14</v>
      </c>
      <c r="C154" s="553">
        <v>43665</v>
      </c>
      <c r="D154" s="553">
        <v>43668</v>
      </c>
      <c r="E154" s="547">
        <f t="shared" si="5"/>
        <v>3</v>
      </c>
      <c r="F154" s="549"/>
      <c r="G154" s="92"/>
      <c r="H154" s="92"/>
      <c r="I154" s="548"/>
    </row>
    <row r="155" spans="1:9">
      <c r="A155" s="319">
        <f t="shared" si="4"/>
        <v>141</v>
      </c>
      <c r="B155" s="319">
        <v>15</v>
      </c>
      <c r="C155" s="553">
        <v>43668</v>
      </c>
      <c r="D155" s="553">
        <v>43669</v>
      </c>
      <c r="E155" s="547">
        <f t="shared" si="5"/>
        <v>1</v>
      </c>
      <c r="F155" s="549"/>
      <c r="G155" s="92"/>
      <c r="H155" s="91"/>
      <c r="I155" s="548"/>
    </row>
    <row r="156" spans="1:9">
      <c r="A156" s="319">
        <f t="shared" si="4"/>
        <v>142</v>
      </c>
      <c r="B156" s="319">
        <v>16</v>
      </c>
      <c r="C156" s="553">
        <v>43669</v>
      </c>
      <c r="D156" s="553">
        <v>43670</v>
      </c>
      <c r="E156" s="547">
        <f t="shared" si="5"/>
        <v>1</v>
      </c>
      <c r="F156" s="549"/>
      <c r="G156" s="92"/>
      <c r="H156" s="91"/>
      <c r="I156" s="548"/>
    </row>
    <row r="157" spans="1:9">
      <c r="A157" s="319">
        <f t="shared" si="4"/>
        <v>143</v>
      </c>
      <c r="B157" s="319">
        <v>17</v>
      </c>
      <c r="C157" s="553">
        <v>43670</v>
      </c>
      <c r="D157" s="553">
        <v>43671</v>
      </c>
      <c r="E157" s="547">
        <f t="shared" si="5"/>
        <v>1</v>
      </c>
      <c r="F157" s="549"/>
      <c r="G157" s="92"/>
      <c r="H157" s="91"/>
      <c r="I157" s="548"/>
    </row>
    <row r="158" spans="1:9">
      <c r="A158" s="319">
        <f t="shared" si="4"/>
        <v>144</v>
      </c>
      <c r="B158" s="319">
        <v>18</v>
      </c>
      <c r="C158" s="553">
        <v>43671</v>
      </c>
      <c r="D158" s="553">
        <v>43672</v>
      </c>
      <c r="E158" s="547">
        <f t="shared" si="5"/>
        <v>1</v>
      </c>
      <c r="F158" s="549"/>
      <c r="G158" s="92"/>
      <c r="H158" s="92"/>
      <c r="I158" s="548"/>
    </row>
    <row r="159" spans="1:9">
      <c r="A159" s="319">
        <f t="shared" si="4"/>
        <v>145</v>
      </c>
      <c r="B159" s="319">
        <v>19</v>
      </c>
      <c r="C159" s="553">
        <v>43672</v>
      </c>
      <c r="D159" s="553">
        <v>43675</v>
      </c>
      <c r="E159" s="547">
        <f t="shared" si="5"/>
        <v>3</v>
      </c>
      <c r="F159" s="549"/>
      <c r="G159" s="92"/>
      <c r="H159" s="92"/>
      <c r="I159" s="548"/>
    </row>
    <row r="160" spans="1:9">
      <c r="A160" s="319">
        <f t="shared" si="4"/>
        <v>146</v>
      </c>
      <c r="B160" s="319">
        <v>20</v>
      </c>
      <c r="C160" s="553">
        <v>43675</v>
      </c>
      <c r="D160" s="553">
        <v>43676</v>
      </c>
      <c r="E160" s="547">
        <f t="shared" si="5"/>
        <v>1</v>
      </c>
      <c r="F160" s="549"/>
      <c r="G160" s="91"/>
      <c r="H160" s="92"/>
      <c r="I160" s="548"/>
    </row>
    <row r="161" spans="1:9">
      <c r="A161" s="319">
        <f t="shared" si="4"/>
        <v>147</v>
      </c>
      <c r="B161" s="319">
        <v>21</v>
      </c>
      <c r="C161" s="553">
        <v>43676</v>
      </c>
      <c r="D161" s="553">
        <v>43677</v>
      </c>
      <c r="E161" s="547">
        <f t="shared" si="5"/>
        <v>1</v>
      </c>
      <c r="F161" s="549"/>
      <c r="G161" s="92"/>
      <c r="H161" s="92"/>
      <c r="I161" s="548"/>
    </row>
    <row r="162" spans="1:9">
      <c r="A162" s="319">
        <f t="shared" si="4"/>
        <v>148</v>
      </c>
      <c r="B162" s="319">
        <v>1</v>
      </c>
      <c r="C162" s="553">
        <v>43677</v>
      </c>
      <c r="D162" s="553">
        <v>43678</v>
      </c>
      <c r="E162" s="547">
        <f t="shared" si="5"/>
        <v>1</v>
      </c>
      <c r="F162" s="549"/>
      <c r="G162" s="92"/>
      <c r="H162" s="92"/>
      <c r="I162" s="548"/>
    </row>
    <row r="163" spans="1:9">
      <c r="A163" s="319">
        <f t="shared" si="4"/>
        <v>149</v>
      </c>
      <c r="B163" s="319">
        <v>2</v>
      </c>
      <c r="C163" s="553">
        <v>43678</v>
      </c>
      <c r="D163" s="553">
        <v>43679</v>
      </c>
      <c r="E163" s="547">
        <f t="shared" si="5"/>
        <v>1</v>
      </c>
      <c r="F163" s="549"/>
      <c r="G163" s="92"/>
      <c r="H163" s="92"/>
      <c r="I163" s="548"/>
    </row>
    <row r="164" spans="1:9">
      <c r="A164" s="319">
        <f t="shared" si="4"/>
        <v>150</v>
      </c>
      <c r="B164" s="319">
        <v>3</v>
      </c>
      <c r="C164" s="553">
        <v>43679</v>
      </c>
      <c r="D164" s="553">
        <v>43682</v>
      </c>
      <c r="E164" s="547">
        <f t="shared" si="5"/>
        <v>3</v>
      </c>
      <c r="F164" s="549"/>
      <c r="G164" s="92"/>
      <c r="H164" s="92"/>
      <c r="I164" s="548"/>
    </row>
    <row r="165" spans="1:9">
      <c r="A165" s="319">
        <f t="shared" si="4"/>
        <v>151</v>
      </c>
      <c r="B165" s="319">
        <v>4</v>
      </c>
      <c r="C165" s="553">
        <v>43682</v>
      </c>
      <c r="D165" s="553">
        <v>43683</v>
      </c>
      <c r="E165" s="547">
        <f t="shared" si="5"/>
        <v>1</v>
      </c>
      <c r="F165" s="549"/>
      <c r="G165" s="92"/>
      <c r="H165" s="92"/>
      <c r="I165" s="548"/>
    </row>
    <row r="166" spans="1:9">
      <c r="A166" s="319">
        <f t="shared" si="4"/>
        <v>152</v>
      </c>
      <c r="B166" s="319">
        <v>5</v>
      </c>
      <c r="C166" s="553">
        <v>43683</v>
      </c>
      <c r="D166" s="553">
        <v>43684</v>
      </c>
      <c r="E166" s="547">
        <f t="shared" si="5"/>
        <v>1</v>
      </c>
      <c r="F166" s="549"/>
      <c r="G166" s="92"/>
      <c r="H166" s="92"/>
      <c r="I166" s="548"/>
    </row>
    <row r="167" spans="1:9">
      <c r="A167" s="319">
        <f t="shared" si="4"/>
        <v>153</v>
      </c>
      <c r="B167" s="319">
        <v>6</v>
      </c>
      <c r="C167" s="553">
        <v>43684</v>
      </c>
      <c r="D167" s="553">
        <v>43685</v>
      </c>
      <c r="E167" s="547">
        <f t="shared" si="5"/>
        <v>1</v>
      </c>
      <c r="F167" s="549"/>
      <c r="G167" s="92"/>
      <c r="H167" s="91"/>
      <c r="I167" s="548"/>
    </row>
    <row r="168" spans="1:9">
      <c r="A168" s="319">
        <f t="shared" si="4"/>
        <v>154</v>
      </c>
      <c r="B168" s="319">
        <v>7</v>
      </c>
      <c r="C168" s="553">
        <v>43685</v>
      </c>
      <c r="D168" s="553">
        <v>43686</v>
      </c>
      <c r="E168" s="547">
        <f t="shared" si="5"/>
        <v>1</v>
      </c>
      <c r="F168" s="549"/>
      <c r="G168" s="92"/>
      <c r="H168" s="91"/>
      <c r="I168" s="548"/>
    </row>
    <row r="169" spans="1:9">
      <c r="A169" s="319">
        <f t="shared" si="4"/>
        <v>155</v>
      </c>
      <c r="B169" s="319">
        <v>8</v>
      </c>
      <c r="C169" s="553">
        <v>43686</v>
      </c>
      <c r="D169" s="553">
        <v>43689</v>
      </c>
      <c r="E169" s="547">
        <f t="shared" si="5"/>
        <v>3</v>
      </c>
      <c r="F169" s="549"/>
      <c r="G169" s="92"/>
      <c r="H169" s="91"/>
      <c r="I169" s="548"/>
    </row>
    <row r="170" spans="1:9">
      <c r="A170" s="319">
        <f t="shared" si="4"/>
        <v>156</v>
      </c>
      <c r="B170" s="319">
        <v>9</v>
      </c>
      <c r="C170" s="553">
        <v>43689</v>
      </c>
      <c r="D170" s="553">
        <v>43690</v>
      </c>
      <c r="E170" s="547">
        <f t="shared" si="5"/>
        <v>1</v>
      </c>
      <c r="F170" s="549"/>
      <c r="G170" s="92"/>
      <c r="H170" s="91"/>
      <c r="I170" s="548"/>
    </row>
    <row r="171" spans="1:9">
      <c r="A171" s="319">
        <f t="shared" si="4"/>
        <v>157</v>
      </c>
      <c r="B171" s="319">
        <v>10</v>
      </c>
      <c r="C171" s="553">
        <v>43690</v>
      </c>
      <c r="D171" s="553">
        <v>43691</v>
      </c>
      <c r="E171" s="547">
        <f t="shared" si="5"/>
        <v>1</v>
      </c>
      <c r="F171" s="549"/>
      <c r="G171" s="92"/>
      <c r="H171" s="92"/>
      <c r="I171" s="548"/>
    </row>
    <row r="172" spans="1:9">
      <c r="A172" s="319">
        <f t="shared" si="4"/>
        <v>158</v>
      </c>
      <c r="B172" s="319">
        <v>11</v>
      </c>
      <c r="C172" s="553">
        <v>43691</v>
      </c>
      <c r="D172" s="553">
        <v>43692</v>
      </c>
      <c r="E172" s="547">
        <f t="shared" si="5"/>
        <v>1</v>
      </c>
      <c r="F172" s="549"/>
      <c r="G172" s="92"/>
      <c r="H172" s="92"/>
      <c r="I172" s="548"/>
    </row>
    <row r="173" spans="1:9">
      <c r="A173" s="319">
        <f t="shared" si="4"/>
        <v>159</v>
      </c>
      <c r="B173" s="319">
        <v>12</v>
      </c>
      <c r="C173" s="553">
        <v>43692</v>
      </c>
      <c r="D173" s="553">
        <v>43693</v>
      </c>
      <c r="E173" s="547">
        <f t="shared" si="5"/>
        <v>1</v>
      </c>
      <c r="F173" s="549"/>
      <c r="G173" s="92"/>
      <c r="H173" s="92"/>
      <c r="I173" s="548"/>
    </row>
    <row r="174" spans="1:9">
      <c r="A174" s="319">
        <f t="shared" si="4"/>
        <v>160</v>
      </c>
      <c r="B174" s="319">
        <v>13</v>
      </c>
      <c r="C174" s="553">
        <v>43693</v>
      </c>
      <c r="D174" s="553">
        <v>43696</v>
      </c>
      <c r="E174" s="547">
        <f t="shared" si="5"/>
        <v>3</v>
      </c>
      <c r="F174" s="549"/>
      <c r="G174" s="92"/>
      <c r="H174" s="92"/>
      <c r="I174" s="548"/>
    </row>
    <row r="175" spans="1:9">
      <c r="A175" s="319">
        <f t="shared" si="4"/>
        <v>161</v>
      </c>
      <c r="B175" s="319">
        <v>14</v>
      </c>
      <c r="C175" s="553">
        <v>43696</v>
      </c>
      <c r="D175" s="553">
        <v>43697</v>
      </c>
      <c r="E175" s="547">
        <f t="shared" si="5"/>
        <v>1</v>
      </c>
      <c r="F175" s="549"/>
      <c r="G175" s="92"/>
      <c r="H175" s="92"/>
      <c r="I175" s="548"/>
    </row>
    <row r="176" spans="1:9">
      <c r="A176" s="319">
        <f t="shared" si="4"/>
        <v>162</v>
      </c>
      <c r="B176" s="319">
        <v>15</v>
      </c>
      <c r="C176" s="553">
        <v>43697</v>
      </c>
      <c r="D176" s="553">
        <v>43698</v>
      </c>
      <c r="E176" s="547">
        <f t="shared" si="5"/>
        <v>1</v>
      </c>
      <c r="F176" s="549"/>
      <c r="G176" s="92"/>
      <c r="H176" s="92"/>
      <c r="I176" s="548"/>
    </row>
    <row r="177" spans="1:9">
      <c r="A177" s="319">
        <f t="shared" si="4"/>
        <v>163</v>
      </c>
      <c r="B177" s="319">
        <v>16</v>
      </c>
      <c r="C177" s="553">
        <v>43698</v>
      </c>
      <c r="D177" s="553">
        <v>43699</v>
      </c>
      <c r="E177" s="547">
        <f t="shared" si="5"/>
        <v>1</v>
      </c>
      <c r="F177" s="549"/>
      <c r="G177" s="92"/>
      <c r="H177" s="92"/>
      <c r="I177" s="548"/>
    </row>
    <row r="178" spans="1:9">
      <c r="A178" s="319">
        <f t="shared" si="4"/>
        <v>164</v>
      </c>
      <c r="B178" s="319">
        <v>17</v>
      </c>
      <c r="C178" s="553">
        <v>43699</v>
      </c>
      <c r="D178" s="553">
        <v>43700</v>
      </c>
      <c r="E178" s="547">
        <f t="shared" si="5"/>
        <v>1</v>
      </c>
      <c r="F178" s="549"/>
      <c r="G178" s="92"/>
      <c r="H178" s="92"/>
      <c r="I178" s="548"/>
    </row>
    <row r="179" spans="1:9">
      <c r="A179" s="319">
        <f t="shared" si="4"/>
        <v>165</v>
      </c>
      <c r="B179" s="319">
        <v>18</v>
      </c>
      <c r="C179" s="553">
        <v>43700</v>
      </c>
      <c r="D179" s="553">
        <v>43703</v>
      </c>
      <c r="E179" s="547">
        <f t="shared" si="5"/>
        <v>3</v>
      </c>
      <c r="F179" s="549"/>
      <c r="G179" s="91"/>
      <c r="H179" s="92"/>
      <c r="I179" s="548"/>
    </row>
    <row r="180" spans="1:9">
      <c r="A180" s="319">
        <f t="shared" si="4"/>
        <v>166</v>
      </c>
      <c r="B180" s="319">
        <v>19</v>
      </c>
      <c r="C180" s="553">
        <v>43703</v>
      </c>
      <c r="D180" s="553">
        <v>43704</v>
      </c>
      <c r="E180" s="547">
        <f t="shared" si="5"/>
        <v>1</v>
      </c>
      <c r="F180" s="549"/>
      <c r="G180" s="91"/>
      <c r="H180" s="92"/>
      <c r="I180" s="548"/>
    </row>
    <row r="181" spans="1:9">
      <c r="A181" s="319">
        <f t="shared" si="4"/>
        <v>167</v>
      </c>
      <c r="B181" s="319">
        <v>20</v>
      </c>
      <c r="C181" s="553">
        <v>43704</v>
      </c>
      <c r="D181" s="553">
        <v>43705</v>
      </c>
      <c r="E181" s="547">
        <f t="shared" si="5"/>
        <v>1</v>
      </c>
      <c r="F181" s="549"/>
      <c r="G181" s="91"/>
      <c r="H181" s="92"/>
      <c r="I181" s="548"/>
    </row>
    <row r="182" spans="1:9">
      <c r="A182" s="319">
        <f t="shared" si="4"/>
        <v>168</v>
      </c>
      <c r="B182" s="319">
        <v>21</v>
      </c>
      <c r="C182" s="553">
        <v>43705</v>
      </c>
      <c r="D182" s="553">
        <v>43706</v>
      </c>
      <c r="E182" s="547">
        <f t="shared" si="5"/>
        <v>1</v>
      </c>
      <c r="F182" s="549"/>
      <c r="G182" s="92"/>
      <c r="H182" s="92"/>
      <c r="I182" s="548"/>
    </row>
    <row r="183" spans="1:9">
      <c r="A183" s="319">
        <f t="shared" si="4"/>
        <v>169</v>
      </c>
      <c r="B183" s="319">
        <v>1</v>
      </c>
      <c r="C183" s="553">
        <v>43706</v>
      </c>
      <c r="D183" s="553">
        <v>43707</v>
      </c>
      <c r="E183" s="547">
        <f t="shared" si="5"/>
        <v>1</v>
      </c>
      <c r="F183" s="549"/>
      <c r="G183" s="92"/>
      <c r="H183" s="92"/>
      <c r="I183" s="548"/>
    </row>
    <row r="184" spans="1:9">
      <c r="A184" s="319">
        <f t="shared" si="4"/>
        <v>170</v>
      </c>
      <c r="B184" s="319">
        <v>2</v>
      </c>
      <c r="C184" s="553">
        <v>43707</v>
      </c>
      <c r="D184" s="553">
        <v>43711</v>
      </c>
      <c r="E184" s="547">
        <f t="shared" si="5"/>
        <v>4</v>
      </c>
      <c r="F184" s="549"/>
      <c r="G184" s="92"/>
      <c r="H184" s="92"/>
      <c r="I184" s="548"/>
    </row>
    <row r="185" spans="1:9">
      <c r="A185" s="319">
        <f t="shared" si="4"/>
        <v>171</v>
      </c>
      <c r="B185" s="319">
        <v>3</v>
      </c>
      <c r="C185" s="553">
        <v>43711</v>
      </c>
      <c r="D185" s="553">
        <v>43712</v>
      </c>
      <c r="E185" s="547">
        <f t="shared" si="5"/>
        <v>1</v>
      </c>
      <c r="F185" s="549"/>
      <c r="G185" s="92"/>
      <c r="H185" s="92"/>
      <c r="I185" s="548"/>
    </row>
    <row r="186" spans="1:9">
      <c r="A186" s="319">
        <f t="shared" si="4"/>
        <v>172</v>
      </c>
      <c r="B186" s="319">
        <v>4</v>
      </c>
      <c r="C186" s="553">
        <v>43712</v>
      </c>
      <c r="D186" s="553">
        <v>43713</v>
      </c>
      <c r="E186" s="547">
        <f t="shared" si="5"/>
        <v>1</v>
      </c>
      <c r="F186" s="549"/>
      <c r="G186" s="92"/>
      <c r="H186" s="92"/>
      <c r="I186" s="548"/>
    </row>
    <row r="187" spans="1:9">
      <c r="A187" s="319">
        <f t="shared" si="4"/>
        <v>173</v>
      </c>
      <c r="B187" s="319">
        <v>5</v>
      </c>
      <c r="C187" s="553">
        <v>43713</v>
      </c>
      <c r="D187" s="553">
        <v>43714</v>
      </c>
      <c r="E187" s="547">
        <f t="shared" si="5"/>
        <v>1</v>
      </c>
      <c r="F187" s="549"/>
      <c r="G187" s="92"/>
      <c r="H187" s="92"/>
      <c r="I187" s="548"/>
    </row>
    <row r="188" spans="1:9">
      <c r="A188" s="319">
        <f t="shared" si="4"/>
        <v>174</v>
      </c>
      <c r="B188" s="319">
        <v>6</v>
      </c>
      <c r="C188" s="553">
        <v>43714</v>
      </c>
      <c r="D188" s="553">
        <v>43717</v>
      </c>
      <c r="E188" s="547">
        <f t="shared" si="5"/>
        <v>3</v>
      </c>
      <c r="F188" s="549"/>
      <c r="G188" s="92"/>
      <c r="H188" s="92"/>
      <c r="I188" s="548"/>
    </row>
    <row r="189" spans="1:9">
      <c r="A189" s="319">
        <f t="shared" si="4"/>
        <v>175</v>
      </c>
      <c r="B189" s="319">
        <v>7</v>
      </c>
      <c r="C189" s="553">
        <v>43717</v>
      </c>
      <c r="D189" s="553">
        <v>43718</v>
      </c>
      <c r="E189" s="547">
        <f t="shared" si="5"/>
        <v>1</v>
      </c>
      <c r="F189" s="549"/>
      <c r="G189" s="92"/>
      <c r="H189" s="92"/>
      <c r="I189" s="548"/>
    </row>
    <row r="190" spans="1:9">
      <c r="A190" s="319">
        <f t="shared" si="4"/>
        <v>176</v>
      </c>
      <c r="B190" s="319">
        <v>8</v>
      </c>
      <c r="C190" s="553">
        <v>43718</v>
      </c>
      <c r="D190" s="553">
        <v>43719</v>
      </c>
      <c r="E190" s="547">
        <f t="shared" si="5"/>
        <v>1</v>
      </c>
      <c r="F190" s="549"/>
      <c r="G190" s="92"/>
      <c r="H190" s="92"/>
      <c r="I190" s="548"/>
    </row>
    <row r="191" spans="1:9">
      <c r="A191" s="319">
        <f t="shared" si="4"/>
        <v>177</v>
      </c>
      <c r="B191" s="319">
        <v>9</v>
      </c>
      <c r="C191" s="553">
        <v>43719</v>
      </c>
      <c r="D191" s="553">
        <v>43720</v>
      </c>
      <c r="E191" s="547">
        <f t="shared" si="5"/>
        <v>1</v>
      </c>
      <c r="F191" s="549"/>
      <c r="G191" s="91"/>
      <c r="H191" s="92"/>
      <c r="I191" s="548"/>
    </row>
    <row r="192" spans="1:9">
      <c r="A192" s="319">
        <f t="shared" si="4"/>
        <v>178</v>
      </c>
      <c r="B192" s="319">
        <v>10</v>
      </c>
      <c r="C192" s="553">
        <v>43720</v>
      </c>
      <c r="D192" s="553">
        <v>43721</v>
      </c>
      <c r="E192" s="547">
        <f t="shared" si="5"/>
        <v>1</v>
      </c>
      <c r="F192" s="549"/>
      <c r="G192" s="91"/>
      <c r="H192" s="92"/>
      <c r="I192" s="548"/>
    </row>
    <row r="193" spans="1:9">
      <c r="A193" s="319">
        <f t="shared" si="4"/>
        <v>179</v>
      </c>
      <c r="B193" s="319">
        <v>11</v>
      </c>
      <c r="C193" s="553">
        <v>43721</v>
      </c>
      <c r="D193" s="553">
        <v>43724</v>
      </c>
      <c r="E193" s="547">
        <f t="shared" si="5"/>
        <v>3</v>
      </c>
      <c r="F193" s="549"/>
      <c r="G193" s="91"/>
      <c r="H193" s="92"/>
      <c r="I193" s="548"/>
    </row>
    <row r="194" spans="1:9">
      <c r="A194" s="319">
        <f t="shared" si="4"/>
        <v>180</v>
      </c>
      <c r="B194" s="319">
        <v>12</v>
      </c>
      <c r="C194" s="553">
        <v>43724</v>
      </c>
      <c r="D194" s="553">
        <v>43725</v>
      </c>
      <c r="E194" s="547">
        <f t="shared" si="5"/>
        <v>1</v>
      </c>
      <c r="F194" s="549"/>
      <c r="G194" s="91"/>
      <c r="H194" s="92"/>
      <c r="I194" s="548"/>
    </row>
    <row r="195" spans="1:9">
      <c r="A195" s="319">
        <f t="shared" si="4"/>
        <v>181</v>
      </c>
      <c r="B195" s="319">
        <v>13</v>
      </c>
      <c r="C195" s="553">
        <v>43725</v>
      </c>
      <c r="D195" s="553">
        <v>43726</v>
      </c>
      <c r="E195" s="547">
        <f t="shared" si="5"/>
        <v>1</v>
      </c>
      <c r="F195" s="549"/>
      <c r="G195" s="92"/>
      <c r="H195" s="92"/>
      <c r="I195" s="548"/>
    </row>
    <row r="196" spans="1:9">
      <c r="A196" s="319">
        <f t="shared" si="4"/>
        <v>182</v>
      </c>
      <c r="B196" s="319">
        <v>14</v>
      </c>
      <c r="C196" s="553">
        <v>43726</v>
      </c>
      <c r="D196" s="553">
        <v>43727</v>
      </c>
      <c r="E196" s="547">
        <f t="shared" si="5"/>
        <v>1</v>
      </c>
      <c r="F196" s="549"/>
      <c r="G196" s="92"/>
      <c r="H196" s="92"/>
      <c r="I196" s="548"/>
    </row>
    <row r="197" spans="1:9">
      <c r="A197" s="319">
        <f t="shared" si="4"/>
        <v>183</v>
      </c>
      <c r="B197" s="319">
        <v>15</v>
      </c>
      <c r="C197" s="553">
        <v>43727</v>
      </c>
      <c r="D197" s="553">
        <v>43728</v>
      </c>
      <c r="E197" s="547">
        <f t="shared" si="5"/>
        <v>1</v>
      </c>
      <c r="F197" s="549"/>
      <c r="G197" s="92"/>
      <c r="H197" s="92"/>
      <c r="I197" s="548"/>
    </row>
    <row r="198" spans="1:9">
      <c r="A198" s="319">
        <f t="shared" si="4"/>
        <v>184</v>
      </c>
      <c r="B198" s="319">
        <v>16</v>
      </c>
      <c r="C198" s="553">
        <v>43728</v>
      </c>
      <c r="D198" s="553">
        <v>43731</v>
      </c>
      <c r="E198" s="547">
        <f t="shared" si="5"/>
        <v>3</v>
      </c>
      <c r="F198" s="549"/>
      <c r="G198" s="92"/>
      <c r="H198" s="92"/>
      <c r="I198" s="548"/>
    </row>
    <row r="199" spans="1:9">
      <c r="A199" s="319">
        <f t="shared" si="4"/>
        <v>185</v>
      </c>
      <c r="B199" s="319">
        <v>17</v>
      </c>
      <c r="C199" s="553">
        <v>43731</v>
      </c>
      <c r="D199" s="553">
        <v>43732</v>
      </c>
      <c r="E199" s="547">
        <f t="shared" si="5"/>
        <v>1</v>
      </c>
      <c r="F199" s="549"/>
      <c r="G199" s="92"/>
      <c r="H199" s="92"/>
      <c r="I199" s="548"/>
    </row>
    <row r="200" spans="1:9">
      <c r="A200" s="319">
        <f t="shared" si="4"/>
        <v>186</v>
      </c>
      <c r="B200" s="319">
        <v>18</v>
      </c>
      <c r="C200" s="553">
        <v>43732</v>
      </c>
      <c r="D200" s="553">
        <v>43733</v>
      </c>
      <c r="E200" s="547">
        <f t="shared" si="5"/>
        <v>1</v>
      </c>
      <c r="F200" s="549"/>
      <c r="G200" s="92"/>
      <c r="H200" s="92"/>
      <c r="I200" s="548"/>
    </row>
    <row r="201" spans="1:9">
      <c r="A201" s="319">
        <f t="shared" si="4"/>
        <v>187</v>
      </c>
      <c r="B201" s="319">
        <v>19</v>
      </c>
      <c r="C201" s="553">
        <v>43733</v>
      </c>
      <c r="D201" s="553">
        <v>43734</v>
      </c>
      <c r="E201" s="547">
        <f t="shared" si="5"/>
        <v>1</v>
      </c>
      <c r="F201" s="549"/>
      <c r="G201" s="92"/>
    </row>
    <row r="202" spans="1:9">
      <c r="A202" s="319">
        <f t="shared" si="4"/>
        <v>188</v>
      </c>
      <c r="B202" s="319">
        <v>20</v>
      </c>
      <c r="C202" s="553">
        <v>43734</v>
      </c>
      <c r="D202" s="553">
        <v>43735</v>
      </c>
      <c r="E202" s="547">
        <f t="shared" si="5"/>
        <v>1</v>
      </c>
      <c r="F202" s="549"/>
      <c r="G202" s="92"/>
    </row>
    <row r="203" spans="1:9">
      <c r="A203" s="319">
        <f t="shared" si="4"/>
        <v>189</v>
      </c>
      <c r="B203" s="319">
        <v>21</v>
      </c>
      <c r="C203" s="553">
        <v>43735</v>
      </c>
      <c r="D203" s="553">
        <v>43738</v>
      </c>
      <c r="E203" s="547">
        <f t="shared" si="5"/>
        <v>3</v>
      </c>
      <c r="F203" s="549"/>
      <c r="G203" s="92"/>
    </row>
    <row r="204" spans="1:9">
      <c r="A204" s="319">
        <f t="shared" si="4"/>
        <v>190</v>
      </c>
      <c r="B204" s="319">
        <v>1</v>
      </c>
      <c r="C204" s="553">
        <v>43738</v>
      </c>
      <c r="D204" s="553">
        <v>43739</v>
      </c>
      <c r="E204" s="547">
        <f t="shared" si="5"/>
        <v>1</v>
      </c>
      <c r="F204" s="549"/>
      <c r="G204" s="92"/>
    </row>
    <row r="205" spans="1:9">
      <c r="A205" s="319">
        <f t="shared" si="4"/>
        <v>191</v>
      </c>
      <c r="B205" s="319">
        <v>2</v>
      </c>
      <c r="C205" s="553">
        <v>43739</v>
      </c>
      <c r="D205" s="553">
        <v>43740</v>
      </c>
      <c r="E205" s="547">
        <f t="shared" si="5"/>
        <v>1</v>
      </c>
      <c r="F205" s="549"/>
      <c r="G205" s="92"/>
    </row>
    <row r="206" spans="1:9">
      <c r="A206" s="319">
        <f t="shared" si="4"/>
        <v>192</v>
      </c>
      <c r="B206" s="319">
        <v>3</v>
      </c>
      <c r="C206" s="553">
        <v>43740</v>
      </c>
      <c r="D206" s="553">
        <v>43741</v>
      </c>
      <c r="E206" s="547">
        <f t="shared" si="5"/>
        <v>1</v>
      </c>
      <c r="F206" s="549"/>
      <c r="G206" s="92"/>
    </row>
    <row r="207" spans="1:9">
      <c r="A207" s="319">
        <f t="shared" ref="A207:A267" si="6">A206+1</f>
        <v>193</v>
      </c>
      <c r="B207" s="319">
        <v>4</v>
      </c>
      <c r="C207" s="553">
        <v>43741</v>
      </c>
      <c r="D207" s="553">
        <v>43742</v>
      </c>
      <c r="E207" s="547">
        <f t="shared" ref="E207:E266" si="7">D207-C207</f>
        <v>1</v>
      </c>
      <c r="F207" s="549"/>
      <c r="G207" s="92"/>
    </row>
    <row r="208" spans="1:9">
      <c r="A208" s="319">
        <f t="shared" si="6"/>
        <v>194</v>
      </c>
      <c r="B208" s="319">
        <v>5</v>
      </c>
      <c r="C208" s="553">
        <v>43742</v>
      </c>
      <c r="D208" s="553">
        <v>43745</v>
      </c>
      <c r="E208" s="547">
        <f t="shared" si="7"/>
        <v>3</v>
      </c>
      <c r="F208" s="549"/>
      <c r="G208" s="92"/>
    </row>
    <row r="209" spans="1:7">
      <c r="A209" s="319">
        <f t="shared" si="6"/>
        <v>195</v>
      </c>
      <c r="B209" s="319">
        <v>6</v>
      </c>
      <c r="C209" s="553">
        <v>43745</v>
      </c>
      <c r="D209" s="553">
        <v>43746</v>
      </c>
      <c r="E209" s="547">
        <f t="shared" si="7"/>
        <v>1</v>
      </c>
      <c r="F209" s="549"/>
      <c r="G209" s="92"/>
    </row>
    <row r="210" spans="1:7">
      <c r="A210" s="319">
        <f t="shared" si="6"/>
        <v>196</v>
      </c>
      <c r="B210" s="319">
        <v>7</v>
      </c>
      <c r="C210" s="553">
        <v>43746</v>
      </c>
      <c r="D210" s="553">
        <v>43747</v>
      </c>
      <c r="E210" s="547">
        <f t="shared" si="7"/>
        <v>1</v>
      </c>
      <c r="F210" s="549"/>
      <c r="G210" s="92"/>
    </row>
    <row r="211" spans="1:7">
      <c r="A211" s="319">
        <f t="shared" si="6"/>
        <v>197</v>
      </c>
      <c r="B211" s="319">
        <v>8</v>
      </c>
      <c r="C211" s="553">
        <v>43747</v>
      </c>
      <c r="D211" s="553">
        <v>43748</v>
      </c>
      <c r="E211" s="547">
        <f t="shared" si="7"/>
        <v>1</v>
      </c>
      <c r="F211" s="549"/>
      <c r="G211" s="92"/>
    </row>
    <row r="212" spans="1:7">
      <c r="A212" s="319">
        <f t="shared" si="6"/>
        <v>198</v>
      </c>
      <c r="B212" s="319">
        <v>9</v>
      </c>
      <c r="C212" s="553">
        <v>43748</v>
      </c>
      <c r="D212" s="553">
        <v>43749</v>
      </c>
      <c r="E212" s="547">
        <f t="shared" si="7"/>
        <v>1</v>
      </c>
      <c r="F212" s="549"/>
      <c r="G212" s="92"/>
    </row>
    <row r="213" spans="1:7">
      <c r="A213" s="319">
        <f t="shared" si="6"/>
        <v>199</v>
      </c>
      <c r="B213" s="319">
        <v>10</v>
      </c>
      <c r="C213" s="553">
        <v>43749</v>
      </c>
      <c r="D213" s="553">
        <v>43752</v>
      </c>
      <c r="E213" s="547">
        <f t="shared" si="7"/>
        <v>3</v>
      </c>
      <c r="F213" s="549"/>
      <c r="G213" s="92"/>
    </row>
    <row r="214" spans="1:7">
      <c r="A214" s="319">
        <f t="shared" si="6"/>
        <v>200</v>
      </c>
      <c r="B214" s="319">
        <v>11</v>
      </c>
      <c r="C214" s="553">
        <v>43752</v>
      </c>
      <c r="D214" s="553">
        <v>43753</v>
      </c>
      <c r="E214" s="547">
        <f t="shared" si="7"/>
        <v>1</v>
      </c>
      <c r="F214" s="549"/>
      <c r="G214" s="92"/>
    </row>
    <row r="215" spans="1:7">
      <c r="A215" s="319">
        <f t="shared" si="6"/>
        <v>201</v>
      </c>
      <c r="B215" s="319">
        <v>12</v>
      </c>
      <c r="C215" s="553">
        <v>43753</v>
      </c>
      <c r="D215" s="553">
        <v>43754</v>
      </c>
      <c r="E215" s="547">
        <f t="shared" si="7"/>
        <v>1</v>
      </c>
      <c r="F215" s="549"/>
      <c r="G215" s="92"/>
    </row>
    <row r="216" spans="1:7">
      <c r="A216" s="319">
        <f t="shared" si="6"/>
        <v>202</v>
      </c>
      <c r="B216" s="319">
        <v>13</v>
      </c>
      <c r="C216" s="553">
        <v>43754</v>
      </c>
      <c r="D216" s="553">
        <v>43755</v>
      </c>
      <c r="E216" s="547">
        <f t="shared" si="7"/>
        <v>1</v>
      </c>
      <c r="F216" s="549"/>
      <c r="G216" s="92"/>
    </row>
    <row r="217" spans="1:7">
      <c r="A217" s="319">
        <f t="shared" si="6"/>
        <v>203</v>
      </c>
      <c r="B217" s="319">
        <v>14</v>
      </c>
      <c r="C217" s="553">
        <v>43755</v>
      </c>
      <c r="D217" s="553">
        <v>43756</v>
      </c>
      <c r="E217" s="547">
        <f t="shared" si="7"/>
        <v>1</v>
      </c>
      <c r="F217" s="549"/>
      <c r="G217" s="92"/>
    </row>
    <row r="218" spans="1:7">
      <c r="A218" s="319">
        <f t="shared" si="6"/>
        <v>204</v>
      </c>
      <c r="B218" s="319">
        <v>15</v>
      </c>
      <c r="C218" s="553">
        <v>43756</v>
      </c>
      <c r="D218" s="553">
        <v>43759</v>
      </c>
      <c r="E218" s="547">
        <f t="shared" si="7"/>
        <v>3</v>
      </c>
      <c r="F218" s="549"/>
      <c r="G218" s="92"/>
    </row>
    <row r="219" spans="1:7">
      <c r="A219" s="319">
        <f t="shared" si="6"/>
        <v>205</v>
      </c>
      <c r="B219" s="319">
        <v>16</v>
      </c>
      <c r="C219" s="553">
        <v>43759</v>
      </c>
      <c r="D219" s="553">
        <v>43760</v>
      </c>
      <c r="E219" s="547">
        <f t="shared" si="7"/>
        <v>1</v>
      </c>
      <c r="F219" s="549"/>
      <c r="G219" s="92"/>
    </row>
    <row r="220" spans="1:7">
      <c r="A220" s="319">
        <f t="shared" si="6"/>
        <v>206</v>
      </c>
      <c r="B220" s="319">
        <v>17</v>
      </c>
      <c r="C220" s="553">
        <v>43760</v>
      </c>
      <c r="D220" s="553">
        <v>43761</v>
      </c>
      <c r="E220" s="547">
        <f t="shared" si="7"/>
        <v>1</v>
      </c>
      <c r="F220" s="549"/>
      <c r="G220" s="92"/>
    </row>
    <row r="221" spans="1:7">
      <c r="A221" s="319">
        <f t="shared" si="6"/>
        <v>207</v>
      </c>
      <c r="B221" s="319">
        <v>18</v>
      </c>
      <c r="C221" s="553">
        <v>43761</v>
      </c>
      <c r="D221" s="553">
        <v>43762</v>
      </c>
      <c r="E221" s="547">
        <f t="shared" si="7"/>
        <v>1</v>
      </c>
      <c r="F221" s="549"/>
      <c r="G221" s="92"/>
    </row>
    <row r="222" spans="1:7">
      <c r="A222" s="319">
        <f t="shared" si="6"/>
        <v>208</v>
      </c>
      <c r="B222" s="319">
        <v>19</v>
      </c>
      <c r="C222" s="553">
        <v>43762</v>
      </c>
      <c r="D222" s="553">
        <v>43763</v>
      </c>
      <c r="E222" s="547">
        <f t="shared" si="7"/>
        <v>1</v>
      </c>
      <c r="F222" s="549"/>
      <c r="G222" s="92"/>
    </row>
    <row r="223" spans="1:7">
      <c r="A223" s="319">
        <f t="shared" si="6"/>
        <v>209</v>
      </c>
      <c r="B223" s="319">
        <v>20</v>
      </c>
      <c r="C223" s="553">
        <v>43763</v>
      </c>
      <c r="D223" s="553">
        <v>43766</v>
      </c>
      <c r="E223" s="547">
        <f t="shared" si="7"/>
        <v>3</v>
      </c>
      <c r="F223" s="549"/>
      <c r="G223" s="92"/>
    </row>
    <row r="224" spans="1:7">
      <c r="A224" s="319">
        <f t="shared" si="6"/>
        <v>210</v>
      </c>
      <c r="B224" s="319">
        <v>21</v>
      </c>
      <c r="C224" s="553">
        <v>43766</v>
      </c>
      <c r="D224" s="553">
        <v>43767</v>
      </c>
      <c r="E224" s="547">
        <f t="shared" si="7"/>
        <v>1</v>
      </c>
      <c r="F224" s="549"/>
    </row>
    <row r="225" spans="1:6">
      <c r="A225" s="319">
        <f t="shared" si="6"/>
        <v>211</v>
      </c>
      <c r="B225" s="319">
        <v>1</v>
      </c>
      <c r="C225" s="553">
        <v>43767</v>
      </c>
      <c r="D225" s="553">
        <v>43768</v>
      </c>
      <c r="E225" s="547">
        <f t="shared" si="7"/>
        <v>1</v>
      </c>
      <c r="F225" s="549"/>
    </row>
    <row r="226" spans="1:6">
      <c r="A226" s="319">
        <f t="shared" si="6"/>
        <v>212</v>
      </c>
      <c r="B226" s="319">
        <v>2</v>
      </c>
      <c r="C226" s="553">
        <v>43768</v>
      </c>
      <c r="D226" s="553">
        <v>43769</v>
      </c>
      <c r="E226" s="547">
        <f t="shared" si="7"/>
        <v>1</v>
      </c>
      <c r="F226" s="549"/>
    </row>
    <row r="227" spans="1:6">
      <c r="A227" s="319">
        <f t="shared" si="6"/>
        <v>213</v>
      </c>
      <c r="B227" s="319">
        <v>3</v>
      </c>
      <c r="C227" s="553">
        <v>43769</v>
      </c>
      <c r="D227" s="553">
        <v>43770</v>
      </c>
      <c r="E227" s="547">
        <f t="shared" si="7"/>
        <v>1</v>
      </c>
      <c r="F227" s="549"/>
    </row>
    <row r="228" spans="1:6">
      <c r="A228" s="319">
        <f t="shared" si="6"/>
        <v>214</v>
      </c>
      <c r="B228" s="319">
        <v>4</v>
      </c>
      <c r="C228" s="553">
        <v>43770</v>
      </c>
      <c r="D228" s="553">
        <v>43773</v>
      </c>
      <c r="E228" s="547">
        <f t="shared" si="7"/>
        <v>3</v>
      </c>
      <c r="F228" s="549"/>
    </row>
    <row r="229" spans="1:6">
      <c r="A229" s="319">
        <f t="shared" si="6"/>
        <v>215</v>
      </c>
      <c r="B229" s="319">
        <v>5</v>
      </c>
      <c r="C229" s="553">
        <v>43773</v>
      </c>
      <c r="D229" s="553">
        <v>43774</v>
      </c>
      <c r="E229" s="547">
        <f t="shared" si="7"/>
        <v>1</v>
      </c>
      <c r="F229" s="549"/>
    </row>
    <row r="230" spans="1:6">
      <c r="A230" s="319">
        <f t="shared" si="6"/>
        <v>216</v>
      </c>
      <c r="B230" s="319">
        <v>6</v>
      </c>
      <c r="C230" s="553">
        <v>43774</v>
      </c>
      <c r="D230" s="553">
        <v>43775</v>
      </c>
      <c r="E230" s="547">
        <f t="shared" si="7"/>
        <v>1</v>
      </c>
      <c r="F230" s="549"/>
    </row>
    <row r="231" spans="1:6">
      <c r="A231" s="319">
        <f t="shared" si="6"/>
        <v>217</v>
      </c>
      <c r="B231" s="319">
        <v>7</v>
      </c>
      <c r="C231" s="553">
        <v>43775</v>
      </c>
      <c r="D231" s="553">
        <v>43776</v>
      </c>
      <c r="E231" s="547">
        <f t="shared" si="7"/>
        <v>1</v>
      </c>
      <c r="F231" s="549"/>
    </row>
    <row r="232" spans="1:6">
      <c r="A232" s="319">
        <f t="shared" si="6"/>
        <v>218</v>
      </c>
      <c r="B232" s="319">
        <v>8</v>
      </c>
      <c r="C232" s="553">
        <v>43776</v>
      </c>
      <c r="D232" s="553">
        <v>43777</v>
      </c>
      <c r="E232" s="547">
        <f t="shared" si="7"/>
        <v>1</v>
      </c>
      <c r="F232" s="549"/>
    </row>
    <row r="233" spans="1:6">
      <c r="A233" s="319">
        <f t="shared" si="6"/>
        <v>219</v>
      </c>
      <c r="B233" s="319">
        <v>9</v>
      </c>
      <c r="C233" s="553">
        <v>43777</v>
      </c>
      <c r="D233" s="553">
        <v>43780</v>
      </c>
      <c r="E233" s="547">
        <f t="shared" si="7"/>
        <v>3</v>
      </c>
      <c r="F233" s="549"/>
    </row>
    <row r="234" spans="1:6">
      <c r="A234" s="319">
        <f t="shared" si="6"/>
        <v>220</v>
      </c>
      <c r="B234" s="319">
        <v>10</v>
      </c>
      <c r="C234" s="553">
        <v>43780</v>
      </c>
      <c r="D234" s="553">
        <v>43781</v>
      </c>
      <c r="E234" s="547">
        <f t="shared" si="7"/>
        <v>1</v>
      </c>
      <c r="F234" s="549"/>
    </row>
    <row r="235" spans="1:6">
      <c r="A235" s="319">
        <f t="shared" si="6"/>
        <v>221</v>
      </c>
      <c r="B235" s="319">
        <v>11</v>
      </c>
      <c r="C235" s="553">
        <v>43781</v>
      </c>
      <c r="D235" s="553">
        <v>43782</v>
      </c>
      <c r="E235" s="547">
        <f t="shared" si="7"/>
        <v>1</v>
      </c>
      <c r="F235" s="549"/>
    </row>
    <row r="236" spans="1:6">
      <c r="A236" s="319">
        <f t="shared" si="6"/>
        <v>222</v>
      </c>
      <c r="B236" s="319">
        <v>12</v>
      </c>
      <c r="C236" s="553">
        <v>43782</v>
      </c>
      <c r="D236" s="553">
        <v>43783</v>
      </c>
      <c r="E236" s="547">
        <f t="shared" si="7"/>
        <v>1</v>
      </c>
      <c r="F236" s="549"/>
    </row>
    <row r="237" spans="1:6">
      <c r="A237" s="319">
        <f t="shared" si="6"/>
        <v>223</v>
      </c>
      <c r="B237" s="319">
        <v>13</v>
      </c>
      <c r="C237" s="553">
        <v>43783</v>
      </c>
      <c r="D237" s="553">
        <v>43784</v>
      </c>
      <c r="E237" s="547">
        <f t="shared" si="7"/>
        <v>1</v>
      </c>
      <c r="F237" s="549"/>
    </row>
    <row r="238" spans="1:6">
      <c r="A238" s="319">
        <f t="shared" si="6"/>
        <v>224</v>
      </c>
      <c r="B238" s="319">
        <v>14</v>
      </c>
      <c r="C238" s="553">
        <v>43784</v>
      </c>
      <c r="D238" s="553">
        <v>43787</v>
      </c>
      <c r="E238" s="547">
        <f t="shared" si="7"/>
        <v>3</v>
      </c>
      <c r="F238" s="549"/>
    </row>
    <row r="239" spans="1:6">
      <c r="A239" s="319">
        <f t="shared" si="6"/>
        <v>225</v>
      </c>
      <c r="B239" s="319">
        <v>15</v>
      </c>
      <c r="C239" s="553">
        <v>43787</v>
      </c>
      <c r="D239" s="553">
        <v>43788</v>
      </c>
      <c r="E239" s="547">
        <f t="shared" si="7"/>
        <v>1</v>
      </c>
      <c r="F239" s="549"/>
    </row>
    <row r="240" spans="1:6">
      <c r="A240" s="319">
        <f t="shared" si="6"/>
        <v>226</v>
      </c>
      <c r="B240" s="319">
        <v>16</v>
      </c>
      <c r="C240" s="553">
        <v>43788</v>
      </c>
      <c r="D240" s="553">
        <v>43789</v>
      </c>
      <c r="E240" s="547">
        <f t="shared" si="7"/>
        <v>1</v>
      </c>
      <c r="F240" s="549"/>
    </row>
    <row r="241" spans="1:6">
      <c r="A241" s="319">
        <f t="shared" si="6"/>
        <v>227</v>
      </c>
      <c r="B241" s="319">
        <v>17</v>
      </c>
      <c r="C241" s="553">
        <v>43789</v>
      </c>
      <c r="D241" s="553">
        <v>43790</v>
      </c>
      <c r="E241" s="547">
        <f t="shared" si="7"/>
        <v>1</v>
      </c>
      <c r="F241" s="549"/>
    </row>
    <row r="242" spans="1:6">
      <c r="A242" s="319">
        <f t="shared" si="6"/>
        <v>228</v>
      </c>
      <c r="B242" s="319">
        <v>18</v>
      </c>
      <c r="C242" s="553">
        <v>43790</v>
      </c>
      <c r="D242" s="553">
        <v>43791</v>
      </c>
      <c r="E242" s="547">
        <f t="shared" si="7"/>
        <v>1</v>
      </c>
      <c r="F242" s="549"/>
    </row>
    <row r="243" spans="1:6">
      <c r="A243" s="319">
        <f t="shared" si="6"/>
        <v>229</v>
      </c>
      <c r="B243" s="319">
        <v>19</v>
      </c>
      <c r="C243" s="553">
        <v>43791</v>
      </c>
      <c r="D243" s="553">
        <v>43794</v>
      </c>
      <c r="E243" s="547">
        <f t="shared" si="7"/>
        <v>3</v>
      </c>
      <c r="F243" s="549"/>
    </row>
    <row r="244" spans="1:6">
      <c r="A244" s="319">
        <f t="shared" si="6"/>
        <v>230</v>
      </c>
      <c r="B244" s="319">
        <v>20</v>
      </c>
      <c r="C244" s="553">
        <v>43794</v>
      </c>
      <c r="D244" s="553">
        <v>43795</v>
      </c>
      <c r="E244" s="547">
        <f t="shared" si="7"/>
        <v>1</v>
      </c>
      <c r="F244" s="549"/>
    </row>
    <row r="245" spans="1:6">
      <c r="A245" s="319">
        <f t="shared" si="6"/>
        <v>231</v>
      </c>
      <c r="B245" s="319">
        <v>21</v>
      </c>
      <c r="C245" s="553">
        <v>43795</v>
      </c>
      <c r="D245" s="553">
        <v>43796</v>
      </c>
      <c r="E245" s="547">
        <f t="shared" si="7"/>
        <v>1</v>
      </c>
      <c r="F245" s="549"/>
    </row>
    <row r="246" spans="1:6">
      <c r="A246" s="319">
        <f t="shared" si="6"/>
        <v>232</v>
      </c>
      <c r="B246" s="319">
        <v>1</v>
      </c>
      <c r="C246" s="553">
        <v>43796</v>
      </c>
      <c r="D246" s="553">
        <v>43801</v>
      </c>
      <c r="E246" s="547">
        <f t="shared" si="7"/>
        <v>5</v>
      </c>
      <c r="F246" s="549"/>
    </row>
    <row r="247" spans="1:6">
      <c r="A247" s="319">
        <f t="shared" si="6"/>
        <v>233</v>
      </c>
      <c r="B247" s="319">
        <v>2</v>
      </c>
      <c r="C247" s="553">
        <v>43801</v>
      </c>
      <c r="D247" s="553">
        <v>43802</v>
      </c>
      <c r="E247" s="547">
        <f t="shared" si="7"/>
        <v>1</v>
      </c>
      <c r="F247" s="549"/>
    </row>
    <row r="248" spans="1:6">
      <c r="A248" s="319">
        <f t="shared" si="6"/>
        <v>234</v>
      </c>
      <c r="B248" s="319">
        <v>3</v>
      </c>
      <c r="C248" s="553">
        <v>43802</v>
      </c>
      <c r="D248" s="553">
        <v>43803</v>
      </c>
      <c r="E248" s="547">
        <f t="shared" si="7"/>
        <v>1</v>
      </c>
      <c r="F248" s="549"/>
    </row>
    <row r="249" spans="1:6">
      <c r="A249" s="319">
        <f t="shared" si="6"/>
        <v>235</v>
      </c>
      <c r="B249" s="319">
        <v>4</v>
      </c>
      <c r="C249" s="553">
        <v>43803</v>
      </c>
      <c r="D249" s="553">
        <v>43804</v>
      </c>
      <c r="E249" s="547">
        <f t="shared" si="7"/>
        <v>1</v>
      </c>
      <c r="F249" s="549"/>
    </row>
    <row r="250" spans="1:6">
      <c r="A250" s="319">
        <f t="shared" si="6"/>
        <v>236</v>
      </c>
      <c r="B250" s="319">
        <v>5</v>
      </c>
      <c r="C250" s="553">
        <v>43804</v>
      </c>
      <c r="D250" s="553">
        <v>43805</v>
      </c>
      <c r="E250" s="547">
        <f t="shared" si="7"/>
        <v>1</v>
      </c>
      <c r="F250" s="549"/>
    </row>
    <row r="251" spans="1:6">
      <c r="A251" s="319">
        <f t="shared" si="6"/>
        <v>237</v>
      </c>
      <c r="B251" s="319">
        <v>6</v>
      </c>
      <c r="C251" s="553">
        <v>43805</v>
      </c>
      <c r="D251" s="553">
        <v>43808</v>
      </c>
      <c r="E251" s="547">
        <f t="shared" si="7"/>
        <v>3</v>
      </c>
      <c r="F251" s="549"/>
    </row>
    <row r="252" spans="1:6">
      <c r="A252" s="319">
        <f t="shared" si="6"/>
        <v>238</v>
      </c>
      <c r="B252" s="319">
        <v>7</v>
      </c>
      <c r="C252" s="553">
        <v>43808</v>
      </c>
      <c r="D252" s="553">
        <v>43809</v>
      </c>
      <c r="E252" s="547">
        <f t="shared" si="7"/>
        <v>1</v>
      </c>
      <c r="F252" s="549"/>
    </row>
    <row r="253" spans="1:6">
      <c r="A253" s="319">
        <f t="shared" si="6"/>
        <v>239</v>
      </c>
      <c r="B253" s="319">
        <v>8</v>
      </c>
      <c r="C253" s="553">
        <v>43809</v>
      </c>
      <c r="D253" s="553">
        <v>43810</v>
      </c>
      <c r="E253" s="547">
        <f t="shared" si="7"/>
        <v>1</v>
      </c>
      <c r="F253" s="549"/>
    </row>
    <row r="254" spans="1:6">
      <c r="A254" s="319">
        <f t="shared" si="6"/>
        <v>240</v>
      </c>
      <c r="B254" s="319">
        <v>9</v>
      </c>
      <c r="C254" s="553">
        <v>43810</v>
      </c>
      <c r="D254" s="553">
        <v>43811</v>
      </c>
      <c r="E254" s="547">
        <f t="shared" si="7"/>
        <v>1</v>
      </c>
      <c r="F254" s="549"/>
    </row>
    <row r="255" spans="1:6">
      <c r="A255" s="319">
        <f t="shared" si="6"/>
        <v>241</v>
      </c>
      <c r="B255" s="319">
        <v>10</v>
      </c>
      <c r="C255" s="553">
        <v>43811</v>
      </c>
      <c r="D255" s="553">
        <v>43812</v>
      </c>
      <c r="E255" s="547">
        <f t="shared" si="7"/>
        <v>1</v>
      </c>
      <c r="F255" s="549"/>
    </row>
    <row r="256" spans="1:6">
      <c r="A256" s="319">
        <f t="shared" si="6"/>
        <v>242</v>
      </c>
      <c r="B256" s="319">
        <v>11</v>
      </c>
      <c r="C256" s="553">
        <v>43812</v>
      </c>
      <c r="D256" s="553">
        <v>43815</v>
      </c>
      <c r="E256" s="547">
        <f t="shared" si="7"/>
        <v>3</v>
      </c>
      <c r="F256" s="549"/>
    </row>
    <row r="257" spans="1:6">
      <c r="A257" s="319">
        <f t="shared" si="6"/>
        <v>243</v>
      </c>
      <c r="B257" s="319">
        <v>12</v>
      </c>
      <c r="C257" s="553">
        <v>43815</v>
      </c>
      <c r="D257" s="553">
        <v>43816</v>
      </c>
      <c r="E257" s="547">
        <f t="shared" si="7"/>
        <v>1</v>
      </c>
      <c r="F257" s="549"/>
    </row>
    <row r="258" spans="1:6">
      <c r="A258" s="319">
        <f t="shared" si="6"/>
        <v>244</v>
      </c>
      <c r="B258" s="319">
        <v>13</v>
      </c>
      <c r="C258" s="553">
        <v>43816</v>
      </c>
      <c r="D258" s="553">
        <v>43817</v>
      </c>
      <c r="E258" s="547">
        <f t="shared" si="7"/>
        <v>1</v>
      </c>
      <c r="F258" s="549"/>
    </row>
    <row r="259" spans="1:6">
      <c r="A259" s="319">
        <f t="shared" si="6"/>
        <v>245</v>
      </c>
      <c r="B259" s="319">
        <v>14</v>
      </c>
      <c r="C259" s="553">
        <v>43817</v>
      </c>
      <c r="D259" s="553">
        <v>43818</v>
      </c>
      <c r="E259" s="547">
        <f t="shared" si="7"/>
        <v>1</v>
      </c>
      <c r="F259" s="549"/>
    </row>
    <row r="260" spans="1:6">
      <c r="A260" s="319">
        <f t="shared" si="6"/>
        <v>246</v>
      </c>
      <c r="B260" s="319">
        <v>15</v>
      </c>
      <c r="C260" s="553">
        <v>43818</v>
      </c>
      <c r="D260" s="553">
        <v>43819</v>
      </c>
      <c r="E260" s="547">
        <f t="shared" si="7"/>
        <v>1</v>
      </c>
      <c r="F260" s="549"/>
    </row>
    <row r="261" spans="1:6">
      <c r="A261" s="319">
        <f t="shared" si="6"/>
        <v>247</v>
      </c>
      <c r="B261" s="319">
        <v>16</v>
      </c>
      <c r="C261" s="553">
        <v>43819</v>
      </c>
      <c r="D261" s="553">
        <v>43822</v>
      </c>
      <c r="E261" s="547">
        <f t="shared" si="7"/>
        <v>3</v>
      </c>
      <c r="F261" s="549"/>
    </row>
    <row r="262" spans="1:6">
      <c r="A262" s="319">
        <f t="shared" si="6"/>
        <v>248</v>
      </c>
      <c r="B262" s="319">
        <v>17</v>
      </c>
      <c r="C262" s="553">
        <v>43822</v>
      </c>
      <c r="D262" s="553">
        <v>43825</v>
      </c>
      <c r="E262" s="547">
        <f t="shared" si="7"/>
        <v>3</v>
      </c>
      <c r="F262" s="549"/>
    </row>
    <row r="263" spans="1:6">
      <c r="A263" s="319">
        <f t="shared" si="6"/>
        <v>249</v>
      </c>
      <c r="B263" s="319">
        <v>18</v>
      </c>
      <c r="C263" s="553">
        <v>43825</v>
      </c>
      <c r="D263" s="553">
        <v>43826</v>
      </c>
      <c r="E263" s="547">
        <f t="shared" si="7"/>
        <v>1</v>
      </c>
      <c r="F263" s="549"/>
    </row>
    <row r="264" spans="1:6">
      <c r="A264" s="319">
        <f t="shared" si="6"/>
        <v>250</v>
      </c>
      <c r="B264" s="319">
        <v>19</v>
      </c>
      <c r="C264" s="553">
        <v>43826</v>
      </c>
      <c r="D264" s="553">
        <v>43829</v>
      </c>
      <c r="E264" s="547">
        <f t="shared" si="7"/>
        <v>3</v>
      </c>
      <c r="F264" s="549"/>
    </row>
    <row r="265" spans="1:6">
      <c r="A265" s="319">
        <f t="shared" si="6"/>
        <v>251</v>
      </c>
      <c r="B265" s="319">
        <v>20</v>
      </c>
      <c r="C265" s="553">
        <v>43829</v>
      </c>
      <c r="D265" s="553">
        <v>43830</v>
      </c>
      <c r="E265" s="547">
        <f t="shared" si="7"/>
        <v>1</v>
      </c>
      <c r="F265" s="549"/>
    </row>
    <row r="266" spans="1:6">
      <c r="A266" s="319">
        <f t="shared" si="6"/>
        <v>252</v>
      </c>
      <c r="B266" s="319">
        <v>21</v>
      </c>
      <c r="C266" s="553">
        <v>43830</v>
      </c>
      <c r="D266" s="553">
        <v>43832</v>
      </c>
      <c r="E266" s="550">
        <f t="shared" si="7"/>
        <v>2</v>
      </c>
      <c r="F266" s="549"/>
    </row>
    <row r="267" spans="1:6" ht="13.15">
      <c r="A267" s="319">
        <f t="shared" si="6"/>
        <v>253</v>
      </c>
      <c r="B267" s="551" t="s">
        <v>223</v>
      </c>
      <c r="C267" s="546"/>
      <c r="D267" s="546"/>
      <c r="E267" s="552">
        <f>AVERAGE(E15:E266)</f>
        <v>1.4484126984126984</v>
      </c>
    </row>
    <row r="268" spans="1:6">
      <c r="C268" s="546"/>
      <c r="D268" s="546"/>
    </row>
    <row r="269" spans="1:6">
      <c r="C269" s="546"/>
      <c r="D269" s="546"/>
    </row>
    <row r="270" spans="1:6">
      <c r="C270" s="546"/>
      <c r="D270" s="546"/>
    </row>
    <row r="271" spans="1:6">
      <c r="C271" s="546"/>
      <c r="D271" s="546"/>
    </row>
    <row r="272" spans="1:6">
      <c r="C272" s="546"/>
      <c r="D272" s="546"/>
    </row>
    <row r="273" spans="3:4">
      <c r="C273" s="546"/>
      <c r="D273" s="546"/>
    </row>
    <row r="274" spans="3:4">
      <c r="C274" s="546"/>
      <c r="D274" s="546"/>
    </row>
    <row r="275" spans="3:4">
      <c r="C275" s="546"/>
      <c r="D275" s="546"/>
    </row>
    <row r="276" spans="3:4">
      <c r="C276" s="546"/>
      <c r="D276" s="546"/>
    </row>
    <row r="277" spans="3:4">
      <c r="C277" s="546"/>
      <c r="D277" s="546"/>
    </row>
    <row r="278" spans="3:4">
      <c r="C278" s="546"/>
      <c r="D278" s="546"/>
    </row>
    <row r="279" spans="3:4">
      <c r="C279" s="546"/>
      <c r="D279" s="546"/>
    </row>
    <row r="280" spans="3:4">
      <c r="C280" s="546"/>
      <c r="D280" s="546"/>
    </row>
    <row r="281" spans="3:4">
      <c r="C281" s="546"/>
      <c r="D281" s="546"/>
    </row>
    <row r="282" spans="3:4">
      <c r="C282" s="546"/>
      <c r="D282" s="546"/>
    </row>
    <row r="283" spans="3:4">
      <c r="C283" s="546"/>
      <c r="D283" s="546"/>
    </row>
    <row r="284" spans="3:4">
      <c r="C284" s="546"/>
      <c r="D284" s="546"/>
    </row>
    <row r="285" spans="3:4">
      <c r="C285" s="546"/>
      <c r="D285" s="546"/>
    </row>
    <row r="286" spans="3:4">
      <c r="C286" s="546"/>
      <c r="D286" s="546"/>
    </row>
    <row r="287" spans="3:4">
      <c r="C287" s="546"/>
      <c r="D287" s="546"/>
    </row>
    <row r="288" spans="3:4">
      <c r="C288" s="546"/>
      <c r="D288" s="546"/>
    </row>
    <row r="289" spans="3:4">
      <c r="C289" s="546"/>
      <c r="D289" s="546"/>
    </row>
    <row r="290" spans="3:4">
      <c r="C290" s="546"/>
      <c r="D290" s="546"/>
    </row>
    <row r="291" spans="3:4">
      <c r="C291" s="546"/>
      <c r="D291" s="546"/>
    </row>
    <row r="292" spans="3:4">
      <c r="C292" s="546"/>
      <c r="D292" s="546"/>
    </row>
    <row r="293" spans="3:4">
      <c r="C293" s="546"/>
      <c r="D293" s="546"/>
    </row>
    <row r="294" spans="3:4">
      <c r="C294" s="546"/>
      <c r="D294" s="546"/>
    </row>
    <row r="295" spans="3:4">
      <c r="C295" s="546"/>
      <c r="D295" s="546"/>
    </row>
    <row r="296" spans="3:4">
      <c r="C296" s="546"/>
      <c r="D296" s="546"/>
    </row>
    <row r="297" spans="3:4">
      <c r="C297" s="546"/>
      <c r="D297" s="546"/>
    </row>
    <row r="298" spans="3:4">
      <c r="C298" s="546"/>
      <c r="D298" s="546"/>
    </row>
    <row r="299" spans="3:4">
      <c r="C299" s="546"/>
      <c r="D299" s="546"/>
    </row>
    <row r="300" spans="3:4">
      <c r="C300" s="546"/>
      <c r="D300" s="546"/>
    </row>
    <row r="301" spans="3:4">
      <c r="C301" s="546"/>
      <c r="D301" s="546"/>
    </row>
    <row r="302" spans="3:4">
      <c r="C302" s="546"/>
      <c r="D302" s="546"/>
    </row>
    <row r="303" spans="3:4">
      <c r="C303" s="546"/>
      <c r="D303" s="546"/>
    </row>
    <row r="304" spans="3:4">
      <c r="C304" s="546"/>
      <c r="D304" s="546"/>
    </row>
    <row r="305" spans="3:4">
      <c r="C305" s="546"/>
      <c r="D305" s="546"/>
    </row>
    <row r="306" spans="3:4">
      <c r="C306" s="546"/>
      <c r="D306" s="546"/>
    </row>
    <row r="307" spans="3:4">
      <c r="C307" s="546"/>
      <c r="D307" s="546"/>
    </row>
    <row r="308" spans="3:4">
      <c r="C308" s="546"/>
      <c r="D308" s="546"/>
    </row>
    <row r="309" spans="3:4">
      <c r="C309" s="546"/>
      <c r="D309" s="546"/>
    </row>
    <row r="310" spans="3:4">
      <c r="C310" s="546"/>
      <c r="D310" s="546"/>
    </row>
    <row r="311" spans="3:4">
      <c r="C311" s="546"/>
      <c r="D311" s="546"/>
    </row>
    <row r="312" spans="3:4">
      <c r="C312" s="546"/>
      <c r="D312" s="546"/>
    </row>
    <row r="313" spans="3:4">
      <c r="C313" s="546"/>
      <c r="D313" s="546"/>
    </row>
    <row r="314" spans="3:4">
      <c r="C314" s="546"/>
      <c r="D314" s="546"/>
    </row>
    <row r="315" spans="3:4">
      <c r="C315" s="546"/>
      <c r="D315" s="546"/>
    </row>
    <row r="316" spans="3:4">
      <c r="C316" s="546"/>
      <c r="D316" s="546"/>
    </row>
    <row r="317" spans="3:4">
      <c r="C317" s="546"/>
      <c r="D317" s="546"/>
    </row>
    <row r="318" spans="3:4">
      <c r="C318" s="546"/>
      <c r="D318" s="546"/>
    </row>
    <row r="319" spans="3:4">
      <c r="C319" s="546"/>
      <c r="D319" s="546"/>
    </row>
    <row r="320" spans="3:4">
      <c r="C320" s="546"/>
      <c r="D320" s="546"/>
    </row>
    <row r="321" spans="3:4">
      <c r="C321" s="546"/>
      <c r="D321" s="546"/>
    </row>
    <row r="322" spans="3:4">
      <c r="C322" s="546"/>
      <c r="D322" s="546"/>
    </row>
    <row r="323" spans="3:4">
      <c r="C323" s="546"/>
      <c r="D323" s="546"/>
    </row>
    <row r="324" spans="3:4">
      <c r="C324" s="546"/>
      <c r="D324" s="546"/>
    </row>
    <row r="325" spans="3:4">
      <c r="C325" s="546"/>
      <c r="D325" s="546"/>
    </row>
    <row r="326" spans="3:4">
      <c r="C326" s="546"/>
      <c r="D326" s="546"/>
    </row>
    <row r="327" spans="3:4">
      <c r="C327" s="546"/>
      <c r="D327" s="546"/>
    </row>
    <row r="328" spans="3:4">
      <c r="C328" s="546"/>
      <c r="D328" s="546"/>
    </row>
    <row r="329" spans="3:4">
      <c r="C329" s="546"/>
      <c r="D329" s="546"/>
    </row>
    <row r="330" spans="3:4">
      <c r="C330" s="546"/>
      <c r="D330" s="546"/>
    </row>
    <row r="331" spans="3:4">
      <c r="C331" s="546"/>
      <c r="D331" s="546"/>
    </row>
    <row r="332" spans="3:4">
      <c r="C332" s="546"/>
      <c r="D332" s="546"/>
    </row>
    <row r="333" spans="3:4">
      <c r="C333" s="546"/>
      <c r="D333" s="546"/>
    </row>
    <row r="334" spans="3:4">
      <c r="C334" s="546"/>
      <c r="D334" s="546"/>
    </row>
    <row r="335" spans="3:4">
      <c r="C335" s="546"/>
      <c r="D335" s="546"/>
    </row>
    <row r="336" spans="3:4">
      <c r="C336" s="546"/>
      <c r="D336" s="546"/>
    </row>
    <row r="337" spans="3:4">
      <c r="C337" s="546"/>
      <c r="D337" s="546"/>
    </row>
    <row r="338" spans="3:4">
      <c r="C338" s="546"/>
      <c r="D338" s="546"/>
    </row>
    <row r="339" spans="3:4">
      <c r="C339" s="546"/>
      <c r="D339" s="546"/>
    </row>
    <row r="340" spans="3:4">
      <c r="C340" s="546"/>
      <c r="D340" s="546"/>
    </row>
    <row r="341" spans="3:4">
      <c r="C341" s="546"/>
      <c r="D341" s="546"/>
    </row>
    <row r="342" spans="3:4">
      <c r="C342" s="546"/>
      <c r="D342" s="546"/>
    </row>
    <row r="343" spans="3:4">
      <c r="C343" s="546"/>
      <c r="D343" s="546"/>
    </row>
    <row r="344" spans="3:4">
      <c r="C344" s="546"/>
      <c r="D344" s="546"/>
    </row>
    <row r="345" spans="3:4">
      <c r="C345" s="546"/>
      <c r="D345" s="546"/>
    </row>
    <row r="346" spans="3:4">
      <c r="C346" s="546"/>
      <c r="D346" s="546"/>
    </row>
    <row r="347" spans="3:4">
      <c r="C347" s="546"/>
      <c r="D347" s="546"/>
    </row>
    <row r="348" spans="3:4">
      <c r="C348" s="546"/>
      <c r="D348" s="546"/>
    </row>
    <row r="349" spans="3:4">
      <c r="C349" s="546"/>
      <c r="D349" s="546"/>
    </row>
    <row r="350" spans="3:4">
      <c r="C350" s="546"/>
      <c r="D350" s="546"/>
    </row>
    <row r="351" spans="3:4">
      <c r="C351" s="546"/>
      <c r="D351" s="546"/>
    </row>
    <row r="352" spans="3:4">
      <c r="C352" s="546"/>
      <c r="D352" s="546"/>
    </row>
    <row r="353" spans="3:4">
      <c r="C353" s="546"/>
      <c r="D353" s="546"/>
    </row>
    <row r="354" spans="3:4">
      <c r="C354" s="546"/>
      <c r="D354" s="546"/>
    </row>
    <row r="355" spans="3:4">
      <c r="C355" s="546"/>
      <c r="D355" s="546"/>
    </row>
    <row r="356" spans="3:4">
      <c r="C356" s="546"/>
      <c r="D356" s="546"/>
    </row>
    <row r="357" spans="3:4">
      <c r="C357" s="546"/>
      <c r="D357" s="546"/>
    </row>
    <row r="358" spans="3:4">
      <c r="C358" s="546"/>
      <c r="D358" s="546"/>
    </row>
    <row r="359" spans="3:4">
      <c r="C359" s="546"/>
      <c r="D359" s="546"/>
    </row>
    <row r="360" spans="3:4">
      <c r="C360" s="546"/>
      <c r="D360" s="546"/>
    </row>
    <row r="361" spans="3:4">
      <c r="C361" s="546"/>
      <c r="D361" s="546"/>
    </row>
    <row r="362" spans="3:4">
      <c r="C362" s="546"/>
      <c r="D362" s="546"/>
    </row>
    <row r="363" spans="3:4">
      <c r="C363" s="546"/>
      <c r="D363" s="546"/>
    </row>
    <row r="364" spans="3:4">
      <c r="C364" s="546"/>
      <c r="D364" s="546"/>
    </row>
    <row r="365" spans="3:4">
      <c r="C365" s="546"/>
      <c r="D365" s="546"/>
    </row>
    <row r="366" spans="3:4">
      <c r="C366" s="546"/>
      <c r="D366" s="546"/>
    </row>
    <row r="367" spans="3:4">
      <c r="C367" s="546"/>
      <c r="D367" s="546"/>
    </row>
    <row r="368" spans="3:4">
      <c r="C368" s="546"/>
      <c r="D368" s="546"/>
    </row>
    <row r="369" spans="3:4">
      <c r="C369" s="546"/>
      <c r="D369" s="546"/>
    </row>
    <row r="370" spans="3:4">
      <c r="C370" s="546"/>
      <c r="D370" s="546"/>
    </row>
    <row r="371" spans="3:4">
      <c r="C371" s="546"/>
      <c r="D371" s="546"/>
    </row>
    <row r="372" spans="3:4">
      <c r="C372" s="546"/>
      <c r="D372" s="546"/>
    </row>
    <row r="373" spans="3:4">
      <c r="C373" s="546"/>
      <c r="D373" s="546"/>
    </row>
    <row r="374" spans="3:4">
      <c r="C374" s="546"/>
      <c r="D374" s="546"/>
    </row>
    <row r="375" spans="3:4">
      <c r="C375" s="546"/>
      <c r="D375" s="546"/>
    </row>
    <row r="376" spans="3:4">
      <c r="C376" s="546"/>
      <c r="D376" s="546"/>
    </row>
    <row r="377" spans="3:4">
      <c r="C377" s="546"/>
      <c r="D377" s="546"/>
    </row>
    <row r="378" spans="3:4">
      <c r="C378" s="546"/>
      <c r="D378" s="546"/>
    </row>
    <row r="379" spans="3:4">
      <c r="C379" s="546"/>
      <c r="D379" s="546"/>
    </row>
    <row r="380" spans="3:4">
      <c r="C380" s="546"/>
      <c r="D380" s="546"/>
    </row>
    <row r="381" spans="3:4">
      <c r="C381" s="546"/>
      <c r="D381" s="546"/>
    </row>
    <row r="382" spans="3:4">
      <c r="C382" s="546"/>
      <c r="D382" s="546"/>
    </row>
    <row r="383" spans="3:4">
      <c r="C383" s="546"/>
      <c r="D383" s="546"/>
    </row>
    <row r="384" spans="3:4">
      <c r="C384" s="546"/>
      <c r="D384" s="546"/>
    </row>
    <row r="385" spans="3:4">
      <c r="C385" s="546"/>
      <c r="D385" s="546"/>
    </row>
    <row r="386" spans="3:4">
      <c r="C386" s="546"/>
      <c r="D386" s="546"/>
    </row>
    <row r="387" spans="3:4">
      <c r="C387" s="546"/>
      <c r="D387" s="546"/>
    </row>
    <row r="388" spans="3:4">
      <c r="C388" s="546"/>
      <c r="D388" s="546"/>
    </row>
    <row r="389" spans="3:4">
      <c r="C389" s="546"/>
      <c r="D389" s="546"/>
    </row>
    <row r="390" spans="3:4">
      <c r="C390" s="546"/>
      <c r="D390" s="546"/>
    </row>
    <row r="391" spans="3:4">
      <c r="C391" s="546"/>
      <c r="D391" s="546"/>
    </row>
    <row r="392" spans="3:4">
      <c r="C392" s="546"/>
      <c r="D392" s="546"/>
    </row>
    <row r="393" spans="3:4">
      <c r="C393" s="546"/>
      <c r="D393" s="546"/>
    </row>
    <row r="394" spans="3:4">
      <c r="C394" s="546"/>
      <c r="D394" s="546"/>
    </row>
    <row r="395" spans="3:4">
      <c r="C395" s="546"/>
      <c r="D395" s="546"/>
    </row>
    <row r="396" spans="3:4">
      <c r="C396" s="546"/>
      <c r="D396" s="546"/>
    </row>
    <row r="397" spans="3:4">
      <c r="C397" s="546"/>
      <c r="D397" s="546"/>
    </row>
    <row r="398" spans="3:4">
      <c r="C398" s="546"/>
      <c r="D398" s="546"/>
    </row>
    <row r="399" spans="3:4">
      <c r="C399" s="546"/>
      <c r="D399" s="546"/>
    </row>
    <row r="400" spans="3:4">
      <c r="C400" s="546"/>
      <c r="D400" s="546"/>
    </row>
    <row r="401" spans="3:4">
      <c r="C401" s="546"/>
      <c r="D401" s="546"/>
    </row>
    <row r="402" spans="3:4">
      <c r="C402" s="546"/>
      <c r="D402" s="546"/>
    </row>
    <row r="403" spans="3:4">
      <c r="C403" s="546"/>
      <c r="D403" s="546"/>
    </row>
    <row r="404" spans="3:4">
      <c r="C404" s="546"/>
      <c r="D404" s="546"/>
    </row>
    <row r="405" spans="3:4">
      <c r="C405" s="546"/>
      <c r="D405" s="546"/>
    </row>
    <row r="406" spans="3:4">
      <c r="C406" s="546"/>
      <c r="D406" s="546"/>
    </row>
    <row r="407" spans="3:4">
      <c r="C407" s="546"/>
      <c r="D407" s="546"/>
    </row>
    <row r="408" spans="3:4">
      <c r="C408" s="546"/>
      <c r="D408" s="546"/>
    </row>
    <row r="409" spans="3:4">
      <c r="C409" s="546"/>
      <c r="D409" s="546"/>
    </row>
    <row r="410" spans="3:4">
      <c r="C410" s="546"/>
      <c r="D410" s="546"/>
    </row>
    <row r="411" spans="3:4">
      <c r="C411" s="546"/>
      <c r="D411" s="546"/>
    </row>
    <row r="412" spans="3:4">
      <c r="C412" s="546"/>
      <c r="D412" s="546"/>
    </row>
    <row r="413" spans="3:4">
      <c r="C413" s="546"/>
      <c r="D413" s="546"/>
    </row>
    <row r="414" spans="3:4">
      <c r="C414" s="546"/>
      <c r="D414" s="546"/>
    </row>
    <row r="415" spans="3:4">
      <c r="C415" s="546"/>
      <c r="D415" s="546"/>
    </row>
    <row r="416" spans="3:4">
      <c r="C416" s="546"/>
      <c r="D416" s="546"/>
    </row>
    <row r="417" spans="3:4">
      <c r="C417" s="546"/>
      <c r="D417" s="546"/>
    </row>
    <row r="418" spans="3:4">
      <c r="C418" s="546"/>
      <c r="D418" s="546"/>
    </row>
    <row r="419" spans="3:4">
      <c r="C419" s="546"/>
      <c r="D419" s="546"/>
    </row>
    <row r="420" spans="3:4">
      <c r="C420" s="546"/>
      <c r="D420" s="546"/>
    </row>
    <row r="421" spans="3:4">
      <c r="C421" s="546"/>
      <c r="D421" s="546"/>
    </row>
    <row r="422" spans="3:4">
      <c r="C422" s="546"/>
      <c r="D422" s="546"/>
    </row>
    <row r="423" spans="3:4">
      <c r="C423" s="546"/>
      <c r="D423" s="546"/>
    </row>
    <row r="424" spans="3:4">
      <c r="C424" s="546"/>
      <c r="D424" s="546"/>
    </row>
    <row r="425" spans="3:4">
      <c r="C425" s="546"/>
      <c r="D425" s="546"/>
    </row>
    <row r="426" spans="3:4">
      <c r="C426" s="546"/>
      <c r="D426" s="546"/>
    </row>
    <row r="427" spans="3:4">
      <c r="C427" s="546"/>
      <c r="D427" s="546"/>
    </row>
    <row r="428" spans="3:4">
      <c r="C428" s="546"/>
      <c r="D428" s="546"/>
    </row>
    <row r="429" spans="3:4">
      <c r="C429" s="546"/>
      <c r="D429" s="546"/>
    </row>
    <row r="430" spans="3:4">
      <c r="C430" s="546"/>
      <c r="D430" s="546"/>
    </row>
    <row r="431" spans="3:4">
      <c r="C431" s="546"/>
      <c r="D431" s="546"/>
    </row>
    <row r="432" spans="3:4">
      <c r="C432" s="546"/>
      <c r="D432" s="546"/>
    </row>
    <row r="433" spans="3:4">
      <c r="C433" s="546"/>
      <c r="D433" s="546"/>
    </row>
    <row r="434" spans="3:4">
      <c r="C434" s="546"/>
      <c r="D434" s="546"/>
    </row>
    <row r="435" spans="3:4">
      <c r="C435" s="546"/>
      <c r="D435" s="546"/>
    </row>
    <row r="436" spans="3:4">
      <c r="C436" s="546"/>
      <c r="D436" s="546"/>
    </row>
    <row r="437" spans="3:4">
      <c r="C437" s="546"/>
      <c r="D437" s="546"/>
    </row>
    <row r="438" spans="3:4">
      <c r="C438" s="546"/>
      <c r="D438" s="546"/>
    </row>
    <row r="439" spans="3:4">
      <c r="C439" s="546"/>
      <c r="D439" s="546"/>
    </row>
    <row r="440" spans="3:4">
      <c r="C440" s="546"/>
      <c r="D440" s="546"/>
    </row>
    <row r="441" spans="3:4">
      <c r="C441" s="546"/>
      <c r="D441" s="546"/>
    </row>
    <row r="442" spans="3:4">
      <c r="C442" s="546"/>
      <c r="D442" s="546"/>
    </row>
    <row r="443" spans="3:4">
      <c r="C443" s="546"/>
      <c r="D443" s="546"/>
    </row>
    <row r="444" spans="3:4">
      <c r="C444" s="546"/>
      <c r="D444" s="546"/>
    </row>
    <row r="445" spans="3:4">
      <c r="C445" s="546"/>
      <c r="D445" s="546"/>
    </row>
    <row r="446" spans="3:4">
      <c r="C446" s="546"/>
      <c r="D446" s="546"/>
    </row>
    <row r="447" spans="3:4">
      <c r="C447" s="546"/>
      <c r="D447" s="546"/>
    </row>
    <row r="448" spans="3:4">
      <c r="C448" s="546"/>
      <c r="D448" s="546"/>
    </row>
    <row r="449" spans="3:4">
      <c r="C449" s="546"/>
      <c r="D449" s="546"/>
    </row>
    <row r="450" spans="3:4">
      <c r="C450" s="546"/>
      <c r="D450" s="546"/>
    </row>
    <row r="451" spans="3:4">
      <c r="C451" s="546"/>
      <c r="D451" s="546"/>
    </row>
    <row r="452" spans="3:4">
      <c r="C452" s="546"/>
      <c r="D452" s="546"/>
    </row>
    <row r="453" spans="3:4">
      <c r="C453" s="546"/>
      <c r="D453" s="546"/>
    </row>
    <row r="454" spans="3:4">
      <c r="C454" s="546"/>
      <c r="D454" s="546"/>
    </row>
    <row r="455" spans="3:4">
      <c r="C455" s="546"/>
      <c r="D455" s="546"/>
    </row>
    <row r="456" spans="3:4">
      <c r="C456" s="546"/>
      <c r="D456" s="546"/>
    </row>
    <row r="457" spans="3:4">
      <c r="C457" s="546"/>
      <c r="D457" s="546"/>
    </row>
    <row r="458" spans="3:4">
      <c r="C458" s="546"/>
      <c r="D458" s="546"/>
    </row>
    <row r="459" spans="3:4">
      <c r="C459" s="546"/>
      <c r="D459" s="546"/>
    </row>
    <row r="460" spans="3:4">
      <c r="C460" s="546"/>
      <c r="D460" s="546"/>
    </row>
    <row r="461" spans="3:4">
      <c r="C461" s="546"/>
      <c r="D461" s="546"/>
    </row>
    <row r="462" spans="3:4">
      <c r="C462" s="546"/>
      <c r="D462" s="546"/>
    </row>
    <row r="463" spans="3:4">
      <c r="C463" s="546"/>
      <c r="D463" s="546"/>
    </row>
    <row r="464" spans="3:4">
      <c r="C464" s="546"/>
      <c r="D464" s="546"/>
    </row>
    <row r="465" spans="3:4">
      <c r="C465" s="546"/>
      <c r="D465" s="546"/>
    </row>
    <row r="466" spans="3:4">
      <c r="C466" s="546"/>
      <c r="D466" s="546"/>
    </row>
    <row r="467" spans="3:4">
      <c r="C467" s="546"/>
      <c r="D467" s="546"/>
    </row>
    <row r="468" spans="3:4">
      <c r="C468" s="546"/>
      <c r="D468" s="546"/>
    </row>
    <row r="469" spans="3:4">
      <c r="C469" s="546"/>
      <c r="D469" s="546"/>
    </row>
    <row r="470" spans="3:4">
      <c r="C470" s="546"/>
      <c r="D470" s="546"/>
    </row>
    <row r="471" spans="3:4">
      <c r="C471" s="546"/>
      <c r="D471" s="546"/>
    </row>
    <row r="472" spans="3:4">
      <c r="C472" s="546"/>
      <c r="D472" s="546"/>
    </row>
    <row r="473" spans="3:4">
      <c r="C473" s="546"/>
      <c r="D473" s="546"/>
    </row>
    <row r="474" spans="3:4">
      <c r="C474" s="546"/>
      <c r="D474" s="546"/>
    </row>
    <row r="475" spans="3:4">
      <c r="C475" s="546"/>
      <c r="D475" s="546"/>
    </row>
    <row r="476" spans="3:4">
      <c r="C476" s="546"/>
      <c r="D476" s="546"/>
    </row>
    <row r="477" spans="3:4">
      <c r="C477" s="546"/>
      <c r="D477" s="546"/>
    </row>
    <row r="478" spans="3:4">
      <c r="C478" s="546"/>
      <c r="D478" s="546"/>
    </row>
    <row r="479" spans="3:4">
      <c r="C479" s="546"/>
      <c r="D479" s="546"/>
    </row>
    <row r="480" spans="3:4">
      <c r="C480" s="546"/>
      <c r="D480" s="546"/>
    </row>
    <row r="481" spans="3:4">
      <c r="C481" s="546"/>
      <c r="D481" s="546"/>
    </row>
    <row r="482" spans="3:4">
      <c r="C482" s="546"/>
      <c r="D482" s="546"/>
    </row>
    <row r="483" spans="3:4">
      <c r="C483" s="546"/>
      <c r="D483" s="546"/>
    </row>
    <row r="484" spans="3:4">
      <c r="C484" s="546"/>
      <c r="D484" s="546"/>
    </row>
    <row r="485" spans="3:4">
      <c r="C485" s="546"/>
      <c r="D485" s="546"/>
    </row>
    <row r="486" spans="3:4">
      <c r="C486" s="546"/>
      <c r="D486" s="546"/>
    </row>
    <row r="487" spans="3:4">
      <c r="C487" s="546"/>
      <c r="D487" s="546"/>
    </row>
    <row r="488" spans="3:4">
      <c r="C488" s="546"/>
      <c r="D488" s="546"/>
    </row>
    <row r="489" spans="3:4">
      <c r="C489" s="546"/>
      <c r="D489" s="546"/>
    </row>
    <row r="490" spans="3:4">
      <c r="C490" s="546"/>
      <c r="D490" s="546"/>
    </row>
    <row r="491" spans="3:4">
      <c r="C491" s="546"/>
      <c r="D491" s="546"/>
    </row>
    <row r="492" spans="3:4">
      <c r="C492" s="546"/>
      <c r="D492" s="546"/>
    </row>
    <row r="493" spans="3:4">
      <c r="C493" s="546"/>
      <c r="D493" s="546"/>
    </row>
    <row r="494" spans="3:4">
      <c r="C494" s="546"/>
      <c r="D494" s="546"/>
    </row>
    <row r="495" spans="3:4">
      <c r="C495" s="546"/>
      <c r="D495" s="546"/>
    </row>
    <row r="496" spans="3:4">
      <c r="C496" s="546"/>
      <c r="D496" s="546"/>
    </row>
    <row r="497" spans="3:4">
      <c r="C497" s="546"/>
      <c r="D497" s="546"/>
    </row>
    <row r="498" spans="3:4">
      <c r="C498" s="546"/>
      <c r="D498" s="546"/>
    </row>
    <row r="499" spans="3:4">
      <c r="C499" s="546"/>
      <c r="D499" s="546"/>
    </row>
    <row r="500" spans="3:4">
      <c r="C500" s="546"/>
      <c r="D500" s="546"/>
    </row>
    <row r="501" spans="3:4">
      <c r="C501" s="546"/>
      <c r="D501" s="546"/>
    </row>
    <row r="502" spans="3:4">
      <c r="C502" s="546"/>
      <c r="D502" s="546"/>
    </row>
    <row r="503" spans="3:4">
      <c r="C503" s="546"/>
      <c r="D503" s="546"/>
    </row>
    <row r="504" spans="3:4">
      <c r="C504" s="546"/>
      <c r="D504" s="546"/>
    </row>
    <row r="505" spans="3:4">
      <c r="C505" s="546"/>
      <c r="D505" s="546"/>
    </row>
    <row r="506" spans="3:4">
      <c r="C506" s="546"/>
      <c r="D506" s="546"/>
    </row>
    <row r="507" spans="3:4">
      <c r="C507" s="546"/>
      <c r="D507" s="546"/>
    </row>
    <row r="508" spans="3:4">
      <c r="C508" s="546"/>
      <c r="D508" s="546"/>
    </row>
    <row r="509" spans="3:4">
      <c r="C509" s="546"/>
      <c r="D509" s="546"/>
    </row>
    <row r="510" spans="3:4">
      <c r="C510" s="546"/>
      <c r="D510" s="546"/>
    </row>
    <row r="511" spans="3:4">
      <c r="C511" s="546"/>
      <c r="D511" s="546"/>
    </row>
    <row r="512" spans="3:4">
      <c r="C512" s="546"/>
      <c r="D512" s="546"/>
    </row>
    <row r="513" spans="3:4">
      <c r="C513" s="546"/>
      <c r="D513" s="546"/>
    </row>
    <row r="514" spans="3:4">
      <c r="C514" s="546"/>
      <c r="D514" s="546"/>
    </row>
    <row r="515" spans="3:4">
      <c r="C515" s="546"/>
      <c r="D515" s="546"/>
    </row>
    <row r="516" spans="3:4">
      <c r="C516" s="546"/>
      <c r="D516" s="546"/>
    </row>
    <row r="517" spans="3:4">
      <c r="C517" s="546"/>
      <c r="D517" s="546"/>
    </row>
    <row r="518" spans="3:4">
      <c r="C518" s="546"/>
      <c r="D518" s="546"/>
    </row>
    <row r="519" spans="3:4">
      <c r="C519" s="546"/>
      <c r="D519" s="546"/>
    </row>
    <row r="520" spans="3:4">
      <c r="C520" s="546"/>
      <c r="D520" s="546"/>
    </row>
    <row r="521" spans="3:4">
      <c r="C521" s="546"/>
      <c r="D521" s="546"/>
    </row>
    <row r="522" spans="3:4">
      <c r="C522" s="546"/>
      <c r="D522" s="546"/>
    </row>
    <row r="523" spans="3:4">
      <c r="C523" s="546"/>
      <c r="D523" s="546"/>
    </row>
    <row r="524" spans="3:4">
      <c r="C524" s="546"/>
      <c r="D524" s="546"/>
    </row>
    <row r="525" spans="3:4">
      <c r="C525" s="546"/>
      <c r="D525" s="546"/>
    </row>
    <row r="526" spans="3:4">
      <c r="C526" s="546"/>
      <c r="D526" s="546"/>
    </row>
    <row r="527" spans="3:4">
      <c r="C527" s="546"/>
      <c r="D527" s="546"/>
    </row>
    <row r="528" spans="3:4">
      <c r="C528" s="546"/>
      <c r="D528" s="546"/>
    </row>
    <row r="529" spans="3:4">
      <c r="C529" s="546"/>
      <c r="D529" s="546"/>
    </row>
    <row r="530" spans="3:4">
      <c r="C530" s="546"/>
      <c r="D530" s="546"/>
    </row>
    <row r="531" spans="3:4">
      <c r="C531" s="546"/>
      <c r="D531" s="546"/>
    </row>
    <row r="532" spans="3:4">
      <c r="C532" s="546"/>
      <c r="D532" s="546"/>
    </row>
    <row r="533" spans="3:4">
      <c r="C533" s="546"/>
      <c r="D533" s="546"/>
    </row>
    <row r="534" spans="3:4">
      <c r="C534" s="546"/>
      <c r="D534" s="546"/>
    </row>
    <row r="535" spans="3:4">
      <c r="C535" s="546"/>
      <c r="D535" s="546"/>
    </row>
    <row r="536" spans="3:4">
      <c r="C536" s="546"/>
      <c r="D536" s="546"/>
    </row>
    <row r="537" spans="3:4">
      <c r="C537" s="546"/>
      <c r="D537" s="546"/>
    </row>
    <row r="538" spans="3:4">
      <c r="C538" s="546"/>
      <c r="D538" s="546"/>
    </row>
    <row r="539" spans="3:4">
      <c r="C539" s="546"/>
      <c r="D539" s="546"/>
    </row>
    <row r="540" spans="3:4">
      <c r="C540" s="546"/>
      <c r="D540" s="546"/>
    </row>
    <row r="541" spans="3:4">
      <c r="C541" s="546"/>
      <c r="D541" s="546"/>
    </row>
    <row r="542" spans="3:4">
      <c r="C542" s="546"/>
      <c r="D542" s="546"/>
    </row>
    <row r="543" spans="3:4">
      <c r="C543" s="546"/>
      <c r="D543" s="546"/>
    </row>
    <row r="544" spans="3:4">
      <c r="C544" s="546"/>
      <c r="D544" s="546"/>
    </row>
    <row r="545" spans="3:4">
      <c r="C545" s="546"/>
      <c r="D545" s="546"/>
    </row>
    <row r="546" spans="3:4">
      <c r="C546" s="546"/>
      <c r="D546" s="546"/>
    </row>
    <row r="547" spans="3:4">
      <c r="C547" s="546"/>
      <c r="D547" s="546"/>
    </row>
    <row r="548" spans="3:4">
      <c r="C548" s="546"/>
      <c r="D548" s="546"/>
    </row>
    <row r="549" spans="3:4">
      <c r="C549" s="546"/>
      <c r="D549" s="546"/>
    </row>
    <row r="550" spans="3:4">
      <c r="C550" s="546"/>
      <c r="D550" s="546"/>
    </row>
    <row r="551" spans="3:4">
      <c r="C551" s="546"/>
      <c r="D551" s="546"/>
    </row>
    <row r="552" spans="3:4">
      <c r="C552" s="546"/>
      <c r="D552" s="546"/>
    </row>
    <row r="553" spans="3:4">
      <c r="C553" s="546"/>
      <c r="D553" s="546"/>
    </row>
    <row r="554" spans="3:4">
      <c r="C554" s="546"/>
      <c r="D554" s="546"/>
    </row>
    <row r="555" spans="3:4">
      <c r="C555" s="546"/>
      <c r="D555" s="546"/>
    </row>
    <row r="556" spans="3:4">
      <c r="C556" s="546"/>
      <c r="D556" s="546"/>
    </row>
    <row r="557" spans="3:4">
      <c r="C557" s="546"/>
      <c r="D557" s="546"/>
    </row>
    <row r="558" spans="3:4">
      <c r="C558" s="546"/>
      <c r="D558" s="546"/>
    </row>
    <row r="559" spans="3:4">
      <c r="C559" s="546"/>
      <c r="D559" s="546"/>
    </row>
    <row r="560" spans="3:4">
      <c r="C560" s="546"/>
      <c r="D560" s="546"/>
    </row>
    <row r="561" spans="3:4">
      <c r="C561" s="546"/>
      <c r="D561" s="546"/>
    </row>
    <row r="562" spans="3:4">
      <c r="C562" s="546"/>
      <c r="D562" s="546"/>
    </row>
    <row r="563" spans="3:4">
      <c r="C563" s="546"/>
      <c r="D563" s="546"/>
    </row>
    <row r="564" spans="3:4">
      <c r="C564" s="546"/>
      <c r="D564" s="546"/>
    </row>
    <row r="565" spans="3:4">
      <c r="C565" s="546"/>
      <c r="D565" s="546"/>
    </row>
    <row r="566" spans="3:4">
      <c r="C566" s="546"/>
      <c r="D566" s="546"/>
    </row>
    <row r="567" spans="3:4">
      <c r="C567" s="546"/>
      <c r="D567" s="546"/>
    </row>
    <row r="568" spans="3:4">
      <c r="C568" s="546"/>
      <c r="D568" s="546"/>
    </row>
    <row r="569" spans="3:4">
      <c r="C569" s="546"/>
      <c r="D569" s="546"/>
    </row>
    <row r="570" spans="3:4">
      <c r="C570" s="546"/>
      <c r="D570" s="546"/>
    </row>
    <row r="571" spans="3:4">
      <c r="C571" s="546"/>
      <c r="D571" s="546"/>
    </row>
    <row r="572" spans="3:4">
      <c r="C572" s="546"/>
      <c r="D572" s="546"/>
    </row>
    <row r="573" spans="3:4">
      <c r="C573" s="546"/>
      <c r="D573" s="546"/>
    </row>
    <row r="574" spans="3:4">
      <c r="C574" s="546"/>
      <c r="D574" s="546"/>
    </row>
    <row r="575" spans="3:4">
      <c r="C575" s="546"/>
      <c r="D575" s="546"/>
    </row>
    <row r="576" spans="3:4">
      <c r="C576" s="546"/>
      <c r="D576" s="546"/>
    </row>
    <row r="577" spans="3:4">
      <c r="C577" s="546"/>
      <c r="D577" s="546"/>
    </row>
    <row r="578" spans="3:4">
      <c r="C578" s="546"/>
      <c r="D578" s="546"/>
    </row>
    <row r="579" spans="3:4">
      <c r="C579" s="546"/>
      <c r="D579" s="546"/>
    </row>
    <row r="580" spans="3:4">
      <c r="C580" s="546"/>
      <c r="D580" s="546"/>
    </row>
    <row r="581" spans="3:4">
      <c r="C581" s="546"/>
      <c r="D581" s="546"/>
    </row>
    <row r="582" spans="3:4">
      <c r="C582" s="546"/>
      <c r="D582" s="546"/>
    </row>
    <row r="583" spans="3:4">
      <c r="C583" s="546"/>
      <c r="D583" s="546"/>
    </row>
    <row r="584" spans="3:4">
      <c r="C584" s="546"/>
      <c r="D584" s="546"/>
    </row>
    <row r="585" spans="3:4">
      <c r="C585" s="546"/>
      <c r="D585" s="546"/>
    </row>
    <row r="586" spans="3:4">
      <c r="C586" s="546"/>
      <c r="D586" s="546"/>
    </row>
    <row r="587" spans="3:4">
      <c r="C587" s="546"/>
      <c r="D587" s="546"/>
    </row>
    <row r="588" spans="3:4">
      <c r="C588" s="546"/>
      <c r="D588" s="546"/>
    </row>
    <row r="589" spans="3:4">
      <c r="C589" s="546"/>
      <c r="D589" s="546"/>
    </row>
    <row r="590" spans="3:4">
      <c r="C590" s="546"/>
      <c r="D590" s="546"/>
    </row>
    <row r="591" spans="3:4">
      <c r="C591" s="546"/>
      <c r="D591" s="546"/>
    </row>
    <row r="592" spans="3:4">
      <c r="C592" s="546"/>
      <c r="D592" s="546"/>
    </row>
    <row r="593" spans="3:4">
      <c r="C593" s="546"/>
      <c r="D593" s="546"/>
    </row>
    <row r="594" spans="3:4">
      <c r="C594" s="546"/>
      <c r="D594" s="546"/>
    </row>
    <row r="595" spans="3:4">
      <c r="C595" s="546"/>
      <c r="D595" s="546"/>
    </row>
    <row r="596" spans="3:4">
      <c r="C596" s="546"/>
      <c r="D596" s="546"/>
    </row>
    <row r="597" spans="3:4">
      <c r="C597" s="546"/>
      <c r="D597" s="546"/>
    </row>
    <row r="598" spans="3:4">
      <c r="C598" s="546"/>
      <c r="D598" s="546"/>
    </row>
    <row r="599" spans="3:4">
      <c r="C599" s="546"/>
      <c r="D599" s="546"/>
    </row>
    <row r="600" spans="3:4">
      <c r="C600" s="546"/>
      <c r="D600" s="546"/>
    </row>
    <row r="601" spans="3:4">
      <c r="C601" s="546"/>
      <c r="D601" s="546"/>
    </row>
    <row r="602" spans="3:4">
      <c r="C602" s="546"/>
      <c r="D602" s="546"/>
    </row>
    <row r="603" spans="3:4">
      <c r="C603" s="546"/>
      <c r="D603" s="546"/>
    </row>
    <row r="604" spans="3:4">
      <c r="C604" s="546"/>
      <c r="D604" s="546"/>
    </row>
    <row r="605" spans="3:4">
      <c r="C605" s="546"/>
      <c r="D605" s="546"/>
    </row>
    <row r="606" spans="3:4">
      <c r="C606" s="546"/>
      <c r="D606" s="546"/>
    </row>
    <row r="607" spans="3:4">
      <c r="C607" s="546"/>
      <c r="D607" s="546"/>
    </row>
    <row r="608" spans="3:4">
      <c r="C608" s="546"/>
      <c r="D608" s="546"/>
    </row>
    <row r="609" spans="3:4">
      <c r="C609" s="546"/>
      <c r="D609" s="546"/>
    </row>
    <row r="610" spans="3:4">
      <c r="C610" s="546"/>
      <c r="D610" s="546"/>
    </row>
    <row r="611" spans="3:4">
      <c r="C611" s="546"/>
      <c r="D611" s="546"/>
    </row>
    <row r="612" spans="3:4">
      <c r="C612" s="546"/>
      <c r="D612" s="546"/>
    </row>
    <row r="613" spans="3:4">
      <c r="C613" s="546"/>
      <c r="D613" s="546"/>
    </row>
    <row r="614" spans="3:4">
      <c r="C614" s="546"/>
      <c r="D614" s="546"/>
    </row>
    <row r="615" spans="3:4">
      <c r="C615" s="546"/>
      <c r="D615" s="546"/>
    </row>
    <row r="616" spans="3:4">
      <c r="C616" s="546"/>
      <c r="D616" s="546"/>
    </row>
    <row r="617" spans="3:4">
      <c r="C617" s="546"/>
      <c r="D617" s="546"/>
    </row>
    <row r="618" spans="3:4">
      <c r="C618" s="546"/>
      <c r="D618" s="546"/>
    </row>
    <row r="619" spans="3:4">
      <c r="C619" s="546"/>
      <c r="D619" s="546"/>
    </row>
    <row r="620" spans="3:4">
      <c r="C620" s="546"/>
      <c r="D620" s="546"/>
    </row>
    <row r="621" spans="3:4">
      <c r="C621" s="546"/>
      <c r="D621" s="546"/>
    </row>
    <row r="622" spans="3:4">
      <c r="C622" s="546"/>
      <c r="D622" s="546"/>
    </row>
    <row r="623" spans="3:4">
      <c r="C623" s="546"/>
      <c r="D623" s="546"/>
    </row>
    <row r="624" spans="3:4">
      <c r="C624" s="546"/>
      <c r="D624" s="546"/>
    </row>
    <row r="625" spans="3:4">
      <c r="C625" s="546"/>
      <c r="D625" s="546"/>
    </row>
    <row r="626" spans="3:4">
      <c r="C626" s="546"/>
      <c r="D626" s="546"/>
    </row>
    <row r="627" spans="3:4">
      <c r="C627" s="546"/>
      <c r="D627" s="546"/>
    </row>
    <row r="628" spans="3:4">
      <c r="C628" s="546"/>
      <c r="D628" s="546"/>
    </row>
    <row r="629" spans="3:4">
      <c r="C629" s="546"/>
      <c r="D629" s="546"/>
    </row>
    <row r="630" spans="3:4">
      <c r="C630" s="546"/>
      <c r="D630" s="546"/>
    </row>
    <row r="631" spans="3:4">
      <c r="C631" s="546"/>
      <c r="D631" s="546"/>
    </row>
    <row r="632" spans="3:4">
      <c r="C632" s="546"/>
      <c r="D632" s="546"/>
    </row>
    <row r="633" spans="3:4">
      <c r="C633" s="546"/>
      <c r="D633" s="546"/>
    </row>
    <row r="634" spans="3:4">
      <c r="C634" s="546"/>
      <c r="D634" s="546"/>
    </row>
    <row r="635" spans="3:4">
      <c r="C635" s="546"/>
      <c r="D635" s="546"/>
    </row>
    <row r="636" spans="3:4">
      <c r="C636" s="546"/>
      <c r="D636" s="546"/>
    </row>
    <row r="637" spans="3:4">
      <c r="C637" s="546"/>
      <c r="D637" s="546"/>
    </row>
    <row r="638" spans="3:4">
      <c r="C638" s="546"/>
      <c r="D638" s="546"/>
    </row>
    <row r="639" spans="3:4">
      <c r="C639" s="546"/>
      <c r="D639" s="546"/>
    </row>
    <row r="640" spans="3:4">
      <c r="C640" s="546"/>
      <c r="D640" s="546"/>
    </row>
    <row r="641" spans="3:4">
      <c r="C641" s="546"/>
      <c r="D641" s="546"/>
    </row>
    <row r="642" spans="3:4">
      <c r="C642" s="546"/>
      <c r="D642" s="546"/>
    </row>
    <row r="643" spans="3:4">
      <c r="C643" s="546"/>
      <c r="D643" s="546"/>
    </row>
    <row r="644" spans="3:4">
      <c r="C644" s="546"/>
      <c r="D644" s="546"/>
    </row>
    <row r="645" spans="3:4">
      <c r="C645" s="546"/>
      <c r="D645" s="546"/>
    </row>
    <row r="646" spans="3:4">
      <c r="C646" s="546"/>
      <c r="D646" s="546"/>
    </row>
    <row r="647" spans="3:4">
      <c r="C647" s="546"/>
      <c r="D647" s="546"/>
    </row>
    <row r="648" spans="3:4">
      <c r="C648" s="546"/>
      <c r="D648" s="546"/>
    </row>
    <row r="649" spans="3:4">
      <c r="C649" s="546"/>
      <c r="D649" s="546"/>
    </row>
    <row r="650" spans="3:4">
      <c r="C650" s="546"/>
      <c r="D650" s="546"/>
    </row>
    <row r="651" spans="3:4">
      <c r="C651" s="546"/>
      <c r="D651" s="546"/>
    </row>
    <row r="652" spans="3:4">
      <c r="C652" s="546"/>
      <c r="D652" s="546"/>
    </row>
    <row r="653" spans="3:4">
      <c r="C653" s="546"/>
      <c r="D653" s="546"/>
    </row>
    <row r="654" spans="3:4">
      <c r="C654" s="546"/>
      <c r="D654" s="546"/>
    </row>
    <row r="655" spans="3:4">
      <c r="C655" s="546"/>
      <c r="D655" s="546"/>
    </row>
    <row r="656" spans="3:4">
      <c r="C656" s="546"/>
      <c r="D656" s="546"/>
    </row>
    <row r="657" spans="3:4">
      <c r="C657" s="546"/>
      <c r="D657" s="546"/>
    </row>
    <row r="658" spans="3:4">
      <c r="C658" s="546"/>
      <c r="D658" s="546"/>
    </row>
    <row r="659" spans="3:4">
      <c r="C659" s="546"/>
      <c r="D659" s="546"/>
    </row>
    <row r="660" spans="3:4">
      <c r="C660" s="546"/>
      <c r="D660" s="546"/>
    </row>
    <row r="661" spans="3:4">
      <c r="C661" s="546"/>
      <c r="D661" s="546"/>
    </row>
    <row r="662" spans="3:4">
      <c r="C662" s="546"/>
      <c r="D662" s="546"/>
    </row>
    <row r="663" spans="3:4">
      <c r="C663" s="546"/>
      <c r="D663" s="546"/>
    </row>
    <row r="664" spans="3:4">
      <c r="C664" s="546"/>
      <c r="D664" s="546"/>
    </row>
    <row r="665" spans="3:4">
      <c r="C665" s="546"/>
      <c r="D665" s="546"/>
    </row>
    <row r="666" spans="3:4">
      <c r="C666" s="546"/>
      <c r="D666" s="546"/>
    </row>
    <row r="667" spans="3:4">
      <c r="C667" s="546"/>
      <c r="D667" s="546"/>
    </row>
    <row r="668" spans="3:4">
      <c r="C668" s="546"/>
      <c r="D668" s="546"/>
    </row>
    <row r="669" spans="3:4">
      <c r="C669" s="546"/>
      <c r="D669" s="546"/>
    </row>
    <row r="670" spans="3:4">
      <c r="C670" s="546"/>
      <c r="D670" s="546"/>
    </row>
    <row r="671" spans="3:4">
      <c r="C671" s="546"/>
      <c r="D671" s="546"/>
    </row>
    <row r="672" spans="3:4">
      <c r="C672" s="546"/>
      <c r="D672" s="546"/>
    </row>
    <row r="673" spans="3:4">
      <c r="C673" s="546"/>
      <c r="D673" s="546"/>
    </row>
    <row r="674" spans="3:4">
      <c r="C674" s="546"/>
      <c r="D674" s="546"/>
    </row>
    <row r="675" spans="3:4">
      <c r="C675" s="546"/>
      <c r="D675" s="546"/>
    </row>
    <row r="676" spans="3:4">
      <c r="C676" s="546"/>
      <c r="D676" s="546"/>
    </row>
    <row r="677" spans="3:4">
      <c r="C677" s="546"/>
      <c r="D677" s="546"/>
    </row>
    <row r="678" spans="3:4">
      <c r="C678" s="546"/>
      <c r="D678" s="546"/>
    </row>
    <row r="679" spans="3:4">
      <c r="C679" s="546"/>
      <c r="D679" s="546"/>
    </row>
    <row r="680" spans="3:4">
      <c r="C680" s="546"/>
      <c r="D680" s="546"/>
    </row>
    <row r="681" spans="3:4">
      <c r="C681" s="546"/>
      <c r="D681" s="546"/>
    </row>
    <row r="682" spans="3:4">
      <c r="C682" s="546"/>
      <c r="D682" s="546"/>
    </row>
    <row r="683" spans="3:4">
      <c r="C683" s="546"/>
      <c r="D683" s="546"/>
    </row>
    <row r="684" spans="3:4">
      <c r="C684" s="546"/>
      <c r="D684" s="546"/>
    </row>
    <row r="685" spans="3:4">
      <c r="C685" s="546"/>
      <c r="D685" s="546"/>
    </row>
    <row r="686" spans="3:4">
      <c r="C686" s="546"/>
      <c r="D686" s="546"/>
    </row>
    <row r="687" spans="3:4">
      <c r="C687" s="546"/>
      <c r="D687" s="546"/>
    </row>
    <row r="688" spans="3:4">
      <c r="C688" s="546"/>
      <c r="D688" s="546"/>
    </row>
    <row r="689" spans="3:4">
      <c r="C689" s="546"/>
      <c r="D689" s="546"/>
    </row>
    <row r="690" spans="3:4">
      <c r="C690" s="546"/>
      <c r="D690" s="546"/>
    </row>
    <row r="691" spans="3:4">
      <c r="C691" s="546"/>
      <c r="D691" s="546"/>
    </row>
    <row r="692" spans="3:4">
      <c r="C692" s="546"/>
      <c r="D692" s="546"/>
    </row>
    <row r="693" spans="3:4">
      <c r="C693" s="546"/>
      <c r="D693" s="546"/>
    </row>
    <row r="694" spans="3:4">
      <c r="C694" s="546"/>
      <c r="D694" s="546"/>
    </row>
    <row r="695" spans="3:4">
      <c r="C695" s="546"/>
      <c r="D695" s="546"/>
    </row>
    <row r="696" spans="3:4">
      <c r="C696" s="546"/>
      <c r="D696" s="546"/>
    </row>
    <row r="697" spans="3:4">
      <c r="C697" s="546"/>
      <c r="D697" s="546"/>
    </row>
    <row r="698" spans="3:4">
      <c r="C698" s="546"/>
      <c r="D698" s="546"/>
    </row>
    <row r="699" spans="3:4">
      <c r="C699" s="546"/>
      <c r="D699" s="546"/>
    </row>
    <row r="700" spans="3:4">
      <c r="C700" s="546"/>
      <c r="D700" s="546"/>
    </row>
    <row r="701" spans="3:4">
      <c r="C701" s="546"/>
      <c r="D701" s="546"/>
    </row>
    <row r="702" spans="3:4">
      <c r="C702" s="546"/>
      <c r="D702" s="546"/>
    </row>
    <row r="703" spans="3:4">
      <c r="C703" s="546"/>
      <c r="D703" s="546"/>
    </row>
    <row r="704" spans="3:4">
      <c r="C704" s="546"/>
      <c r="D704" s="546"/>
    </row>
    <row r="705" spans="3:4">
      <c r="C705" s="546"/>
      <c r="D705" s="546"/>
    </row>
    <row r="706" spans="3:4">
      <c r="C706" s="546"/>
      <c r="D706" s="546"/>
    </row>
    <row r="707" spans="3:4">
      <c r="C707" s="546"/>
      <c r="D707" s="546"/>
    </row>
    <row r="708" spans="3:4">
      <c r="C708" s="546"/>
      <c r="D708" s="546"/>
    </row>
    <row r="709" spans="3:4">
      <c r="C709" s="546"/>
      <c r="D709" s="546"/>
    </row>
    <row r="710" spans="3:4">
      <c r="C710" s="546"/>
      <c r="D710" s="546"/>
    </row>
    <row r="711" spans="3:4">
      <c r="C711" s="546"/>
      <c r="D711" s="546"/>
    </row>
    <row r="712" spans="3:4">
      <c r="C712" s="546"/>
      <c r="D712" s="546"/>
    </row>
    <row r="713" spans="3:4">
      <c r="C713" s="546"/>
      <c r="D713" s="546"/>
    </row>
    <row r="714" spans="3:4">
      <c r="C714" s="546"/>
      <c r="D714" s="546"/>
    </row>
    <row r="715" spans="3:4">
      <c r="C715" s="546"/>
      <c r="D715" s="546"/>
    </row>
    <row r="716" spans="3:4">
      <c r="C716" s="546"/>
      <c r="D716" s="546"/>
    </row>
    <row r="717" spans="3:4">
      <c r="C717" s="546"/>
      <c r="D717" s="546"/>
    </row>
    <row r="718" spans="3:4">
      <c r="C718" s="546"/>
      <c r="D718" s="546"/>
    </row>
    <row r="719" spans="3:4">
      <c r="C719" s="546"/>
      <c r="D719" s="546"/>
    </row>
    <row r="720" spans="3:4">
      <c r="C720" s="546"/>
      <c r="D720" s="546"/>
    </row>
    <row r="721" spans="3:4">
      <c r="C721" s="546"/>
      <c r="D721" s="546"/>
    </row>
    <row r="722" spans="3:4">
      <c r="C722" s="546"/>
      <c r="D722" s="546"/>
    </row>
    <row r="723" spans="3:4">
      <c r="C723" s="546"/>
      <c r="D723" s="546"/>
    </row>
    <row r="724" spans="3:4">
      <c r="C724" s="546"/>
      <c r="D724" s="546"/>
    </row>
    <row r="725" spans="3:4">
      <c r="C725" s="546"/>
      <c r="D725" s="546"/>
    </row>
    <row r="726" spans="3:4">
      <c r="C726" s="546"/>
      <c r="D726" s="546"/>
    </row>
    <row r="727" spans="3:4">
      <c r="C727" s="546"/>
      <c r="D727" s="546"/>
    </row>
    <row r="728" spans="3:4">
      <c r="C728" s="546"/>
      <c r="D728" s="546"/>
    </row>
    <row r="729" spans="3:4">
      <c r="C729" s="546"/>
      <c r="D729" s="546"/>
    </row>
    <row r="730" spans="3:4">
      <c r="C730" s="546"/>
      <c r="D730" s="546"/>
    </row>
    <row r="731" spans="3:4">
      <c r="C731" s="546"/>
      <c r="D731" s="546"/>
    </row>
    <row r="732" spans="3:4">
      <c r="C732" s="546"/>
      <c r="D732" s="546"/>
    </row>
    <row r="733" spans="3:4">
      <c r="C733" s="546"/>
      <c r="D733" s="546"/>
    </row>
    <row r="734" spans="3:4">
      <c r="C734" s="546"/>
      <c r="D734" s="546"/>
    </row>
    <row r="735" spans="3:4">
      <c r="C735" s="546"/>
      <c r="D735" s="546"/>
    </row>
    <row r="736" spans="3:4">
      <c r="C736" s="546"/>
      <c r="D736" s="546"/>
    </row>
    <row r="737" spans="3:4">
      <c r="C737" s="546"/>
      <c r="D737" s="546"/>
    </row>
    <row r="738" spans="3:4">
      <c r="C738" s="546"/>
      <c r="D738" s="546"/>
    </row>
    <row r="739" spans="3:4">
      <c r="C739" s="546"/>
      <c r="D739" s="546"/>
    </row>
    <row r="740" spans="3:4">
      <c r="C740" s="546"/>
      <c r="D740" s="546"/>
    </row>
    <row r="741" spans="3:4">
      <c r="C741" s="546"/>
      <c r="D741" s="546"/>
    </row>
    <row r="742" spans="3:4">
      <c r="C742" s="546"/>
      <c r="D742" s="546"/>
    </row>
    <row r="743" spans="3:4">
      <c r="C743" s="546"/>
      <c r="D743" s="546"/>
    </row>
    <row r="744" spans="3:4">
      <c r="C744" s="546"/>
      <c r="D744" s="546"/>
    </row>
    <row r="745" spans="3:4">
      <c r="C745" s="546"/>
      <c r="D745" s="546"/>
    </row>
    <row r="746" spans="3:4">
      <c r="C746" s="546"/>
      <c r="D746" s="546"/>
    </row>
    <row r="747" spans="3:4">
      <c r="C747" s="546"/>
      <c r="D747" s="546"/>
    </row>
    <row r="748" spans="3:4">
      <c r="C748" s="546"/>
      <c r="D748" s="546"/>
    </row>
    <row r="749" spans="3:4">
      <c r="C749" s="546"/>
      <c r="D749" s="546"/>
    </row>
    <row r="750" spans="3:4">
      <c r="C750" s="546"/>
      <c r="D750" s="546"/>
    </row>
    <row r="751" spans="3:4">
      <c r="C751" s="546"/>
      <c r="D751" s="546"/>
    </row>
    <row r="752" spans="3:4">
      <c r="C752" s="546"/>
      <c r="D752" s="546"/>
    </row>
    <row r="753" spans="3:4">
      <c r="C753" s="546"/>
      <c r="D753" s="546"/>
    </row>
    <row r="754" spans="3:4">
      <c r="C754" s="546"/>
      <c r="D754" s="546"/>
    </row>
    <row r="755" spans="3:4">
      <c r="C755" s="546"/>
      <c r="D755" s="546"/>
    </row>
    <row r="756" spans="3:4">
      <c r="C756" s="546"/>
      <c r="D756" s="546"/>
    </row>
    <row r="757" spans="3:4">
      <c r="C757" s="546"/>
      <c r="D757" s="546"/>
    </row>
    <row r="758" spans="3:4">
      <c r="C758" s="546"/>
      <c r="D758" s="546"/>
    </row>
    <row r="759" spans="3:4">
      <c r="C759" s="546"/>
      <c r="D759" s="546"/>
    </row>
    <row r="760" spans="3:4">
      <c r="C760" s="546"/>
      <c r="D760" s="546"/>
    </row>
    <row r="761" spans="3:4">
      <c r="C761" s="546"/>
      <c r="D761" s="546"/>
    </row>
    <row r="762" spans="3:4">
      <c r="C762" s="546"/>
      <c r="D762" s="546"/>
    </row>
    <row r="763" spans="3:4">
      <c r="C763" s="546"/>
      <c r="D763" s="546"/>
    </row>
    <row r="764" spans="3:4">
      <c r="C764" s="546"/>
      <c r="D764" s="546"/>
    </row>
    <row r="765" spans="3:4">
      <c r="C765" s="546"/>
      <c r="D765" s="546"/>
    </row>
    <row r="766" spans="3:4">
      <c r="C766" s="546"/>
      <c r="D766" s="546"/>
    </row>
    <row r="767" spans="3:4">
      <c r="C767" s="546"/>
      <c r="D767" s="546"/>
    </row>
    <row r="768" spans="3:4">
      <c r="C768" s="546"/>
      <c r="D768" s="546"/>
    </row>
    <row r="769" spans="3:4">
      <c r="C769" s="546"/>
      <c r="D769" s="546"/>
    </row>
    <row r="770" spans="3:4">
      <c r="C770" s="546"/>
      <c r="D770" s="546"/>
    </row>
    <row r="771" spans="3:4">
      <c r="C771" s="546"/>
      <c r="D771" s="546"/>
    </row>
    <row r="772" spans="3:4">
      <c r="C772" s="546"/>
      <c r="D772" s="546"/>
    </row>
    <row r="773" spans="3:4">
      <c r="C773" s="546"/>
      <c r="D773" s="546"/>
    </row>
    <row r="774" spans="3:4">
      <c r="C774" s="546"/>
      <c r="D774" s="546"/>
    </row>
    <row r="775" spans="3:4">
      <c r="C775" s="546"/>
      <c r="D775" s="546"/>
    </row>
    <row r="776" spans="3:4">
      <c r="C776" s="546"/>
      <c r="D776" s="546"/>
    </row>
    <row r="777" spans="3:4">
      <c r="C777" s="546"/>
      <c r="D777" s="546"/>
    </row>
    <row r="778" spans="3:4">
      <c r="C778" s="546"/>
      <c r="D778" s="546"/>
    </row>
    <row r="779" spans="3:4">
      <c r="C779" s="546"/>
      <c r="D779" s="546"/>
    </row>
    <row r="780" spans="3:4">
      <c r="C780" s="546"/>
      <c r="D780" s="546"/>
    </row>
    <row r="781" spans="3:4">
      <c r="C781" s="546"/>
      <c r="D781" s="546"/>
    </row>
    <row r="782" spans="3:4">
      <c r="C782" s="546"/>
      <c r="D782" s="546"/>
    </row>
    <row r="783" spans="3:4">
      <c r="C783" s="546"/>
      <c r="D783" s="546"/>
    </row>
    <row r="784" spans="3:4">
      <c r="C784" s="546"/>
      <c r="D784" s="546"/>
    </row>
    <row r="785" spans="3:4">
      <c r="C785" s="546"/>
      <c r="D785" s="546"/>
    </row>
    <row r="786" spans="3:4">
      <c r="C786" s="546"/>
      <c r="D786" s="546"/>
    </row>
    <row r="787" spans="3:4">
      <c r="C787" s="546"/>
      <c r="D787" s="546"/>
    </row>
    <row r="788" spans="3:4">
      <c r="C788" s="546"/>
      <c r="D788" s="546"/>
    </row>
    <row r="789" spans="3:4">
      <c r="C789" s="546"/>
      <c r="D789" s="546"/>
    </row>
    <row r="790" spans="3:4">
      <c r="C790" s="546"/>
      <c r="D790" s="546"/>
    </row>
    <row r="791" spans="3:4">
      <c r="C791" s="546"/>
      <c r="D791" s="546"/>
    </row>
    <row r="792" spans="3:4">
      <c r="C792" s="546"/>
      <c r="D792" s="546"/>
    </row>
    <row r="793" spans="3:4">
      <c r="C793" s="546"/>
      <c r="D793" s="546"/>
    </row>
    <row r="794" spans="3:4">
      <c r="C794" s="546"/>
      <c r="D794" s="546"/>
    </row>
    <row r="795" spans="3:4">
      <c r="C795" s="546"/>
      <c r="D795" s="546"/>
    </row>
    <row r="796" spans="3:4">
      <c r="C796" s="546"/>
      <c r="D796" s="546"/>
    </row>
    <row r="797" spans="3:4">
      <c r="C797" s="546"/>
      <c r="D797" s="546"/>
    </row>
    <row r="798" spans="3:4">
      <c r="C798" s="546"/>
      <c r="D798" s="546"/>
    </row>
    <row r="799" spans="3:4">
      <c r="C799" s="546"/>
      <c r="D799" s="546"/>
    </row>
    <row r="800" spans="3:4">
      <c r="C800" s="546"/>
      <c r="D800" s="546"/>
    </row>
    <row r="801" spans="3:4">
      <c r="C801" s="546"/>
      <c r="D801" s="546"/>
    </row>
    <row r="802" spans="3:4">
      <c r="C802" s="546"/>
      <c r="D802" s="546"/>
    </row>
    <row r="803" spans="3:4">
      <c r="C803" s="546"/>
      <c r="D803" s="546"/>
    </row>
    <row r="804" spans="3:4">
      <c r="C804" s="546"/>
      <c r="D804" s="546"/>
    </row>
    <row r="805" spans="3:4">
      <c r="C805" s="546"/>
      <c r="D805" s="546"/>
    </row>
    <row r="806" spans="3:4">
      <c r="C806" s="546"/>
      <c r="D806" s="546"/>
    </row>
    <row r="807" spans="3:4">
      <c r="C807" s="546"/>
      <c r="D807" s="546"/>
    </row>
    <row r="808" spans="3:4">
      <c r="C808" s="546"/>
      <c r="D808" s="546"/>
    </row>
    <row r="809" spans="3:4">
      <c r="C809" s="546"/>
      <c r="D809" s="546"/>
    </row>
    <row r="810" spans="3:4">
      <c r="C810" s="546"/>
      <c r="D810" s="546"/>
    </row>
    <row r="811" spans="3:4">
      <c r="C811" s="546"/>
      <c r="D811" s="546"/>
    </row>
    <row r="812" spans="3:4">
      <c r="C812" s="546"/>
      <c r="D812" s="546"/>
    </row>
    <row r="813" spans="3:4">
      <c r="C813" s="546"/>
      <c r="D813" s="546"/>
    </row>
    <row r="814" spans="3:4">
      <c r="C814" s="546"/>
      <c r="D814" s="546"/>
    </row>
    <row r="815" spans="3:4">
      <c r="C815" s="546"/>
      <c r="D815" s="546"/>
    </row>
    <row r="816" spans="3:4">
      <c r="C816" s="546"/>
      <c r="D816" s="546"/>
    </row>
    <row r="817" spans="3:4">
      <c r="C817" s="546"/>
      <c r="D817" s="546"/>
    </row>
    <row r="818" spans="3:4">
      <c r="C818" s="546"/>
      <c r="D818" s="546"/>
    </row>
    <row r="819" spans="3:4">
      <c r="C819" s="546"/>
      <c r="D819" s="546"/>
    </row>
    <row r="820" spans="3:4">
      <c r="C820" s="546"/>
      <c r="D820" s="546"/>
    </row>
    <row r="821" spans="3:4">
      <c r="C821" s="546"/>
      <c r="D821" s="546"/>
    </row>
    <row r="822" spans="3:4">
      <c r="C822" s="546"/>
      <c r="D822" s="546"/>
    </row>
    <row r="823" spans="3:4">
      <c r="C823" s="546"/>
      <c r="D823" s="546"/>
    </row>
    <row r="824" spans="3:4">
      <c r="C824" s="546"/>
      <c r="D824" s="546"/>
    </row>
    <row r="825" spans="3:4">
      <c r="C825" s="546"/>
      <c r="D825" s="546"/>
    </row>
    <row r="826" spans="3:4">
      <c r="C826" s="546"/>
      <c r="D826" s="546"/>
    </row>
    <row r="827" spans="3:4">
      <c r="C827" s="546"/>
      <c r="D827" s="546"/>
    </row>
    <row r="828" spans="3:4">
      <c r="C828" s="546"/>
      <c r="D828" s="546"/>
    </row>
    <row r="829" spans="3:4">
      <c r="C829" s="546"/>
      <c r="D829" s="546"/>
    </row>
    <row r="830" spans="3:4">
      <c r="C830" s="546"/>
      <c r="D830" s="546"/>
    </row>
    <row r="831" spans="3:4">
      <c r="C831" s="546"/>
      <c r="D831" s="546"/>
    </row>
    <row r="832" spans="3:4">
      <c r="C832" s="546"/>
      <c r="D832" s="546"/>
    </row>
    <row r="833" spans="3:4">
      <c r="C833" s="546"/>
      <c r="D833" s="546"/>
    </row>
    <row r="834" spans="3:4">
      <c r="C834" s="546"/>
      <c r="D834" s="546"/>
    </row>
    <row r="835" spans="3:4">
      <c r="C835" s="546"/>
      <c r="D835" s="546"/>
    </row>
    <row r="836" spans="3:4">
      <c r="C836" s="546"/>
      <c r="D836" s="546"/>
    </row>
    <row r="837" spans="3:4">
      <c r="C837" s="546"/>
      <c r="D837" s="546"/>
    </row>
    <row r="838" spans="3:4">
      <c r="C838" s="546"/>
      <c r="D838" s="546"/>
    </row>
    <row r="839" spans="3:4">
      <c r="C839" s="546"/>
      <c r="D839" s="546"/>
    </row>
    <row r="840" spans="3:4">
      <c r="C840" s="546"/>
      <c r="D840" s="546"/>
    </row>
    <row r="841" spans="3:4">
      <c r="C841" s="546"/>
      <c r="D841" s="546"/>
    </row>
    <row r="842" spans="3:4">
      <c r="C842" s="546"/>
      <c r="D842" s="546"/>
    </row>
    <row r="843" spans="3:4">
      <c r="C843" s="546"/>
      <c r="D843" s="546"/>
    </row>
    <row r="844" spans="3:4">
      <c r="C844" s="546"/>
      <c r="D844" s="546"/>
    </row>
    <row r="845" spans="3:4">
      <c r="C845" s="546"/>
      <c r="D845" s="546"/>
    </row>
    <row r="846" spans="3:4">
      <c r="C846" s="546"/>
      <c r="D846" s="546"/>
    </row>
    <row r="847" spans="3:4">
      <c r="C847" s="546"/>
      <c r="D847" s="546"/>
    </row>
    <row r="848" spans="3:4">
      <c r="C848" s="546"/>
      <c r="D848" s="546"/>
    </row>
    <row r="849" spans="3:4">
      <c r="C849" s="546"/>
      <c r="D849" s="546"/>
    </row>
    <row r="850" spans="3:4">
      <c r="C850" s="546"/>
      <c r="D850" s="546"/>
    </row>
    <row r="851" spans="3:4">
      <c r="C851" s="546"/>
      <c r="D851" s="546"/>
    </row>
    <row r="852" spans="3:4">
      <c r="C852" s="546"/>
      <c r="D852" s="546"/>
    </row>
    <row r="853" spans="3:4">
      <c r="C853" s="546"/>
      <c r="D853" s="546"/>
    </row>
    <row r="854" spans="3:4">
      <c r="C854" s="546"/>
      <c r="D854" s="546"/>
    </row>
    <row r="855" spans="3:4">
      <c r="C855" s="546"/>
      <c r="D855" s="546"/>
    </row>
    <row r="856" spans="3:4">
      <c r="C856" s="546"/>
      <c r="D856" s="546"/>
    </row>
    <row r="857" spans="3:4">
      <c r="C857" s="546"/>
      <c r="D857" s="546"/>
    </row>
    <row r="858" spans="3:4">
      <c r="C858" s="546"/>
      <c r="D858" s="546"/>
    </row>
    <row r="859" spans="3:4">
      <c r="C859" s="546"/>
      <c r="D859" s="546"/>
    </row>
    <row r="860" spans="3:4">
      <c r="C860" s="546"/>
      <c r="D860" s="546"/>
    </row>
    <row r="861" spans="3:4">
      <c r="C861" s="546"/>
      <c r="D861" s="546"/>
    </row>
    <row r="862" spans="3:4">
      <c r="C862" s="546"/>
      <c r="D862" s="546"/>
    </row>
    <row r="863" spans="3:4">
      <c r="C863" s="546"/>
      <c r="D863" s="546"/>
    </row>
    <row r="864" spans="3:4">
      <c r="C864" s="546"/>
      <c r="D864" s="546"/>
    </row>
    <row r="865" spans="3:4">
      <c r="C865" s="546"/>
      <c r="D865" s="546"/>
    </row>
    <row r="866" spans="3:4">
      <c r="C866" s="546"/>
      <c r="D866" s="546"/>
    </row>
    <row r="867" spans="3:4">
      <c r="C867" s="546"/>
      <c r="D867" s="546"/>
    </row>
    <row r="868" spans="3:4">
      <c r="C868" s="546"/>
      <c r="D868" s="546"/>
    </row>
    <row r="869" spans="3:4">
      <c r="C869" s="546"/>
      <c r="D869" s="546"/>
    </row>
    <row r="870" spans="3:4">
      <c r="C870" s="546"/>
      <c r="D870" s="546"/>
    </row>
    <row r="871" spans="3:4">
      <c r="C871" s="546"/>
      <c r="D871" s="546"/>
    </row>
    <row r="872" spans="3:4">
      <c r="C872" s="546"/>
      <c r="D872" s="546"/>
    </row>
    <row r="873" spans="3:4">
      <c r="C873" s="546"/>
      <c r="D873" s="546"/>
    </row>
    <row r="874" spans="3:4">
      <c r="C874" s="546"/>
      <c r="D874" s="546"/>
    </row>
    <row r="875" spans="3:4">
      <c r="C875" s="546"/>
      <c r="D875" s="546"/>
    </row>
    <row r="876" spans="3:4">
      <c r="C876" s="546"/>
      <c r="D876" s="546"/>
    </row>
    <row r="877" spans="3:4">
      <c r="C877" s="546"/>
      <c r="D877" s="546"/>
    </row>
    <row r="878" spans="3:4">
      <c r="C878" s="546"/>
      <c r="D878" s="546"/>
    </row>
    <row r="879" spans="3:4">
      <c r="C879" s="546"/>
      <c r="D879" s="546"/>
    </row>
    <row r="880" spans="3:4">
      <c r="C880" s="546"/>
      <c r="D880" s="546"/>
    </row>
    <row r="881" spans="3:4">
      <c r="C881" s="546"/>
      <c r="D881" s="546"/>
    </row>
    <row r="882" spans="3:4">
      <c r="C882" s="546"/>
      <c r="D882" s="546"/>
    </row>
    <row r="883" spans="3:4">
      <c r="C883" s="546"/>
      <c r="D883" s="546"/>
    </row>
    <row r="884" spans="3:4">
      <c r="C884" s="546"/>
      <c r="D884" s="546"/>
    </row>
    <row r="885" spans="3:4">
      <c r="C885" s="546"/>
      <c r="D885" s="546"/>
    </row>
    <row r="886" spans="3:4">
      <c r="C886" s="546"/>
      <c r="D886" s="546"/>
    </row>
    <row r="887" spans="3:4">
      <c r="C887" s="546"/>
      <c r="D887" s="546"/>
    </row>
    <row r="888" spans="3:4">
      <c r="C888" s="546"/>
      <c r="D888" s="546"/>
    </row>
    <row r="889" spans="3:4">
      <c r="C889" s="546"/>
      <c r="D889" s="546"/>
    </row>
    <row r="890" spans="3:4">
      <c r="C890" s="546"/>
      <c r="D890" s="546"/>
    </row>
    <row r="891" spans="3:4">
      <c r="C891" s="546"/>
      <c r="D891" s="546"/>
    </row>
    <row r="892" spans="3:4">
      <c r="C892" s="546"/>
      <c r="D892" s="546"/>
    </row>
    <row r="893" spans="3:4">
      <c r="C893" s="546"/>
      <c r="D893" s="546"/>
    </row>
    <row r="894" spans="3:4">
      <c r="C894" s="546"/>
      <c r="D894" s="546"/>
    </row>
    <row r="895" spans="3:4">
      <c r="C895" s="546"/>
      <c r="D895" s="546"/>
    </row>
    <row r="896" spans="3:4">
      <c r="C896" s="546"/>
      <c r="D896" s="546"/>
    </row>
    <row r="897" spans="3:4">
      <c r="C897" s="546"/>
      <c r="D897" s="546"/>
    </row>
    <row r="898" spans="3:4">
      <c r="C898" s="546"/>
      <c r="D898" s="546"/>
    </row>
    <row r="899" spans="3:4">
      <c r="C899" s="546"/>
      <c r="D899" s="546"/>
    </row>
    <row r="900" spans="3:4">
      <c r="C900" s="546"/>
      <c r="D900" s="546"/>
    </row>
    <row r="901" spans="3:4">
      <c r="C901" s="546"/>
      <c r="D901" s="546"/>
    </row>
    <row r="902" spans="3:4">
      <c r="C902" s="546"/>
      <c r="D902" s="546"/>
    </row>
    <row r="903" spans="3:4">
      <c r="C903" s="546"/>
      <c r="D903" s="546"/>
    </row>
    <row r="904" spans="3:4">
      <c r="C904" s="546"/>
      <c r="D904" s="546"/>
    </row>
    <row r="905" spans="3:4">
      <c r="C905" s="546"/>
      <c r="D905" s="546"/>
    </row>
    <row r="906" spans="3:4">
      <c r="C906" s="546"/>
      <c r="D906" s="546"/>
    </row>
    <row r="907" spans="3:4">
      <c r="C907" s="546"/>
      <c r="D907" s="546"/>
    </row>
    <row r="908" spans="3:4">
      <c r="C908" s="546"/>
      <c r="D908" s="546"/>
    </row>
    <row r="909" spans="3:4">
      <c r="C909" s="546"/>
      <c r="D909" s="546"/>
    </row>
    <row r="910" spans="3:4">
      <c r="C910" s="546"/>
      <c r="D910" s="546"/>
    </row>
    <row r="911" spans="3:4">
      <c r="C911" s="546"/>
      <c r="D911" s="546"/>
    </row>
    <row r="912" spans="3:4">
      <c r="C912" s="546"/>
      <c r="D912" s="546"/>
    </row>
    <row r="913" spans="3:4">
      <c r="C913" s="546"/>
      <c r="D913" s="546"/>
    </row>
    <row r="914" spans="3:4">
      <c r="C914" s="546"/>
      <c r="D914" s="546"/>
    </row>
    <row r="915" spans="3:4">
      <c r="C915" s="546"/>
      <c r="D915" s="546"/>
    </row>
    <row r="916" spans="3:4">
      <c r="C916" s="546"/>
      <c r="D916" s="546"/>
    </row>
    <row r="917" spans="3:4">
      <c r="C917" s="546"/>
      <c r="D917" s="546"/>
    </row>
    <row r="918" spans="3:4">
      <c r="C918" s="546"/>
      <c r="D918" s="546"/>
    </row>
    <row r="919" spans="3:4">
      <c r="C919" s="546"/>
      <c r="D919" s="546"/>
    </row>
    <row r="920" spans="3:4">
      <c r="C920" s="546"/>
      <c r="D920" s="546"/>
    </row>
    <row r="921" spans="3:4">
      <c r="C921" s="546"/>
      <c r="D921" s="546"/>
    </row>
    <row r="922" spans="3:4">
      <c r="C922" s="546"/>
      <c r="D922" s="546"/>
    </row>
    <row r="923" spans="3:4">
      <c r="C923" s="546"/>
      <c r="D923" s="546"/>
    </row>
    <row r="924" spans="3:4">
      <c r="C924" s="546"/>
      <c r="D924" s="546"/>
    </row>
    <row r="925" spans="3:4">
      <c r="C925" s="546"/>
      <c r="D925" s="546"/>
    </row>
    <row r="926" spans="3:4">
      <c r="C926" s="546"/>
      <c r="D926" s="546"/>
    </row>
    <row r="927" spans="3:4">
      <c r="C927" s="546"/>
      <c r="D927" s="546"/>
    </row>
    <row r="928" spans="3:4">
      <c r="C928" s="546"/>
      <c r="D928" s="546"/>
    </row>
    <row r="929" spans="3:4">
      <c r="C929" s="546"/>
      <c r="D929" s="546"/>
    </row>
    <row r="930" spans="3:4">
      <c r="C930" s="546"/>
      <c r="D930" s="546"/>
    </row>
    <row r="931" spans="3:4">
      <c r="C931" s="546"/>
      <c r="D931" s="546"/>
    </row>
    <row r="932" spans="3:4">
      <c r="C932" s="546"/>
      <c r="D932" s="546"/>
    </row>
    <row r="933" spans="3:4">
      <c r="C933" s="546"/>
      <c r="D933" s="546"/>
    </row>
    <row r="934" spans="3:4">
      <c r="C934" s="546"/>
      <c r="D934" s="546"/>
    </row>
    <row r="935" spans="3:4">
      <c r="C935" s="546"/>
      <c r="D935" s="546"/>
    </row>
    <row r="936" spans="3:4">
      <c r="C936" s="546"/>
      <c r="D936" s="546"/>
    </row>
    <row r="937" spans="3:4">
      <c r="C937" s="546"/>
      <c r="D937" s="546"/>
    </row>
    <row r="938" spans="3:4">
      <c r="C938" s="546"/>
      <c r="D938" s="546"/>
    </row>
    <row r="939" spans="3:4">
      <c r="C939" s="546"/>
      <c r="D939" s="546"/>
    </row>
    <row r="940" spans="3:4">
      <c r="C940" s="546"/>
      <c r="D940" s="546"/>
    </row>
    <row r="941" spans="3:4">
      <c r="C941" s="546"/>
      <c r="D941" s="546"/>
    </row>
    <row r="942" spans="3:4">
      <c r="C942" s="546"/>
      <c r="D942" s="546"/>
    </row>
    <row r="943" spans="3:4">
      <c r="C943" s="546"/>
      <c r="D943" s="546"/>
    </row>
    <row r="944" spans="3:4">
      <c r="C944" s="546"/>
      <c r="D944" s="546"/>
    </row>
    <row r="945" spans="3:4">
      <c r="C945" s="546"/>
      <c r="D945" s="546"/>
    </row>
    <row r="946" spans="3:4">
      <c r="C946" s="546"/>
      <c r="D946" s="546"/>
    </row>
    <row r="947" spans="3:4">
      <c r="C947" s="546"/>
      <c r="D947" s="546"/>
    </row>
    <row r="948" spans="3:4">
      <c r="C948" s="546"/>
      <c r="D948" s="546"/>
    </row>
    <row r="949" spans="3:4">
      <c r="C949" s="546"/>
      <c r="D949" s="546"/>
    </row>
    <row r="950" spans="3:4">
      <c r="C950" s="546"/>
      <c r="D950" s="546"/>
    </row>
    <row r="951" spans="3:4">
      <c r="C951" s="546"/>
      <c r="D951" s="546"/>
    </row>
    <row r="952" spans="3:4">
      <c r="C952" s="546"/>
      <c r="D952" s="546"/>
    </row>
    <row r="953" spans="3:4">
      <c r="C953" s="546"/>
      <c r="D953" s="546"/>
    </row>
    <row r="954" spans="3:4">
      <c r="C954" s="546"/>
      <c r="D954" s="546"/>
    </row>
    <row r="955" spans="3:4">
      <c r="C955" s="546"/>
      <c r="D955" s="546"/>
    </row>
    <row r="956" spans="3:4">
      <c r="C956" s="546"/>
      <c r="D956" s="546"/>
    </row>
    <row r="957" spans="3:4">
      <c r="C957" s="546"/>
      <c r="D957" s="546"/>
    </row>
    <row r="958" spans="3:4">
      <c r="C958" s="546"/>
      <c r="D958" s="546"/>
    </row>
    <row r="959" spans="3:4">
      <c r="C959" s="546"/>
      <c r="D959" s="546"/>
    </row>
    <row r="960" spans="3:4">
      <c r="C960" s="546"/>
      <c r="D960" s="546"/>
    </row>
    <row r="961" spans="3:4">
      <c r="C961" s="546"/>
      <c r="D961" s="546"/>
    </row>
    <row r="962" spans="3:4">
      <c r="C962" s="546"/>
      <c r="D962" s="546"/>
    </row>
    <row r="963" spans="3:4">
      <c r="C963" s="546"/>
      <c r="D963" s="546"/>
    </row>
    <row r="964" spans="3:4">
      <c r="C964" s="546"/>
      <c r="D964" s="546"/>
    </row>
    <row r="965" spans="3:4">
      <c r="C965" s="546"/>
      <c r="D965" s="546"/>
    </row>
    <row r="966" spans="3:4">
      <c r="C966" s="546"/>
      <c r="D966" s="546"/>
    </row>
    <row r="967" spans="3:4">
      <c r="C967" s="546"/>
      <c r="D967" s="546"/>
    </row>
    <row r="968" spans="3:4">
      <c r="C968" s="546"/>
      <c r="D968" s="546"/>
    </row>
    <row r="969" spans="3:4">
      <c r="C969" s="546"/>
      <c r="D969" s="546"/>
    </row>
    <row r="970" spans="3:4">
      <c r="C970" s="546"/>
      <c r="D970" s="546"/>
    </row>
    <row r="971" spans="3:4">
      <c r="C971" s="546"/>
      <c r="D971" s="546"/>
    </row>
    <row r="972" spans="3:4">
      <c r="C972" s="546"/>
      <c r="D972" s="546"/>
    </row>
    <row r="973" spans="3:4">
      <c r="C973" s="546"/>
      <c r="D973" s="546"/>
    </row>
    <row r="974" spans="3:4">
      <c r="C974" s="546"/>
      <c r="D974" s="546"/>
    </row>
    <row r="975" spans="3:4">
      <c r="C975" s="546"/>
      <c r="D975" s="546"/>
    </row>
    <row r="976" spans="3:4">
      <c r="C976" s="546"/>
      <c r="D976" s="546"/>
    </row>
    <row r="977" spans="3:4">
      <c r="C977" s="546"/>
      <c r="D977" s="546"/>
    </row>
    <row r="978" spans="3:4">
      <c r="C978" s="546"/>
      <c r="D978" s="546"/>
    </row>
    <row r="979" spans="3:4">
      <c r="C979" s="546"/>
      <c r="D979" s="546"/>
    </row>
    <row r="980" spans="3:4">
      <c r="C980" s="546"/>
      <c r="D980" s="546"/>
    </row>
    <row r="981" spans="3:4">
      <c r="C981" s="546"/>
      <c r="D981" s="546"/>
    </row>
    <row r="982" spans="3:4">
      <c r="C982" s="546"/>
      <c r="D982" s="546"/>
    </row>
    <row r="983" spans="3:4">
      <c r="C983" s="546"/>
      <c r="D983" s="546"/>
    </row>
    <row r="984" spans="3:4">
      <c r="C984" s="546"/>
      <c r="D984" s="546"/>
    </row>
    <row r="985" spans="3:4">
      <c r="C985" s="546"/>
      <c r="D985" s="546"/>
    </row>
    <row r="986" spans="3:4">
      <c r="C986" s="546"/>
      <c r="D986" s="546"/>
    </row>
    <row r="987" spans="3:4">
      <c r="C987" s="546"/>
      <c r="D987" s="546"/>
    </row>
    <row r="988" spans="3:4">
      <c r="C988" s="546"/>
      <c r="D988" s="546"/>
    </row>
    <row r="989" spans="3:4">
      <c r="C989" s="546"/>
      <c r="D989" s="546"/>
    </row>
    <row r="990" spans="3:4">
      <c r="C990" s="546"/>
      <c r="D990" s="546"/>
    </row>
    <row r="991" spans="3:4">
      <c r="C991" s="546"/>
      <c r="D991" s="546"/>
    </row>
    <row r="992" spans="3:4">
      <c r="C992" s="546"/>
      <c r="D992" s="546"/>
    </row>
    <row r="993" spans="3:4">
      <c r="C993" s="546"/>
      <c r="D993" s="546"/>
    </row>
    <row r="994" spans="3:4">
      <c r="C994" s="546"/>
      <c r="D994" s="546"/>
    </row>
    <row r="995" spans="3:4">
      <c r="C995" s="546"/>
      <c r="D995" s="546"/>
    </row>
    <row r="996" spans="3:4">
      <c r="C996" s="546"/>
      <c r="D996" s="546"/>
    </row>
    <row r="997" spans="3:4">
      <c r="C997" s="546"/>
      <c r="D997" s="546"/>
    </row>
    <row r="998" spans="3:4">
      <c r="C998" s="546"/>
      <c r="D998" s="546"/>
    </row>
    <row r="999" spans="3:4">
      <c r="C999" s="546"/>
      <c r="D999" s="546"/>
    </row>
    <row r="1000" spans="3:4">
      <c r="C1000" s="546"/>
      <c r="D1000" s="546"/>
    </row>
    <row r="1001" spans="3:4">
      <c r="C1001" s="546"/>
      <c r="D1001" s="546"/>
    </row>
    <row r="1002" spans="3:4">
      <c r="C1002" s="546"/>
      <c r="D1002" s="546"/>
    </row>
    <row r="1003" spans="3:4">
      <c r="C1003" s="546"/>
      <c r="D1003" s="546"/>
    </row>
    <row r="1004" spans="3:4">
      <c r="C1004" s="546"/>
      <c r="D1004" s="546"/>
    </row>
    <row r="1005" spans="3:4">
      <c r="C1005" s="546"/>
      <c r="D1005" s="546"/>
    </row>
    <row r="1006" spans="3:4">
      <c r="C1006" s="546"/>
      <c r="D1006" s="546"/>
    </row>
    <row r="1007" spans="3:4">
      <c r="C1007" s="546"/>
      <c r="D1007" s="546"/>
    </row>
    <row r="1008" spans="3:4">
      <c r="C1008" s="546"/>
      <c r="D1008" s="546"/>
    </row>
    <row r="1009" spans="3:4">
      <c r="C1009" s="546"/>
      <c r="D1009" s="546"/>
    </row>
    <row r="1010" spans="3:4">
      <c r="C1010" s="546"/>
      <c r="D1010" s="546"/>
    </row>
    <row r="1011" spans="3:4">
      <c r="C1011" s="546"/>
      <c r="D1011" s="546"/>
    </row>
    <row r="1012" spans="3:4">
      <c r="C1012" s="546"/>
      <c r="D1012" s="546"/>
    </row>
    <row r="1013" spans="3:4">
      <c r="C1013" s="546"/>
      <c r="D1013" s="546"/>
    </row>
    <row r="1014" spans="3:4">
      <c r="C1014" s="546"/>
      <c r="D1014" s="546"/>
    </row>
    <row r="1015" spans="3:4">
      <c r="C1015" s="546"/>
      <c r="D1015" s="546"/>
    </row>
    <row r="1016" spans="3:4">
      <c r="C1016" s="546"/>
      <c r="D1016" s="546"/>
    </row>
    <row r="1017" spans="3:4">
      <c r="C1017" s="546"/>
      <c r="D1017" s="546"/>
    </row>
    <row r="1018" spans="3:4">
      <c r="C1018" s="546"/>
      <c r="D1018" s="546"/>
    </row>
    <row r="1019" spans="3:4">
      <c r="C1019" s="546"/>
      <c r="D1019" s="546"/>
    </row>
    <row r="1020" spans="3:4">
      <c r="C1020" s="546"/>
      <c r="D1020" s="546"/>
    </row>
    <row r="1021" spans="3:4">
      <c r="C1021" s="546"/>
      <c r="D1021" s="546"/>
    </row>
    <row r="1022" spans="3:4">
      <c r="C1022" s="546"/>
      <c r="D1022" s="546"/>
    </row>
    <row r="1023" spans="3:4">
      <c r="C1023" s="546"/>
      <c r="D1023" s="546"/>
    </row>
    <row r="1024" spans="3:4">
      <c r="C1024" s="546"/>
      <c r="D1024" s="546"/>
    </row>
    <row r="1025" spans="3:4">
      <c r="C1025" s="546"/>
      <c r="D1025" s="546"/>
    </row>
    <row r="1026" spans="3:4">
      <c r="C1026" s="546"/>
      <c r="D1026" s="546"/>
    </row>
    <row r="1027" spans="3:4">
      <c r="C1027" s="546"/>
      <c r="D1027" s="546"/>
    </row>
    <row r="1028" spans="3:4">
      <c r="C1028" s="546"/>
      <c r="D1028" s="546"/>
    </row>
    <row r="1029" spans="3:4">
      <c r="C1029" s="546"/>
      <c r="D1029" s="546"/>
    </row>
    <row r="1030" spans="3:4">
      <c r="C1030" s="546"/>
      <c r="D1030" s="546"/>
    </row>
    <row r="1031" spans="3:4">
      <c r="C1031" s="546"/>
      <c r="D1031" s="546"/>
    </row>
    <row r="1032" spans="3:4">
      <c r="C1032" s="546"/>
      <c r="D1032" s="546"/>
    </row>
    <row r="1033" spans="3:4">
      <c r="C1033" s="546"/>
      <c r="D1033" s="546"/>
    </row>
    <row r="1034" spans="3:4">
      <c r="C1034" s="546"/>
      <c r="D1034" s="546"/>
    </row>
    <row r="1035" spans="3:4">
      <c r="C1035" s="546"/>
      <c r="D1035" s="546"/>
    </row>
    <row r="1036" spans="3:4">
      <c r="C1036" s="546"/>
      <c r="D1036" s="546"/>
    </row>
    <row r="1037" spans="3:4">
      <c r="C1037" s="546"/>
      <c r="D1037" s="546"/>
    </row>
    <row r="1038" spans="3:4">
      <c r="C1038" s="546"/>
      <c r="D1038" s="546"/>
    </row>
    <row r="1039" spans="3:4">
      <c r="C1039" s="546"/>
      <c r="D1039" s="546"/>
    </row>
    <row r="1040" spans="3:4">
      <c r="C1040" s="546"/>
      <c r="D1040" s="546"/>
    </row>
    <row r="1041" spans="3:4">
      <c r="C1041" s="546"/>
      <c r="D1041" s="546"/>
    </row>
    <row r="1042" spans="3:4">
      <c r="C1042" s="546"/>
      <c r="D1042" s="546"/>
    </row>
    <row r="1043" spans="3:4">
      <c r="C1043" s="546"/>
      <c r="D1043" s="546"/>
    </row>
    <row r="1044" spans="3:4">
      <c r="C1044" s="546"/>
      <c r="D1044" s="546"/>
    </row>
    <row r="1045" spans="3:4">
      <c r="C1045" s="546"/>
      <c r="D1045" s="546"/>
    </row>
    <row r="1046" spans="3:4">
      <c r="C1046" s="546"/>
      <c r="D1046" s="546"/>
    </row>
    <row r="1047" spans="3:4">
      <c r="C1047" s="546"/>
      <c r="D1047" s="546"/>
    </row>
    <row r="1048" spans="3:4">
      <c r="C1048" s="546"/>
      <c r="D1048" s="546"/>
    </row>
    <row r="1049" spans="3:4">
      <c r="C1049" s="546"/>
      <c r="D1049" s="546"/>
    </row>
    <row r="1050" spans="3:4">
      <c r="C1050" s="546"/>
      <c r="D1050" s="546"/>
    </row>
    <row r="1051" spans="3:4">
      <c r="C1051" s="546"/>
      <c r="D1051" s="546"/>
    </row>
    <row r="1052" spans="3:4">
      <c r="C1052" s="546"/>
      <c r="D1052" s="546"/>
    </row>
    <row r="1053" spans="3:4">
      <c r="C1053" s="546"/>
      <c r="D1053" s="546"/>
    </row>
    <row r="1054" spans="3:4">
      <c r="C1054" s="546"/>
      <c r="D1054" s="546"/>
    </row>
    <row r="1055" spans="3:4">
      <c r="C1055" s="546"/>
      <c r="D1055" s="546"/>
    </row>
    <row r="1056" spans="3:4">
      <c r="C1056" s="546"/>
      <c r="D1056" s="546"/>
    </row>
    <row r="1057" spans="3:4">
      <c r="C1057" s="546"/>
      <c r="D1057" s="546"/>
    </row>
    <row r="1058" spans="3:4">
      <c r="C1058" s="546"/>
      <c r="D1058" s="546"/>
    </row>
    <row r="1059" spans="3:4">
      <c r="C1059" s="546"/>
      <c r="D1059" s="546"/>
    </row>
    <row r="1060" spans="3:4">
      <c r="C1060" s="546"/>
      <c r="D1060" s="546"/>
    </row>
    <row r="1061" spans="3:4">
      <c r="C1061" s="546"/>
      <c r="D1061" s="546"/>
    </row>
    <row r="1062" spans="3:4">
      <c r="C1062" s="546"/>
      <c r="D1062" s="546"/>
    </row>
    <row r="1063" spans="3:4">
      <c r="C1063" s="546"/>
      <c r="D1063" s="546"/>
    </row>
    <row r="1064" spans="3:4">
      <c r="C1064" s="546"/>
      <c r="D1064" s="546"/>
    </row>
    <row r="1065" spans="3:4">
      <c r="C1065" s="546"/>
      <c r="D1065" s="546"/>
    </row>
    <row r="1066" spans="3:4">
      <c r="C1066" s="546"/>
      <c r="D1066" s="546"/>
    </row>
    <row r="1067" spans="3:4">
      <c r="C1067" s="546"/>
      <c r="D1067" s="546"/>
    </row>
    <row r="1068" spans="3:4">
      <c r="C1068" s="546"/>
      <c r="D1068" s="546"/>
    </row>
    <row r="1069" spans="3:4">
      <c r="C1069" s="546"/>
      <c r="D1069" s="546"/>
    </row>
    <row r="1070" spans="3:4">
      <c r="C1070" s="546"/>
      <c r="D1070" s="546"/>
    </row>
    <row r="1071" spans="3:4">
      <c r="C1071" s="546"/>
      <c r="D1071" s="546"/>
    </row>
    <row r="1072" spans="3:4">
      <c r="C1072" s="546"/>
      <c r="D1072" s="546"/>
    </row>
    <row r="1073" spans="3:4">
      <c r="C1073" s="546"/>
      <c r="D1073" s="546"/>
    </row>
    <row r="1074" spans="3:4">
      <c r="C1074" s="546"/>
      <c r="D1074" s="546"/>
    </row>
    <row r="1075" spans="3:4">
      <c r="C1075" s="546"/>
      <c r="D1075" s="546"/>
    </row>
    <row r="1076" spans="3:4">
      <c r="C1076" s="546"/>
      <c r="D1076" s="546"/>
    </row>
    <row r="1077" spans="3:4">
      <c r="C1077" s="546"/>
      <c r="D1077" s="546"/>
    </row>
    <row r="1078" spans="3:4">
      <c r="C1078" s="546"/>
      <c r="D1078" s="546"/>
    </row>
    <row r="1079" spans="3:4">
      <c r="C1079" s="546"/>
      <c r="D1079" s="546"/>
    </row>
    <row r="1080" spans="3:4">
      <c r="C1080" s="546"/>
      <c r="D1080" s="546"/>
    </row>
    <row r="1081" spans="3:4">
      <c r="C1081" s="546"/>
      <c r="D1081" s="546"/>
    </row>
    <row r="1082" spans="3:4">
      <c r="C1082" s="546"/>
      <c r="D1082" s="546"/>
    </row>
    <row r="1083" spans="3:4">
      <c r="C1083" s="546"/>
      <c r="D1083" s="546"/>
    </row>
    <row r="1084" spans="3:4">
      <c r="C1084" s="546"/>
      <c r="D1084" s="546"/>
    </row>
    <row r="1085" spans="3:4">
      <c r="C1085" s="546"/>
      <c r="D1085" s="546"/>
    </row>
    <row r="1086" spans="3:4">
      <c r="C1086" s="546"/>
      <c r="D1086" s="546"/>
    </row>
    <row r="1087" spans="3:4">
      <c r="C1087" s="546"/>
      <c r="D1087" s="546"/>
    </row>
    <row r="1088" spans="3:4">
      <c r="C1088" s="546"/>
      <c r="D1088" s="546"/>
    </row>
    <row r="1089" spans="3:4">
      <c r="C1089" s="546"/>
      <c r="D1089" s="546"/>
    </row>
    <row r="1090" spans="3:4">
      <c r="C1090" s="546"/>
      <c r="D1090" s="546"/>
    </row>
    <row r="1091" spans="3:4">
      <c r="C1091" s="546"/>
      <c r="D1091" s="546"/>
    </row>
    <row r="1092" spans="3:4">
      <c r="C1092" s="546"/>
      <c r="D1092" s="546"/>
    </row>
    <row r="1093" spans="3:4">
      <c r="C1093" s="546"/>
      <c r="D1093" s="546"/>
    </row>
    <row r="1094" spans="3:4">
      <c r="C1094" s="546"/>
      <c r="D1094" s="546"/>
    </row>
    <row r="1095" spans="3:4">
      <c r="C1095" s="546"/>
      <c r="D1095" s="546"/>
    </row>
    <row r="1096" spans="3:4">
      <c r="C1096" s="546"/>
      <c r="D1096" s="546"/>
    </row>
    <row r="1097" spans="3:4">
      <c r="C1097" s="546"/>
      <c r="D1097" s="546"/>
    </row>
    <row r="1098" spans="3:4">
      <c r="C1098" s="546"/>
      <c r="D1098" s="546"/>
    </row>
    <row r="1099" spans="3:4">
      <c r="C1099" s="546"/>
      <c r="D1099" s="546"/>
    </row>
    <row r="1100" spans="3:4">
      <c r="C1100" s="546"/>
      <c r="D1100" s="546"/>
    </row>
    <row r="1101" spans="3:4">
      <c r="C1101" s="546"/>
      <c r="D1101" s="546"/>
    </row>
    <row r="1102" spans="3:4">
      <c r="C1102" s="546"/>
      <c r="D1102" s="546"/>
    </row>
    <row r="1103" spans="3:4">
      <c r="C1103" s="546"/>
      <c r="D1103" s="546"/>
    </row>
    <row r="1104" spans="3:4">
      <c r="C1104" s="546"/>
      <c r="D1104" s="546"/>
    </row>
    <row r="1105" spans="3:4">
      <c r="C1105" s="546"/>
      <c r="D1105" s="546"/>
    </row>
    <row r="1106" spans="3:4">
      <c r="C1106" s="546"/>
      <c r="D1106" s="546"/>
    </row>
    <row r="1107" spans="3:4">
      <c r="C1107" s="546"/>
      <c r="D1107" s="546"/>
    </row>
    <row r="1108" spans="3:4">
      <c r="C1108" s="546"/>
      <c r="D1108" s="546"/>
    </row>
    <row r="1109" spans="3:4">
      <c r="C1109" s="546"/>
      <c r="D1109" s="546"/>
    </row>
    <row r="1110" spans="3:4">
      <c r="C1110" s="546"/>
      <c r="D1110" s="546"/>
    </row>
    <row r="1111" spans="3:4">
      <c r="C1111" s="546"/>
      <c r="D1111" s="546"/>
    </row>
    <row r="1112" spans="3:4">
      <c r="C1112" s="546"/>
      <c r="D1112" s="546"/>
    </row>
    <row r="1113" spans="3:4">
      <c r="C1113" s="546"/>
      <c r="D1113" s="546"/>
    </row>
    <row r="1114" spans="3:4">
      <c r="C1114" s="546"/>
      <c r="D1114" s="546"/>
    </row>
    <row r="1115" spans="3:4">
      <c r="C1115" s="546"/>
      <c r="D1115" s="546"/>
    </row>
    <row r="1116" spans="3:4">
      <c r="C1116" s="546"/>
      <c r="D1116" s="546"/>
    </row>
    <row r="1117" spans="3:4">
      <c r="C1117" s="546"/>
      <c r="D1117" s="546"/>
    </row>
    <row r="1118" spans="3:4">
      <c r="C1118" s="546"/>
      <c r="D1118" s="546"/>
    </row>
    <row r="1119" spans="3:4">
      <c r="C1119" s="546"/>
      <c r="D1119" s="546"/>
    </row>
    <row r="1120" spans="3:4">
      <c r="C1120" s="546"/>
      <c r="D1120" s="546"/>
    </row>
    <row r="1121" spans="3:4">
      <c r="C1121" s="546"/>
      <c r="D1121" s="546"/>
    </row>
    <row r="1122" spans="3:4">
      <c r="C1122" s="546"/>
      <c r="D1122" s="546"/>
    </row>
    <row r="1123" spans="3:4">
      <c r="C1123" s="546"/>
      <c r="D1123" s="546"/>
    </row>
    <row r="1124" spans="3:4">
      <c r="C1124" s="546"/>
      <c r="D1124" s="546"/>
    </row>
    <row r="1125" spans="3:4">
      <c r="C1125" s="546"/>
      <c r="D1125" s="546"/>
    </row>
    <row r="1126" spans="3:4">
      <c r="C1126" s="546"/>
      <c r="D1126" s="546"/>
    </row>
    <row r="1127" spans="3:4">
      <c r="C1127" s="546"/>
      <c r="D1127" s="546"/>
    </row>
    <row r="1128" spans="3:4">
      <c r="C1128" s="546"/>
      <c r="D1128" s="546"/>
    </row>
    <row r="1129" spans="3:4">
      <c r="C1129" s="546"/>
      <c r="D1129" s="546"/>
    </row>
    <row r="1130" spans="3:4">
      <c r="C1130" s="546"/>
      <c r="D1130" s="546"/>
    </row>
    <row r="1131" spans="3:4">
      <c r="C1131" s="546"/>
      <c r="D1131" s="546"/>
    </row>
    <row r="1132" spans="3:4">
      <c r="C1132" s="546"/>
      <c r="D1132" s="546"/>
    </row>
    <row r="1133" spans="3:4">
      <c r="C1133" s="546"/>
      <c r="D1133" s="546"/>
    </row>
    <row r="1134" spans="3:4">
      <c r="C1134" s="546"/>
      <c r="D1134" s="546"/>
    </row>
    <row r="1135" spans="3:4">
      <c r="C1135" s="546"/>
      <c r="D1135" s="546"/>
    </row>
    <row r="1136" spans="3:4">
      <c r="C1136" s="546"/>
      <c r="D1136" s="546"/>
    </row>
    <row r="1137" spans="3:4">
      <c r="C1137" s="546"/>
      <c r="D1137" s="546"/>
    </row>
    <row r="1138" spans="3:4">
      <c r="C1138" s="546"/>
      <c r="D1138" s="546"/>
    </row>
    <row r="1139" spans="3:4">
      <c r="C1139" s="546"/>
      <c r="D1139" s="546"/>
    </row>
    <row r="1140" spans="3:4">
      <c r="C1140" s="546"/>
      <c r="D1140" s="546"/>
    </row>
    <row r="1141" spans="3:4">
      <c r="C1141" s="546"/>
      <c r="D1141" s="546"/>
    </row>
    <row r="1142" spans="3:4">
      <c r="C1142" s="546"/>
      <c r="D1142" s="546"/>
    </row>
    <row r="1143" spans="3:4">
      <c r="C1143" s="546"/>
      <c r="D1143" s="546"/>
    </row>
    <row r="1144" spans="3:4">
      <c r="C1144" s="546"/>
      <c r="D1144" s="546"/>
    </row>
    <row r="1145" spans="3:4">
      <c r="C1145" s="546"/>
      <c r="D1145" s="546"/>
    </row>
    <row r="1146" spans="3:4">
      <c r="C1146" s="546"/>
      <c r="D1146" s="546"/>
    </row>
    <row r="1147" spans="3:4">
      <c r="C1147" s="546"/>
      <c r="D1147" s="546"/>
    </row>
    <row r="1148" spans="3:4">
      <c r="C1148" s="546"/>
      <c r="D1148" s="546"/>
    </row>
    <row r="1149" spans="3:4">
      <c r="C1149" s="546"/>
      <c r="D1149" s="546"/>
    </row>
    <row r="1150" spans="3:4">
      <c r="C1150" s="546"/>
      <c r="D1150" s="546"/>
    </row>
    <row r="1151" spans="3:4">
      <c r="C1151" s="546"/>
      <c r="D1151" s="546"/>
    </row>
    <row r="1152" spans="3:4">
      <c r="C1152" s="546"/>
      <c r="D1152" s="546"/>
    </row>
    <row r="1153" spans="3:4">
      <c r="C1153" s="546"/>
      <c r="D1153" s="546"/>
    </row>
    <row r="1154" spans="3:4">
      <c r="C1154" s="546"/>
      <c r="D1154" s="546"/>
    </row>
    <row r="1155" spans="3:4">
      <c r="C1155" s="546"/>
      <c r="D1155" s="546"/>
    </row>
    <row r="1156" spans="3:4">
      <c r="C1156" s="546"/>
      <c r="D1156" s="546"/>
    </row>
    <row r="1157" spans="3:4">
      <c r="C1157" s="546"/>
      <c r="D1157" s="546"/>
    </row>
    <row r="1158" spans="3:4">
      <c r="C1158" s="546"/>
      <c r="D1158" s="546"/>
    </row>
    <row r="1159" spans="3:4">
      <c r="C1159" s="546"/>
      <c r="D1159" s="546"/>
    </row>
    <row r="1160" spans="3:4">
      <c r="C1160" s="546"/>
      <c r="D1160" s="546"/>
    </row>
    <row r="1161" spans="3:4">
      <c r="C1161" s="546"/>
      <c r="D1161" s="546"/>
    </row>
    <row r="1162" spans="3:4">
      <c r="C1162" s="546"/>
      <c r="D1162" s="546"/>
    </row>
    <row r="1163" spans="3:4">
      <c r="C1163" s="546"/>
      <c r="D1163" s="546"/>
    </row>
    <row r="1164" spans="3:4">
      <c r="C1164" s="546"/>
      <c r="D1164" s="546"/>
    </row>
    <row r="1165" spans="3:4">
      <c r="C1165" s="546"/>
      <c r="D1165" s="546"/>
    </row>
    <row r="1166" spans="3:4">
      <c r="C1166" s="546"/>
      <c r="D1166" s="546"/>
    </row>
    <row r="1167" spans="3:4">
      <c r="C1167" s="546"/>
      <c r="D1167" s="546"/>
    </row>
    <row r="1168" spans="3:4">
      <c r="C1168" s="546"/>
      <c r="D1168" s="546"/>
    </row>
    <row r="1169" spans="3:4">
      <c r="C1169" s="546"/>
      <c r="D1169" s="546"/>
    </row>
    <row r="1170" spans="3:4">
      <c r="C1170" s="546"/>
      <c r="D1170" s="546"/>
    </row>
    <row r="1171" spans="3:4">
      <c r="C1171" s="546"/>
      <c r="D1171" s="546"/>
    </row>
    <row r="1172" spans="3:4">
      <c r="C1172" s="546"/>
      <c r="D1172" s="546"/>
    </row>
    <row r="1173" spans="3:4">
      <c r="C1173" s="546"/>
      <c r="D1173" s="546"/>
    </row>
    <row r="1174" spans="3:4">
      <c r="C1174" s="546"/>
      <c r="D1174" s="546"/>
    </row>
    <row r="1175" spans="3:4">
      <c r="C1175" s="546"/>
      <c r="D1175" s="546"/>
    </row>
    <row r="1176" spans="3:4">
      <c r="C1176" s="546"/>
      <c r="D1176" s="546"/>
    </row>
    <row r="1177" spans="3:4">
      <c r="C1177" s="546"/>
      <c r="D1177" s="546"/>
    </row>
    <row r="1178" spans="3:4">
      <c r="C1178" s="546"/>
      <c r="D1178" s="546"/>
    </row>
    <row r="1179" spans="3:4">
      <c r="C1179" s="546"/>
      <c r="D1179" s="546"/>
    </row>
    <row r="1180" spans="3:4">
      <c r="C1180" s="546"/>
      <c r="D1180" s="546"/>
    </row>
    <row r="1181" spans="3:4">
      <c r="C1181" s="546"/>
      <c r="D1181" s="546"/>
    </row>
    <row r="1182" spans="3:4">
      <c r="C1182" s="546"/>
      <c r="D1182" s="546"/>
    </row>
    <row r="1183" spans="3:4">
      <c r="C1183" s="546"/>
      <c r="D1183" s="546"/>
    </row>
    <row r="1184" spans="3:4">
      <c r="C1184" s="546"/>
      <c r="D1184" s="546"/>
    </row>
    <row r="1185" spans="3:4">
      <c r="C1185" s="546"/>
      <c r="D1185" s="546"/>
    </row>
    <row r="1186" spans="3:4">
      <c r="C1186" s="546"/>
      <c r="D1186" s="546"/>
    </row>
    <row r="1187" spans="3:4">
      <c r="C1187" s="546"/>
      <c r="D1187" s="546"/>
    </row>
    <row r="1188" spans="3:4">
      <c r="C1188" s="546"/>
      <c r="D1188" s="546"/>
    </row>
    <row r="1189" spans="3:4">
      <c r="C1189" s="546"/>
      <c r="D1189" s="546"/>
    </row>
    <row r="1190" spans="3:4">
      <c r="C1190" s="546"/>
      <c r="D1190" s="546"/>
    </row>
    <row r="1191" spans="3:4">
      <c r="C1191" s="546"/>
      <c r="D1191" s="546"/>
    </row>
    <row r="1192" spans="3:4">
      <c r="C1192" s="546"/>
      <c r="D1192" s="546"/>
    </row>
    <row r="1193" spans="3:4">
      <c r="C1193" s="546"/>
      <c r="D1193" s="546"/>
    </row>
    <row r="1194" spans="3:4">
      <c r="C1194" s="546"/>
      <c r="D1194" s="546"/>
    </row>
    <row r="1195" spans="3:4">
      <c r="C1195" s="546"/>
      <c r="D1195" s="546"/>
    </row>
    <row r="1196" spans="3:4">
      <c r="C1196" s="546"/>
      <c r="D1196" s="546"/>
    </row>
    <row r="1197" spans="3:4">
      <c r="C1197" s="546"/>
      <c r="D1197" s="546"/>
    </row>
    <row r="1198" spans="3:4">
      <c r="C1198" s="546"/>
      <c r="D1198" s="546"/>
    </row>
    <row r="1199" spans="3:4">
      <c r="C1199" s="546"/>
      <c r="D1199" s="546"/>
    </row>
    <row r="1200" spans="3:4">
      <c r="C1200" s="546"/>
      <c r="D1200" s="546"/>
    </row>
    <row r="1201" spans="3:4">
      <c r="C1201" s="546"/>
      <c r="D1201" s="546"/>
    </row>
    <row r="1202" spans="3:4">
      <c r="C1202" s="546"/>
      <c r="D1202" s="546"/>
    </row>
    <row r="1203" spans="3:4">
      <c r="C1203" s="546"/>
      <c r="D1203" s="546"/>
    </row>
    <row r="1204" spans="3:4">
      <c r="C1204" s="546"/>
      <c r="D1204" s="546"/>
    </row>
    <row r="1205" spans="3:4">
      <c r="C1205" s="546"/>
      <c r="D1205" s="546"/>
    </row>
    <row r="1206" spans="3:4">
      <c r="C1206" s="546"/>
      <c r="D1206" s="546"/>
    </row>
    <row r="1207" spans="3:4">
      <c r="C1207" s="546"/>
      <c r="D1207" s="546"/>
    </row>
    <row r="1208" spans="3:4">
      <c r="C1208" s="546"/>
      <c r="D1208" s="546"/>
    </row>
    <row r="1209" spans="3:4">
      <c r="C1209" s="546"/>
      <c r="D1209" s="546"/>
    </row>
    <row r="1210" spans="3:4">
      <c r="C1210" s="546"/>
      <c r="D1210" s="546"/>
    </row>
    <row r="1211" spans="3:4">
      <c r="C1211" s="546"/>
      <c r="D1211" s="546"/>
    </row>
    <row r="1212" spans="3:4">
      <c r="C1212" s="546"/>
      <c r="D1212" s="546"/>
    </row>
    <row r="1213" spans="3:4">
      <c r="C1213" s="546"/>
      <c r="D1213" s="546"/>
    </row>
    <row r="1214" spans="3:4">
      <c r="C1214" s="546"/>
      <c r="D1214" s="546"/>
    </row>
    <row r="1215" spans="3:4">
      <c r="C1215" s="546"/>
      <c r="D1215" s="546"/>
    </row>
    <row r="1216" spans="3:4">
      <c r="C1216" s="546"/>
      <c r="D1216" s="546"/>
    </row>
    <row r="1217" spans="3:4">
      <c r="C1217" s="546"/>
      <c r="D1217" s="546"/>
    </row>
    <row r="1218" spans="3:4">
      <c r="C1218" s="546"/>
      <c r="D1218" s="546"/>
    </row>
    <row r="1219" spans="3:4">
      <c r="C1219" s="546"/>
      <c r="D1219" s="546"/>
    </row>
    <row r="1220" spans="3:4">
      <c r="C1220" s="546"/>
      <c r="D1220" s="546"/>
    </row>
    <row r="1221" spans="3:4">
      <c r="C1221" s="546"/>
      <c r="D1221" s="546"/>
    </row>
    <row r="1222" spans="3:4">
      <c r="C1222" s="546"/>
      <c r="D1222" s="546"/>
    </row>
    <row r="1223" spans="3:4">
      <c r="C1223" s="546"/>
      <c r="D1223" s="546"/>
    </row>
    <row r="1224" spans="3:4">
      <c r="C1224" s="546"/>
      <c r="D1224" s="546"/>
    </row>
    <row r="1225" spans="3:4">
      <c r="C1225" s="546"/>
      <c r="D1225" s="546"/>
    </row>
    <row r="1226" spans="3:4">
      <c r="C1226" s="546"/>
      <c r="D1226" s="546"/>
    </row>
    <row r="1227" spans="3:4">
      <c r="C1227" s="546"/>
      <c r="D1227" s="546"/>
    </row>
    <row r="1228" spans="3:4">
      <c r="C1228" s="546"/>
      <c r="D1228" s="546"/>
    </row>
    <row r="1229" spans="3:4">
      <c r="C1229" s="546"/>
      <c r="D1229" s="546"/>
    </row>
    <row r="1230" spans="3:4">
      <c r="C1230" s="546"/>
      <c r="D1230" s="546"/>
    </row>
    <row r="1231" spans="3:4">
      <c r="C1231" s="546"/>
      <c r="D1231" s="546"/>
    </row>
    <row r="1232" spans="3:4">
      <c r="C1232" s="546"/>
      <c r="D1232" s="546"/>
    </row>
    <row r="1233" spans="3:4">
      <c r="C1233" s="546"/>
      <c r="D1233" s="546"/>
    </row>
    <row r="1234" spans="3:4">
      <c r="C1234" s="546"/>
      <c r="D1234" s="546"/>
    </row>
    <row r="1235" spans="3:4">
      <c r="C1235" s="546"/>
      <c r="D1235" s="546"/>
    </row>
    <row r="1236" spans="3:4">
      <c r="C1236" s="546"/>
      <c r="D1236" s="546"/>
    </row>
    <row r="1237" spans="3:4">
      <c r="C1237" s="546"/>
      <c r="D1237" s="546"/>
    </row>
    <row r="1238" spans="3:4">
      <c r="C1238" s="546"/>
      <c r="D1238" s="546"/>
    </row>
    <row r="1239" spans="3:4">
      <c r="C1239" s="546"/>
      <c r="D1239" s="546"/>
    </row>
    <row r="1240" spans="3:4">
      <c r="C1240" s="546"/>
      <c r="D1240" s="546"/>
    </row>
    <row r="1241" spans="3:4">
      <c r="C1241" s="546"/>
      <c r="D1241" s="546"/>
    </row>
    <row r="1242" spans="3:4">
      <c r="C1242" s="546"/>
      <c r="D1242" s="546"/>
    </row>
    <row r="1243" spans="3:4">
      <c r="C1243" s="546"/>
      <c r="D1243" s="546"/>
    </row>
    <row r="1244" spans="3:4">
      <c r="C1244" s="546"/>
      <c r="D1244" s="546"/>
    </row>
    <row r="1245" spans="3:4">
      <c r="C1245" s="546"/>
      <c r="D1245" s="546"/>
    </row>
    <row r="1246" spans="3:4">
      <c r="C1246" s="546"/>
      <c r="D1246" s="546"/>
    </row>
    <row r="1247" spans="3:4">
      <c r="C1247" s="546"/>
      <c r="D1247" s="546"/>
    </row>
    <row r="1248" spans="3:4">
      <c r="C1248" s="546"/>
      <c r="D1248" s="546"/>
    </row>
    <row r="1249" spans="3:4">
      <c r="C1249" s="546"/>
      <c r="D1249" s="546"/>
    </row>
    <row r="1250" spans="3:4">
      <c r="C1250" s="546"/>
      <c r="D1250" s="546"/>
    </row>
    <row r="1251" spans="3:4">
      <c r="C1251" s="546"/>
      <c r="D1251" s="546"/>
    </row>
    <row r="1252" spans="3:4">
      <c r="C1252" s="546"/>
      <c r="D1252" s="546"/>
    </row>
    <row r="1253" spans="3:4">
      <c r="C1253" s="546"/>
      <c r="D1253" s="546"/>
    </row>
    <row r="1254" spans="3:4">
      <c r="C1254" s="546"/>
      <c r="D1254" s="546"/>
    </row>
    <row r="1255" spans="3:4">
      <c r="C1255" s="546"/>
      <c r="D1255" s="546"/>
    </row>
    <row r="1256" spans="3:4">
      <c r="C1256" s="546"/>
      <c r="D1256" s="546"/>
    </row>
    <row r="1257" spans="3:4">
      <c r="C1257" s="546"/>
      <c r="D1257" s="546"/>
    </row>
    <row r="1258" spans="3:4">
      <c r="C1258" s="546"/>
      <c r="D1258" s="546"/>
    </row>
    <row r="1259" spans="3:4">
      <c r="C1259" s="546"/>
      <c r="D1259" s="546"/>
    </row>
    <row r="1260" spans="3:4">
      <c r="C1260" s="546"/>
      <c r="D1260" s="546"/>
    </row>
    <row r="1261" spans="3:4">
      <c r="C1261" s="546"/>
      <c r="D1261" s="546"/>
    </row>
    <row r="1262" spans="3:4">
      <c r="C1262" s="546"/>
      <c r="D1262" s="546"/>
    </row>
    <row r="1263" spans="3:4">
      <c r="C1263" s="546"/>
      <c r="D1263" s="546"/>
    </row>
    <row r="1264" spans="3:4">
      <c r="C1264" s="546"/>
      <c r="D1264" s="546"/>
    </row>
    <row r="1265" spans="3:4">
      <c r="C1265" s="546"/>
      <c r="D1265" s="546"/>
    </row>
    <row r="1266" spans="3:4">
      <c r="C1266" s="546"/>
      <c r="D1266" s="546"/>
    </row>
    <row r="1267" spans="3:4">
      <c r="C1267" s="546"/>
      <c r="D1267" s="546"/>
    </row>
    <row r="1268" spans="3:4">
      <c r="C1268" s="546"/>
      <c r="D1268" s="546"/>
    </row>
    <row r="1269" spans="3:4">
      <c r="C1269" s="546"/>
      <c r="D1269" s="546"/>
    </row>
    <row r="1270" spans="3:4">
      <c r="C1270" s="546"/>
      <c r="D1270" s="546"/>
    </row>
    <row r="1271" spans="3:4">
      <c r="C1271" s="546"/>
      <c r="D1271" s="546"/>
    </row>
    <row r="1272" spans="3:4">
      <c r="C1272" s="546"/>
      <c r="D1272" s="546"/>
    </row>
    <row r="1273" spans="3:4">
      <c r="C1273" s="546"/>
      <c r="D1273" s="546"/>
    </row>
    <row r="1274" spans="3:4">
      <c r="C1274" s="546"/>
      <c r="D1274" s="546"/>
    </row>
    <row r="1275" spans="3:4">
      <c r="C1275" s="546"/>
      <c r="D1275" s="546"/>
    </row>
    <row r="1276" spans="3:4">
      <c r="C1276" s="546"/>
      <c r="D1276" s="546"/>
    </row>
    <row r="1277" spans="3:4">
      <c r="C1277" s="546"/>
      <c r="D1277" s="546"/>
    </row>
    <row r="1278" spans="3:4">
      <c r="C1278" s="546"/>
      <c r="D1278" s="546"/>
    </row>
    <row r="1279" spans="3:4">
      <c r="C1279" s="546"/>
      <c r="D1279" s="546"/>
    </row>
    <row r="1280" spans="3:4">
      <c r="C1280" s="546"/>
      <c r="D1280" s="546"/>
    </row>
    <row r="1281" spans="3:4">
      <c r="C1281" s="546"/>
      <c r="D1281" s="546"/>
    </row>
    <row r="1282" spans="3:4">
      <c r="C1282" s="546"/>
      <c r="D1282" s="546"/>
    </row>
    <row r="1283" spans="3:4">
      <c r="C1283" s="546"/>
      <c r="D1283" s="546"/>
    </row>
    <row r="1284" spans="3:4">
      <c r="C1284" s="546"/>
      <c r="D1284" s="546"/>
    </row>
    <row r="1285" spans="3:4">
      <c r="C1285" s="546"/>
      <c r="D1285" s="546"/>
    </row>
    <row r="1286" spans="3:4">
      <c r="C1286" s="546"/>
      <c r="D1286" s="546"/>
    </row>
    <row r="1287" spans="3:4">
      <c r="C1287" s="546"/>
      <c r="D1287" s="546"/>
    </row>
    <row r="1288" spans="3:4">
      <c r="C1288" s="546"/>
      <c r="D1288" s="546"/>
    </row>
    <row r="1289" spans="3:4">
      <c r="C1289" s="546"/>
      <c r="D1289" s="546"/>
    </row>
    <row r="1290" spans="3:4">
      <c r="C1290" s="546"/>
      <c r="D1290" s="546"/>
    </row>
    <row r="1291" spans="3:4">
      <c r="C1291" s="546"/>
      <c r="D1291" s="546"/>
    </row>
    <row r="1292" spans="3:4">
      <c r="C1292" s="546"/>
      <c r="D1292" s="546"/>
    </row>
    <row r="1293" spans="3:4">
      <c r="C1293" s="546"/>
      <c r="D1293" s="546"/>
    </row>
    <row r="1294" spans="3:4">
      <c r="C1294" s="546"/>
      <c r="D1294" s="546"/>
    </row>
    <row r="1295" spans="3:4">
      <c r="C1295" s="546"/>
      <c r="D1295" s="546"/>
    </row>
    <row r="1296" spans="3:4">
      <c r="C1296" s="546"/>
      <c r="D1296" s="546"/>
    </row>
    <row r="1297" spans="3:4">
      <c r="C1297" s="546"/>
      <c r="D1297" s="546"/>
    </row>
    <row r="1298" spans="3:4">
      <c r="C1298" s="546"/>
      <c r="D1298" s="546"/>
    </row>
    <row r="1299" spans="3:4">
      <c r="C1299" s="546"/>
      <c r="D1299" s="546"/>
    </row>
    <row r="1300" spans="3:4">
      <c r="C1300" s="546"/>
      <c r="D1300" s="546"/>
    </row>
    <row r="1301" spans="3:4">
      <c r="C1301" s="546"/>
      <c r="D1301" s="546"/>
    </row>
    <row r="1302" spans="3:4">
      <c r="C1302" s="546"/>
      <c r="D1302" s="546"/>
    </row>
    <row r="1303" spans="3:4">
      <c r="C1303" s="546"/>
      <c r="D1303" s="546"/>
    </row>
    <row r="1304" spans="3:4">
      <c r="C1304" s="546"/>
      <c r="D1304" s="546"/>
    </row>
    <row r="1305" spans="3:4">
      <c r="C1305" s="546"/>
      <c r="D1305" s="546"/>
    </row>
    <row r="1306" spans="3:4">
      <c r="C1306" s="546"/>
      <c r="D1306" s="546"/>
    </row>
    <row r="1307" spans="3:4">
      <c r="C1307" s="546"/>
      <c r="D1307" s="546"/>
    </row>
    <row r="1308" spans="3:4">
      <c r="C1308" s="546"/>
      <c r="D1308" s="546"/>
    </row>
    <row r="1309" spans="3:4">
      <c r="C1309" s="546"/>
      <c r="D1309" s="546"/>
    </row>
    <row r="1310" spans="3:4">
      <c r="C1310" s="546"/>
      <c r="D1310" s="546"/>
    </row>
    <row r="1311" spans="3:4">
      <c r="C1311" s="546"/>
      <c r="D1311" s="546"/>
    </row>
    <row r="1312" spans="3:4">
      <c r="C1312" s="546"/>
      <c r="D1312" s="546"/>
    </row>
    <row r="1313" spans="3:4">
      <c r="C1313" s="546"/>
      <c r="D1313" s="546"/>
    </row>
    <row r="1314" spans="3:4">
      <c r="C1314" s="546"/>
      <c r="D1314" s="546"/>
    </row>
    <row r="1315" spans="3:4">
      <c r="C1315" s="546"/>
      <c r="D1315" s="546"/>
    </row>
    <row r="1316" spans="3:4">
      <c r="C1316" s="546"/>
      <c r="D1316" s="546"/>
    </row>
    <row r="1317" spans="3:4">
      <c r="C1317" s="546"/>
      <c r="D1317" s="546"/>
    </row>
    <row r="1318" spans="3:4">
      <c r="C1318" s="546"/>
      <c r="D1318" s="546"/>
    </row>
    <row r="1319" spans="3:4">
      <c r="C1319" s="546"/>
      <c r="D1319" s="546"/>
    </row>
    <row r="1320" spans="3:4">
      <c r="C1320" s="546"/>
      <c r="D1320" s="546"/>
    </row>
    <row r="1321" spans="3:4">
      <c r="C1321" s="546"/>
      <c r="D1321" s="546"/>
    </row>
    <row r="1322" spans="3:4">
      <c r="C1322" s="546"/>
      <c r="D1322" s="546"/>
    </row>
    <row r="1323" spans="3:4">
      <c r="C1323" s="546"/>
      <c r="D1323" s="546"/>
    </row>
    <row r="1324" spans="3:4">
      <c r="C1324" s="546"/>
      <c r="D1324" s="546"/>
    </row>
    <row r="1325" spans="3:4">
      <c r="C1325" s="546"/>
      <c r="D1325" s="546"/>
    </row>
    <row r="1326" spans="3:4">
      <c r="C1326" s="546"/>
      <c r="D1326" s="546"/>
    </row>
    <row r="1327" spans="3:4">
      <c r="C1327" s="546"/>
      <c r="D1327" s="546"/>
    </row>
    <row r="1328" spans="3:4">
      <c r="C1328" s="546"/>
      <c r="D1328" s="546"/>
    </row>
    <row r="1329" spans="3:4">
      <c r="C1329" s="546"/>
      <c r="D1329" s="546"/>
    </row>
    <row r="1330" spans="3:4">
      <c r="C1330" s="546"/>
      <c r="D1330" s="546"/>
    </row>
    <row r="1331" spans="3:4">
      <c r="C1331" s="546"/>
      <c r="D1331" s="546"/>
    </row>
    <row r="1332" spans="3:4">
      <c r="C1332" s="546"/>
      <c r="D1332" s="546"/>
    </row>
    <row r="1333" spans="3:4">
      <c r="C1333" s="546"/>
      <c r="D1333" s="546"/>
    </row>
    <row r="1334" spans="3:4">
      <c r="C1334" s="546"/>
      <c r="D1334" s="546"/>
    </row>
    <row r="1335" spans="3:4">
      <c r="C1335" s="546"/>
      <c r="D1335" s="546"/>
    </row>
    <row r="1336" spans="3:4">
      <c r="C1336" s="546"/>
      <c r="D1336" s="546"/>
    </row>
    <row r="1337" spans="3:4">
      <c r="C1337" s="546"/>
      <c r="D1337" s="546"/>
    </row>
    <row r="1338" spans="3:4">
      <c r="C1338" s="546"/>
      <c r="D1338" s="546"/>
    </row>
    <row r="1339" spans="3:4">
      <c r="C1339" s="546"/>
      <c r="D1339" s="546"/>
    </row>
    <row r="1340" spans="3:4">
      <c r="C1340" s="546"/>
      <c r="D1340" s="546"/>
    </row>
    <row r="1341" spans="3:4">
      <c r="C1341" s="546"/>
      <c r="D1341" s="546"/>
    </row>
    <row r="1342" spans="3:4">
      <c r="C1342" s="546"/>
      <c r="D1342" s="546"/>
    </row>
    <row r="1343" spans="3:4">
      <c r="C1343" s="546"/>
      <c r="D1343" s="546"/>
    </row>
    <row r="1344" spans="3:4">
      <c r="C1344" s="546"/>
      <c r="D1344" s="546"/>
    </row>
    <row r="1345" spans="3:4">
      <c r="C1345" s="546"/>
      <c r="D1345" s="546"/>
    </row>
    <row r="1346" spans="3:4">
      <c r="C1346" s="546"/>
      <c r="D1346" s="546"/>
    </row>
    <row r="1347" spans="3:4">
      <c r="C1347" s="546"/>
      <c r="D1347" s="546"/>
    </row>
    <row r="1348" spans="3:4">
      <c r="C1348" s="546"/>
      <c r="D1348" s="546"/>
    </row>
    <row r="1349" spans="3:4">
      <c r="C1349" s="546"/>
      <c r="D1349" s="546"/>
    </row>
    <row r="1350" spans="3:4">
      <c r="C1350" s="546"/>
      <c r="D1350" s="546"/>
    </row>
    <row r="1351" spans="3:4">
      <c r="C1351" s="546"/>
      <c r="D1351" s="546"/>
    </row>
    <row r="1352" spans="3:4">
      <c r="C1352" s="546"/>
      <c r="D1352" s="546"/>
    </row>
    <row r="1353" spans="3:4">
      <c r="C1353" s="546"/>
      <c r="D1353" s="546"/>
    </row>
    <row r="1354" spans="3:4">
      <c r="C1354" s="546"/>
      <c r="D1354" s="546"/>
    </row>
    <row r="1355" spans="3:4">
      <c r="C1355" s="546"/>
      <c r="D1355" s="546"/>
    </row>
    <row r="1356" spans="3:4">
      <c r="C1356" s="546"/>
      <c r="D1356" s="546"/>
    </row>
    <row r="1357" spans="3:4">
      <c r="C1357" s="546"/>
      <c r="D1357" s="546"/>
    </row>
    <row r="1358" spans="3:4">
      <c r="C1358" s="546"/>
      <c r="D1358" s="546"/>
    </row>
    <row r="1359" spans="3:4">
      <c r="C1359" s="546"/>
      <c r="D1359" s="546"/>
    </row>
    <row r="1360" spans="3:4">
      <c r="C1360" s="546"/>
      <c r="D1360" s="546"/>
    </row>
    <row r="1361" spans="3:4">
      <c r="C1361" s="546"/>
      <c r="D1361" s="546"/>
    </row>
    <row r="1362" spans="3:4">
      <c r="C1362" s="546"/>
      <c r="D1362" s="546"/>
    </row>
    <row r="1363" spans="3:4">
      <c r="C1363" s="546"/>
      <c r="D1363" s="546"/>
    </row>
    <row r="1364" spans="3:4">
      <c r="C1364" s="546"/>
      <c r="D1364" s="546"/>
    </row>
    <row r="1365" spans="3:4">
      <c r="C1365" s="546"/>
      <c r="D1365" s="546"/>
    </row>
    <row r="1366" spans="3:4">
      <c r="C1366" s="546"/>
      <c r="D1366" s="546"/>
    </row>
    <row r="1367" spans="3:4">
      <c r="C1367" s="546"/>
      <c r="D1367" s="546"/>
    </row>
    <row r="1368" spans="3:4">
      <c r="C1368" s="546"/>
      <c r="D1368" s="546"/>
    </row>
    <row r="1369" spans="3:4">
      <c r="C1369" s="546"/>
      <c r="D1369" s="546"/>
    </row>
    <row r="1370" spans="3:4">
      <c r="C1370" s="546"/>
      <c r="D1370" s="546"/>
    </row>
    <row r="1371" spans="3:4">
      <c r="C1371" s="546"/>
      <c r="D1371" s="546"/>
    </row>
    <row r="1372" spans="3:4">
      <c r="C1372" s="546"/>
      <c r="D1372" s="546"/>
    </row>
    <row r="1373" spans="3:4">
      <c r="C1373" s="546"/>
      <c r="D1373" s="546"/>
    </row>
    <row r="1374" spans="3:4">
      <c r="C1374" s="546"/>
      <c r="D1374" s="546"/>
    </row>
    <row r="1375" spans="3:4">
      <c r="C1375" s="546"/>
      <c r="D1375" s="546"/>
    </row>
    <row r="1376" spans="3:4">
      <c r="C1376" s="546"/>
      <c r="D1376" s="546"/>
    </row>
    <row r="1377" spans="3:4">
      <c r="C1377" s="546"/>
      <c r="D1377" s="546"/>
    </row>
    <row r="1378" spans="3:4">
      <c r="C1378" s="546"/>
      <c r="D1378" s="546"/>
    </row>
    <row r="1379" spans="3:4">
      <c r="C1379" s="546"/>
      <c r="D1379" s="546"/>
    </row>
    <row r="1380" spans="3:4">
      <c r="C1380" s="546"/>
      <c r="D1380" s="546"/>
    </row>
    <row r="1381" spans="3:4">
      <c r="C1381" s="546"/>
      <c r="D1381" s="546"/>
    </row>
    <row r="1382" spans="3:4">
      <c r="C1382" s="546"/>
      <c r="D1382" s="546"/>
    </row>
    <row r="1383" spans="3:4">
      <c r="C1383" s="546"/>
      <c r="D1383" s="546"/>
    </row>
    <row r="1384" spans="3:4">
      <c r="C1384" s="546"/>
      <c r="D1384" s="546"/>
    </row>
    <row r="1385" spans="3:4">
      <c r="C1385" s="546"/>
      <c r="D1385" s="546"/>
    </row>
    <row r="1386" spans="3:4">
      <c r="C1386" s="546"/>
      <c r="D1386" s="546"/>
    </row>
    <row r="1387" spans="3:4">
      <c r="C1387" s="546"/>
      <c r="D1387" s="546"/>
    </row>
    <row r="1388" spans="3:4">
      <c r="C1388" s="546"/>
      <c r="D1388" s="546"/>
    </row>
    <row r="1389" spans="3:4">
      <c r="C1389" s="546"/>
      <c r="D1389" s="546"/>
    </row>
    <row r="1390" spans="3:4">
      <c r="C1390" s="546"/>
      <c r="D1390" s="546"/>
    </row>
    <row r="1391" spans="3:4">
      <c r="C1391" s="546"/>
      <c r="D1391" s="546"/>
    </row>
    <row r="1392" spans="3:4">
      <c r="C1392" s="546"/>
      <c r="D1392" s="546"/>
    </row>
    <row r="1393" spans="3:4">
      <c r="C1393" s="546"/>
      <c r="D1393" s="546"/>
    </row>
    <row r="1394" spans="3:4">
      <c r="C1394" s="546"/>
      <c r="D1394" s="546"/>
    </row>
    <row r="1395" spans="3:4">
      <c r="C1395" s="546"/>
      <c r="D1395" s="546"/>
    </row>
    <row r="1396" spans="3:4">
      <c r="C1396" s="546"/>
      <c r="D1396" s="546"/>
    </row>
    <row r="1397" spans="3:4">
      <c r="C1397" s="546"/>
      <c r="D1397" s="546"/>
    </row>
    <row r="1398" spans="3:4">
      <c r="C1398" s="546"/>
      <c r="D1398" s="546"/>
    </row>
    <row r="1399" spans="3:4">
      <c r="C1399" s="546"/>
      <c r="D1399" s="546"/>
    </row>
    <row r="1400" spans="3:4">
      <c r="C1400" s="546"/>
      <c r="D1400" s="546"/>
    </row>
    <row r="1401" spans="3:4">
      <c r="C1401" s="546"/>
      <c r="D1401" s="546"/>
    </row>
    <row r="1402" spans="3:4">
      <c r="C1402" s="546"/>
      <c r="D1402" s="546"/>
    </row>
    <row r="1403" spans="3:4">
      <c r="C1403" s="546"/>
      <c r="D1403" s="546"/>
    </row>
    <row r="1404" spans="3:4">
      <c r="C1404" s="546"/>
      <c r="D1404" s="546"/>
    </row>
    <row r="1405" spans="3:4">
      <c r="C1405" s="546"/>
      <c r="D1405" s="546"/>
    </row>
    <row r="1406" spans="3:4">
      <c r="C1406" s="546"/>
      <c r="D1406" s="546"/>
    </row>
    <row r="1407" spans="3:4">
      <c r="C1407" s="546"/>
      <c r="D1407" s="546"/>
    </row>
    <row r="1408" spans="3:4">
      <c r="C1408" s="546"/>
      <c r="D1408" s="546"/>
    </row>
    <row r="1409" spans="3:4">
      <c r="C1409" s="546"/>
      <c r="D1409" s="546"/>
    </row>
    <row r="1410" spans="3:4">
      <c r="C1410" s="546"/>
      <c r="D1410" s="546"/>
    </row>
    <row r="1411" spans="3:4">
      <c r="C1411" s="546"/>
      <c r="D1411" s="546"/>
    </row>
    <row r="1412" spans="3:4">
      <c r="C1412" s="546"/>
      <c r="D1412" s="546"/>
    </row>
    <row r="1413" spans="3:4">
      <c r="C1413" s="546"/>
      <c r="D1413" s="546"/>
    </row>
    <row r="1414" spans="3:4">
      <c r="C1414" s="546"/>
      <c r="D1414" s="546"/>
    </row>
    <row r="1415" spans="3:4">
      <c r="C1415" s="546"/>
      <c r="D1415" s="546"/>
    </row>
    <row r="1416" spans="3:4">
      <c r="C1416" s="546"/>
      <c r="D1416" s="546"/>
    </row>
    <row r="1417" spans="3:4">
      <c r="C1417" s="546"/>
      <c r="D1417" s="546"/>
    </row>
    <row r="1418" spans="3:4">
      <c r="C1418" s="546"/>
      <c r="D1418" s="546"/>
    </row>
    <row r="1419" spans="3:4">
      <c r="C1419" s="546"/>
      <c r="D1419" s="546"/>
    </row>
    <row r="1420" spans="3:4">
      <c r="C1420" s="546"/>
      <c r="D1420" s="546"/>
    </row>
    <row r="1421" spans="3:4">
      <c r="C1421" s="546"/>
      <c r="D1421" s="546"/>
    </row>
    <row r="1422" spans="3:4">
      <c r="C1422" s="546"/>
      <c r="D1422" s="546"/>
    </row>
    <row r="1423" spans="3:4">
      <c r="C1423" s="546"/>
      <c r="D1423" s="546"/>
    </row>
    <row r="1424" spans="3:4">
      <c r="C1424" s="546"/>
      <c r="D1424" s="546"/>
    </row>
    <row r="1425" spans="3:4">
      <c r="C1425" s="546"/>
      <c r="D1425" s="546"/>
    </row>
    <row r="1426" spans="3:4">
      <c r="C1426" s="546"/>
      <c r="D1426" s="546"/>
    </row>
    <row r="1427" spans="3:4">
      <c r="C1427" s="546"/>
      <c r="D1427" s="546"/>
    </row>
    <row r="1428" spans="3:4">
      <c r="C1428" s="546"/>
      <c r="D1428" s="546"/>
    </row>
    <row r="1429" spans="3:4">
      <c r="C1429" s="546"/>
      <c r="D1429" s="546"/>
    </row>
    <row r="1430" spans="3:4">
      <c r="C1430" s="546"/>
      <c r="D1430" s="546"/>
    </row>
    <row r="1431" spans="3:4">
      <c r="C1431" s="546"/>
      <c r="D1431" s="546"/>
    </row>
    <row r="1432" spans="3:4">
      <c r="C1432" s="546"/>
      <c r="D1432" s="546"/>
    </row>
    <row r="1433" spans="3:4">
      <c r="C1433" s="546"/>
      <c r="D1433" s="546"/>
    </row>
    <row r="1434" spans="3:4">
      <c r="C1434" s="546"/>
      <c r="D1434" s="546"/>
    </row>
    <row r="1435" spans="3:4">
      <c r="C1435" s="546"/>
      <c r="D1435" s="546"/>
    </row>
    <row r="1436" spans="3:4">
      <c r="C1436" s="546"/>
      <c r="D1436" s="546"/>
    </row>
    <row r="1437" spans="3:4">
      <c r="C1437" s="546"/>
      <c r="D1437" s="546"/>
    </row>
    <row r="1438" spans="3:4">
      <c r="C1438" s="546"/>
      <c r="D1438" s="546"/>
    </row>
    <row r="1439" spans="3:4">
      <c r="C1439" s="546"/>
      <c r="D1439" s="546"/>
    </row>
    <row r="1440" spans="3:4">
      <c r="C1440" s="546"/>
      <c r="D1440" s="546"/>
    </row>
    <row r="1441" spans="3:4">
      <c r="C1441" s="546"/>
      <c r="D1441" s="546"/>
    </row>
    <row r="1442" spans="3:4">
      <c r="C1442" s="546"/>
      <c r="D1442" s="546"/>
    </row>
    <row r="1443" spans="3:4">
      <c r="C1443" s="546"/>
      <c r="D1443" s="546"/>
    </row>
    <row r="1444" spans="3:4">
      <c r="C1444" s="546"/>
      <c r="D1444" s="546"/>
    </row>
    <row r="1445" spans="3:4">
      <c r="C1445" s="546"/>
      <c r="D1445" s="546"/>
    </row>
    <row r="1446" spans="3:4">
      <c r="C1446" s="546"/>
      <c r="D1446" s="546"/>
    </row>
    <row r="1447" spans="3:4">
      <c r="C1447" s="546"/>
      <c r="D1447" s="546"/>
    </row>
    <row r="1448" spans="3:4">
      <c r="C1448" s="546"/>
      <c r="D1448" s="546"/>
    </row>
    <row r="1449" spans="3:4">
      <c r="C1449" s="546"/>
      <c r="D1449" s="546"/>
    </row>
    <row r="1450" spans="3:4">
      <c r="C1450" s="546"/>
      <c r="D1450" s="546"/>
    </row>
    <row r="1451" spans="3:4">
      <c r="C1451" s="546"/>
      <c r="D1451" s="546"/>
    </row>
    <row r="1452" spans="3:4">
      <c r="C1452" s="546"/>
      <c r="D1452" s="546"/>
    </row>
    <row r="1453" spans="3:4">
      <c r="C1453" s="546"/>
      <c r="D1453" s="546"/>
    </row>
    <row r="1454" spans="3:4">
      <c r="C1454" s="546"/>
      <c r="D1454" s="546"/>
    </row>
    <row r="1455" spans="3:4">
      <c r="C1455" s="546"/>
      <c r="D1455" s="546"/>
    </row>
    <row r="1456" spans="3:4">
      <c r="C1456" s="546"/>
      <c r="D1456" s="546"/>
    </row>
    <row r="1457" spans="3:4">
      <c r="C1457" s="546"/>
      <c r="D1457" s="546"/>
    </row>
    <row r="1458" spans="3:4">
      <c r="C1458" s="546"/>
      <c r="D1458" s="546"/>
    </row>
    <row r="1459" spans="3:4">
      <c r="C1459" s="546"/>
      <c r="D1459" s="546"/>
    </row>
    <row r="1460" spans="3:4">
      <c r="C1460" s="546"/>
      <c r="D1460" s="546"/>
    </row>
    <row r="1461" spans="3:4">
      <c r="C1461" s="546"/>
      <c r="D1461" s="546"/>
    </row>
    <row r="1462" spans="3:4">
      <c r="C1462" s="546"/>
      <c r="D1462" s="546"/>
    </row>
    <row r="1463" spans="3:4">
      <c r="C1463" s="546"/>
      <c r="D1463" s="546"/>
    </row>
    <row r="1464" spans="3:4">
      <c r="C1464" s="546"/>
      <c r="D1464" s="546"/>
    </row>
    <row r="1465" spans="3:4">
      <c r="C1465" s="546"/>
      <c r="D1465" s="546"/>
    </row>
    <row r="1466" spans="3:4">
      <c r="C1466" s="546"/>
      <c r="D1466" s="546"/>
    </row>
    <row r="1467" spans="3:4">
      <c r="C1467" s="546"/>
      <c r="D1467" s="546"/>
    </row>
    <row r="1468" spans="3:4">
      <c r="C1468" s="546"/>
      <c r="D1468" s="546"/>
    </row>
    <row r="1469" spans="3:4">
      <c r="C1469" s="546"/>
      <c r="D1469" s="546"/>
    </row>
    <row r="1470" spans="3:4">
      <c r="C1470" s="546"/>
      <c r="D1470" s="546"/>
    </row>
    <row r="1471" spans="3:4">
      <c r="C1471" s="546"/>
      <c r="D1471" s="546"/>
    </row>
    <row r="1472" spans="3:4">
      <c r="C1472" s="546"/>
      <c r="D1472" s="546"/>
    </row>
    <row r="1473" spans="3:4">
      <c r="C1473" s="546"/>
      <c r="D1473" s="546"/>
    </row>
    <row r="1474" spans="3:4">
      <c r="C1474" s="546"/>
      <c r="D1474" s="546"/>
    </row>
    <row r="1475" spans="3:4">
      <c r="C1475" s="546"/>
      <c r="D1475" s="546"/>
    </row>
    <row r="1476" spans="3:4">
      <c r="C1476" s="546"/>
      <c r="D1476" s="546"/>
    </row>
    <row r="1477" spans="3:4">
      <c r="C1477" s="546"/>
      <c r="D1477" s="546"/>
    </row>
    <row r="1478" spans="3:4">
      <c r="C1478" s="546"/>
      <c r="D1478" s="546"/>
    </row>
    <row r="1479" spans="3:4">
      <c r="C1479" s="546"/>
      <c r="D1479" s="546"/>
    </row>
    <row r="1480" spans="3:4">
      <c r="C1480" s="546"/>
      <c r="D1480" s="546"/>
    </row>
    <row r="1481" spans="3:4">
      <c r="C1481" s="546"/>
      <c r="D1481" s="546"/>
    </row>
    <row r="1482" spans="3:4">
      <c r="C1482" s="546"/>
      <c r="D1482" s="546"/>
    </row>
    <row r="1483" spans="3:4">
      <c r="C1483" s="546"/>
      <c r="D1483" s="546"/>
    </row>
    <row r="1484" spans="3:4">
      <c r="C1484" s="546"/>
      <c r="D1484" s="546"/>
    </row>
    <row r="1485" spans="3:4">
      <c r="C1485" s="546"/>
      <c r="D1485" s="546"/>
    </row>
    <row r="1486" spans="3:4">
      <c r="C1486" s="546"/>
      <c r="D1486" s="546"/>
    </row>
    <row r="1487" spans="3:4">
      <c r="C1487" s="546"/>
      <c r="D1487" s="546"/>
    </row>
    <row r="1488" spans="3:4">
      <c r="C1488" s="546"/>
      <c r="D1488" s="546"/>
    </row>
    <row r="1489" spans="3:4">
      <c r="C1489" s="546"/>
      <c r="D1489" s="546"/>
    </row>
    <row r="1490" spans="3:4">
      <c r="C1490" s="546"/>
      <c r="D1490" s="546"/>
    </row>
    <row r="1491" spans="3:4">
      <c r="C1491" s="546"/>
      <c r="D1491" s="546"/>
    </row>
    <row r="1492" spans="3:4">
      <c r="C1492" s="546"/>
      <c r="D1492" s="546"/>
    </row>
    <row r="1493" spans="3:4">
      <c r="C1493" s="546"/>
      <c r="D1493" s="546"/>
    </row>
    <row r="1494" spans="3:4">
      <c r="C1494" s="546"/>
      <c r="D1494" s="546"/>
    </row>
    <row r="1495" spans="3:4">
      <c r="C1495" s="546"/>
      <c r="D1495" s="546"/>
    </row>
    <row r="1496" spans="3:4">
      <c r="C1496" s="546"/>
      <c r="D1496" s="546"/>
    </row>
    <row r="1497" spans="3:4">
      <c r="C1497" s="546"/>
      <c r="D1497" s="546"/>
    </row>
    <row r="1498" spans="3:4">
      <c r="C1498" s="546"/>
      <c r="D1498" s="546"/>
    </row>
    <row r="1499" spans="3:4">
      <c r="C1499" s="546"/>
      <c r="D1499" s="546"/>
    </row>
    <row r="1500" spans="3:4">
      <c r="C1500" s="546"/>
      <c r="D1500" s="546"/>
    </row>
    <row r="1501" spans="3:4">
      <c r="C1501" s="546"/>
      <c r="D1501" s="546"/>
    </row>
    <row r="1502" spans="3:4">
      <c r="C1502" s="546"/>
      <c r="D1502" s="546"/>
    </row>
    <row r="1503" spans="3:4">
      <c r="C1503" s="546"/>
      <c r="D1503" s="546"/>
    </row>
    <row r="1504" spans="3:4">
      <c r="C1504" s="546"/>
      <c r="D1504" s="546"/>
    </row>
    <row r="1505" spans="3:4">
      <c r="C1505" s="546"/>
      <c r="D1505" s="546"/>
    </row>
    <row r="1506" spans="3:4">
      <c r="C1506" s="546"/>
      <c r="D1506" s="546"/>
    </row>
    <row r="1507" spans="3:4">
      <c r="C1507" s="546"/>
      <c r="D1507" s="546"/>
    </row>
    <row r="1508" spans="3:4">
      <c r="C1508" s="546"/>
      <c r="D1508" s="546"/>
    </row>
    <row r="1509" spans="3:4">
      <c r="C1509" s="546"/>
      <c r="D1509" s="546"/>
    </row>
    <row r="1510" spans="3:4">
      <c r="C1510" s="546"/>
      <c r="D1510" s="546"/>
    </row>
    <row r="1511" spans="3:4">
      <c r="C1511" s="546"/>
      <c r="D1511" s="546"/>
    </row>
    <row r="1512" spans="3:4">
      <c r="C1512" s="546"/>
      <c r="D1512" s="546"/>
    </row>
    <row r="1513" spans="3:4">
      <c r="C1513" s="546"/>
      <c r="D1513" s="546"/>
    </row>
    <row r="1514" spans="3:4">
      <c r="C1514" s="546"/>
      <c r="D1514" s="546"/>
    </row>
    <row r="1515" spans="3:4">
      <c r="C1515" s="546"/>
      <c r="D1515" s="546"/>
    </row>
    <row r="1516" spans="3:4">
      <c r="C1516" s="546"/>
      <c r="D1516" s="546"/>
    </row>
    <row r="1517" spans="3:4">
      <c r="C1517" s="546"/>
      <c r="D1517" s="546"/>
    </row>
    <row r="1518" spans="3:4">
      <c r="C1518" s="546"/>
      <c r="D1518" s="546"/>
    </row>
    <row r="1519" spans="3:4">
      <c r="C1519" s="546"/>
      <c r="D1519" s="546"/>
    </row>
    <row r="1520" spans="3:4">
      <c r="C1520" s="546"/>
      <c r="D1520" s="546"/>
    </row>
    <row r="1521" spans="3:4">
      <c r="C1521" s="546"/>
      <c r="D1521" s="546"/>
    </row>
    <row r="1522" spans="3:4">
      <c r="C1522" s="546"/>
      <c r="D1522" s="546"/>
    </row>
    <row r="1523" spans="3:4">
      <c r="C1523" s="546"/>
      <c r="D1523" s="546"/>
    </row>
    <row r="1524" spans="3:4">
      <c r="C1524" s="546"/>
      <c r="D1524" s="546"/>
    </row>
    <row r="1525" spans="3:4">
      <c r="C1525" s="546"/>
      <c r="D1525" s="546"/>
    </row>
    <row r="1526" spans="3:4">
      <c r="C1526" s="546"/>
      <c r="D1526" s="546"/>
    </row>
    <row r="1527" spans="3:4">
      <c r="C1527" s="546"/>
      <c r="D1527" s="546"/>
    </row>
    <row r="1528" spans="3:4">
      <c r="C1528" s="546"/>
      <c r="D1528" s="546"/>
    </row>
    <row r="1529" spans="3:4">
      <c r="C1529" s="546"/>
      <c r="D1529" s="546"/>
    </row>
    <row r="1530" spans="3:4">
      <c r="C1530" s="546"/>
      <c r="D1530" s="546"/>
    </row>
    <row r="1531" spans="3:4">
      <c r="C1531" s="546"/>
      <c r="D1531" s="546"/>
    </row>
    <row r="1532" spans="3:4">
      <c r="C1532" s="546"/>
      <c r="D1532" s="546"/>
    </row>
    <row r="1533" spans="3:4">
      <c r="C1533" s="546"/>
      <c r="D1533" s="546"/>
    </row>
    <row r="1534" spans="3:4">
      <c r="C1534" s="546"/>
      <c r="D1534" s="546"/>
    </row>
    <row r="1535" spans="3:4">
      <c r="C1535" s="546"/>
      <c r="D1535" s="546"/>
    </row>
    <row r="1536" spans="3:4">
      <c r="C1536" s="546"/>
      <c r="D1536" s="546"/>
    </row>
    <row r="1537" spans="3:4">
      <c r="C1537" s="546"/>
      <c r="D1537" s="546"/>
    </row>
    <row r="1538" spans="3:4">
      <c r="C1538" s="546"/>
      <c r="D1538" s="546"/>
    </row>
    <row r="1539" spans="3:4">
      <c r="C1539" s="546"/>
      <c r="D1539" s="546"/>
    </row>
    <row r="1540" spans="3:4">
      <c r="C1540" s="546"/>
      <c r="D1540" s="546"/>
    </row>
    <row r="1541" spans="3:4">
      <c r="C1541" s="546"/>
      <c r="D1541" s="546"/>
    </row>
    <row r="1542" spans="3:4">
      <c r="C1542" s="546"/>
      <c r="D1542" s="546"/>
    </row>
    <row r="1543" spans="3:4">
      <c r="C1543" s="546"/>
      <c r="D1543" s="546"/>
    </row>
    <row r="1544" spans="3:4">
      <c r="C1544" s="546"/>
      <c r="D1544" s="546"/>
    </row>
    <row r="1545" spans="3:4">
      <c r="C1545" s="546"/>
      <c r="D1545" s="546"/>
    </row>
    <row r="1546" spans="3:4">
      <c r="C1546" s="546"/>
      <c r="D1546" s="546"/>
    </row>
    <row r="1547" spans="3:4">
      <c r="C1547" s="546"/>
      <c r="D1547" s="546"/>
    </row>
    <row r="1548" spans="3:4">
      <c r="C1548" s="546"/>
      <c r="D1548" s="546"/>
    </row>
    <row r="1549" spans="3:4">
      <c r="C1549" s="546"/>
      <c r="D1549" s="546"/>
    </row>
    <row r="1550" spans="3:4">
      <c r="C1550" s="546"/>
      <c r="D1550" s="546"/>
    </row>
    <row r="1551" spans="3:4">
      <c r="C1551" s="546"/>
      <c r="D1551" s="546"/>
    </row>
    <row r="1552" spans="3:4">
      <c r="C1552" s="546"/>
      <c r="D1552" s="546"/>
    </row>
    <row r="1553" spans="3:4">
      <c r="C1553" s="546"/>
      <c r="D1553" s="546"/>
    </row>
    <row r="1554" spans="3:4">
      <c r="C1554" s="546"/>
      <c r="D1554" s="546"/>
    </row>
    <row r="1555" spans="3:4">
      <c r="C1555" s="546"/>
      <c r="D1555" s="546"/>
    </row>
    <row r="1556" spans="3:4">
      <c r="C1556" s="546"/>
      <c r="D1556" s="546"/>
    </row>
    <row r="1557" spans="3:4">
      <c r="C1557" s="546"/>
      <c r="D1557" s="546"/>
    </row>
    <row r="1558" spans="3:4">
      <c r="C1558" s="546"/>
      <c r="D1558" s="546"/>
    </row>
    <row r="1559" spans="3:4">
      <c r="C1559" s="546"/>
      <c r="D1559" s="546"/>
    </row>
    <row r="1560" spans="3:4">
      <c r="C1560" s="546"/>
      <c r="D1560" s="546"/>
    </row>
    <row r="1561" spans="3:4">
      <c r="C1561" s="546"/>
      <c r="D1561" s="546"/>
    </row>
    <row r="1562" spans="3:4">
      <c r="C1562" s="546"/>
      <c r="D1562" s="546"/>
    </row>
    <row r="1563" spans="3:4">
      <c r="C1563" s="546"/>
      <c r="D1563" s="546"/>
    </row>
    <row r="1564" spans="3:4">
      <c r="C1564" s="546"/>
      <c r="D1564" s="546"/>
    </row>
    <row r="1565" spans="3:4">
      <c r="C1565" s="546"/>
      <c r="D1565" s="546"/>
    </row>
    <row r="1566" spans="3:4">
      <c r="C1566" s="546"/>
      <c r="D1566" s="546"/>
    </row>
    <row r="1567" spans="3:4">
      <c r="C1567" s="546"/>
      <c r="D1567" s="546"/>
    </row>
    <row r="1568" spans="3:4">
      <c r="C1568" s="546"/>
      <c r="D1568" s="546"/>
    </row>
    <row r="1569" spans="3:4">
      <c r="C1569" s="546"/>
      <c r="D1569" s="546"/>
    </row>
    <row r="1570" spans="3:4">
      <c r="C1570" s="546"/>
      <c r="D1570" s="546"/>
    </row>
    <row r="1571" spans="3:4">
      <c r="C1571" s="546"/>
      <c r="D1571" s="546"/>
    </row>
    <row r="1572" spans="3:4">
      <c r="C1572" s="546"/>
      <c r="D1572" s="546"/>
    </row>
    <row r="1573" spans="3:4">
      <c r="C1573" s="546"/>
      <c r="D1573" s="546"/>
    </row>
    <row r="1574" spans="3:4">
      <c r="C1574" s="546"/>
      <c r="D1574" s="546"/>
    </row>
    <row r="1575" spans="3:4">
      <c r="C1575" s="546"/>
      <c r="D1575" s="546"/>
    </row>
    <row r="1576" spans="3:4">
      <c r="C1576" s="546"/>
      <c r="D1576" s="546"/>
    </row>
    <row r="1577" spans="3:4">
      <c r="C1577" s="546"/>
      <c r="D1577" s="546"/>
    </row>
    <row r="1578" spans="3:4">
      <c r="C1578" s="546"/>
      <c r="D1578" s="546"/>
    </row>
    <row r="1579" spans="3:4">
      <c r="C1579" s="546"/>
      <c r="D1579" s="546"/>
    </row>
    <row r="1580" spans="3:4">
      <c r="C1580" s="546"/>
      <c r="D1580" s="546"/>
    </row>
    <row r="1581" spans="3:4">
      <c r="C1581" s="546"/>
      <c r="D1581" s="546"/>
    </row>
    <row r="1582" spans="3:4">
      <c r="C1582" s="546"/>
      <c r="D1582" s="546"/>
    </row>
    <row r="1583" spans="3:4">
      <c r="C1583" s="546"/>
      <c r="D1583" s="546"/>
    </row>
    <row r="1584" spans="3:4">
      <c r="C1584" s="546"/>
      <c r="D1584" s="546"/>
    </row>
    <row r="1585" spans="3:4">
      <c r="C1585" s="546"/>
      <c r="D1585" s="546"/>
    </row>
    <row r="1586" spans="3:4">
      <c r="C1586" s="546"/>
      <c r="D1586" s="546"/>
    </row>
    <row r="1587" spans="3:4">
      <c r="C1587" s="546"/>
      <c r="D1587" s="546"/>
    </row>
    <row r="1588" spans="3:4">
      <c r="C1588" s="546"/>
      <c r="D1588" s="546"/>
    </row>
    <row r="1589" spans="3:4">
      <c r="C1589" s="546"/>
      <c r="D1589" s="546"/>
    </row>
    <row r="1590" spans="3:4">
      <c r="C1590" s="546"/>
      <c r="D1590" s="546"/>
    </row>
    <row r="1591" spans="3:4">
      <c r="C1591" s="546"/>
      <c r="D1591" s="546"/>
    </row>
    <row r="1592" spans="3:4">
      <c r="C1592" s="546"/>
      <c r="D1592" s="546"/>
    </row>
    <row r="1593" spans="3:4">
      <c r="C1593" s="546"/>
      <c r="D1593" s="546"/>
    </row>
    <row r="1594" spans="3:4">
      <c r="C1594" s="546"/>
      <c r="D1594" s="546"/>
    </row>
    <row r="1595" spans="3:4">
      <c r="C1595" s="546"/>
      <c r="D1595" s="546"/>
    </row>
    <row r="1596" spans="3:4">
      <c r="C1596" s="546"/>
      <c r="D1596" s="546"/>
    </row>
    <row r="1597" spans="3:4">
      <c r="C1597" s="546"/>
      <c r="D1597" s="546"/>
    </row>
    <row r="1598" spans="3:4">
      <c r="C1598" s="546"/>
      <c r="D1598" s="546"/>
    </row>
    <row r="1599" spans="3:4">
      <c r="C1599" s="546"/>
      <c r="D1599" s="546"/>
    </row>
    <row r="1600" spans="3:4">
      <c r="C1600" s="546"/>
      <c r="D1600" s="546"/>
    </row>
    <row r="1601" spans="3:4">
      <c r="C1601" s="546"/>
      <c r="D1601" s="546"/>
    </row>
    <row r="1602" spans="3:4">
      <c r="C1602" s="546"/>
      <c r="D1602" s="546"/>
    </row>
    <row r="1603" spans="3:4">
      <c r="C1603" s="546"/>
      <c r="D1603" s="546"/>
    </row>
    <row r="1604" spans="3:4">
      <c r="C1604" s="546"/>
      <c r="D1604" s="546"/>
    </row>
    <row r="1605" spans="3:4">
      <c r="C1605" s="546"/>
      <c r="D1605" s="546"/>
    </row>
    <row r="1606" spans="3:4">
      <c r="C1606" s="546"/>
      <c r="D1606" s="546"/>
    </row>
    <row r="1607" spans="3:4">
      <c r="C1607" s="546"/>
      <c r="D1607" s="546"/>
    </row>
    <row r="1608" spans="3:4">
      <c r="C1608" s="546"/>
      <c r="D1608" s="546"/>
    </row>
    <row r="1609" spans="3:4">
      <c r="C1609" s="546"/>
      <c r="D1609" s="546"/>
    </row>
    <row r="1610" spans="3:4">
      <c r="C1610" s="546"/>
      <c r="D1610" s="546"/>
    </row>
    <row r="1611" spans="3:4">
      <c r="C1611" s="546"/>
      <c r="D1611" s="546"/>
    </row>
    <row r="1612" spans="3:4">
      <c r="C1612" s="546"/>
      <c r="D1612" s="546"/>
    </row>
    <row r="1613" spans="3:4">
      <c r="C1613" s="546"/>
      <c r="D1613" s="546"/>
    </row>
    <row r="1614" spans="3:4">
      <c r="C1614" s="546"/>
      <c r="D1614" s="546"/>
    </row>
    <row r="1615" spans="3:4">
      <c r="C1615" s="546"/>
      <c r="D1615" s="546"/>
    </row>
    <row r="1616" spans="3:4">
      <c r="C1616" s="546"/>
      <c r="D1616" s="546"/>
    </row>
    <row r="1617" spans="3:4">
      <c r="C1617" s="546"/>
      <c r="D1617" s="546"/>
    </row>
    <row r="1618" spans="3:4">
      <c r="C1618" s="546"/>
      <c r="D1618" s="546"/>
    </row>
    <row r="1619" spans="3:4">
      <c r="C1619" s="546"/>
      <c r="D1619" s="546"/>
    </row>
    <row r="1620" spans="3:4">
      <c r="C1620" s="546"/>
      <c r="D1620" s="546"/>
    </row>
    <row r="1621" spans="3:4">
      <c r="C1621" s="546"/>
      <c r="D1621" s="546"/>
    </row>
    <row r="1622" spans="3:4">
      <c r="C1622" s="546"/>
      <c r="D1622" s="546"/>
    </row>
    <row r="1623" spans="3:4">
      <c r="C1623" s="546"/>
      <c r="D1623" s="546"/>
    </row>
    <row r="1624" spans="3:4">
      <c r="C1624" s="546"/>
      <c r="D1624" s="546"/>
    </row>
    <row r="1625" spans="3:4">
      <c r="C1625" s="546"/>
      <c r="D1625" s="546"/>
    </row>
    <row r="1626" spans="3:4">
      <c r="C1626" s="546"/>
      <c r="D1626" s="546"/>
    </row>
    <row r="1627" spans="3:4">
      <c r="C1627" s="546"/>
      <c r="D1627" s="546"/>
    </row>
    <row r="1628" spans="3:4">
      <c r="C1628" s="546"/>
      <c r="D1628" s="546"/>
    </row>
    <row r="1629" spans="3:4">
      <c r="C1629" s="546"/>
      <c r="D1629" s="546"/>
    </row>
    <row r="1630" spans="3:4">
      <c r="C1630" s="546"/>
      <c r="D1630" s="546"/>
    </row>
    <row r="1631" spans="3:4">
      <c r="C1631" s="546"/>
      <c r="D1631" s="546"/>
    </row>
    <row r="1632" spans="3:4">
      <c r="C1632" s="546"/>
      <c r="D1632" s="546"/>
    </row>
    <row r="1633" spans="3:4">
      <c r="C1633" s="546"/>
      <c r="D1633" s="546"/>
    </row>
    <row r="1634" spans="3:4">
      <c r="C1634" s="546"/>
      <c r="D1634" s="546"/>
    </row>
    <row r="1635" spans="3:4">
      <c r="C1635" s="546"/>
      <c r="D1635" s="546"/>
    </row>
    <row r="1636" spans="3:4">
      <c r="C1636" s="546"/>
      <c r="D1636" s="546"/>
    </row>
    <row r="1637" spans="3:4">
      <c r="C1637" s="546"/>
      <c r="D1637" s="546"/>
    </row>
    <row r="1638" spans="3:4">
      <c r="C1638" s="546"/>
      <c r="D1638" s="546"/>
    </row>
    <row r="1639" spans="3:4">
      <c r="C1639" s="546"/>
      <c r="D1639" s="546"/>
    </row>
    <row r="1640" spans="3:4">
      <c r="C1640" s="546"/>
      <c r="D1640" s="546"/>
    </row>
    <row r="1641" spans="3:4">
      <c r="C1641" s="546"/>
      <c r="D1641" s="546"/>
    </row>
    <row r="1642" spans="3:4">
      <c r="C1642" s="546"/>
      <c r="D1642" s="546"/>
    </row>
    <row r="1643" spans="3:4">
      <c r="C1643" s="546"/>
      <c r="D1643" s="546"/>
    </row>
    <row r="1644" spans="3:4">
      <c r="C1644" s="546"/>
      <c r="D1644" s="546"/>
    </row>
    <row r="1645" spans="3:4">
      <c r="C1645" s="546"/>
      <c r="D1645" s="546"/>
    </row>
    <row r="1646" spans="3:4">
      <c r="C1646" s="546"/>
      <c r="D1646" s="546"/>
    </row>
    <row r="1647" spans="3:4">
      <c r="C1647" s="546"/>
      <c r="D1647" s="546"/>
    </row>
    <row r="1648" spans="3:4">
      <c r="C1648" s="546"/>
      <c r="D1648" s="546"/>
    </row>
    <row r="1649" spans="3:4">
      <c r="C1649" s="546"/>
      <c r="D1649" s="546"/>
    </row>
    <row r="1650" spans="3:4">
      <c r="C1650" s="546"/>
      <c r="D1650" s="546"/>
    </row>
    <row r="1651" spans="3:4">
      <c r="C1651" s="546"/>
      <c r="D1651" s="546"/>
    </row>
    <row r="1652" spans="3:4">
      <c r="C1652" s="546"/>
      <c r="D1652" s="546"/>
    </row>
    <row r="1653" spans="3:4">
      <c r="C1653" s="546"/>
      <c r="D1653" s="546"/>
    </row>
    <row r="1654" spans="3:4">
      <c r="C1654" s="546"/>
      <c r="D1654" s="546"/>
    </row>
    <row r="1655" spans="3:4">
      <c r="C1655" s="546"/>
      <c r="D1655" s="546"/>
    </row>
    <row r="1656" spans="3:4">
      <c r="C1656" s="546"/>
      <c r="D1656" s="546"/>
    </row>
    <row r="1657" spans="3:4">
      <c r="C1657" s="546"/>
      <c r="D1657" s="546"/>
    </row>
    <row r="1658" spans="3:4">
      <c r="C1658" s="546"/>
      <c r="D1658" s="546"/>
    </row>
    <row r="1659" spans="3:4">
      <c r="C1659" s="546"/>
      <c r="D1659" s="546"/>
    </row>
    <row r="1660" spans="3:4">
      <c r="C1660" s="546"/>
      <c r="D1660" s="546"/>
    </row>
    <row r="1661" spans="3:4">
      <c r="C1661" s="546"/>
      <c r="D1661" s="546"/>
    </row>
    <row r="1662" spans="3:4">
      <c r="C1662" s="546"/>
      <c r="D1662" s="546"/>
    </row>
    <row r="1663" spans="3:4">
      <c r="C1663" s="546"/>
      <c r="D1663" s="546"/>
    </row>
    <row r="1664" spans="3:4">
      <c r="C1664" s="546"/>
      <c r="D1664" s="546"/>
    </row>
    <row r="1665" spans="3:4">
      <c r="C1665" s="546"/>
      <c r="D1665" s="546"/>
    </row>
    <row r="1666" spans="3:4">
      <c r="C1666" s="546"/>
      <c r="D1666" s="546"/>
    </row>
    <row r="1667" spans="3:4">
      <c r="C1667" s="546"/>
      <c r="D1667" s="546"/>
    </row>
    <row r="1668" spans="3:4">
      <c r="C1668" s="546"/>
      <c r="D1668" s="546"/>
    </row>
    <row r="1669" spans="3:4">
      <c r="C1669" s="546"/>
      <c r="D1669" s="546"/>
    </row>
    <row r="1670" spans="3:4">
      <c r="C1670" s="546"/>
      <c r="D1670" s="546"/>
    </row>
    <row r="1671" spans="3:4">
      <c r="C1671" s="546"/>
      <c r="D1671" s="546"/>
    </row>
    <row r="1672" spans="3:4">
      <c r="C1672" s="546"/>
      <c r="D1672" s="546"/>
    </row>
    <row r="1673" spans="3:4">
      <c r="C1673" s="546"/>
      <c r="D1673" s="546"/>
    </row>
    <row r="1674" spans="3:4">
      <c r="C1674" s="546"/>
      <c r="D1674" s="546"/>
    </row>
    <row r="1675" spans="3:4">
      <c r="C1675" s="546"/>
      <c r="D1675" s="546"/>
    </row>
    <row r="1676" spans="3:4">
      <c r="C1676" s="546"/>
      <c r="D1676" s="546"/>
    </row>
    <row r="1677" spans="3:4">
      <c r="C1677" s="546"/>
      <c r="D1677" s="546"/>
    </row>
    <row r="1678" spans="3:4">
      <c r="C1678" s="546"/>
      <c r="D1678" s="546"/>
    </row>
    <row r="1679" spans="3:4">
      <c r="C1679" s="546"/>
      <c r="D1679" s="546"/>
    </row>
    <row r="1680" spans="3:4">
      <c r="C1680" s="546"/>
      <c r="D1680" s="546"/>
    </row>
    <row r="1681" spans="3:4">
      <c r="C1681" s="546"/>
      <c r="D1681" s="546"/>
    </row>
    <row r="1682" spans="3:4">
      <c r="C1682" s="546"/>
      <c r="D1682" s="546"/>
    </row>
    <row r="1683" spans="3:4">
      <c r="C1683" s="546"/>
      <c r="D1683" s="546"/>
    </row>
    <row r="1684" spans="3:4">
      <c r="C1684" s="546"/>
      <c r="D1684" s="546"/>
    </row>
    <row r="1685" spans="3:4">
      <c r="C1685" s="546"/>
      <c r="D1685" s="546"/>
    </row>
    <row r="1686" spans="3:4">
      <c r="C1686" s="546"/>
      <c r="D1686" s="546"/>
    </row>
    <row r="1687" spans="3:4">
      <c r="C1687" s="546"/>
      <c r="D1687" s="546"/>
    </row>
    <row r="1688" spans="3:4">
      <c r="C1688" s="546"/>
      <c r="D1688" s="546"/>
    </row>
    <row r="1689" spans="3:4">
      <c r="C1689" s="546"/>
      <c r="D1689" s="546"/>
    </row>
    <row r="1690" spans="3:4">
      <c r="C1690" s="546"/>
      <c r="D1690" s="546"/>
    </row>
    <row r="1691" spans="3:4">
      <c r="C1691" s="546"/>
      <c r="D1691" s="546"/>
    </row>
    <row r="1692" spans="3:4">
      <c r="C1692" s="546"/>
      <c r="D1692" s="546"/>
    </row>
    <row r="1693" spans="3:4">
      <c r="C1693" s="546"/>
      <c r="D1693" s="546"/>
    </row>
    <row r="1694" spans="3:4">
      <c r="C1694" s="546"/>
      <c r="D1694" s="546"/>
    </row>
    <row r="1695" spans="3:4">
      <c r="C1695" s="546"/>
      <c r="D1695" s="546"/>
    </row>
    <row r="1696" spans="3:4">
      <c r="C1696" s="546"/>
      <c r="D1696" s="546"/>
    </row>
    <row r="1697" spans="3:4">
      <c r="C1697" s="546"/>
      <c r="D1697" s="546"/>
    </row>
    <row r="1698" spans="3:4">
      <c r="C1698" s="546"/>
      <c r="D1698" s="546"/>
    </row>
    <row r="1699" spans="3:4">
      <c r="C1699" s="546"/>
      <c r="D1699" s="546"/>
    </row>
    <row r="1700" spans="3:4">
      <c r="C1700" s="546"/>
      <c r="D1700" s="546"/>
    </row>
    <row r="1701" spans="3:4">
      <c r="C1701" s="546"/>
      <c r="D1701" s="546"/>
    </row>
    <row r="1702" spans="3:4">
      <c r="C1702" s="546"/>
      <c r="D1702" s="546"/>
    </row>
    <row r="1703" spans="3:4">
      <c r="C1703" s="546"/>
      <c r="D1703" s="546"/>
    </row>
    <row r="1704" spans="3:4">
      <c r="C1704" s="546"/>
      <c r="D1704" s="546"/>
    </row>
    <row r="1705" spans="3:4">
      <c r="C1705" s="546"/>
      <c r="D1705" s="546"/>
    </row>
    <row r="1706" spans="3:4">
      <c r="C1706" s="546"/>
      <c r="D1706" s="546"/>
    </row>
    <row r="1707" spans="3:4">
      <c r="C1707" s="546"/>
      <c r="D1707" s="546"/>
    </row>
    <row r="1708" spans="3:4">
      <c r="C1708" s="546"/>
      <c r="D1708" s="546"/>
    </row>
    <row r="1709" spans="3:4">
      <c r="C1709" s="546"/>
      <c r="D1709" s="546"/>
    </row>
    <row r="1710" spans="3:4">
      <c r="C1710" s="546"/>
      <c r="D1710" s="546"/>
    </row>
    <row r="1711" spans="3:4">
      <c r="C1711" s="546"/>
      <c r="D1711" s="546"/>
    </row>
    <row r="1712" spans="3:4">
      <c r="C1712" s="546"/>
      <c r="D1712" s="546"/>
    </row>
    <row r="1713" spans="3:4">
      <c r="C1713" s="546"/>
      <c r="D1713" s="546"/>
    </row>
    <row r="1714" spans="3:4">
      <c r="C1714" s="546"/>
      <c r="D1714" s="546"/>
    </row>
    <row r="1715" spans="3:4">
      <c r="C1715" s="546"/>
      <c r="D1715" s="546"/>
    </row>
    <row r="1716" spans="3:4">
      <c r="C1716" s="546"/>
      <c r="D1716" s="546"/>
    </row>
    <row r="1717" spans="3:4">
      <c r="C1717" s="546"/>
      <c r="D1717" s="546"/>
    </row>
    <row r="1718" spans="3:4">
      <c r="C1718" s="546"/>
      <c r="D1718" s="546"/>
    </row>
    <row r="1719" spans="3:4">
      <c r="C1719" s="546"/>
      <c r="D1719" s="546"/>
    </row>
    <row r="1720" spans="3:4">
      <c r="C1720" s="546"/>
      <c r="D1720" s="546"/>
    </row>
    <row r="1721" spans="3:4">
      <c r="C1721" s="546"/>
      <c r="D1721" s="546"/>
    </row>
    <row r="1722" spans="3:4">
      <c r="C1722" s="546"/>
      <c r="D1722" s="546"/>
    </row>
    <row r="1723" spans="3:4">
      <c r="C1723" s="546"/>
      <c r="D1723" s="546"/>
    </row>
    <row r="1724" spans="3:4">
      <c r="C1724" s="546"/>
      <c r="D1724" s="546"/>
    </row>
    <row r="1725" spans="3:4">
      <c r="C1725" s="546"/>
      <c r="D1725" s="546"/>
    </row>
    <row r="1726" spans="3:4">
      <c r="C1726" s="546"/>
      <c r="D1726" s="546"/>
    </row>
    <row r="1727" spans="3:4">
      <c r="C1727" s="546"/>
      <c r="D1727" s="546"/>
    </row>
    <row r="1728" spans="3:4">
      <c r="C1728" s="546"/>
      <c r="D1728" s="546"/>
    </row>
    <row r="1729" spans="3:4">
      <c r="C1729" s="546"/>
      <c r="D1729" s="546"/>
    </row>
    <row r="1730" spans="3:4">
      <c r="C1730" s="546"/>
      <c r="D1730" s="546"/>
    </row>
    <row r="1731" spans="3:4">
      <c r="C1731" s="546"/>
      <c r="D1731" s="546"/>
    </row>
    <row r="1732" spans="3:4">
      <c r="C1732" s="546"/>
      <c r="D1732" s="546"/>
    </row>
    <row r="1733" spans="3:4">
      <c r="C1733" s="546"/>
      <c r="D1733" s="546"/>
    </row>
    <row r="1734" spans="3:4">
      <c r="C1734" s="546"/>
      <c r="D1734" s="546"/>
    </row>
    <row r="1735" spans="3:4">
      <c r="C1735" s="546"/>
      <c r="D1735" s="546"/>
    </row>
    <row r="1736" spans="3:4">
      <c r="C1736" s="546"/>
      <c r="D1736" s="546"/>
    </row>
    <row r="1737" spans="3:4">
      <c r="C1737" s="546"/>
      <c r="D1737" s="546"/>
    </row>
    <row r="1738" spans="3:4">
      <c r="C1738" s="546"/>
      <c r="D1738" s="546"/>
    </row>
    <row r="1739" spans="3:4">
      <c r="C1739" s="546"/>
      <c r="D1739" s="546"/>
    </row>
    <row r="1740" spans="3:4">
      <c r="C1740" s="546"/>
      <c r="D1740" s="546"/>
    </row>
    <row r="1741" spans="3:4">
      <c r="C1741" s="546"/>
      <c r="D1741" s="546"/>
    </row>
    <row r="1742" spans="3:4">
      <c r="C1742" s="546"/>
      <c r="D1742" s="546"/>
    </row>
    <row r="1743" spans="3:4">
      <c r="C1743" s="546"/>
      <c r="D1743" s="546"/>
    </row>
    <row r="1744" spans="3:4">
      <c r="C1744" s="546"/>
      <c r="D1744" s="546"/>
    </row>
    <row r="1745" spans="3:4">
      <c r="C1745" s="546"/>
      <c r="D1745" s="546"/>
    </row>
    <row r="1746" spans="3:4">
      <c r="C1746" s="546"/>
      <c r="D1746" s="546"/>
    </row>
    <row r="1747" spans="3:4">
      <c r="C1747" s="546"/>
      <c r="D1747" s="546"/>
    </row>
    <row r="1748" spans="3:4">
      <c r="C1748" s="546"/>
      <c r="D1748" s="546"/>
    </row>
    <row r="1749" spans="3:4">
      <c r="C1749" s="546"/>
      <c r="D1749" s="546"/>
    </row>
    <row r="1750" spans="3:4">
      <c r="C1750" s="546"/>
      <c r="D1750" s="546"/>
    </row>
    <row r="1751" spans="3:4">
      <c r="C1751" s="546"/>
      <c r="D1751" s="546"/>
    </row>
    <row r="1752" spans="3:4">
      <c r="C1752" s="546"/>
      <c r="D1752" s="546"/>
    </row>
    <row r="1753" spans="3:4">
      <c r="C1753" s="546"/>
      <c r="D1753" s="546"/>
    </row>
    <row r="1754" spans="3:4">
      <c r="C1754" s="546"/>
      <c r="D1754" s="546"/>
    </row>
    <row r="1755" spans="3:4">
      <c r="C1755" s="546"/>
      <c r="D1755" s="546"/>
    </row>
    <row r="1756" spans="3:4">
      <c r="C1756" s="546"/>
      <c r="D1756" s="546"/>
    </row>
    <row r="1757" spans="3:4">
      <c r="C1757" s="546"/>
      <c r="D1757" s="546"/>
    </row>
    <row r="1758" spans="3:4">
      <c r="C1758" s="546"/>
      <c r="D1758" s="546"/>
    </row>
    <row r="1759" spans="3:4">
      <c r="C1759" s="546"/>
      <c r="D1759" s="546"/>
    </row>
    <row r="1760" spans="3:4">
      <c r="C1760" s="546"/>
      <c r="D1760" s="546"/>
    </row>
    <row r="1761" spans="3:4">
      <c r="C1761" s="546"/>
      <c r="D1761" s="546"/>
    </row>
    <row r="1762" spans="3:4">
      <c r="C1762" s="546"/>
      <c r="D1762" s="546"/>
    </row>
    <row r="1763" spans="3:4">
      <c r="C1763" s="546"/>
      <c r="D1763" s="546"/>
    </row>
    <row r="1764" spans="3:4">
      <c r="C1764" s="546"/>
      <c r="D1764" s="546"/>
    </row>
    <row r="1765" spans="3:4">
      <c r="C1765" s="546"/>
      <c r="D1765" s="546"/>
    </row>
    <row r="1766" spans="3:4">
      <c r="C1766" s="546"/>
      <c r="D1766" s="546"/>
    </row>
    <row r="1767" spans="3:4">
      <c r="C1767" s="546"/>
      <c r="D1767" s="546"/>
    </row>
    <row r="1768" spans="3:4">
      <c r="C1768" s="546"/>
      <c r="D1768" s="546"/>
    </row>
    <row r="1769" spans="3:4">
      <c r="C1769" s="546"/>
      <c r="D1769" s="546"/>
    </row>
    <row r="1770" spans="3:4">
      <c r="C1770" s="546"/>
      <c r="D1770" s="546"/>
    </row>
    <row r="1771" spans="3:4">
      <c r="C1771" s="546"/>
      <c r="D1771" s="546"/>
    </row>
    <row r="1772" spans="3:4">
      <c r="C1772" s="546"/>
      <c r="D1772" s="546"/>
    </row>
    <row r="1773" spans="3:4">
      <c r="C1773" s="546"/>
      <c r="D1773" s="546"/>
    </row>
    <row r="1774" spans="3:4">
      <c r="C1774" s="546"/>
      <c r="D1774" s="546"/>
    </row>
    <row r="1775" spans="3:4">
      <c r="C1775" s="546"/>
      <c r="D1775" s="546"/>
    </row>
    <row r="1776" spans="3:4">
      <c r="C1776" s="546"/>
      <c r="D1776" s="546"/>
    </row>
    <row r="1777" spans="3:4">
      <c r="C1777" s="546"/>
      <c r="D1777" s="546"/>
    </row>
    <row r="1778" spans="3:4">
      <c r="C1778" s="546"/>
      <c r="D1778" s="546"/>
    </row>
    <row r="1779" spans="3:4">
      <c r="C1779" s="546"/>
      <c r="D1779" s="546"/>
    </row>
    <row r="1780" spans="3:4">
      <c r="C1780" s="546"/>
      <c r="D1780" s="546"/>
    </row>
    <row r="1781" spans="3:4">
      <c r="C1781" s="546"/>
      <c r="D1781" s="546"/>
    </row>
    <row r="1782" spans="3:4">
      <c r="C1782" s="546"/>
      <c r="D1782" s="546"/>
    </row>
    <row r="1783" spans="3:4">
      <c r="C1783" s="546"/>
      <c r="D1783" s="546"/>
    </row>
    <row r="1784" spans="3:4">
      <c r="C1784" s="546"/>
      <c r="D1784" s="546"/>
    </row>
    <row r="1785" spans="3:4">
      <c r="C1785" s="546"/>
      <c r="D1785" s="546"/>
    </row>
    <row r="1786" spans="3:4">
      <c r="C1786" s="546"/>
      <c r="D1786" s="546"/>
    </row>
    <row r="1787" spans="3:4">
      <c r="C1787" s="546"/>
      <c r="D1787" s="546"/>
    </row>
    <row r="1788" spans="3:4">
      <c r="C1788" s="546"/>
      <c r="D1788" s="546"/>
    </row>
    <row r="1789" spans="3:4">
      <c r="C1789" s="546"/>
      <c r="D1789" s="546"/>
    </row>
    <row r="1790" spans="3:4">
      <c r="C1790" s="546"/>
      <c r="D1790" s="546"/>
    </row>
    <row r="1791" spans="3:4">
      <c r="C1791" s="546"/>
      <c r="D1791" s="546"/>
    </row>
    <row r="1792" spans="3:4">
      <c r="C1792" s="546"/>
      <c r="D1792" s="546"/>
    </row>
    <row r="1793" spans="3:4">
      <c r="C1793" s="546"/>
      <c r="D1793" s="546"/>
    </row>
    <row r="1794" spans="3:4">
      <c r="C1794" s="546"/>
      <c r="D1794" s="546"/>
    </row>
    <row r="1795" spans="3:4">
      <c r="C1795" s="546"/>
      <c r="D1795" s="546"/>
    </row>
    <row r="1796" spans="3:4">
      <c r="C1796" s="546"/>
      <c r="D1796" s="546"/>
    </row>
    <row r="1797" spans="3:4">
      <c r="C1797" s="546"/>
      <c r="D1797" s="546"/>
    </row>
    <row r="1798" spans="3:4">
      <c r="C1798" s="546"/>
      <c r="D1798" s="546"/>
    </row>
    <row r="1799" spans="3:4">
      <c r="C1799" s="546"/>
      <c r="D1799" s="546"/>
    </row>
    <row r="1800" spans="3:4">
      <c r="C1800" s="546"/>
      <c r="D1800" s="546"/>
    </row>
    <row r="1801" spans="3:4">
      <c r="C1801" s="546"/>
      <c r="D1801" s="546"/>
    </row>
    <row r="1802" spans="3:4">
      <c r="C1802" s="546"/>
      <c r="D1802" s="546"/>
    </row>
    <row r="1803" spans="3:4">
      <c r="C1803" s="546"/>
      <c r="D1803" s="546"/>
    </row>
    <row r="1804" spans="3:4">
      <c r="C1804" s="546"/>
      <c r="D1804" s="546"/>
    </row>
    <row r="1805" spans="3:4">
      <c r="C1805" s="546"/>
      <c r="D1805" s="546"/>
    </row>
    <row r="1806" spans="3:4">
      <c r="C1806" s="546"/>
      <c r="D1806" s="546"/>
    </row>
    <row r="1807" spans="3:4">
      <c r="C1807" s="546"/>
      <c r="D1807" s="546"/>
    </row>
    <row r="1808" spans="3:4">
      <c r="C1808" s="546"/>
      <c r="D1808" s="546"/>
    </row>
    <row r="1809" spans="3:4">
      <c r="C1809" s="546"/>
      <c r="D1809" s="546"/>
    </row>
    <row r="1810" spans="3:4">
      <c r="C1810" s="546"/>
      <c r="D1810" s="546"/>
    </row>
    <row r="1811" spans="3:4">
      <c r="C1811" s="546"/>
      <c r="D1811" s="546"/>
    </row>
    <row r="1812" spans="3:4">
      <c r="C1812" s="546"/>
      <c r="D1812" s="546"/>
    </row>
    <row r="1813" spans="3:4">
      <c r="C1813" s="546"/>
      <c r="D1813" s="546"/>
    </row>
    <row r="1814" spans="3:4">
      <c r="C1814" s="546"/>
      <c r="D1814" s="546"/>
    </row>
    <row r="1815" spans="3:4">
      <c r="C1815" s="546"/>
      <c r="D1815" s="546"/>
    </row>
    <row r="1816" spans="3:4">
      <c r="C1816" s="546"/>
      <c r="D1816" s="546"/>
    </row>
    <row r="1817" spans="3:4">
      <c r="C1817" s="546"/>
      <c r="D1817" s="546"/>
    </row>
    <row r="1818" spans="3:4">
      <c r="C1818" s="546"/>
      <c r="D1818" s="546"/>
    </row>
    <row r="1819" spans="3:4">
      <c r="C1819" s="546"/>
      <c r="D1819" s="546"/>
    </row>
    <row r="1820" spans="3:4">
      <c r="C1820" s="546"/>
      <c r="D1820" s="546"/>
    </row>
    <row r="1821" spans="3:4">
      <c r="C1821" s="546"/>
      <c r="D1821" s="546"/>
    </row>
    <row r="1822" spans="3:4">
      <c r="C1822" s="546"/>
      <c r="D1822" s="546"/>
    </row>
    <row r="1823" spans="3:4">
      <c r="C1823" s="546"/>
      <c r="D1823" s="546"/>
    </row>
    <row r="1824" spans="3:4">
      <c r="C1824" s="546"/>
      <c r="D1824" s="546"/>
    </row>
    <row r="1825" spans="3:4">
      <c r="C1825" s="546"/>
      <c r="D1825" s="546"/>
    </row>
    <row r="1826" spans="3:4">
      <c r="C1826" s="546"/>
      <c r="D1826" s="546"/>
    </row>
    <row r="1827" spans="3:4">
      <c r="C1827" s="546"/>
      <c r="D1827" s="546"/>
    </row>
    <row r="1828" spans="3:4">
      <c r="C1828" s="546"/>
      <c r="D1828" s="546"/>
    </row>
    <row r="1829" spans="3:4">
      <c r="C1829" s="546"/>
      <c r="D1829" s="546"/>
    </row>
    <row r="1830" spans="3:4">
      <c r="C1830" s="546"/>
      <c r="D1830" s="546"/>
    </row>
    <row r="1831" spans="3:4">
      <c r="C1831" s="546"/>
      <c r="D1831" s="546"/>
    </row>
    <row r="1832" spans="3:4">
      <c r="C1832" s="546"/>
      <c r="D1832" s="546"/>
    </row>
    <row r="1833" spans="3:4">
      <c r="C1833" s="546"/>
      <c r="D1833" s="546"/>
    </row>
    <row r="1834" spans="3:4">
      <c r="C1834" s="546"/>
      <c r="D1834" s="546"/>
    </row>
    <row r="1835" spans="3:4">
      <c r="C1835" s="546"/>
      <c r="D1835" s="546"/>
    </row>
    <row r="1836" spans="3:4">
      <c r="C1836" s="546"/>
      <c r="D1836" s="546"/>
    </row>
    <row r="1837" spans="3:4">
      <c r="C1837" s="546"/>
      <c r="D1837" s="546"/>
    </row>
    <row r="1838" spans="3:4">
      <c r="C1838" s="546"/>
      <c r="D1838" s="546"/>
    </row>
    <row r="1839" spans="3:4">
      <c r="C1839" s="546"/>
      <c r="D1839" s="546"/>
    </row>
    <row r="1840" spans="3:4">
      <c r="C1840" s="546"/>
      <c r="D1840" s="546"/>
    </row>
    <row r="1841" spans="3:4">
      <c r="C1841" s="546"/>
      <c r="D1841" s="546"/>
    </row>
    <row r="1842" spans="3:4">
      <c r="C1842" s="546"/>
      <c r="D1842" s="546"/>
    </row>
    <row r="1843" spans="3:4">
      <c r="C1843" s="546"/>
      <c r="D1843" s="546"/>
    </row>
    <row r="1844" spans="3:4">
      <c r="C1844" s="546"/>
      <c r="D1844" s="546"/>
    </row>
    <row r="1845" spans="3:4">
      <c r="C1845" s="546"/>
      <c r="D1845" s="546"/>
    </row>
    <row r="1846" spans="3:4">
      <c r="C1846" s="546"/>
      <c r="D1846" s="546"/>
    </row>
    <row r="1847" spans="3:4">
      <c r="C1847" s="546"/>
      <c r="D1847" s="546"/>
    </row>
    <row r="1848" spans="3:4">
      <c r="C1848" s="546"/>
      <c r="D1848" s="546"/>
    </row>
    <row r="1849" spans="3:4">
      <c r="C1849" s="546"/>
      <c r="D1849" s="546"/>
    </row>
    <row r="1850" spans="3:4">
      <c r="C1850" s="546"/>
      <c r="D1850" s="546"/>
    </row>
    <row r="1851" spans="3:4">
      <c r="C1851" s="546"/>
      <c r="D1851" s="546"/>
    </row>
    <row r="1852" spans="3:4">
      <c r="C1852" s="546"/>
      <c r="D1852" s="546"/>
    </row>
    <row r="1853" spans="3:4">
      <c r="C1853" s="546"/>
      <c r="D1853" s="546"/>
    </row>
    <row r="1854" spans="3:4">
      <c r="C1854" s="546"/>
      <c r="D1854" s="546"/>
    </row>
    <row r="1855" spans="3:4">
      <c r="C1855" s="546"/>
      <c r="D1855" s="546"/>
    </row>
    <row r="1856" spans="3:4">
      <c r="C1856" s="546"/>
      <c r="D1856" s="546"/>
    </row>
    <row r="1857" spans="3:4">
      <c r="C1857" s="546"/>
      <c r="D1857" s="546"/>
    </row>
    <row r="1858" spans="3:4">
      <c r="C1858" s="546"/>
      <c r="D1858" s="546"/>
    </row>
    <row r="1859" spans="3:4">
      <c r="C1859" s="546"/>
      <c r="D1859" s="546"/>
    </row>
    <row r="1860" spans="3:4">
      <c r="C1860" s="546"/>
      <c r="D1860" s="546"/>
    </row>
    <row r="1861" spans="3:4">
      <c r="C1861" s="546"/>
      <c r="D1861" s="546"/>
    </row>
    <row r="1862" spans="3:4">
      <c r="C1862" s="546"/>
      <c r="D1862" s="546"/>
    </row>
    <row r="1863" spans="3:4">
      <c r="C1863" s="546"/>
      <c r="D1863" s="546"/>
    </row>
    <row r="1864" spans="3:4">
      <c r="C1864" s="546"/>
      <c r="D1864" s="546"/>
    </row>
    <row r="1865" spans="3:4">
      <c r="C1865" s="546"/>
      <c r="D1865" s="546"/>
    </row>
    <row r="1866" spans="3:4">
      <c r="C1866" s="546"/>
      <c r="D1866" s="546"/>
    </row>
    <row r="1867" spans="3:4">
      <c r="C1867" s="546"/>
      <c r="D1867" s="546"/>
    </row>
    <row r="1868" spans="3:4">
      <c r="C1868" s="546"/>
      <c r="D1868" s="546"/>
    </row>
    <row r="1869" spans="3:4">
      <c r="C1869" s="546"/>
      <c r="D1869" s="546"/>
    </row>
    <row r="1870" spans="3:4">
      <c r="C1870" s="546"/>
      <c r="D1870" s="546"/>
    </row>
    <row r="1871" spans="3:4">
      <c r="C1871" s="546"/>
      <c r="D1871" s="546"/>
    </row>
    <row r="1872" spans="3:4">
      <c r="C1872" s="546"/>
      <c r="D1872" s="546"/>
    </row>
    <row r="1873" spans="3:4">
      <c r="C1873" s="546"/>
      <c r="D1873" s="546"/>
    </row>
    <row r="1874" spans="3:4">
      <c r="C1874" s="546"/>
      <c r="D1874" s="546"/>
    </row>
    <row r="1875" spans="3:4">
      <c r="C1875" s="546"/>
      <c r="D1875" s="546"/>
    </row>
    <row r="1876" spans="3:4">
      <c r="C1876" s="546"/>
      <c r="D1876" s="546"/>
    </row>
    <row r="1877" spans="3:4">
      <c r="C1877" s="546"/>
      <c r="D1877" s="546"/>
    </row>
    <row r="1878" spans="3:4">
      <c r="C1878" s="546"/>
      <c r="D1878" s="546"/>
    </row>
    <row r="1879" spans="3:4">
      <c r="C1879" s="546"/>
      <c r="D1879" s="546"/>
    </row>
    <row r="1880" spans="3:4">
      <c r="C1880" s="546"/>
      <c r="D1880" s="546"/>
    </row>
    <row r="1881" spans="3:4">
      <c r="C1881" s="546"/>
      <c r="D1881" s="546"/>
    </row>
    <row r="1882" spans="3:4">
      <c r="C1882" s="546"/>
      <c r="D1882" s="546"/>
    </row>
    <row r="1883" spans="3:4">
      <c r="C1883" s="546"/>
      <c r="D1883" s="546"/>
    </row>
    <row r="1884" spans="3:4">
      <c r="C1884" s="546"/>
      <c r="D1884" s="546"/>
    </row>
    <row r="1885" spans="3:4">
      <c r="C1885" s="546"/>
      <c r="D1885" s="546"/>
    </row>
    <row r="1886" spans="3:4">
      <c r="C1886" s="546"/>
      <c r="D1886" s="546"/>
    </row>
    <row r="1887" spans="3:4">
      <c r="C1887" s="546"/>
      <c r="D1887" s="546"/>
    </row>
    <row r="1888" spans="3:4">
      <c r="C1888" s="546"/>
      <c r="D1888" s="546"/>
    </row>
    <row r="1889" spans="3:4">
      <c r="C1889" s="546"/>
      <c r="D1889" s="546"/>
    </row>
    <row r="1890" spans="3:4">
      <c r="C1890" s="546"/>
      <c r="D1890" s="546"/>
    </row>
    <row r="1891" spans="3:4">
      <c r="C1891" s="546"/>
      <c r="D1891" s="546"/>
    </row>
    <row r="1892" spans="3:4">
      <c r="C1892" s="546"/>
      <c r="D1892" s="546"/>
    </row>
    <row r="1893" spans="3:4">
      <c r="C1893" s="546"/>
      <c r="D1893" s="546"/>
    </row>
    <row r="1894" spans="3:4">
      <c r="C1894" s="546"/>
      <c r="D1894" s="546"/>
    </row>
    <row r="1895" spans="3:4">
      <c r="C1895" s="546"/>
      <c r="D1895" s="546"/>
    </row>
    <row r="1896" spans="3:4">
      <c r="C1896" s="546"/>
      <c r="D1896" s="546"/>
    </row>
    <row r="1897" spans="3:4">
      <c r="C1897" s="546"/>
      <c r="D1897" s="546"/>
    </row>
    <row r="1898" spans="3:4">
      <c r="C1898" s="546"/>
      <c r="D1898" s="546"/>
    </row>
    <row r="1899" spans="3:4">
      <c r="C1899" s="546"/>
      <c r="D1899" s="546"/>
    </row>
    <row r="1900" spans="3:4">
      <c r="C1900" s="546"/>
      <c r="D1900" s="546"/>
    </row>
    <row r="1901" spans="3:4">
      <c r="C1901" s="546"/>
      <c r="D1901" s="546"/>
    </row>
    <row r="1902" spans="3:4">
      <c r="C1902" s="546"/>
      <c r="D1902" s="546"/>
    </row>
    <row r="1903" spans="3:4">
      <c r="C1903" s="546"/>
      <c r="D1903" s="546"/>
    </row>
    <row r="1904" spans="3:4">
      <c r="C1904" s="546"/>
      <c r="D1904" s="546"/>
    </row>
    <row r="1905" spans="3:4">
      <c r="C1905" s="546"/>
      <c r="D1905" s="546"/>
    </row>
    <row r="1906" spans="3:4">
      <c r="C1906" s="546"/>
      <c r="D1906" s="546"/>
    </row>
    <row r="1907" spans="3:4">
      <c r="C1907" s="546"/>
      <c r="D1907" s="546"/>
    </row>
    <row r="1908" spans="3:4">
      <c r="C1908" s="546"/>
      <c r="D1908" s="546"/>
    </row>
    <row r="1909" spans="3:4">
      <c r="C1909" s="546"/>
      <c r="D1909" s="546"/>
    </row>
    <row r="1910" spans="3:4">
      <c r="C1910" s="546"/>
      <c r="D1910" s="546"/>
    </row>
    <row r="1911" spans="3:4">
      <c r="C1911" s="546"/>
      <c r="D1911" s="546"/>
    </row>
    <row r="1912" spans="3:4">
      <c r="C1912" s="546"/>
      <c r="D1912" s="546"/>
    </row>
    <row r="1913" spans="3:4">
      <c r="C1913" s="546"/>
      <c r="D1913" s="546"/>
    </row>
    <row r="1914" spans="3:4">
      <c r="C1914" s="546"/>
      <c r="D1914" s="546"/>
    </row>
    <row r="1915" spans="3:4">
      <c r="C1915" s="546"/>
      <c r="D1915" s="546"/>
    </row>
    <row r="1916" spans="3:4">
      <c r="C1916" s="546"/>
      <c r="D1916" s="546"/>
    </row>
    <row r="1917" spans="3:4">
      <c r="C1917" s="546"/>
      <c r="D1917" s="546"/>
    </row>
    <row r="1918" spans="3:4">
      <c r="C1918" s="546"/>
      <c r="D1918" s="546"/>
    </row>
    <row r="1919" spans="3:4">
      <c r="C1919" s="546"/>
      <c r="D1919" s="546"/>
    </row>
    <row r="1920" spans="3:4">
      <c r="C1920" s="546"/>
      <c r="D1920" s="546"/>
    </row>
    <row r="1921" spans="3:4">
      <c r="C1921" s="546"/>
      <c r="D1921" s="546"/>
    </row>
    <row r="1922" spans="3:4">
      <c r="C1922" s="546"/>
      <c r="D1922" s="546"/>
    </row>
    <row r="1923" spans="3:4">
      <c r="C1923" s="546"/>
      <c r="D1923" s="546"/>
    </row>
    <row r="1924" spans="3:4">
      <c r="C1924" s="546"/>
      <c r="D1924" s="546"/>
    </row>
    <row r="1925" spans="3:4">
      <c r="C1925" s="546"/>
      <c r="D1925" s="546"/>
    </row>
    <row r="1926" spans="3:4">
      <c r="C1926" s="546"/>
      <c r="D1926" s="546"/>
    </row>
    <row r="1927" spans="3:4">
      <c r="C1927" s="546"/>
      <c r="D1927" s="546"/>
    </row>
    <row r="1928" spans="3:4">
      <c r="C1928" s="546"/>
      <c r="D1928" s="546"/>
    </row>
    <row r="1929" spans="3:4">
      <c r="C1929" s="546"/>
      <c r="D1929" s="546"/>
    </row>
    <row r="1930" spans="3:4">
      <c r="C1930" s="546"/>
      <c r="D1930" s="546"/>
    </row>
    <row r="1931" spans="3:4">
      <c r="C1931" s="546"/>
      <c r="D1931" s="546"/>
    </row>
    <row r="1932" spans="3:4">
      <c r="C1932" s="546"/>
      <c r="D1932" s="546"/>
    </row>
    <row r="1933" spans="3:4">
      <c r="C1933" s="546"/>
      <c r="D1933" s="546"/>
    </row>
    <row r="1934" spans="3:4">
      <c r="C1934" s="546"/>
      <c r="D1934" s="546"/>
    </row>
    <row r="1935" spans="3:4">
      <c r="C1935" s="546"/>
      <c r="D1935" s="546"/>
    </row>
    <row r="1936" spans="3:4">
      <c r="C1936" s="546"/>
      <c r="D1936" s="546"/>
    </row>
    <row r="1937" spans="3:4">
      <c r="C1937" s="546"/>
      <c r="D1937" s="546"/>
    </row>
    <row r="1938" spans="3:4">
      <c r="C1938" s="546"/>
      <c r="D1938" s="546"/>
    </row>
    <row r="1939" spans="3:4">
      <c r="C1939" s="546"/>
      <c r="D1939" s="546"/>
    </row>
    <row r="1940" spans="3:4">
      <c r="C1940" s="546"/>
      <c r="D1940" s="546"/>
    </row>
    <row r="1941" spans="3:4">
      <c r="C1941" s="546"/>
      <c r="D1941" s="546"/>
    </row>
    <row r="1942" spans="3:4">
      <c r="C1942" s="546"/>
      <c r="D1942" s="546"/>
    </row>
    <row r="1943" spans="3:4">
      <c r="C1943" s="546"/>
      <c r="D1943" s="546"/>
    </row>
    <row r="1944" spans="3:4">
      <c r="C1944" s="546"/>
      <c r="D1944" s="546"/>
    </row>
    <row r="1945" spans="3:4">
      <c r="C1945" s="546"/>
      <c r="D1945" s="546"/>
    </row>
    <row r="1946" spans="3:4">
      <c r="C1946" s="546"/>
      <c r="D1946" s="546"/>
    </row>
    <row r="1947" spans="3:4">
      <c r="C1947" s="546"/>
      <c r="D1947" s="546"/>
    </row>
    <row r="1948" spans="3:4">
      <c r="C1948" s="546"/>
      <c r="D1948" s="546"/>
    </row>
    <row r="1949" spans="3:4">
      <c r="C1949" s="546"/>
      <c r="D1949" s="546"/>
    </row>
    <row r="1950" spans="3:4">
      <c r="C1950" s="546"/>
      <c r="D1950" s="546"/>
    </row>
    <row r="1951" spans="3:4">
      <c r="C1951" s="546"/>
      <c r="D1951" s="546"/>
    </row>
    <row r="1952" spans="3:4">
      <c r="C1952" s="546"/>
      <c r="D1952" s="546"/>
    </row>
    <row r="1953" spans="3:4">
      <c r="C1953" s="546"/>
      <c r="D1953" s="546"/>
    </row>
    <row r="1954" spans="3:4">
      <c r="C1954" s="546"/>
      <c r="D1954" s="546"/>
    </row>
    <row r="1955" spans="3:4">
      <c r="C1955" s="546"/>
      <c r="D1955" s="546"/>
    </row>
    <row r="1956" spans="3:4">
      <c r="C1956" s="546"/>
      <c r="D1956" s="546"/>
    </row>
    <row r="1957" spans="3:4">
      <c r="C1957" s="546"/>
      <c r="D1957" s="546"/>
    </row>
    <row r="1958" spans="3:4">
      <c r="C1958" s="546"/>
      <c r="D1958" s="546"/>
    </row>
    <row r="1959" spans="3:4">
      <c r="C1959" s="546"/>
      <c r="D1959" s="546"/>
    </row>
    <row r="1960" spans="3:4">
      <c r="C1960" s="546"/>
      <c r="D1960" s="546"/>
    </row>
    <row r="1961" spans="3:4">
      <c r="C1961" s="546"/>
      <c r="D1961" s="546"/>
    </row>
    <row r="1962" spans="3:4">
      <c r="C1962" s="546"/>
      <c r="D1962" s="546"/>
    </row>
    <row r="1963" spans="3:4">
      <c r="C1963" s="546"/>
      <c r="D1963" s="546"/>
    </row>
    <row r="1964" spans="3:4">
      <c r="C1964" s="546"/>
      <c r="D1964" s="546"/>
    </row>
    <row r="1965" spans="3:4">
      <c r="C1965" s="546"/>
      <c r="D1965" s="546"/>
    </row>
    <row r="1966" spans="3:4">
      <c r="C1966" s="546"/>
      <c r="D1966" s="546"/>
    </row>
    <row r="1967" spans="3:4">
      <c r="C1967" s="546"/>
      <c r="D1967" s="546"/>
    </row>
    <row r="1968" spans="3:4">
      <c r="C1968" s="546"/>
      <c r="D1968" s="546"/>
    </row>
    <row r="1969" spans="3:4">
      <c r="C1969" s="546"/>
      <c r="D1969" s="546"/>
    </row>
    <row r="1970" spans="3:4">
      <c r="C1970" s="546"/>
      <c r="D1970" s="546"/>
    </row>
    <row r="1971" spans="3:4">
      <c r="C1971" s="546"/>
      <c r="D1971" s="546"/>
    </row>
    <row r="1972" spans="3:4">
      <c r="C1972" s="546"/>
      <c r="D1972" s="546"/>
    </row>
    <row r="1973" spans="3:4">
      <c r="C1973" s="546"/>
      <c r="D1973" s="546"/>
    </row>
    <row r="1974" spans="3:4">
      <c r="C1974" s="546"/>
      <c r="D1974" s="546"/>
    </row>
    <row r="1975" spans="3:4">
      <c r="C1975" s="546"/>
      <c r="D1975" s="546"/>
    </row>
    <row r="1976" spans="3:4">
      <c r="C1976" s="546"/>
      <c r="D1976" s="546"/>
    </row>
    <row r="1977" spans="3:4">
      <c r="C1977" s="546"/>
      <c r="D1977" s="546"/>
    </row>
    <row r="1978" spans="3:4">
      <c r="C1978" s="546"/>
      <c r="D1978" s="546"/>
    </row>
    <row r="1979" spans="3:4">
      <c r="C1979" s="546"/>
      <c r="D1979" s="546"/>
    </row>
    <row r="1980" spans="3:4">
      <c r="C1980" s="546"/>
      <c r="D1980" s="546"/>
    </row>
    <row r="1981" spans="3:4">
      <c r="C1981" s="546"/>
      <c r="D1981" s="546"/>
    </row>
    <row r="1982" spans="3:4">
      <c r="C1982" s="546"/>
      <c r="D1982" s="546"/>
    </row>
    <row r="1983" spans="3:4">
      <c r="C1983" s="546"/>
      <c r="D1983" s="546"/>
    </row>
    <row r="1984" spans="3:4">
      <c r="C1984" s="546"/>
      <c r="D1984" s="546"/>
    </row>
    <row r="1985" spans="3:4">
      <c r="C1985" s="546"/>
      <c r="D1985" s="546"/>
    </row>
    <row r="1986" spans="3:4">
      <c r="C1986" s="546"/>
      <c r="D1986" s="546"/>
    </row>
    <row r="1987" spans="3:4">
      <c r="C1987" s="546"/>
      <c r="D1987" s="546"/>
    </row>
    <row r="1988" spans="3:4">
      <c r="C1988" s="546"/>
      <c r="D1988" s="546"/>
    </row>
    <row r="1989" spans="3:4">
      <c r="C1989" s="546"/>
      <c r="D1989" s="546"/>
    </row>
    <row r="1990" spans="3:4">
      <c r="C1990" s="546"/>
      <c r="D1990" s="546"/>
    </row>
    <row r="1991" spans="3:4">
      <c r="C1991" s="546"/>
      <c r="D1991" s="546"/>
    </row>
    <row r="1992" spans="3:4">
      <c r="C1992" s="546"/>
      <c r="D1992" s="546"/>
    </row>
    <row r="1993" spans="3:4">
      <c r="C1993" s="546"/>
      <c r="D1993" s="546"/>
    </row>
    <row r="1994" spans="3:4">
      <c r="C1994" s="546"/>
      <c r="D1994" s="546"/>
    </row>
    <row r="1995" spans="3:4">
      <c r="C1995" s="546"/>
      <c r="D1995" s="546"/>
    </row>
    <row r="1996" spans="3:4">
      <c r="C1996" s="546"/>
      <c r="D1996" s="546"/>
    </row>
    <row r="1997" spans="3:4">
      <c r="C1997" s="546"/>
      <c r="D1997" s="546"/>
    </row>
    <row r="1998" spans="3:4">
      <c r="C1998" s="546"/>
      <c r="D1998" s="546"/>
    </row>
    <row r="1999" spans="3:4">
      <c r="C1999" s="546"/>
      <c r="D1999" s="546"/>
    </row>
    <row r="2000" spans="3:4">
      <c r="C2000" s="546"/>
      <c r="D2000" s="546"/>
    </row>
    <row r="2001" spans="3:4">
      <c r="C2001" s="546"/>
      <c r="D2001" s="546"/>
    </row>
    <row r="2002" spans="3:4">
      <c r="C2002" s="546"/>
      <c r="D2002" s="546"/>
    </row>
    <row r="2003" spans="3:4">
      <c r="C2003" s="546"/>
      <c r="D2003" s="546"/>
    </row>
    <row r="2004" spans="3:4">
      <c r="C2004" s="546"/>
      <c r="D2004" s="546"/>
    </row>
    <row r="2005" spans="3:4">
      <c r="C2005" s="546"/>
      <c r="D2005" s="546"/>
    </row>
    <row r="2006" spans="3:4">
      <c r="C2006" s="546"/>
      <c r="D2006" s="546"/>
    </row>
    <row r="2007" spans="3:4">
      <c r="C2007" s="546"/>
      <c r="D2007" s="546"/>
    </row>
    <row r="2008" spans="3:4">
      <c r="C2008" s="546"/>
      <c r="D2008" s="546"/>
    </row>
    <row r="2009" spans="3:4">
      <c r="C2009" s="546"/>
      <c r="D2009" s="546"/>
    </row>
    <row r="2010" spans="3:4">
      <c r="C2010" s="546"/>
      <c r="D2010" s="546"/>
    </row>
    <row r="2011" spans="3:4">
      <c r="C2011" s="546"/>
      <c r="D2011" s="546"/>
    </row>
    <row r="2012" spans="3:4">
      <c r="C2012" s="546"/>
      <c r="D2012" s="546"/>
    </row>
    <row r="2013" spans="3:4">
      <c r="C2013" s="546"/>
      <c r="D2013" s="546"/>
    </row>
    <row r="2014" spans="3:4">
      <c r="C2014" s="546"/>
      <c r="D2014" s="546"/>
    </row>
    <row r="2015" spans="3:4">
      <c r="C2015" s="546"/>
      <c r="D2015" s="546"/>
    </row>
    <row r="2016" spans="3:4">
      <c r="C2016" s="546"/>
      <c r="D2016" s="546"/>
    </row>
    <row r="2017" spans="3:4">
      <c r="C2017" s="546"/>
      <c r="D2017" s="546"/>
    </row>
    <row r="2018" spans="3:4">
      <c r="C2018" s="546"/>
      <c r="D2018" s="546"/>
    </row>
    <row r="2019" spans="3:4">
      <c r="C2019" s="546"/>
      <c r="D2019" s="546"/>
    </row>
    <row r="2020" spans="3:4">
      <c r="C2020" s="546"/>
      <c r="D2020" s="546"/>
    </row>
    <row r="2021" spans="3:4">
      <c r="C2021" s="546"/>
      <c r="D2021" s="546"/>
    </row>
    <row r="2022" spans="3:4">
      <c r="C2022" s="546"/>
      <c r="D2022" s="546"/>
    </row>
    <row r="2023" spans="3:4">
      <c r="C2023" s="546"/>
      <c r="D2023" s="546"/>
    </row>
    <row r="2024" spans="3:4">
      <c r="C2024" s="546"/>
      <c r="D2024" s="546"/>
    </row>
    <row r="2025" spans="3:4">
      <c r="C2025" s="546"/>
      <c r="D2025" s="546"/>
    </row>
    <row r="2026" spans="3:4">
      <c r="C2026" s="546"/>
      <c r="D2026" s="546"/>
    </row>
    <row r="2027" spans="3:4">
      <c r="C2027" s="546"/>
      <c r="D2027" s="546"/>
    </row>
    <row r="2028" spans="3:4">
      <c r="C2028" s="546"/>
      <c r="D2028" s="546"/>
    </row>
    <row r="2029" spans="3:4">
      <c r="C2029" s="546"/>
      <c r="D2029" s="546"/>
    </row>
    <row r="2030" spans="3:4">
      <c r="C2030" s="546"/>
      <c r="D2030" s="546"/>
    </row>
    <row r="2031" spans="3:4">
      <c r="C2031" s="546"/>
      <c r="D2031" s="546"/>
    </row>
    <row r="2032" spans="3:4">
      <c r="C2032" s="546"/>
      <c r="D2032" s="546"/>
    </row>
    <row r="2033" spans="3:4">
      <c r="C2033" s="546"/>
      <c r="D2033" s="546"/>
    </row>
    <row r="2034" spans="3:4">
      <c r="C2034" s="546"/>
      <c r="D2034" s="546"/>
    </row>
    <row r="2035" spans="3:4">
      <c r="C2035" s="546"/>
      <c r="D2035" s="546"/>
    </row>
    <row r="2036" spans="3:4">
      <c r="C2036" s="546"/>
      <c r="D2036" s="546"/>
    </row>
    <row r="2037" spans="3:4">
      <c r="C2037" s="546"/>
      <c r="D2037" s="546"/>
    </row>
    <row r="2038" spans="3:4">
      <c r="C2038" s="546"/>
      <c r="D2038" s="546"/>
    </row>
    <row r="2039" spans="3:4">
      <c r="C2039" s="546"/>
      <c r="D2039" s="546"/>
    </row>
    <row r="2040" spans="3:4">
      <c r="C2040" s="546"/>
      <c r="D2040" s="546"/>
    </row>
    <row r="2041" spans="3:4">
      <c r="C2041" s="546"/>
      <c r="D2041" s="546"/>
    </row>
    <row r="2042" spans="3:4">
      <c r="C2042" s="546"/>
      <c r="D2042" s="546"/>
    </row>
    <row r="2043" spans="3:4">
      <c r="C2043" s="546"/>
      <c r="D2043" s="546"/>
    </row>
    <row r="2044" spans="3:4">
      <c r="C2044" s="546"/>
      <c r="D2044" s="546"/>
    </row>
    <row r="2045" spans="3:4">
      <c r="C2045" s="546"/>
      <c r="D2045" s="546"/>
    </row>
    <row r="2046" spans="3:4">
      <c r="C2046" s="546"/>
      <c r="D2046" s="546"/>
    </row>
    <row r="2047" spans="3:4">
      <c r="C2047" s="546"/>
      <c r="D2047" s="546"/>
    </row>
    <row r="2048" spans="3:4">
      <c r="C2048" s="546"/>
      <c r="D2048" s="546"/>
    </row>
    <row r="2049" spans="3:4">
      <c r="C2049" s="546"/>
      <c r="D2049" s="546"/>
    </row>
    <row r="2050" spans="3:4">
      <c r="C2050" s="546"/>
      <c r="D2050" s="546"/>
    </row>
    <row r="2051" spans="3:4">
      <c r="C2051" s="546"/>
      <c r="D2051" s="546"/>
    </row>
    <row r="2052" spans="3:4">
      <c r="C2052" s="546"/>
      <c r="D2052" s="546"/>
    </row>
    <row r="2053" spans="3:4">
      <c r="C2053" s="546"/>
      <c r="D2053" s="546"/>
    </row>
    <row r="2054" spans="3:4">
      <c r="C2054" s="546"/>
      <c r="D2054" s="546"/>
    </row>
    <row r="2055" spans="3:4">
      <c r="C2055" s="546"/>
      <c r="D2055" s="546"/>
    </row>
    <row r="2056" spans="3:4">
      <c r="C2056" s="546"/>
      <c r="D2056" s="546"/>
    </row>
    <row r="2057" spans="3:4">
      <c r="C2057" s="546"/>
      <c r="D2057" s="546"/>
    </row>
    <row r="2058" spans="3:4">
      <c r="C2058" s="546"/>
      <c r="D2058" s="546"/>
    </row>
    <row r="2059" spans="3:4">
      <c r="C2059" s="546"/>
      <c r="D2059" s="546"/>
    </row>
    <row r="2060" spans="3:4">
      <c r="C2060" s="546"/>
      <c r="D2060" s="546"/>
    </row>
    <row r="2061" spans="3:4">
      <c r="C2061" s="546"/>
      <c r="D2061" s="546"/>
    </row>
    <row r="2062" spans="3:4">
      <c r="C2062" s="546"/>
      <c r="D2062" s="546"/>
    </row>
    <row r="2063" spans="3:4">
      <c r="C2063" s="546"/>
      <c r="D2063" s="546"/>
    </row>
    <row r="2064" spans="3:4">
      <c r="C2064" s="546"/>
      <c r="D2064" s="546"/>
    </row>
    <row r="2065" spans="3:4">
      <c r="C2065" s="546"/>
      <c r="D2065" s="546"/>
    </row>
    <row r="2066" spans="3:4">
      <c r="C2066" s="546"/>
      <c r="D2066" s="546"/>
    </row>
    <row r="2067" spans="3:4">
      <c r="C2067" s="546"/>
      <c r="D2067" s="546"/>
    </row>
    <row r="2068" spans="3:4">
      <c r="C2068" s="546"/>
      <c r="D2068" s="546"/>
    </row>
    <row r="2069" spans="3:4">
      <c r="C2069" s="546"/>
      <c r="D2069" s="546"/>
    </row>
    <row r="2070" spans="3:4">
      <c r="C2070" s="546"/>
      <c r="D2070" s="546"/>
    </row>
    <row r="2071" spans="3:4">
      <c r="C2071" s="546"/>
      <c r="D2071" s="546"/>
    </row>
    <row r="2072" spans="3:4">
      <c r="C2072" s="546"/>
      <c r="D2072" s="546"/>
    </row>
    <row r="2073" spans="3:4">
      <c r="C2073" s="546"/>
      <c r="D2073" s="546"/>
    </row>
    <row r="2074" spans="3:4">
      <c r="C2074" s="546"/>
      <c r="D2074" s="546"/>
    </row>
    <row r="2075" spans="3:4">
      <c r="C2075" s="546"/>
      <c r="D2075" s="546"/>
    </row>
    <row r="2076" spans="3:4">
      <c r="C2076" s="546"/>
      <c r="D2076" s="546"/>
    </row>
    <row r="2077" spans="3:4">
      <c r="C2077" s="546"/>
      <c r="D2077" s="546"/>
    </row>
    <row r="2078" spans="3:4">
      <c r="C2078" s="546"/>
      <c r="D2078" s="546"/>
    </row>
    <row r="2079" spans="3:4">
      <c r="C2079" s="546"/>
      <c r="D2079" s="546"/>
    </row>
    <row r="2080" spans="3:4">
      <c r="C2080" s="546"/>
      <c r="D2080" s="546"/>
    </row>
    <row r="2081" spans="3:4">
      <c r="C2081" s="546"/>
      <c r="D2081" s="546"/>
    </row>
    <row r="2082" spans="3:4">
      <c r="C2082" s="546"/>
      <c r="D2082" s="546"/>
    </row>
    <row r="2083" spans="3:4">
      <c r="C2083" s="546"/>
      <c r="D2083" s="546"/>
    </row>
    <row r="2084" spans="3:4">
      <c r="C2084" s="546"/>
      <c r="D2084" s="546"/>
    </row>
    <row r="2085" spans="3:4">
      <c r="C2085" s="546"/>
      <c r="D2085" s="546"/>
    </row>
    <row r="2086" spans="3:4">
      <c r="C2086" s="546"/>
      <c r="D2086" s="546"/>
    </row>
    <row r="2087" spans="3:4">
      <c r="C2087" s="546"/>
      <c r="D2087" s="546"/>
    </row>
    <row r="2088" spans="3:4">
      <c r="C2088" s="546"/>
      <c r="D2088" s="546"/>
    </row>
    <row r="2089" spans="3:4">
      <c r="C2089" s="546"/>
      <c r="D2089" s="546"/>
    </row>
    <row r="2090" spans="3:4">
      <c r="C2090" s="546"/>
      <c r="D2090" s="546"/>
    </row>
    <row r="2091" spans="3:4">
      <c r="C2091" s="546"/>
      <c r="D2091" s="546"/>
    </row>
    <row r="2092" spans="3:4">
      <c r="C2092" s="546"/>
      <c r="D2092" s="546"/>
    </row>
    <row r="2093" spans="3:4">
      <c r="C2093" s="546"/>
      <c r="D2093" s="546"/>
    </row>
    <row r="2094" spans="3:4">
      <c r="C2094" s="546"/>
      <c r="D2094" s="546"/>
    </row>
    <row r="2095" spans="3:4">
      <c r="C2095" s="546"/>
      <c r="D2095" s="546"/>
    </row>
    <row r="2096" spans="3:4">
      <c r="C2096" s="546"/>
      <c r="D2096" s="546"/>
    </row>
    <row r="2097" spans="3:4">
      <c r="C2097" s="546"/>
      <c r="D2097" s="546"/>
    </row>
    <row r="2098" spans="3:4">
      <c r="C2098" s="546"/>
      <c r="D2098" s="546"/>
    </row>
    <row r="2099" spans="3:4">
      <c r="C2099" s="546"/>
      <c r="D2099" s="546"/>
    </row>
    <row r="2100" spans="3:4">
      <c r="C2100" s="546"/>
      <c r="D2100" s="546"/>
    </row>
    <row r="2101" spans="3:4">
      <c r="C2101" s="546"/>
      <c r="D2101" s="546"/>
    </row>
    <row r="2102" spans="3:4">
      <c r="C2102" s="546"/>
      <c r="D2102" s="546"/>
    </row>
    <row r="2103" spans="3:4">
      <c r="C2103" s="546"/>
      <c r="D2103" s="546"/>
    </row>
    <row r="2104" spans="3:4">
      <c r="C2104" s="546"/>
      <c r="D2104" s="546"/>
    </row>
    <row r="2105" spans="3:4">
      <c r="C2105" s="546"/>
      <c r="D2105" s="546"/>
    </row>
    <row r="2106" spans="3:4">
      <c r="C2106" s="546"/>
      <c r="D2106" s="546"/>
    </row>
    <row r="2107" spans="3:4">
      <c r="C2107" s="546"/>
      <c r="D2107" s="546"/>
    </row>
    <row r="2108" spans="3:4">
      <c r="C2108" s="546"/>
      <c r="D2108" s="546"/>
    </row>
    <row r="2109" spans="3:4">
      <c r="C2109" s="546"/>
      <c r="D2109" s="546"/>
    </row>
    <row r="2110" spans="3:4">
      <c r="C2110" s="546"/>
      <c r="D2110" s="546"/>
    </row>
    <row r="2111" spans="3:4">
      <c r="C2111" s="546"/>
      <c r="D2111" s="546"/>
    </row>
    <row r="2112" spans="3:4">
      <c r="C2112" s="546"/>
      <c r="D2112" s="546"/>
    </row>
    <row r="2113" spans="3:4">
      <c r="C2113" s="546"/>
      <c r="D2113" s="546"/>
    </row>
    <row r="2114" spans="3:4">
      <c r="C2114" s="546"/>
      <c r="D2114" s="546"/>
    </row>
    <row r="2115" spans="3:4">
      <c r="C2115" s="546"/>
      <c r="D2115" s="546"/>
    </row>
    <row r="2116" spans="3:4">
      <c r="C2116" s="546"/>
      <c r="D2116" s="546"/>
    </row>
    <row r="2117" spans="3:4">
      <c r="C2117" s="546"/>
      <c r="D2117" s="546"/>
    </row>
    <row r="2118" spans="3:4">
      <c r="C2118" s="546"/>
      <c r="D2118" s="546"/>
    </row>
    <row r="2119" spans="3:4">
      <c r="C2119" s="546"/>
      <c r="D2119" s="546"/>
    </row>
    <row r="2120" spans="3:4">
      <c r="C2120" s="546"/>
      <c r="D2120" s="546"/>
    </row>
    <row r="2121" spans="3:4">
      <c r="C2121" s="546"/>
      <c r="D2121" s="546"/>
    </row>
    <row r="2122" spans="3:4">
      <c r="C2122" s="546"/>
      <c r="D2122" s="546"/>
    </row>
    <row r="2123" spans="3:4">
      <c r="C2123" s="546"/>
      <c r="D2123" s="546"/>
    </row>
    <row r="2124" spans="3:4">
      <c r="C2124" s="546"/>
      <c r="D2124" s="546"/>
    </row>
    <row r="2125" spans="3:4">
      <c r="C2125" s="546"/>
      <c r="D2125" s="546"/>
    </row>
    <row r="2126" spans="3:4">
      <c r="C2126" s="546"/>
      <c r="D2126" s="546"/>
    </row>
    <row r="2127" spans="3:4">
      <c r="C2127" s="546"/>
      <c r="D2127" s="546"/>
    </row>
    <row r="2128" spans="3:4">
      <c r="C2128" s="546"/>
      <c r="D2128" s="546"/>
    </row>
    <row r="2129" spans="3:4">
      <c r="C2129" s="546"/>
      <c r="D2129" s="546"/>
    </row>
    <row r="2130" spans="3:4">
      <c r="C2130" s="546"/>
      <c r="D2130" s="546"/>
    </row>
    <row r="2131" spans="3:4">
      <c r="C2131" s="546"/>
      <c r="D2131" s="546"/>
    </row>
    <row r="2132" spans="3:4">
      <c r="C2132" s="546"/>
      <c r="D2132" s="546"/>
    </row>
    <row r="2133" spans="3:4">
      <c r="C2133" s="546"/>
      <c r="D2133" s="546"/>
    </row>
    <row r="2134" spans="3:4">
      <c r="C2134" s="546"/>
      <c r="D2134" s="546"/>
    </row>
    <row r="2135" spans="3:4">
      <c r="C2135" s="546"/>
      <c r="D2135" s="546"/>
    </row>
    <row r="2136" spans="3:4">
      <c r="C2136" s="546"/>
      <c r="D2136" s="546"/>
    </row>
    <row r="2137" spans="3:4">
      <c r="C2137" s="546"/>
      <c r="D2137" s="546"/>
    </row>
    <row r="2138" spans="3:4">
      <c r="C2138" s="546"/>
      <c r="D2138" s="546"/>
    </row>
    <row r="2139" spans="3:4">
      <c r="C2139" s="546"/>
      <c r="D2139" s="546"/>
    </row>
    <row r="2140" spans="3:4">
      <c r="C2140" s="546"/>
      <c r="D2140" s="546"/>
    </row>
    <row r="2141" spans="3:4">
      <c r="C2141" s="546"/>
      <c r="D2141" s="546"/>
    </row>
    <row r="2142" spans="3:4">
      <c r="C2142" s="546"/>
      <c r="D2142" s="546"/>
    </row>
    <row r="2143" spans="3:4">
      <c r="C2143" s="546"/>
      <c r="D2143" s="546"/>
    </row>
    <row r="2144" spans="3:4">
      <c r="C2144" s="546"/>
      <c r="D2144" s="546"/>
    </row>
    <row r="2145" spans="3:4">
      <c r="C2145" s="546"/>
      <c r="D2145" s="546"/>
    </row>
    <row r="2146" spans="3:4">
      <c r="C2146" s="546"/>
      <c r="D2146" s="546"/>
    </row>
    <row r="2147" spans="3:4">
      <c r="C2147" s="546"/>
      <c r="D2147" s="546"/>
    </row>
    <row r="2148" spans="3:4">
      <c r="C2148" s="546"/>
      <c r="D2148" s="546"/>
    </row>
    <row r="2149" spans="3:4">
      <c r="C2149" s="546"/>
      <c r="D2149" s="546"/>
    </row>
    <row r="2150" spans="3:4">
      <c r="C2150" s="546"/>
      <c r="D2150" s="546"/>
    </row>
    <row r="2151" spans="3:4">
      <c r="C2151" s="546"/>
      <c r="D2151" s="546"/>
    </row>
    <row r="2152" spans="3:4">
      <c r="C2152" s="546"/>
      <c r="D2152" s="546"/>
    </row>
    <row r="2153" spans="3:4">
      <c r="C2153" s="546"/>
      <c r="D2153" s="546"/>
    </row>
    <row r="2154" spans="3:4">
      <c r="C2154" s="546"/>
      <c r="D2154" s="546"/>
    </row>
    <row r="2155" spans="3:4">
      <c r="C2155" s="546"/>
      <c r="D2155" s="546"/>
    </row>
    <row r="2156" spans="3:4">
      <c r="C2156" s="546"/>
      <c r="D2156" s="546"/>
    </row>
    <row r="2157" spans="3:4">
      <c r="C2157" s="546"/>
      <c r="D2157" s="546"/>
    </row>
    <row r="2158" spans="3:4">
      <c r="C2158" s="546"/>
      <c r="D2158" s="546"/>
    </row>
    <row r="2159" spans="3:4">
      <c r="C2159" s="546"/>
      <c r="D2159" s="546"/>
    </row>
    <row r="2160" spans="3:4">
      <c r="C2160" s="546"/>
      <c r="D2160" s="546"/>
    </row>
    <row r="2161" spans="3:4">
      <c r="C2161" s="546"/>
      <c r="D2161" s="546"/>
    </row>
    <row r="2162" spans="3:4">
      <c r="C2162" s="546"/>
      <c r="D2162" s="546"/>
    </row>
    <row r="2163" spans="3:4">
      <c r="C2163" s="546"/>
      <c r="D2163" s="546"/>
    </row>
    <row r="2164" spans="3:4">
      <c r="C2164" s="546"/>
      <c r="D2164" s="546"/>
    </row>
    <row r="2165" spans="3:4">
      <c r="C2165" s="546"/>
      <c r="D2165" s="546"/>
    </row>
    <row r="2166" spans="3:4">
      <c r="C2166" s="546"/>
      <c r="D2166" s="546"/>
    </row>
    <row r="2167" spans="3:4">
      <c r="C2167" s="546"/>
      <c r="D2167" s="546"/>
    </row>
    <row r="2168" spans="3:4">
      <c r="C2168" s="546"/>
      <c r="D2168" s="546"/>
    </row>
    <row r="2169" spans="3:4">
      <c r="C2169" s="546"/>
      <c r="D2169" s="546"/>
    </row>
    <row r="2170" spans="3:4">
      <c r="C2170" s="546"/>
      <c r="D2170" s="546"/>
    </row>
    <row r="2171" spans="3:4">
      <c r="C2171" s="546"/>
      <c r="D2171" s="546"/>
    </row>
    <row r="2172" spans="3:4">
      <c r="C2172" s="546"/>
      <c r="D2172" s="546"/>
    </row>
    <row r="2173" spans="3:4">
      <c r="C2173" s="546"/>
      <c r="D2173" s="546"/>
    </row>
    <row r="2174" spans="3:4">
      <c r="C2174" s="546"/>
      <c r="D2174" s="546"/>
    </row>
    <row r="2175" spans="3:4">
      <c r="C2175" s="546"/>
      <c r="D2175" s="546"/>
    </row>
    <row r="2176" spans="3:4">
      <c r="C2176" s="546"/>
      <c r="D2176" s="546"/>
    </row>
    <row r="2177" spans="3:4">
      <c r="C2177" s="546"/>
      <c r="D2177" s="546"/>
    </row>
    <row r="2178" spans="3:4">
      <c r="C2178" s="546"/>
      <c r="D2178" s="546"/>
    </row>
    <row r="2179" spans="3:4">
      <c r="C2179" s="546"/>
      <c r="D2179" s="546"/>
    </row>
    <row r="2180" spans="3:4">
      <c r="C2180" s="546"/>
      <c r="D2180" s="546"/>
    </row>
    <row r="2181" spans="3:4">
      <c r="C2181" s="546"/>
      <c r="D2181" s="546"/>
    </row>
    <row r="2182" spans="3:4">
      <c r="C2182" s="546"/>
      <c r="D2182" s="546"/>
    </row>
    <row r="2183" spans="3:4">
      <c r="C2183" s="546"/>
      <c r="D2183" s="546"/>
    </row>
    <row r="2184" spans="3:4">
      <c r="C2184" s="546"/>
      <c r="D2184" s="546"/>
    </row>
    <row r="2185" spans="3:4">
      <c r="C2185" s="546"/>
      <c r="D2185" s="546"/>
    </row>
    <row r="2186" spans="3:4">
      <c r="C2186" s="546"/>
      <c r="D2186" s="546"/>
    </row>
    <row r="2187" spans="3:4">
      <c r="C2187" s="546"/>
      <c r="D2187" s="546"/>
    </row>
    <row r="2188" spans="3:4">
      <c r="C2188" s="546"/>
      <c r="D2188" s="546"/>
    </row>
    <row r="2189" spans="3:4">
      <c r="C2189" s="546"/>
      <c r="D2189" s="546"/>
    </row>
    <row r="2190" spans="3:4">
      <c r="C2190" s="546"/>
      <c r="D2190" s="546"/>
    </row>
    <row r="2191" spans="3:4">
      <c r="C2191" s="546"/>
      <c r="D2191" s="546"/>
    </row>
    <row r="2192" spans="3:4">
      <c r="C2192" s="546"/>
      <c r="D2192" s="546"/>
    </row>
    <row r="2193" spans="3:4">
      <c r="C2193" s="546"/>
      <c r="D2193" s="546"/>
    </row>
    <row r="2194" spans="3:4">
      <c r="C2194" s="546"/>
      <c r="D2194" s="546"/>
    </row>
    <row r="2195" spans="3:4">
      <c r="C2195" s="546"/>
      <c r="D2195" s="546"/>
    </row>
    <row r="2196" spans="3:4">
      <c r="C2196" s="546"/>
      <c r="D2196" s="546"/>
    </row>
    <row r="2197" spans="3:4">
      <c r="C2197" s="546"/>
      <c r="D2197" s="546"/>
    </row>
    <row r="2198" spans="3:4">
      <c r="C2198" s="546"/>
      <c r="D2198" s="546"/>
    </row>
    <row r="2199" spans="3:4">
      <c r="C2199" s="546"/>
      <c r="D2199" s="546"/>
    </row>
    <row r="2200" spans="3:4">
      <c r="C2200" s="546"/>
      <c r="D2200" s="546"/>
    </row>
    <row r="2201" spans="3:4">
      <c r="C2201" s="546"/>
      <c r="D2201" s="546"/>
    </row>
    <row r="2202" spans="3:4">
      <c r="C2202" s="546"/>
      <c r="D2202" s="546"/>
    </row>
    <row r="2203" spans="3:4">
      <c r="C2203" s="546"/>
      <c r="D2203" s="546"/>
    </row>
    <row r="2204" spans="3:4">
      <c r="C2204" s="546"/>
      <c r="D2204" s="546"/>
    </row>
    <row r="2205" spans="3:4">
      <c r="C2205" s="546"/>
      <c r="D2205" s="546"/>
    </row>
    <row r="2206" spans="3:4">
      <c r="C2206" s="546"/>
      <c r="D2206" s="546"/>
    </row>
    <row r="2207" spans="3:4">
      <c r="C2207" s="546"/>
      <c r="D2207" s="546"/>
    </row>
    <row r="2208" spans="3:4">
      <c r="C2208" s="546"/>
      <c r="D2208" s="546"/>
    </row>
    <row r="2209" spans="3:4">
      <c r="C2209" s="546"/>
      <c r="D2209" s="546"/>
    </row>
    <row r="2210" spans="3:4">
      <c r="C2210" s="546"/>
      <c r="D2210" s="546"/>
    </row>
    <row r="2211" spans="3:4">
      <c r="C2211" s="546"/>
      <c r="D2211" s="546"/>
    </row>
    <row r="2212" spans="3:4">
      <c r="C2212" s="546"/>
      <c r="D2212" s="546"/>
    </row>
    <row r="2213" spans="3:4">
      <c r="C2213" s="546"/>
      <c r="D2213" s="546"/>
    </row>
    <row r="2214" spans="3:4">
      <c r="C2214" s="546"/>
      <c r="D2214" s="546"/>
    </row>
    <row r="2215" spans="3:4">
      <c r="C2215" s="546"/>
      <c r="D2215" s="546"/>
    </row>
    <row r="2216" spans="3:4">
      <c r="C2216" s="546"/>
      <c r="D2216" s="546"/>
    </row>
    <row r="2217" spans="3:4">
      <c r="C2217" s="546"/>
      <c r="D2217" s="546"/>
    </row>
    <row r="2218" spans="3:4">
      <c r="C2218" s="546"/>
      <c r="D2218" s="546"/>
    </row>
    <row r="2219" spans="3:4">
      <c r="C2219" s="546"/>
      <c r="D2219" s="546"/>
    </row>
    <row r="2220" spans="3:4">
      <c r="C2220" s="546"/>
      <c r="D2220" s="546"/>
    </row>
    <row r="2221" spans="3:4">
      <c r="C2221" s="546"/>
      <c r="D2221" s="546"/>
    </row>
    <row r="2222" spans="3:4">
      <c r="C2222" s="546"/>
      <c r="D2222" s="546"/>
    </row>
    <row r="2223" spans="3:4">
      <c r="C2223" s="546"/>
      <c r="D2223" s="546"/>
    </row>
    <row r="2224" spans="3:4">
      <c r="C2224" s="546"/>
      <c r="D2224" s="546"/>
    </row>
    <row r="2225" spans="3:4">
      <c r="C2225" s="546"/>
      <c r="D2225" s="546"/>
    </row>
    <row r="2226" spans="3:4">
      <c r="C2226" s="546"/>
      <c r="D2226" s="546"/>
    </row>
    <row r="2227" spans="3:4">
      <c r="C2227" s="546"/>
      <c r="D2227" s="546"/>
    </row>
    <row r="2228" spans="3:4">
      <c r="C2228" s="546"/>
      <c r="D2228" s="546"/>
    </row>
    <row r="2229" spans="3:4">
      <c r="C2229" s="546"/>
      <c r="D2229" s="546"/>
    </row>
    <row r="2230" spans="3:4">
      <c r="C2230" s="546"/>
      <c r="D2230" s="546"/>
    </row>
    <row r="2231" spans="3:4">
      <c r="C2231" s="546"/>
      <c r="D2231" s="546"/>
    </row>
    <row r="2232" spans="3:4">
      <c r="C2232" s="546"/>
      <c r="D2232" s="546"/>
    </row>
    <row r="2233" spans="3:4">
      <c r="C2233" s="546"/>
      <c r="D2233" s="546"/>
    </row>
    <row r="2234" spans="3:4">
      <c r="C2234" s="546"/>
      <c r="D2234" s="546"/>
    </row>
    <row r="2235" spans="3:4">
      <c r="C2235" s="546"/>
      <c r="D2235" s="546"/>
    </row>
    <row r="2236" spans="3:4">
      <c r="C2236" s="546"/>
      <c r="D2236" s="546"/>
    </row>
    <row r="2237" spans="3:4">
      <c r="C2237" s="546"/>
      <c r="D2237" s="546"/>
    </row>
    <row r="2238" spans="3:4">
      <c r="C2238" s="546"/>
      <c r="D2238" s="546"/>
    </row>
    <row r="2239" spans="3:4">
      <c r="C2239" s="546"/>
      <c r="D2239" s="546"/>
    </row>
    <row r="2240" spans="3:4">
      <c r="C2240" s="546"/>
      <c r="D2240" s="546"/>
    </row>
    <row r="2241" spans="3:4">
      <c r="C2241" s="546"/>
      <c r="D2241" s="546"/>
    </row>
    <row r="2242" spans="3:4">
      <c r="C2242" s="546"/>
      <c r="D2242" s="546"/>
    </row>
    <row r="2243" spans="3:4">
      <c r="C2243" s="546"/>
      <c r="D2243" s="546"/>
    </row>
    <row r="2244" spans="3:4">
      <c r="C2244" s="546"/>
      <c r="D2244" s="546"/>
    </row>
    <row r="2245" spans="3:4">
      <c r="C2245" s="546"/>
      <c r="D2245" s="546"/>
    </row>
    <row r="2246" spans="3:4">
      <c r="C2246" s="546"/>
      <c r="D2246" s="546"/>
    </row>
    <row r="2247" spans="3:4">
      <c r="C2247" s="546"/>
      <c r="D2247" s="546"/>
    </row>
    <row r="2248" spans="3:4">
      <c r="C2248" s="546"/>
      <c r="D2248" s="546"/>
    </row>
    <row r="2249" spans="3:4">
      <c r="C2249" s="546"/>
      <c r="D2249" s="546"/>
    </row>
    <row r="2250" spans="3:4">
      <c r="C2250" s="546"/>
      <c r="D2250" s="546"/>
    </row>
    <row r="2251" spans="3:4">
      <c r="C2251" s="546"/>
      <c r="D2251" s="546"/>
    </row>
    <row r="2252" spans="3:4">
      <c r="C2252" s="546"/>
      <c r="D2252" s="546"/>
    </row>
    <row r="2253" spans="3:4">
      <c r="C2253" s="546"/>
      <c r="D2253" s="546"/>
    </row>
    <row r="2254" spans="3:4">
      <c r="C2254" s="546"/>
      <c r="D2254" s="546"/>
    </row>
    <row r="2255" spans="3:4">
      <c r="C2255" s="546"/>
      <c r="D2255" s="546"/>
    </row>
    <row r="2256" spans="3:4">
      <c r="C2256" s="546"/>
      <c r="D2256" s="546"/>
    </row>
    <row r="2257" spans="3:4">
      <c r="C2257" s="546"/>
      <c r="D2257" s="546"/>
    </row>
    <row r="2258" spans="3:4">
      <c r="C2258" s="546"/>
      <c r="D2258" s="546"/>
    </row>
    <row r="2259" spans="3:4">
      <c r="C2259" s="546"/>
      <c r="D2259" s="546"/>
    </row>
    <row r="2260" spans="3:4">
      <c r="C2260" s="546"/>
      <c r="D2260" s="546"/>
    </row>
    <row r="2261" spans="3:4">
      <c r="C2261" s="546"/>
      <c r="D2261" s="546"/>
    </row>
    <row r="2262" spans="3:4">
      <c r="C2262" s="546"/>
      <c r="D2262" s="546"/>
    </row>
    <row r="2263" spans="3:4">
      <c r="C2263" s="546"/>
      <c r="D2263" s="546"/>
    </row>
    <row r="2264" spans="3:4">
      <c r="C2264" s="546"/>
      <c r="D2264" s="546"/>
    </row>
    <row r="2265" spans="3:4">
      <c r="C2265" s="546"/>
      <c r="D2265" s="546"/>
    </row>
    <row r="2266" spans="3:4">
      <c r="C2266" s="546"/>
      <c r="D2266" s="546"/>
    </row>
    <row r="2267" spans="3:4">
      <c r="C2267" s="546"/>
      <c r="D2267" s="546"/>
    </row>
    <row r="2268" spans="3:4">
      <c r="C2268" s="546"/>
      <c r="D2268" s="546"/>
    </row>
    <row r="2269" spans="3:4">
      <c r="C2269" s="546"/>
      <c r="D2269" s="546"/>
    </row>
    <row r="2270" spans="3:4">
      <c r="C2270" s="546"/>
      <c r="D2270" s="546"/>
    </row>
    <row r="2271" spans="3:4">
      <c r="C2271" s="546"/>
      <c r="D2271" s="546"/>
    </row>
    <row r="2272" spans="3:4">
      <c r="C2272" s="546"/>
      <c r="D2272" s="546"/>
    </row>
    <row r="2273" spans="3:4">
      <c r="C2273" s="546"/>
      <c r="D2273" s="546"/>
    </row>
    <row r="2274" spans="3:4">
      <c r="C2274" s="546"/>
      <c r="D2274" s="546"/>
    </row>
    <row r="2275" spans="3:4">
      <c r="C2275" s="546"/>
      <c r="D2275" s="546"/>
    </row>
    <row r="2276" spans="3:4">
      <c r="C2276" s="546"/>
      <c r="D2276" s="546"/>
    </row>
    <row r="2277" spans="3:4">
      <c r="C2277" s="546"/>
      <c r="D2277" s="546"/>
    </row>
    <row r="2278" spans="3:4">
      <c r="C2278" s="546"/>
      <c r="D2278" s="546"/>
    </row>
    <row r="2279" spans="3:4">
      <c r="C2279" s="546"/>
      <c r="D2279" s="546"/>
    </row>
    <row r="2280" spans="3:4">
      <c r="C2280" s="546"/>
      <c r="D2280" s="546"/>
    </row>
    <row r="2281" spans="3:4">
      <c r="C2281" s="546"/>
      <c r="D2281" s="546"/>
    </row>
    <row r="2282" spans="3:4">
      <c r="C2282" s="546"/>
      <c r="D2282" s="546"/>
    </row>
    <row r="2283" spans="3:4">
      <c r="C2283" s="546"/>
      <c r="D2283" s="546"/>
    </row>
    <row r="2284" spans="3:4">
      <c r="C2284" s="546"/>
      <c r="D2284" s="546"/>
    </row>
    <row r="2285" spans="3:4">
      <c r="C2285" s="546"/>
      <c r="D2285" s="546"/>
    </row>
    <row r="2286" spans="3:4">
      <c r="C2286" s="546"/>
      <c r="D2286" s="546"/>
    </row>
    <row r="2287" spans="3:4">
      <c r="C2287" s="546"/>
      <c r="D2287" s="546"/>
    </row>
    <row r="2288" spans="3:4">
      <c r="C2288" s="546"/>
      <c r="D2288" s="546"/>
    </row>
    <row r="2289" spans="3:4">
      <c r="C2289" s="546"/>
      <c r="D2289" s="546"/>
    </row>
    <row r="2290" spans="3:4">
      <c r="C2290" s="546"/>
      <c r="D2290" s="546"/>
    </row>
    <row r="2291" spans="3:4">
      <c r="C2291" s="546"/>
      <c r="D2291" s="546"/>
    </row>
    <row r="2292" spans="3:4">
      <c r="C2292" s="546"/>
      <c r="D2292" s="546"/>
    </row>
    <row r="2293" spans="3:4">
      <c r="C2293" s="546"/>
      <c r="D2293" s="546"/>
    </row>
    <row r="2294" spans="3:4">
      <c r="C2294" s="546"/>
      <c r="D2294" s="546"/>
    </row>
    <row r="2295" spans="3:4">
      <c r="C2295" s="546"/>
      <c r="D2295" s="546"/>
    </row>
    <row r="2296" spans="3:4">
      <c r="C2296" s="546"/>
      <c r="D2296" s="546"/>
    </row>
    <row r="2297" spans="3:4">
      <c r="C2297" s="546"/>
      <c r="D2297" s="546"/>
    </row>
    <row r="2298" spans="3:4">
      <c r="C2298" s="546"/>
      <c r="D2298" s="546"/>
    </row>
    <row r="2299" spans="3:4">
      <c r="C2299" s="546"/>
      <c r="D2299" s="546"/>
    </row>
    <row r="2300" spans="3:4">
      <c r="C2300" s="546"/>
      <c r="D2300" s="546"/>
    </row>
    <row r="2301" spans="3:4">
      <c r="C2301" s="546"/>
      <c r="D2301" s="546"/>
    </row>
    <row r="2302" spans="3:4">
      <c r="C2302" s="546"/>
      <c r="D2302" s="546"/>
    </row>
    <row r="2303" spans="3:4">
      <c r="C2303" s="546"/>
      <c r="D2303" s="546"/>
    </row>
    <row r="2304" spans="3:4">
      <c r="C2304" s="546"/>
      <c r="D2304" s="546"/>
    </row>
    <row r="2305" spans="3:4">
      <c r="C2305" s="546"/>
      <c r="D2305" s="546"/>
    </row>
    <row r="2306" spans="3:4">
      <c r="C2306" s="546"/>
      <c r="D2306" s="546"/>
    </row>
    <row r="2307" spans="3:4">
      <c r="C2307" s="546"/>
      <c r="D2307" s="546"/>
    </row>
    <row r="2308" spans="3:4">
      <c r="C2308" s="546"/>
      <c r="D2308" s="546"/>
    </row>
    <row r="2309" spans="3:4">
      <c r="C2309" s="546"/>
      <c r="D2309" s="546"/>
    </row>
    <row r="2310" spans="3:4">
      <c r="C2310" s="546"/>
      <c r="D2310" s="546"/>
    </row>
    <row r="2311" spans="3:4">
      <c r="C2311" s="546"/>
      <c r="D2311" s="546"/>
    </row>
    <row r="2312" spans="3:4">
      <c r="C2312" s="546"/>
      <c r="D2312" s="546"/>
    </row>
    <row r="2313" spans="3:4">
      <c r="C2313" s="546"/>
      <c r="D2313" s="546"/>
    </row>
    <row r="2314" spans="3:4">
      <c r="C2314" s="546"/>
      <c r="D2314" s="546"/>
    </row>
    <row r="2315" spans="3:4">
      <c r="C2315" s="546"/>
      <c r="D2315" s="546"/>
    </row>
    <row r="2316" spans="3:4">
      <c r="C2316" s="546"/>
      <c r="D2316" s="546"/>
    </row>
    <row r="2317" spans="3:4">
      <c r="C2317" s="546"/>
      <c r="D2317" s="546"/>
    </row>
    <row r="2318" spans="3:4">
      <c r="C2318" s="546"/>
      <c r="D2318" s="546"/>
    </row>
    <row r="2319" spans="3:4">
      <c r="C2319" s="546"/>
      <c r="D2319" s="546"/>
    </row>
    <row r="2320" spans="3:4">
      <c r="C2320" s="546"/>
      <c r="D2320" s="546"/>
    </row>
    <row r="2321" spans="3:4">
      <c r="C2321" s="546"/>
      <c r="D2321" s="546"/>
    </row>
    <row r="2322" spans="3:4">
      <c r="C2322" s="546"/>
      <c r="D2322" s="546"/>
    </row>
    <row r="2323" spans="3:4">
      <c r="C2323" s="546"/>
      <c r="D2323" s="546"/>
    </row>
    <row r="2324" spans="3:4">
      <c r="C2324" s="546"/>
      <c r="D2324" s="546"/>
    </row>
    <row r="2325" spans="3:4">
      <c r="C2325" s="546"/>
      <c r="D2325" s="546"/>
    </row>
    <row r="2326" spans="3:4">
      <c r="C2326" s="546"/>
      <c r="D2326" s="546"/>
    </row>
    <row r="2327" spans="3:4">
      <c r="C2327" s="546"/>
      <c r="D2327" s="546"/>
    </row>
    <row r="2328" spans="3:4">
      <c r="C2328" s="546"/>
      <c r="D2328" s="546"/>
    </row>
    <row r="2329" spans="3:4">
      <c r="C2329" s="546"/>
      <c r="D2329" s="546"/>
    </row>
    <row r="2330" spans="3:4">
      <c r="C2330" s="546"/>
      <c r="D2330" s="546"/>
    </row>
    <row r="2331" spans="3:4">
      <c r="C2331" s="546"/>
      <c r="D2331" s="546"/>
    </row>
    <row r="2332" spans="3:4">
      <c r="C2332" s="546"/>
      <c r="D2332" s="546"/>
    </row>
    <row r="2333" spans="3:4">
      <c r="C2333" s="546"/>
      <c r="D2333" s="546"/>
    </row>
    <row r="2334" spans="3:4">
      <c r="C2334" s="546"/>
      <c r="D2334" s="546"/>
    </row>
    <row r="2335" spans="3:4">
      <c r="C2335" s="546"/>
      <c r="D2335" s="546"/>
    </row>
    <row r="2336" spans="3:4">
      <c r="C2336" s="546"/>
      <c r="D2336" s="546"/>
    </row>
    <row r="2337" spans="3:4">
      <c r="C2337" s="546"/>
      <c r="D2337" s="546"/>
    </row>
    <row r="2338" spans="3:4">
      <c r="C2338" s="546"/>
      <c r="D2338" s="546"/>
    </row>
    <row r="2339" spans="3:4">
      <c r="C2339" s="546"/>
      <c r="D2339" s="546"/>
    </row>
    <row r="2340" spans="3:4">
      <c r="C2340" s="546"/>
      <c r="D2340" s="546"/>
    </row>
    <row r="2341" spans="3:4">
      <c r="C2341" s="546"/>
      <c r="D2341" s="546"/>
    </row>
    <row r="2342" spans="3:4">
      <c r="C2342" s="546"/>
      <c r="D2342" s="546"/>
    </row>
    <row r="2343" spans="3:4">
      <c r="C2343" s="546"/>
      <c r="D2343" s="546"/>
    </row>
    <row r="2344" spans="3:4">
      <c r="C2344" s="546"/>
      <c r="D2344" s="546"/>
    </row>
    <row r="2345" spans="3:4">
      <c r="C2345" s="546"/>
      <c r="D2345" s="546"/>
    </row>
    <row r="2346" spans="3:4">
      <c r="C2346" s="546"/>
      <c r="D2346" s="546"/>
    </row>
    <row r="2347" spans="3:4">
      <c r="C2347" s="546"/>
      <c r="D2347" s="546"/>
    </row>
    <row r="2348" spans="3:4">
      <c r="C2348" s="546"/>
      <c r="D2348" s="546"/>
    </row>
    <row r="2349" spans="3:4">
      <c r="C2349" s="546"/>
      <c r="D2349" s="546"/>
    </row>
    <row r="2350" spans="3:4">
      <c r="C2350" s="546"/>
      <c r="D2350" s="546"/>
    </row>
    <row r="2351" spans="3:4">
      <c r="C2351" s="546"/>
      <c r="D2351" s="546"/>
    </row>
    <row r="2352" spans="3:4">
      <c r="C2352" s="546"/>
      <c r="D2352" s="546"/>
    </row>
    <row r="2353" spans="3:4">
      <c r="C2353" s="546"/>
      <c r="D2353" s="546"/>
    </row>
    <row r="2354" spans="3:4">
      <c r="C2354" s="546"/>
      <c r="D2354" s="546"/>
    </row>
    <row r="2355" spans="3:4">
      <c r="C2355" s="546"/>
      <c r="D2355" s="546"/>
    </row>
    <row r="2356" spans="3:4">
      <c r="C2356" s="546"/>
      <c r="D2356" s="546"/>
    </row>
    <row r="2357" spans="3:4">
      <c r="C2357" s="546"/>
      <c r="D2357" s="546"/>
    </row>
    <row r="2358" spans="3:4">
      <c r="C2358" s="546"/>
      <c r="D2358" s="546"/>
    </row>
    <row r="2359" spans="3:4">
      <c r="C2359" s="546"/>
      <c r="D2359" s="546"/>
    </row>
    <row r="2360" spans="3:4">
      <c r="C2360" s="546"/>
      <c r="D2360" s="546"/>
    </row>
    <row r="2361" spans="3:4">
      <c r="C2361" s="546"/>
      <c r="D2361" s="546"/>
    </row>
    <row r="2362" spans="3:4">
      <c r="C2362" s="546"/>
      <c r="D2362" s="546"/>
    </row>
    <row r="2363" spans="3:4">
      <c r="C2363" s="546"/>
      <c r="D2363" s="546"/>
    </row>
    <row r="2364" spans="3:4">
      <c r="C2364" s="546"/>
      <c r="D2364" s="546"/>
    </row>
    <row r="2365" spans="3:4">
      <c r="C2365" s="546"/>
      <c r="D2365" s="546"/>
    </row>
    <row r="2366" spans="3:4">
      <c r="C2366" s="546"/>
      <c r="D2366" s="546"/>
    </row>
    <row r="2367" spans="3:4">
      <c r="C2367" s="546"/>
      <c r="D2367" s="546"/>
    </row>
    <row r="2368" spans="3:4">
      <c r="C2368" s="546"/>
      <c r="D2368" s="546"/>
    </row>
    <row r="2369" spans="3:4">
      <c r="C2369" s="546"/>
      <c r="D2369" s="546"/>
    </row>
    <row r="2370" spans="3:4">
      <c r="C2370" s="546"/>
      <c r="D2370" s="546"/>
    </row>
    <row r="2371" spans="3:4">
      <c r="C2371" s="546"/>
      <c r="D2371" s="546"/>
    </row>
    <row r="2372" spans="3:4">
      <c r="C2372" s="546"/>
      <c r="D2372" s="546"/>
    </row>
    <row r="2373" spans="3:4">
      <c r="C2373" s="546"/>
      <c r="D2373" s="546"/>
    </row>
    <row r="2374" spans="3:4">
      <c r="C2374" s="546"/>
      <c r="D2374" s="546"/>
    </row>
    <row r="2375" spans="3:4">
      <c r="C2375" s="546"/>
      <c r="D2375" s="546"/>
    </row>
    <row r="2376" spans="3:4">
      <c r="C2376" s="546"/>
      <c r="D2376" s="546"/>
    </row>
    <row r="2377" spans="3:4">
      <c r="C2377" s="546"/>
      <c r="D2377" s="546"/>
    </row>
    <row r="2378" spans="3:4">
      <c r="C2378" s="546"/>
      <c r="D2378" s="546"/>
    </row>
    <row r="2379" spans="3:4">
      <c r="C2379" s="546"/>
      <c r="D2379" s="546"/>
    </row>
    <row r="2380" spans="3:4">
      <c r="C2380" s="546"/>
      <c r="D2380" s="546"/>
    </row>
    <row r="2381" spans="3:4">
      <c r="C2381" s="546"/>
      <c r="D2381" s="546"/>
    </row>
    <row r="2382" spans="3:4">
      <c r="C2382" s="546"/>
      <c r="D2382" s="546"/>
    </row>
    <row r="2383" spans="3:4">
      <c r="C2383" s="546"/>
      <c r="D2383" s="546"/>
    </row>
    <row r="2384" spans="3:4">
      <c r="C2384" s="546"/>
      <c r="D2384" s="546"/>
    </row>
    <row r="2385" spans="3:4">
      <c r="C2385" s="546"/>
      <c r="D2385" s="546"/>
    </row>
    <row r="2386" spans="3:4">
      <c r="C2386" s="546"/>
      <c r="D2386" s="546"/>
    </row>
    <row r="2387" spans="3:4">
      <c r="C2387" s="546"/>
      <c r="D2387" s="546"/>
    </row>
    <row r="2388" spans="3:4">
      <c r="C2388" s="546"/>
      <c r="D2388" s="546"/>
    </row>
    <row r="2389" spans="3:4">
      <c r="C2389" s="546"/>
      <c r="D2389" s="546"/>
    </row>
    <row r="2390" spans="3:4">
      <c r="C2390" s="546"/>
      <c r="D2390" s="546"/>
    </row>
    <row r="2391" spans="3:4">
      <c r="C2391" s="546"/>
      <c r="D2391" s="546"/>
    </row>
    <row r="2392" spans="3:4">
      <c r="C2392" s="546"/>
      <c r="D2392" s="546"/>
    </row>
    <row r="2393" spans="3:4">
      <c r="C2393" s="546"/>
      <c r="D2393" s="546"/>
    </row>
    <row r="2394" spans="3:4">
      <c r="C2394" s="546"/>
      <c r="D2394" s="546"/>
    </row>
    <row r="2395" spans="3:4">
      <c r="C2395" s="546"/>
      <c r="D2395" s="546"/>
    </row>
    <row r="2396" spans="3:4">
      <c r="C2396" s="546"/>
      <c r="D2396" s="546"/>
    </row>
    <row r="2397" spans="3:4">
      <c r="C2397" s="546"/>
      <c r="D2397" s="546"/>
    </row>
    <row r="2398" spans="3:4">
      <c r="C2398" s="546"/>
      <c r="D2398" s="546"/>
    </row>
    <row r="2399" spans="3:4">
      <c r="C2399" s="546"/>
      <c r="D2399" s="546"/>
    </row>
    <row r="2400" spans="3:4">
      <c r="C2400" s="546"/>
      <c r="D2400" s="546"/>
    </row>
    <row r="2401" spans="3:4">
      <c r="C2401" s="546"/>
      <c r="D2401" s="546"/>
    </row>
    <row r="2402" spans="3:4">
      <c r="C2402" s="546"/>
      <c r="D2402" s="546"/>
    </row>
    <row r="2403" spans="3:4">
      <c r="C2403" s="546"/>
      <c r="D2403" s="546"/>
    </row>
    <row r="2404" spans="3:4">
      <c r="C2404" s="546"/>
      <c r="D2404" s="546"/>
    </row>
    <row r="2405" spans="3:4">
      <c r="C2405" s="546"/>
      <c r="D2405" s="546"/>
    </row>
    <row r="2406" spans="3:4">
      <c r="C2406" s="546"/>
      <c r="D2406" s="546"/>
    </row>
    <row r="2407" spans="3:4">
      <c r="C2407" s="546"/>
      <c r="D2407" s="546"/>
    </row>
    <row r="2408" spans="3:4">
      <c r="C2408" s="546"/>
      <c r="D2408" s="546"/>
    </row>
    <row r="2409" spans="3:4">
      <c r="C2409" s="546"/>
      <c r="D2409" s="546"/>
    </row>
    <row r="2410" spans="3:4">
      <c r="C2410" s="546"/>
      <c r="D2410" s="546"/>
    </row>
    <row r="2411" spans="3:4">
      <c r="C2411" s="546"/>
      <c r="D2411" s="546"/>
    </row>
    <row r="2412" spans="3:4">
      <c r="C2412" s="546"/>
      <c r="D2412" s="546"/>
    </row>
    <row r="2413" spans="3:4">
      <c r="C2413" s="546"/>
      <c r="D2413" s="546"/>
    </row>
    <row r="2414" spans="3:4">
      <c r="C2414" s="546"/>
      <c r="D2414" s="546"/>
    </row>
    <row r="2415" spans="3:4">
      <c r="C2415" s="546"/>
      <c r="D2415" s="546"/>
    </row>
    <row r="2416" spans="3:4">
      <c r="C2416" s="546"/>
      <c r="D2416" s="546"/>
    </row>
    <row r="2417" spans="3:4">
      <c r="C2417" s="546"/>
      <c r="D2417" s="546"/>
    </row>
    <row r="2418" spans="3:4">
      <c r="C2418" s="546"/>
      <c r="D2418" s="546"/>
    </row>
    <row r="2419" spans="3:4">
      <c r="C2419" s="546"/>
      <c r="D2419" s="546"/>
    </row>
    <row r="2420" spans="3:4">
      <c r="C2420" s="546"/>
      <c r="D2420" s="546"/>
    </row>
    <row r="2421" spans="3:4">
      <c r="C2421" s="546"/>
      <c r="D2421" s="546"/>
    </row>
    <row r="2422" spans="3:4">
      <c r="C2422" s="546"/>
      <c r="D2422" s="546"/>
    </row>
    <row r="2423" spans="3:4">
      <c r="C2423" s="546"/>
      <c r="D2423" s="546"/>
    </row>
    <row r="2424" spans="3:4">
      <c r="C2424" s="546"/>
      <c r="D2424" s="546"/>
    </row>
    <row r="2425" spans="3:4">
      <c r="C2425" s="546"/>
      <c r="D2425" s="546"/>
    </row>
    <row r="2426" spans="3:4">
      <c r="C2426" s="546"/>
      <c r="D2426" s="546"/>
    </row>
    <row r="2427" spans="3:4">
      <c r="C2427" s="546"/>
      <c r="D2427" s="546"/>
    </row>
    <row r="2428" spans="3:4">
      <c r="C2428" s="546"/>
      <c r="D2428" s="546"/>
    </row>
    <row r="2429" spans="3:4">
      <c r="C2429" s="546"/>
      <c r="D2429" s="546"/>
    </row>
    <row r="2430" spans="3:4">
      <c r="C2430" s="546"/>
      <c r="D2430" s="546"/>
    </row>
    <row r="2431" spans="3:4">
      <c r="C2431" s="546"/>
      <c r="D2431" s="546"/>
    </row>
    <row r="2432" spans="3:4">
      <c r="C2432" s="546"/>
      <c r="D2432" s="546"/>
    </row>
    <row r="2433" spans="3:4">
      <c r="C2433" s="546"/>
      <c r="D2433" s="546"/>
    </row>
    <row r="2434" spans="3:4">
      <c r="C2434" s="546"/>
      <c r="D2434" s="546"/>
    </row>
    <row r="2435" spans="3:4">
      <c r="C2435" s="546"/>
      <c r="D2435" s="546"/>
    </row>
    <row r="2436" spans="3:4">
      <c r="C2436" s="546"/>
      <c r="D2436" s="546"/>
    </row>
    <row r="2437" spans="3:4">
      <c r="C2437" s="546"/>
      <c r="D2437" s="546"/>
    </row>
    <row r="2438" spans="3:4">
      <c r="C2438" s="546"/>
      <c r="D2438" s="546"/>
    </row>
    <row r="2439" spans="3:4">
      <c r="C2439" s="546"/>
      <c r="D2439" s="546"/>
    </row>
    <row r="2440" spans="3:4">
      <c r="C2440" s="546"/>
      <c r="D2440" s="546"/>
    </row>
    <row r="2441" spans="3:4">
      <c r="C2441" s="546"/>
      <c r="D2441" s="546"/>
    </row>
    <row r="2442" spans="3:4">
      <c r="C2442" s="546"/>
      <c r="D2442" s="546"/>
    </row>
    <row r="2443" spans="3:4">
      <c r="C2443" s="546"/>
      <c r="D2443" s="546"/>
    </row>
    <row r="2444" spans="3:4">
      <c r="C2444" s="546"/>
      <c r="D2444" s="546"/>
    </row>
    <row r="2445" spans="3:4">
      <c r="C2445" s="546"/>
      <c r="D2445" s="546"/>
    </row>
    <row r="2446" spans="3:4">
      <c r="C2446" s="546"/>
      <c r="D2446" s="546"/>
    </row>
    <row r="2447" spans="3:4">
      <c r="C2447" s="546"/>
      <c r="D2447" s="546"/>
    </row>
    <row r="2448" spans="3:4">
      <c r="C2448" s="546"/>
      <c r="D2448" s="546"/>
    </row>
    <row r="2449" spans="3:4">
      <c r="C2449" s="546"/>
      <c r="D2449" s="546"/>
    </row>
    <row r="2450" spans="3:4">
      <c r="C2450" s="546"/>
      <c r="D2450" s="546"/>
    </row>
    <row r="2451" spans="3:4">
      <c r="C2451" s="546"/>
      <c r="D2451" s="546"/>
    </row>
    <row r="2452" spans="3:4">
      <c r="C2452" s="546"/>
      <c r="D2452" s="546"/>
    </row>
    <row r="2453" spans="3:4">
      <c r="C2453" s="546"/>
      <c r="D2453" s="546"/>
    </row>
    <row r="2454" spans="3:4">
      <c r="C2454" s="546"/>
      <c r="D2454" s="546"/>
    </row>
    <row r="2455" spans="3:4">
      <c r="C2455" s="546"/>
      <c r="D2455" s="546"/>
    </row>
    <row r="2456" spans="3:4">
      <c r="C2456" s="546"/>
      <c r="D2456" s="546"/>
    </row>
    <row r="2457" spans="3:4">
      <c r="C2457" s="546"/>
      <c r="D2457" s="546"/>
    </row>
    <row r="2458" spans="3:4">
      <c r="C2458" s="546"/>
      <c r="D2458" s="546"/>
    </row>
    <row r="2459" spans="3:4">
      <c r="C2459" s="546"/>
      <c r="D2459" s="546"/>
    </row>
    <row r="2460" spans="3:4">
      <c r="C2460" s="546"/>
      <c r="D2460" s="546"/>
    </row>
    <row r="2461" spans="3:4">
      <c r="C2461" s="546"/>
      <c r="D2461" s="546"/>
    </row>
    <row r="2462" spans="3:4">
      <c r="C2462" s="546"/>
      <c r="D2462" s="546"/>
    </row>
    <row r="2463" spans="3:4">
      <c r="C2463" s="546"/>
      <c r="D2463" s="546"/>
    </row>
    <row r="2464" spans="3:4">
      <c r="C2464" s="546"/>
      <c r="D2464" s="546"/>
    </row>
    <row r="2465" spans="3:4">
      <c r="C2465" s="546"/>
      <c r="D2465" s="546"/>
    </row>
    <row r="2466" spans="3:4">
      <c r="C2466" s="546"/>
      <c r="D2466" s="546"/>
    </row>
    <row r="2467" spans="3:4">
      <c r="C2467" s="546"/>
      <c r="D2467" s="546"/>
    </row>
    <row r="2468" spans="3:4">
      <c r="C2468" s="546"/>
      <c r="D2468" s="546"/>
    </row>
    <row r="2469" spans="3:4">
      <c r="C2469" s="546"/>
      <c r="D2469" s="546"/>
    </row>
    <row r="2470" spans="3:4">
      <c r="C2470" s="546"/>
      <c r="D2470" s="546"/>
    </row>
    <row r="2471" spans="3:4">
      <c r="C2471" s="546"/>
      <c r="D2471" s="546"/>
    </row>
    <row r="2472" spans="3:4">
      <c r="C2472" s="546"/>
      <c r="D2472" s="546"/>
    </row>
    <row r="2473" spans="3:4">
      <c r="C2473" s="546"/>
      <c r="D2473" s="546"/>
    </row>
    <row r="2474" spans="3:4">
      <c r="C2474" s="546"/>
      <c r="D2474" s="546"/>
    </row>
    <row r="2475" spans="3:4">
      <c r="C2475" s="546"/>
      <c r="D2475" s="546"/>
    </row>
    <row r="2476" spans="3:4">
      <c r="C2476" s="546"/>
      <c r="D2476" s="546"/>
    </row>
    <row r="2477" spans="3:4">
      <c r="C2477" s="546"/>
      <c r="D2477" s="546"/>
    </row>
    <row r="2478" spans="3:4">
      <c r="C2478" s="546"/>
      <c r="D2478" s="546"/>
    </row>
    <row r="2479" spans="3:4">
      <c r="C2479" s="546"/>
      <c r="D2479" s="546"/>
    </row>
    <row r="2480" spans="3:4">
      <c r="C2480" s="546"/>
      <c r="D2480" s="546"/>
    </row>
    <row r="2481" spans="3:4">
      <c r="C2481" s="546"/>
      <c r="D2481" s="546"/>
    </row>
    <row r="2482" spans="3:4">
      <c r="C2482" s="546"/>
      <c r="D2482" s="546"/>
    </row>
    <row r="2483" spans="3:4">
      <c r="C2483" s="546"/>
      <c r="D2483" s="546"/>
    </row>
    <row r="2484" spans="3:4">
      <c r="C2484" s="546"/>
      <c r="D2484" s="546"/>
    </row>
    <row r="2485" spans="3:4">
      <c r="C2485" s="546"/>
      <c r="D2485" s="546"/>
    </row>
    <row r="2486" spans="3:4">
      <c r="C2486" s="546"/>
      <c r="D2486" s="546"/>
    </row>
    <row r="2487" spans="3:4">
      <c r="C2487" s="546"/>
      <c r="D2487" s="546"/>
    </row>
    <row r="2488" spans="3:4">
      <c r="C2488" s="546"/>
      <c r="D2488" s="546"/>
    </row>
    <row r="2489" spans="3:4">
      <c r="C2489" s="546"/>
      <c r="D2489" s="546"/>
    </row>
    <row r="2490" spans="3:4">
      <c r="C2490" s="546"/>
      <c r="D2490" s="546"/>
    </row>
    <row r="2491" spans="3:4">
      <c r="C2491" s="546"/>
      <c r="D2491" s="546"/>
    </row>
    <row r="2492" spans="3:4">
      <c r="C2492" s="546"/>
      <c r="D2492" s="546"/>
    </row>
    <row r="2493" spans="3:4">
      <c r="C2493" s="546"/>
      <c r="D2493" s="546"/>
    </row>
    <row r="2494" spans="3:4">
      <c r="C2494" s="546"/>
      <c r="D2494" s="546"/>
    </row>
    <row r="2495" spans="3:4">
      <c r="C2495" s="546"/>
      <c r="D2495" s="546"/>
    </row>
    <row r="2496" spans="3:4">
      <c r="C2496" s="546"/>
      <c r="D2496" s="546"/>
    </row>
    <row r="2497" spans="3:4">
      <c r="C2497" s="546"/>
      <c r="D2497" s="546"/>
    </row>
    <row r="2498" spans="3:4">
      <c r="C2498" s="546"/>
      <c r="D2498" s="546"/>
    </row>
    <row r="2499" spans="3:4">
      <c r="C2499" s="546"/>
      <c r="D2499" s="546"/>
    </row>
    <row r="2500" spans="3:4">
      <c r="C2500" s="546"/>
      <c r="D2500" s="546"/>
    </row>
    <row r="2501" spans="3:4">
      <c r="C2501" s="546"/>
      <c r="D2501" s="546"/>
    </row>
    <row r="2502" spans="3:4">
      <c r="C2502" s="546"/>
      <c r="D2502" s="546"/>
    </row>
    <row r="2503" spans="3:4">
      <c r="C2503" s="546"/>
      <c r="D2503" s="546"/>
    </row>
    <row r="2504" spans="3:4">
      <c r="C2504" s="546"/>
      <c r="D2504" s="546"/>
    </row>
    <row r="2505" spans="3:4">
      <c r="C2505" s="546"/>
      <c r="D2505" s="546"/>
    </row>
    <row r="2506" spans="3:4">
      <c r="C2506" s="546"/>
      <c r="D2506" s="546"/>
    </row>
    <row r="2507" spans="3:4">
      <c r="C2507" s="546"/>
      <c r="D2507" s="546"/>
    </row>
    <row r="2508" spans="3:4">
      <c r="C2508" s="546"/>
      <c r="D2508" s="546"/>
    </row>
    <row r="2509" spans="3:4">
      <c r="C2509" s="546"/>
      <c r="D2509" s="546"/>
    </row>
    <row r="2510" spans="3:4">
      <c r="C2510" s="546"/>
      <c r="D2510" s="546"/>
    </row>
    <row r="2511" spans="3:4">
      <c r="C2511" s="546"/>
      <c r="D2511" s="546"/>
    </row>
    <row r="2512" spans="3:4">
      <c r="C2512" s="546"/>
      <c r="D2512" s="546"/>
    </row>
    <row r="2513" spans="3:4">
      <c r="C2513" s="546"/>
      <c r="D2513" s="546"/>
    </row>
    <row r="2514" spans="3:4">
      <c r="C2514" s="546"/>
      <c r="D2514" s="546"/>
    </row>
    <row r="2515" spans="3:4">
      <c r="C2515" s="546"/>
      <c r="D2515" s="546"/>
    </row>
    <row r="2516" spans="3:4">
      <c r="C2516" s="546"/>
      <c r="D2516" s="546"/>
    </row>
    <row r="2517" spans="3:4">
      <c r="C2517" s="546"/>
      <c r="D2517" s="546"/>
    </row>
    <row r="2518" spans="3:4">
      <c r="C2518" s="546"/>
      <c r="D2518" s="546"/>
    </row>
    <row r="2519" spans="3:4">
      <c r="C2519" s="546"/>
      <c r="D2519" s="546"/>
    </row>
    <row r="2520" spans="3:4">
      <c r="C2520" s="546"/>
      <c r="D2520" s="546"/>
    </row>
    <row r="2521" spans="3:4">
      <c r="C2521" s="546"/>
      <c r="D2521" s="546"/>
    </row>
    <row r="2522" spans="3:4">
      <c r="C2522" s="546"/>
      <c r="D2522" s="546"/>
    </row>
    <row r="2523" spans="3:4">
      <c r="C2523" s="546"/>
      <c r="D2523" s="546"/>
    </row>
    <row r="2524" spans="3:4">
      <c r="C2524" s="546"/>
      <c r="D2524" s="546"/>
    </row>
    <row r="2525" spans="3:4">
      <c r="C2525" s="546"/>
      <c r="D2525" s="546"/>
    </row>
    <row r="2526" spans="3:4">
      <c r="C2526" s="546"/>
      <c r="D2526" s="546"/>
    </row>
    <row r="2527" spans="3:4">
      <c r="C2527" s="546"/>
      <c r="D2527" s="546"/>
    </row>
    <row r="2528" spans="3:4">
      <c r="C2528" s="546"/>
      <c r="D2528" s="546"/>
    </row>
    <row r="2529" spans="3:4">
      <c r="C2529" s="546"/>
      <c r="D2529" s="546"/>
    </row>
    <row r="2530" spans="3:4">
      <c r="C2530" s="546"/>
      <c r="D2530" s="546"/>
    </row>
    <row r="2531" spans="3:4">
      <c r="C2531" s="546"/>
      <c r="D2531" s="546"/>
    </row>
    <row r="2532" spans="3:4">
      <c r="C2532" s="546"/>
      <c r="D2532" s="546"/>
    </row>
    <row r="2533" spans="3:4">
      <c r="C2533" s="546"/>
      <c r="D2533" s="546"/>
    </row>
    <row r="2534" spans="3:4">
      <c r="C2534" s="546"/>
      <c r="D2534" s="546"/>
    </row>
    <row r="2535" spans="3:4">
      <c r="C2535" s="546"/>
      <c r="D2535" s="546"/>
    </row>
    <row r="2536" spans="3:4">
      <c r="C2536" s="546"/>
      <c r="D2536" s="546"/>
    </row>
    <row r="2537" spans="3:4">
      <c r="C2537" s="546"/>
      <c r="D2537" s="546"/>
    </row>
    <row r="2538" spans="3:4">
      <c r="C2538" s="546"/>
      <c r="D2538" s="546"/>
    </row>
    <row r="2539" spans="3:4">
      <c r="C2539" s="546"/>
      <c r="D2539" s="546"/>
    </row>
    <row r="2540" spans="3:4">
      <c r="C2540" s="546"/>
      <c r="D2540" s="546"/>
    </row>
    <row r="2541" spans="3:4">
      <c r="C2541" s="546"/>
      <c r="D2541" s="546"/>
    </row>
    <row r="2542" spans="3:4">
      <c r="C2542" s="546"/>
      <c r="D2542" s="546"/>
    </row>
    <row r="2543" spans="3:4">
      <c r="C2543" s="546"/>
      <c r="D2543" s="546"/>
    </row>
    <row r="2544" spans="3:4">
      <c r="C2544" s="546"/>
      <c r="D2544" s="546"/>
    </row>
    <row r="2545" spans="3:4">
      <c r="C2545" s="546"/>
      <c r="D2545" s="546"/>
    </row>
    <row r="2546" spans="3:4">
      <c r="C2546" s="546"/>
      <c r="D2546" s="546"/>
    </row>
    <row r="2547" spans="3:4">
      <c r="C2547" s="546"/>
      <c r="D2547" s="546"/>
    </row>
    <row r="2548" spans="3:4">
      <c r="C2548" s="546"/>
      <c r="D2548" s="546"/>
    </row>
    <row r="2549" spans="3:4">
      <c r="C2549" s="546"/>
      <c r="D2549" s="546"/>
    </row>
    <row r="2550" spans="3:4">
      <c r="C2550" s="546"/>
      <c r="D2550" s="546"/>
    </row>
    <row r="2551" spans="3:4">
      <c r="C2551" s="546"/>
      <c r="D2551" s="546"/>
    </row>
    <row r="2552" spans="3:4">
      <c r="C2552" s="546"/>
      <c r="D2552" s="546"/>
    </row>
    <row r="2553" spans="3:4">
      <c r="C2553" s="546"/>
      <c r="D2553" s="546"/>
    </row>
    <row r="2554" spans="3:4">
      <c r="C2554" s="546"/>
      <c r="D2554" s="546"/>
    </row>
    <row r="2555" spans="3:4">
      <c r="C2555" s="546"/>
      <c r="D2555" s="546"/>
    </row>
    <row r="2556" spans="3:4">
      <c r="C2556" s="546"/>
      <c r="D2556" s="546"/>
    </row>
    <row r="2557" spans="3:4">
      <c r="C2557" s="546"/>
      <c r="D2557" s="546"/>
    </row>
    <row r="2558" spans="3:4">
      <c r="C2558" s="546"/>
      <c r="D2558" s="546"/>
    </row>
    <row r="2559" spans="3:4">
      <c r="C2559" s="546"/>
      <c r="D2559" s="546"/>
    </row>
    <row r="2560" spans="3:4">
      <c r="C2560" s="546"/>
      <c r="D2560" s="546"/>
    </row>
    <row r="2561" spans="3:4">
      <c r="C2561" s="546"/>
      <c r="D2561" s="546"/>
    </row>
    <row r="2562" spans="3:4">
      <c r="C2562" s="546"/>
      <c r="D2562" s="546"/>
    </row>
    <row r="2563" spans="3:4">
      <c r="C2563" s="546"/>
      <c r="D2563" s="546"/>
    </row>
    <row r="2564" spans="3:4">
      <c r="C2564" s="546"/>
      <c r="D2564" s="546"/>
    </row>
    <row r="2565" spans="3:4">
      <c r="C2565" s="546"/>
      <c r="D2565" s="546"/>
    </row>
    <row r="2566" spans="3:4">
      <c r="C2566" s="546"/>
      <c r="D2566" s="546"/>
    </row>
    <row r="2567" spans="3:4">
      <c r="C2567" s="546"/>
      <c r="D2567" s="546"/>
    </row>
    <row r="2568" spans="3:4">
      <c r="C2568" s="546"/>
      <c r="D2568" s="546"/>
    </row>
    <row r="2569" spans="3:4">
      <c r="C2569" s="546"/>
      <c r="D2569" s="546"/>
    </row>
    <row r="2570" spans="3:4">
      <c r="C2570" s="546"/>
      <c r="D2570" s="546"/>
    </row>
    <row r="2571" spans="3:4">
      <c r="C2571" s="546"/>
      <c r="D2571" s="546"/>
    </row>
    <row r="2572" spans="3:4">
      <c r="C2572" s="546"/>
      <c r="D2572" s="546"/>
    </row>
    <row r="2573" spans="3:4">
      <c r="C2573" s="546"/>
      <c r="D2573" s="546"/>
    </row>
    <row r="2574" spans="3:4">
      <c r="C2574" s="546"/>
      <c r="D2574" s="546"/>
    </row>
    <row r="2575" spans="3:4">
      <c r="C2575" s="546"/>
      <c r="D2575" s="546"/>
    </row>
    <row r="2576" spans="3:4">
      <c r="C2576" s="546"/>
      <c r="D2576" s="546"/>
    </row>
    <row r="2577" spans="3:4">
      <c r="C2577" s="546"/>
      <c r="D2577" s="546"/>
    </row>
    <row r="2578" spans="3:4">
      <c r="C2578" s="546"/>
      <c r="D2578" s="546"/>
    </row>
    <row r="2579" spans="3:4">
      <c r="C2579" s="546"/>
      <c r="D2579" s="546"/>
    </row>
    <row r="2580" spans="3:4">
      <c r="C2580" s="546"/>
      <c r="D2580" s="546"/>
    </row>
    <row r="2581" spans="3:4">
      <c r="C2581" s="546"/>
      <c r="D2581" s="546"/>
    </row>
    <row r="2582" spans="3:4">
      <c r="C2582" s="546"/>
      <c r="D2582" s="546"/>
    </row>
    <row r="2583" spans="3:4">
      <c r="C2583" s="546"/>
      <c r="D2583" s="546"/>
    </row>
    <row r="2584" spans="3:4">
      <c r="C2584" s="546"/>
      <c r="D2584" s="546"/>
    </row>
    <row r="2585" spans="3:4">
      <c r="C2585" s="546"/>
      <c r="D2585" s="546"/>
    </row>
    <row r="2586" spans="3:4">
      <c r="C2586" s="546"/>
      <c r="D2586" s="546"/>
    </row>
    <row r="2587" spans="3:4">
      <c r="C2587" s="546"/>
      <c r="D2587" s="546"/>
    </row>
    <row r="2588" spans="3:4">
      <c r="C2588" s="546"/>
      <c r="D2588" s="546"/>
    </row>
    <row r="2589" spans="3:4">
      <c r="C2589" s="546"/>
      <c r="D2589" s="546"/>
    </row>
    <row r="2590" spans="3:4">
      <c r="C2590" s="546"/>
      <c r="D2590" s="546"/>
    </row>
    <row r="2591" spans="3:4">
      <c r="C2591" s="546"/>
      <c r="D2591" s="546"/>
    </row>
    <row r="2592" spans="3:4">
      <c r="C2592" s="546"/>
      <c r="D2592" s="546"/>
    </row>
    <row r="2593" spans="3:4">
      <c r="C2593" s="546"/>
      <c r="D2593" s="546"/>
    </row>
    <row r="2594" spans="3:4">
      <c r="C2594" s="546"/>
      <c r="D2594" s="546"/>
    </row>
    <row r="2595" spans="3:4">
      <c r="C2595" s="546"/>
      <c r="D2595" s="546"/>
    </row>
    <row r="2596" spans="3:4">
      <c r="C2596" s="546"/>
      <c r="D2596" s="546"/>
    </row>
    <row r="2597" spans="3:4">
      <c r="C2597" s="546"/>
      <c r="D2597" s="546"/>
    </row>
    <row r="2598" spans="3:4">
      <c r="C2598" s="546"/>
      <c r="D2598" s="546"/>
    </row>
    <row r="2599" spans="3:4">
      <c r="C2599" s="546"/>
      <c r="D2599" s="546"/>
    </row>
    <row r="2600" spans="3:4">
      <c r="C2600" s="546"/>
      <c r="D2600" s="546"/>
    </row>
    <row r="2601" spans="3:4">
      <c r="C2601" s="546"/>
      <c r="D2601" s="546"/>
    </row>
    <row r="2602" spans="3:4">
      <c r="C2602" s="546"/>
      <c r="D2602" s="546"/>
    </row>
    <row r="2603" spans="3:4">
      <c r="C2603" s="546"/>
      <c r="D2603" s="546"/>
    </row>
    <row r="2604" spans="3:4">
      <c r="C2604" s="546"/>
      <c r="D2604" s="546"/>
    </row>
    <row r="2605" spans="3:4">
      <c r="C2605" s="546"/>
      <c r="D2605" s="546"/>
    </row>
    <row r="2606" spans="3:4">
      <c r="C2606" s="546"/>
      <c r="D2606" s="546"/>
    </row>
    <row r="2607" spans="3:4">
      <c r="C2607" s="546"/>
      <c r="D2607" s="546"/>
    </row>
    <row r="2608" spans="3:4">
      <c r="C2608" s="546"/>
      <c r="D2608" s="546"/>
    </row>
    <row r="2609" spans="3:4">
      <c r="C2609" s="546"/>
      <c r="D2609" s="546"/>
    </row>
    <row r="2610" spans="3:4">
      <c r="C2610" s="546"/>
      <c r="D2610" s="546"/>
    </row>
    <row r="2611" spans="3:4">
      <c r="C2611" s="546"/>
      <c r="D2611" s="546"/>
    </row>
    <row r="2612" spans="3:4">
      <c r="C2612" s="546"/>
      <c r="D2612" s="546"/>
    </row>
    <row r="2613" spans="3:4">
      <c r="C2613" s="546"/>
      <c r="D2613" s="546"/>
    </row>
    <row r="2614" spans="3:4">
      <c r="C2614" s="546"/>
      <c r="D2614" s="546"/>
    </row>
    <row r="2615" spans="3:4">
      <c r="C2615" s="546"/>
      <c r="D2615" s="546"/>
    </row>
    <row r="2616" spans="3:4">
      <c r="C2616" s="546"/>
      <c r="D2616" s="546"/>
    </row>
    <row r="2617" spans="3:4">
      <c r="C2617" s="546"/>
      <c r="D2617" s="546"/>
    </row>
    <row r="2618" spans="3:4">
      <c r="C2618" s="546"/>
      <c r="D2618" s="546"/>
    </row>
    <row r="2619" spans="3:4">
      <c r="C2619" s="546"/>
      <c r="D2619" s="546"/>
    </row>
    <row r="2620" spans="3:4">
      <c r="C2620" s="546"/>
      <c r="D2620" s="546"/>
    </row>
    <row r="2621" spans="3:4">
      <c r="C2621" s="546"/>
      <c r="D2621" s="546"/>
    </row>
    <row r="2622" spans="3:4">
      <c r="C2622" s="546"/>
      <c r="D2622" s="546"/>
    </row>
    <row r="2623" spans="3:4">
      <c r="C2623" s="546"/>
      <c r="D2623" s="546"/>
    </row>
    <row r="2624" spans="3:4">
      <c r="C2624" s="546"/>
      <c r="D2624" s="546"/>
    </row>
    <row r="2625" spans="3:4">
      <c r="C2625" s="546"/>
      <c r="D2625" s="546"/>
    </row>
    <row r="2626" spans="3:4">
      <c r="C2626" s="546"/>
      <c r="D2626" s="546"/>
    </row>
    <row r="2627" spans="3:4">
      <c r="C2627" s="546"/>
      <c r="D2627" s="546"/>
    </row>
    <row r="2628" spans="3:4">
      <c r="C2628" s="546"/>
      <c r="D2628" s="546"/>
    </row>
    <row r="2629" spans="3:4">
      <c r="C2629" s="546"/>
      <c r="D2629" s="546"/>
    </row>
    <row r="2630" spans="3:4">
      <c r="C2630" s="546"/>
      <c r="D2630" s="546"/>
    </row>
    <row r="2631" spans="3:4">
      <c r="C2631" s="546"/>
      <c r="D2631" s="546"/>
    </row>
    <row r="2632" spans="3:4">
      <c r="C2632" s="546"/>
      <c r="D2632" s="546"/>
    </row>
    <row r="2633" spans="3:4">
      <c r="C2633" s="546"/>
      <c r="D2633" s="546"/>
    </row>
    <row r="2634" spans="3:4">
      <c r="C2634" s="546"/>
      <c r="D2634" s="546"/>
    </row>
    <row r="2635" spans="3:4">
      <c r="C2635" s="546"/>
      <c r="D2635" s="546"/>
    </row>
    <row r="2636" spans="3:4">
      <c r="C2636" s="546"/>
      <c r="D2636" s="546"/>
    </row>
    <row r="2637" spans="3:4">
      <c r="C2637" s="546"/>
      <c r="D2637" s="546"/>
    </row>
    <row r="2638" spans="3:4">
      <c r="C2638" s="546"/>
      <c r="D2638" s="546"/>
    </row>
    <row r="2639" spans="3:4">
      <c r="C2639" s="546"/>
      <c r="D2639" s="546"/>
    </row>
    <row r="2640" spans="3:4">
      <c r="C2640" s="546"/>
      <c r="D2640" s="546"/>
    </row>
    <row r="2641" spans="3:4">
      <c r="C2641" s="546"/>
      <c r="D2641" s="546"/>
    </row>
    <row r="2642" spans="3:4">
      <c r="C2642" s="546"/>
      <c r="D2642" s="546"/>
    </row>
    <row r="2643" spans="3:4">
      <c r="C2643" s="546"/>
      <c r="D2643" s="546"/>
    </row>
    <row r="2644" spans="3:4">
      <c r="C2644" s="546"/>
      <c r="D2644" s="546"/>
    </row>
    <row r="2645" spans="3:4">
      <c r="C2645" s="546"/>
      <c r="D2645" s="546"/>
    </row>
    <row r="2646" spans="3:4">
      <c r="C2646" s="546"/>
      <c r="D2646" s="546"/>
    </row>
    <row r="2647" spans="3:4">
      <c r="C2647" s="546"/>
      <c r="D2647" s="546"/>
    </row>
    <row r="2648" spans="3:4">
      <c r="C2648" s="546"/>
      <c r="D2648" s="546"/>
    </row>
    <row r="2649" spans="3:4">
      <c r="C2649" s="546"/>
      <c r="D2649" s="546"/>
    </row>
    <row r="2650" spans="3:4">
      <c r="C2650" s="546"/>
      <c r="D2650" s="546"/>
    </row>
    <row r="2651" spans="3:4">
      <c r="C2651" s="546"/>
      <c r="D2651" s="546"/>
    </row>
    <row r="2652" spans="3:4">
      <c r="C2652" s="546"/>
      <c r="D2652" s="546"/>
    </row>
    <row r="2653" spans="3:4">
      <c r="C2653" s="546"/>
      <c r="D2653" s="546"/>
    </row>
    <row r="2654" spans="3:4">
      <c r="C2654" s="546"/>
      <c r="D2654" s="546"/>
    </row>
    <row r="2655" spans="3:4">
      <c r="C2655" s="546"/>
      <c r="D2655" s="546"/>
    </row>
    <row r="2656" spans="3:4">
      <c r="C2656" s="546"/>
      <c r="D2656" s="546"/>
    </row>
    <row r="2657" spans="3:4">
      <c r="C2657" s="546"/>
      <c r="D2657" s="546"/>
    </row>
    <row r="2658" spans="3:4">
      <c r="C2658" s="546"/>
      <c r="D2658" s="546"/>
    </row>
    <row r="2659" spans="3:4">
      <c r="C2659" s="546"/>
      <c r="D2659" s="546"/>
    </row>
    <row r="2660" spans="3:4">
      <c r="C2660" s="546"/>
      <c r="D2660" s="546"/>
    </row>
    <row r="2661" spans="3:4">
      <c r="C2661" s="546"/>
      <c r="D2661" s="546"/>
    </row>
    <row r="2662" spans="3:4">
      <c r="C2662" s="546"/>
      <c r="D2662" s="546"/>
    </row>
    <row r="2663" spans="3:4">
      <c r="C2663" s="546"/>
      <c r="D2663" s="546"/>
    </row>
    <row r="2664" spans="3:4">
      <c r="C2664" s="546"/>
      <c r="D2664" s="546"/>
    </row>
    <row r="2665" spans="3:4">
      <c r="C2665" s="546"/>
      <c r="D2665" s="546"/>
    </row>
    <row r="2666" spans="3:4">
      <c r="C2666" s="546"/>
      <c r="D2666" s="546"/>
    </row>
    <row r="2667" spans="3:4">
      <c r="C2667" s="546"/>
      <c r="D2667" s="546"/>
    </row>
    <row r="2668" spans="3:4">
      <c r="C2668" s="546"/>
      <c r="D2668" s="546"/>
    </row>
    <row r="2669" spans="3:4">
      <c r="C2669" s="546"/>
      <c r="D2669" s="546"/>
    </row>
    <row r="2670" spans="3:4">
      <c r="C2670" s="546"/>
      <c r="D2670" s="546"/>
    </row>
    <row r="2671" spans="3:4">
      <c r="C2671" s="546"/>
      <c r="D2671" s="546"/>
    </row>
    <row r="2672" spans="3:4">
      <c r="C2672" s="546"/>
      <c r="D2672" s="546"/>
    </row>
    <row r="2673" spans="3:4">
      <c r="C2673" s="546"/>
      <c r="D2673" s="546"/>
    </row>
    <row r="2674" spans="3:4">
      <c r="C2674" s="546"/>
      <c r="D2674" s="546"/>
    </row>
    <row r="2675" spans="3:4">
      <c r="C2675" s="546"/>
      <c r="D2675" s="546"/>
    </row>
    <row r="2676" spans="3:4">
      <c r="C2676" s="546"/>
      <c r="D2676" s="546"/>
    </row>
    <row r="2677" spans="3:4">
      <c r="C2677" s="546"/>
      <c r="D2677" s="546"/>
    </row>
    <row r="2678" spans="3:4">
      <c r="C2678" s="546"/>
      <c r="D2678" s="546"/>
    </row>
    <row r="2679" spans="3:4">
      <c r="C2679" s="546"/>
      <c r="D2679" s="546"/>
    </row>
    <row r="2680" spans="3:4">
      <c r="C2680" s="546"/>
      <c r="D2680" s="546"/>
    </row>
    <row r="2681" spans="3:4">
      <c r="C2681" s="546"/>
      <c r="D2681" s="546"/>
    </row>
    <row r="2682" spans="3:4">
      <c r="C2682" s="546"/>
      <c r="D2682" s="546"/>
    </row>
    <row r="2683" spans="3:4">
      <c r="C2683" s="546"/>
      <c r="D2683" s="546"/>
    </row>
    <row r="2684" spans="3:4">
      <c r="C2684" s="546"/>
      <c r="D2684" s="546"/>
    </row>
    <row r="2685" spans="3:4">
      <c r="C2685" s="546"/>
      <c r="D2685" s="546"/>
    </row>
    <row r="2686" spans="3:4">
      <c r="C2686" s="546"/>
      <c r="D2686" s="546"/>
    </row>
    <row r="2687" spans="3:4">
      <c r="C2687" s="546"/>
      <c r="D2687" s="546"/>
    </row>
    <row r="2688" spans="3:4">
      <c r="C2688" s="546"/>
      <c r="D2688" s="546"/>
    </row>
    <row r="2689" spans="3:4">
      <c r="C2689" s="546"/>
      <c r="D2689" s="546"/>
    </row>
    <row r="2690" spans="3:4">
      <c r="C2690" s="546"/>
      <c r="D2690" s="546"/>
    </row>
    <row r="2691" spans="3:4">
      <c r="C2691" s="546"/>
      <c r="D2691" s="546"/>
    </row>
    <row r="2692" spans="3:4">
      <c r="C2692" s="546"/>
      <c r="D2692" s="546"/>
    </row>
    <row r="2693" spans="3:4">
      <c r="C2693" s="546"/>
      <c r="D2693" s="546"/>
    </row>
    <row r="2694" spans="3:4">
      <c r="C2694" s="546"/>
      <c r="D2694" s="546"/>
    </row>
    <row r="2695" spans="3:4">
      <c r="C2695" s="546"/>
      <c r="D2695" s="546"/>
    </row>
    <row r="2696" spans="3:4">
      <c r="C2696" s="546"/>
      <c r="D2696" s="546"/>
    </row>
    <row r="2697" spans="3:4">
      <c r="C2697" s="546"/>
      <c r="D2697" s="546"/>
    </row>
    <row r="2698" spans="3:4">
      <c r="C2698" s="546"/>
      <c r="D2698" s="546"/>
    </row>
    <row r="2699" spans="3:4">
      <c r="C2699" s="546"/>
      <c r="D2699" s="546"/>
    </row>
    <row r="2700" spans="3:4">
      <c r="C2700" s="546"/>
      <c r="D2700" s="546"/>
    </row>
    <row r="2701" spans="3:4">
      <c r="C2701" s="546"/>
      <c r="D2701" s="546"/>
    </row>
    <row r="2702" spans="3:4">
      <c r="C2702" s="546"/>
      <c r="D2702" s="546"/>
    </row>
    <row r="2703" spans="3:4">
      <c r="C2703" s="546"/>
      <c r="D2703" s="546"/>
    </row>
    <row r="2704" spans="3:4">
      <c r="C2704" s="546"/>
      <c r="D2704" s="546"/>
    </row>
    <row r="2705" spans="3:4">
      <c r="C2705" s="546"/>
      <c r="D2705" s="546"/>
    </row>
    <row r="2706" spans="3:4">
      <c r="C2706" s="546"/>
      <c r="D2706" s="546"/>
    </row>
    <row r="2707" spans="3:4">
      <c r="C2707" s="546"/>
      <c r="D2707" s="546"/>
    </row>
    <row r="2708" spans="3:4">
      <c r="C2708" s="546"/>
      <c r="D2708" s="546"/>
    </row>
    <row r="2709" spans="3:4">
      <c r="C2709" s="546"/>
      <c r="D2709" s="546"/>
    </row>
    <row r="2710" spans="3:4">
      <c r="C2710" s="546"/>
      <c r="D2710" s="546"/>
    </row>
    <row r="2711" spans="3:4">
      <c r="C2711" s="546"/>
      <c r="D2711" s="546"/>
    </row>
    <row r="2712" spans="3:4">
      <c r="C2712" s="546"/>
      <c r="D2712" s="546"/>
    </row>
    <row r="2713" spans="3:4">
      <c r="C2713" s="546"/>
      <c r="D2713" s="546"/>
    </row>
    <row r="2714" spans="3:4">
      <c r="C2714" s="546"/>
      <c r="D2714" s="546"/>
    </row>
    <row r="2715" spans="3:4">
      <c r="C2715" s="546"/>
      <c r="D2715" s="546"/>
    </row>
    <row r="2716" spans="3:4">
      <c r="C2716" s="546"/>
      <c r="D2716" s="546"/>
    </row>
    <row r="2717" spans="3:4">
      <c r="C2717" s="546"/>
      <c r="D2717" s="546"/>
    </row>
    <row r="2718" spans="3:4">
      <c r="C2718" s="546"/>
      <c r="D2718" s="546"/>
    </row>
    <row r="2719" spans="3:4">
      <c r="C2719" s="546"/>
      <c r="D2719" s="546"/>
    </row>
    <row r="2720" spans="3:4">
      <c r="C2720" s="546"/>
      <c r="D2720" s="546"/>
    </row>
    <row r="2721" spans="3:4">
      <c r="C2721" s="546"/>
      <c r="D2721" s="546"/>
    </row>
    <row r="2722" spans="3:4">
      <c r="C2722" s="546"/>
      <c r="D2722" s="546"/>
    </row>
    <row r="2723" spans="3:4">
      <c r="C2723" s="546"/>
      <c r="D2723" s="546"/>
    </row>
    <row r="2724" spans="3:4">
      <c r="C2724" s="546"/>
      <c r="D2724" s="546"/>
    </row>
    <row r="2725" spans="3:4">
      <c r="C2725" s="546"/>
      <c r="D2725" s="546"/>
    </row>
    <row r="2726" spans="3:4">
      <c r="C2726" s="546"/>
      <c r="D2726" s="546"/>
    </row>
    <row r="2727" spans="3:4">
      <c r="C2727" s="546"/>
      <c r="D2727" s="546"/>
    </row>
    <row r="2728" spans="3:4">
      <c r="C2728" s="546"/>
      <c r="D2728" s="546"/>
    </row>
    <row r="2729" spans="3:4">
      <c r="C2729" s="546"/>
      <c r="D2729" s="546"/>
    </row>
    <row r="2730" spans="3:4">
      <c r="C2730" s="546"/>
      <c r="D2730" s="546"/>
    </row>
    <row r="2731" spans="3:4">
      <c r="C2731" s="546"/>
      <c r="D2731" s="546"/>
    </row>
    <row r="2732" spans="3:4">
      <c r="C2732" s="546"/>
      <c r="D2732" s="546"/>
    </row>
    <row r="2733" spans="3:4">
      <c r="C2733" s="546"/>
      <c r="D2733" s="546"/>
    </row>
    <row r="2734" spans="3:4">
      <c r="C2734" s="546"/>
      <c r="D2734" s="546"/>
    </row>
    <row r="2735" spans="3:4">
      <c r="C2735" s="546"/>
      <c r="D2735" s="546"/>
    </row>
    <row r="2736" spans="3:4">
      <c r="C2736" s="546"/>
      <c r="D2736" s="546"/>
    </row>
    <row r="2737" spans="3:4">
      <c r="C2737" s="546"/>
      <c r="D2737" s="546"/>
    </row>
    <row r="2738" spans="3:4">
      <c r="C2738" s="546"/>
      <c r="D2738" s="546"/>
    </row>
    <row r="2739" spans="3:4">
      <c r="C2739" s="546"/>
      <c r="D2739" s="546"/>
    </row>
    <row r="2740" spans="3:4">
      <c r="C2740" s="546"/>
      <c r="D2740" s="546"/>
    </row>
    <row r="2741" spans="3:4">
      <c r="C2741" s="546"/>
      <c r="D2741" s="546"/>
    </row>
    <row r="2742" spans="3:4">
      <c r="C2742" s="546"/>
      <c r="D2742" s="546"/>
    </row>
    <row r="2743" spans="3:4">
      <c r="C2743" s="546"/>
      <c r="D2743" s="546"/>
    </row>
    <row r="2744" spans="3:4">
      <c r="C2744" s="546"/>
      <c r="D2744" s="546"/>
    </row>
    <row r="2745" spans="3:4">
      <c r="C2745" s="546"/>
      <c r="D2745" s="546"/>
    </row>
    <row r="2746" spans="3:4">
      <c r="C2746" s="546"/>
      <c r="D2746" s="546"/>
    </row>
    <row r="2747" spans="3:4">
      <c r="C2747" s="546"/>
      <c r="D2747" s="546"/>
    </row>
    <row r="2748" spans="3:4">
      <c r="C2748" s="546"/>
      <c r="D2748" s="546"/>
    </row>
    <row r="2749" spans="3:4">
      <c r="C2749" s="546"/>
      <c r="D2749" s="546"/>
    </row>
    <row r="2750" spans="3:4">
      <c r="C2750" s="546"/>
      <c r="D2750" s="546"/>
    </row>
    <row r="2751" spans="3:4">
      <c r="C2751" s="546"/>
      <c r="D2751" s="546"/>
    </row>
    <row r="2752" spans="3:4">
      <c r="C2752" s="546"/>
      <c r="D2752" s="546"/>
    </row>
    <row r="2753" spans="3:4">
      <c r="C2753" s="546"/>
      <c r="D2753" s="546"/>
    </row>
    <row r="2754" spans="3:4">
      <c r="C2754" s="546"/>
      <c r="D2754" s="546"/>
    </row>
    <row r="2755" spans="3:4">
      <c r="C2755" s="546"/>
      <c r="D2755" s="546"/>
    </row>
    <row r="2756" spans="3:4">
      <c r="C2756" s="546"/>
      <c r="D2756" s="546"/>
    </row>
    <row r="2757" spans="3:4">
      <c r="C2757" s="546"/>
      <c r="D2757" s="546"/>
    </row>
    <row r="2758" spans="3:4">
      <c r="C2758" s="546"/>
      <c r="D2758" s="546"/>
    </row>
    <row r="2759" spans="3:4">
      <c r="C2759" s="546"/>
      <c r="D2759" s="546"/>
    </row>
    <row r="2760" spans="3:4">
      <c r="C2760" s="546"/>
      <c r="D2760" s="546"/>
    </row>
    <row r="2761" spans="3:4">
      <c r="C2761" s="546"/>
      <c r="D2761" s="546"/>
    </row>
    <row r="2762" spans="3:4">
      <c r="C2762" s="546"/>
      <c r="D2762" s="546"/>
    </row>
    <row r="2763" spans="3:4">
      <c r="C2763" s="546"/>
      <c r="D2763" s="546"/>
    </row>
    <row r="2764" spans="3:4">
      <c r="C2764" s="546"/>
      <c r="D2764" s="546"/>
    </row>
    <row r="2765" spans="3:4">
      <c r="C2765" s="546"/>
      <c r="D2765" s="546"/>
    </row>
    <row r="2766" spans="3:4">
      <c r="C2766" s="546"/>
      <c r="D2766" s="546"/>
    </row>
    <row r="2767" spans="3:4">
      <c r="C2767" s="546"/>
      <c r="D2767" s="546"/>
    </row>
    <row r="2768" spans="3:4">
      <c r="C2768" s="546"/>
      <c r="D2768" s="546"/>
    </row>
    <row r="2769" spans="3:4">
      <c r="C2769" s="546"/>
      <c r="D2769" s="546"/>
    </row>
    <row r="2770" spans="3:4">
      <c r="C2770" s="546"/>
      <c r="D2770" s="546"/>
    </row>
    <row r="2771" spans="3:4">
      <c r="C2771" s="546"/>
      <c r="D2771" s="546"/>
    </row>
    <row r="2772" spans="3:4">
      <c r="C2772" s="546"/>
      <c r="D2772" s="546"/>
    </row>
    <row r="2773" spans="3:4">
      <c r="C2773" s="546"/>
      <c r="D2773" s="546"/>
    </row>
    <row r="2774" spans="3:4">
      <c r="C2774" s="546"/>
      <c r="D2774" s="546"/>
    </row>
    <row r="2775" spans="3:4">
      <c r="C2775" s="546"/>
      <c r="D2775" s="546"/>
    </row>
    <row r="2776" spans="3:4">
      <c r="C2776" s="546"/>
      <c r="D2776" s="546"/>
    </row>
    <row r="2777" spans="3:4">
      <c r="C2777" s="546"/>
      <c r="D2777" s="546"/>
    </row>
    <row r="2778" spans="3:4">
      <c r="C2778" s="546"/>
      <c r="D2778" s="546"/>
    </row>
    <row r="2779" spans="3:4">
      <c r="C2779" s="546"/>
      <c r="D2779" s="546"/>
    </row>
    <row r="2780" spans="3:4">
      <c r="C2780" s="546"/>
      <c r="D2780" s="546"/>
    </row>
    <row r="2781" spans="3:4">
      <c r="C2781" s="546"/>
      <c r="D2781" s="546"/>
    </row>
    <row r="2782" spans="3:4">
      <c r="C2782" s="546"/>
      <c r="D2782" s="546"/>
    </row>
    <row r="2783" spans="3:4">
      <c r="C2783" s="546"/>
      <c r="D2783" s="546"/>
    </row>
    <row r="2784" spans="3:4">
      <c r="C2784" s="546"/>
      <c r="D2784" s="546"/>
    </row>
    <row r="2785" spans="3:4">
      <c r="C2785" s="546"/>
      <c r="D2785" s="546"/>
    </row>
    <row r="2786" spans="3:4">
      <c r="C2786" s="546"/>
      <c r="D2786" s="546"/>
    </row>
    <row r="2787" spans="3:4">
      <c r="C2787" s="546"/>
      <c r="D2787" s="546"/>
    </row>
    <row r="2788" spans="3:4">
      <c r="C2788" s="546"/>
      <c r="D2788" s="546"/>
    </row>
    <row r="2789" spans="3:4">
      <c r="C2789" s="546"/>
      <c r="D2789" s="546"/>
    </row>
    <row r="2790" spans="3:4">
      <c r="C2790" s="546"/>
      <c r="D2790" s="546"/>
    </row>
    <row r="2791" spans="3:4">
      <c r="C2791" s="546"/>
      <c r="D2791" s="546"/>
    </row>
    <row r="2792" spans="3:4">
      <c r="C2792" s="546"/>
      <c r="D2792" s="546"/>
    </row>
    <row r="2793" spans="3:4">
      <c r="C2793" s="546"/>
      <c r="D2793" s="546"/>
    </row>
    <row r="2794" spans="3:4">
      <c r="C2794" s="546"/>
      <c r="D2794" s="546"/>
    </row>
    <row r="2795" spans="3:4">
      <c r="C2795" s="546"/>
      <c r="D2795" s="546"/>
    </row>
    <row r="2796" spans="3:4">
      <c r="C2796" s="546"/>
      <c r="D2796" s="546"/>
    </row>
    <row r="2797" spans="3:4">
      <c r="C2797" s="546"/>
      <c r="D2797" s="546"/>
    </row>
    <row r="2798" spans="3:4">
      <c r="C2798" s="546"/>
      <c r="D2798" s="546"/>
    </row>
    <row r="2799" spans="3:4">
      <c r="C2799" s="546"/>
      <c r="D2799" s="546"/>
    </row>
    <row r="2800" spans="3:4">
      <c r="C2800" s="546"/>
      <c r="D2800" s="546"/>
    </row>
    <row r="2801" spans="3:4">
      <c r="C2801" s="546"/>
      <c r="D2801" s="546"/>
    </row>
    <row r="2802" spans="3:4">
      <c r="C2802" s="546"/>
      <c r="D2802" s="546"/>
    </row>
    <row r="2803" spans="3:4">
      <c r="C2803" s="546"/>
      <c r="D2803" s="546"/>
    </row>
    <row r="2804" spans="3:4">
      <c r="C2804" s="546"/>
      <c r="D2804" s="546"/>
    </row>
    <row r="2805" spans="3:4">
      <c r="C2805" s="546"/>
      <c r="D2805" s="546"/>
    </row>
    <row r="2806" spans="3:4">
      <c r="C2806" s="546"/>
      <c r="D2806" s="546"/>
    </row>
    <row r="2807" spans="3:4">
      <c r="C2807" s="546"/>
      <c r="D2807" s="546"/>
    </row>
    <row r="2808" spans="3:4">
      <c r="C2808" s="546"/>
      <c r="D2808" s="546"/>
    </row>
    <row r="2809" spans="3:4">
      <c r="C2809" s="546"/>
      <c r="D2809" s="546"/>
    </row>
    <row r="2810" spans="3:4">
      <c r="C2810" s="546"/>
      <c r="D2810" s="546"/>
    </row>
    <row r="2811" spans="3:4">
      <c r="C2811" s="546"/>
      <c r="D2811" s="546"/>
    </row>
    <row r="2812" spans="3:4">
      <c r="C2812" s="546"/>
      <c r="D2812" s="546"/>
    </row>
    <row r="2813" spans="3:4">
      <c r="C2813" s="546"/>
      <c r="D2813" s="546"/>
    </row>
    <row r="2814" spans="3:4">
      <c r="C2814" s="546"/>
      <c r="D2814" s="546"/>
    </row>
    <row r="2815" spans="3:4">
      <c r="C2815" s="546"/>
      <c r="D2815" s="546"/>
    </row>
    <row r="2816" spans="3:4">
      <c r="C2816" s="546"/>
      <c r="D2816" s="546"/>
    </row>
    <row r="2817" spans="3:4">
      <c r="C2817" s="546"/>
      <c r="D2817" s="546"/>
    </row>
    <row r="2818" spans="3:4">
      <c r="C2818" s="546"/>
      <c r="D2818" s="546"/>
    </row>
    <row r="2819" spans="3:4">
      <c r="C2819" s="546"/>
      <c r="D2819" s="546"/>
    </row>
    <row r="2820" spans="3:4">
      <c r="C2820" s="546"/>
      <c r="D2820" s="546"/>
    </row>
    <row r="2821" spans="3:4">
      <c r="C2821" s="546"/>
      <c r="D2821" s="546"/>
    </row>
    <row r="2822" spans="3:4">
      <c r="C2822" s="546"/>
      <c r="D2822" s="546"/>
    </row>
    <row r="2823" spans="3:4">
      <c r="C2823" s="546"/>
      <c r="D2823" s="546"/>
    </row>
    <row r="2824" spans="3:4">
      <c r="C2824" s="546"/>
      <c r="D2824" s="546"/>
    </row>
    <row r="2825" spans="3:4">
      <c r="C2825" s="546"/>
      <c r="D2825" s="546"/>
    </row>
    <row r="2826" spans="3:4">
      <c r="C2826" s="546"/>
      <c r="D2826" s="546"/>
    </row>
    <row r="2827" spans="3:4">
      <c r="C2827" s="546"/>
      <c r="D2827" s="546"/>
    </row>
    <row r="2828" spans="3:4">
      <c r="C2828" s="546"/>
      <c r="D2828" s="546"/>
    </row>
    <row r="2829" spans="3:4">
      <c r="C2829" s="546"/>
      <c r="D2829" s="546"/>
    </row>
    <row r="2830" spans="3:4">
      <c r="C2830" s="546"/>
      <c r="D2830" s="546"/>
    </row>
    <row r="2831" spans="3:4">
      <c r="C2831" s="546"/>
      <c r="D2831" s="546"/>
    </row>
    <row r="2832" spans="3:4">
      <c r="C2832" s="546"/>
      <c r="D2832" s="546"/>
    </row>
    <row r="2833" spans="3:4">
      <c r="C2833" s="546"/>
      <c r="D2833" s="546"/>
    </row>
    <row r="2834" spans="3:4">
      <c r="C2834" s="546"/>
      <c r="D2834" s="546"/>
    </row>
    <row r="2835" spans="3:4">
      <c r="C2835" s="546"/>
      <c r="D2835" s="546"/>
    </row>
    <row r="2836" spans="3:4">
      <c r="C2836" s="546"/>
      <c r="D2836" s="546"/>
    </row>
    <row r="2837" spans="3:4">
      <c r="C2837" s="546"/>
      <c r="D2837" s="546"/>
    </row>
    <row r="2838" spans="3:4">
      <c r="C2838" s="546"/>
      <c r="D2838" s="546"/>
    </row>
    <row r="2839" spans="3:4">
      <c r="C2839" s="546"/>
      <c r="D2839" s="546"/>
    </row>
    <row r="2840" spans="3:4">
      <c r="C2840" s="546"/>
      <c r="D2840" s="546"/>
    </row>
    <row r="2841" spans="3:4">
      <c r="C2841" s="546"/>
      <c r="D2841" s="546"/>
    </row>
    <row r="2842" spans="3:4">
      <c r="C2842" s="546"/>
      <c r="D2842" s="546"/>
    </row>
    <row r="2843" spans="3:4">
      <c r="C2843" s="546"/>
      <c r="D2843" s="546"/>
    </row>
    <row r="2844" spans="3:4">
      <c r="C2844" s="546"/>
      <c r="D2844" s="546"/>
    </row>
    <row r="2845" spans="3:4">
      <c r="C2845" s="546"/>
      <c r="D2845" s="546"/>
    </row>
    <row r="2846" spans="3:4">
      <c r="C2846" s="546"/>
      <c r="D2846" s="546"/>
    </row>
    <row r="2847" spans="3:4">
      <c r="C2847" s="546"/>
      <c r="D2847" s="546"/>
    </row>
    <row r="2848" spans="3:4">
      <c r="C2848" s="546"/>
      <c r="D2848" s="546"/>
    </row>
    <row r="2849" spans="3:4">
      <c r="C2849" s="546"/>
      <c r="D2849" s="546"/>
    </row>
    <row r="2850" spans="3:4">
      <c r="C2850" s="546"/>
      <c r="D2850" s="546"/>
    </row>
    <row r="2851" spans="3:4">
      <c r="C2851" s="546"/>
      <c r="D2851" s="546"/>
    </row>
    <row r="2852" spans="3:4">
      <c r="C2852" s="546"/>
      <c r="D2852" s="546"/>
    </row>
    <row r="2853" spans="3:4">
      <c r="C2853" s="546"/>
      <c r="D2853" s="546"/>
    </row>
    <row r="2854" spans="3:4">
      <c r="C2854" s="546"/>
      <c r="D2854" s="546"/>
    </row>
    <row r="2855" spans="3:4">
      <c r="C2855" s="546"/>
      <c r="D2855" s="546"/>
    </row>
    <row r="2856" spans="3:4">
      <c r="C2856" s="546"/>
      <c r="D2856" s="546"/>
    </row>
    <row r="2857" spans="3:4">
      <c r="C2857" s="546"/>
      <c r="D2857" s="546"/>
    </row>
    <row r="2858" spans="3:4">
      <c r="C2858" s="546"/>
      <c r="D2858" s="546"/>
    </row>
    <row r="2859" spans="3:4">
      <c r="C2859" s="546"/>
      <c r="D2859" s="546"/>
    </row>
    <row r="2860" spans="3:4">
      <c r="C2860" s="546"/>
      <c r="D2860" s="546"/>
    </row>
    <row r="2861" spans="3:4">
      <c r="C2861" s="546"/>
      <c r="D2861" s="546"/>
    </row>
    <row r="2862" spans="3:4">
      <c r="C2862" s="546"/>
      <c r="D2862" s="546"/>
    </row>
    <row r="2863" spans="3:4">
      <c r="C2863" s="546"/>
      <c r="D2863" s="546"/>
    </row>
    <row r="2864" spans="3:4">
      <c r="C2864" s="546"/>
      <c r="D2864" s="546"/>
    </row>
    <row r="2865" spans="3:4">
      <c r="C2865" s="546"/>
      <c r="D2865" s="546"/>
    </row>
    <row r="2866" spans="3:4">
      <c r="C2866" s="546"/>
      <c r="D2866" s="546"/>
    </row>
    <row r="2867" spans="3:4">
      <c r="C2867" s="546"/>
      <c r="D2867" s="546"/>
    </row>
    <row r="2868" spans="3:4">
      <c r="C2868" s="546"/>
      <c r="D2868" s="546"/>
    </row>
    <row r="2869" spans="3:4">
      <c r="C2869" s="546"/>
      <c r="D2869" s="546"/>
    </row>
    <row r="2870" spans="3:4">
      <c r="C2870" s="546"/>
      <c r="D2870" s="546"/>
    </row>
    <row r="2871" spans="3:4">
      <c r="C2871" s="546"/>
      <c r="D2871" s="546"/>
    </row>
    <row r="2872" spans="3:4">
      <c r="C2872" s="546"/>
      <c r="D2872" s="546"/>
    </row>
    <row r="2873" spans="3:4">
      <c r="C2873" s="546"/>
      <c r="D2873" s="546"/>
    </row>
    <row r="2874" spans="3:4">
      <c r="C2874" s="546"/>
      <c r="D2874" s="546"/>
    </row>
    <row r="2875" spans="3:4">
      <c r="C2875" s="546"/>
      <c r="D2875" s="546"/>
    </row>
    <row r="2876" spans="3:4">
      <c r="C2876" s="546"/>
      <c r="D2876" s="546"/>
    </row>
    <row r="2877" spans="3:4">
      <c r="C2877" s="546"/>
      <c r="D2877" s="546"/>
    </row>
    <row r="2878" spans="3:4">
      <c r="C2878" s="546"/>
      <c r="D2878" s="546"/>
    </row>
    <row r="2879" spans="3:4">
      <c r="C2879" s="546"/>
      <c r="D2879" s="546"/>
    </row>
    <row r="2880" spans="3:4">
      <c r="C2880" s="546"/>
      <c r="D2880" s="546"/>
    </row>
    <row r="2881" spans="3:4">
      <c r="C2881" s="546"/>
      <c r="D2881" s="546"/>
    </row>
    <row r="2882" spans="3:4">
      <c r="C2882" s="546"/>
      <c r="D2882" s="546"/>
    </row>
    <row r="2883" spans="3:4">
      <c r="C2883" s="546"/>
      <c r="D2883" s="546"/>
    </row>
    <row r="2884" spans="3:4">
      <c r="C2884" s="546"/>
      <c r="D2884" s="546"/>
    </row>
    <row r="2885" spans="3:4">
      <c r="C2885" s="546"/>
      <c r="D2885" s="546"/>
    </row>
    <row r="2886" spans="3:4">
      <c r="C2886" s="546"/>
      <c r="D2886" s="546"/>
    </row>
    <row r="2887" spans="3:4">
      <c r="C2887" s="546"/>
      <c r="D2887" s="546"/>
    </row>
    <row r="2888" spans="3:4">
      <c r="C2888" s="546"/>
      <c r="D2888" s="546"/>
    </row>
    <row r="2889" spans="3:4">
      <c r="C2889" s="546"/>
      <c r="D2889" s="546"/>
    </row>
    <row r="2890" spans="3:4">
      <c r="C2890" s="546"/>
      <c r="D2890" s="546"/>
    </row>
    <row r="2891" spans="3:4">
      <c r="C2891" s="546"/>
      <c r="D2891" s="546"/>
    </row>
    <row r="2892" spans="3:4">
      <c r="C2892" s="546"/>
      <c r="D2892" s="546"/>
    </row>
    <row r="2893" spans="3:4">
      <c r="C2893" s="546"/>
      <c r="D2893" s="546"/>
    </row>
    <row r="2894" spans="3:4">
      <c r="C2894" s="546"/>
      <c r="D2894" s="546"/>
    </row>
    <row r="2895" spans="3:4">
      <c r="C2895" s="546"/>
      <c r="D2895" s="546"/>
    </row>
    <row r="2896" spans="3:4">
      <c r="C2896" s="546"/>
      <c r="D2896" s="546"/>
    </row>
    <row r="2897" spans="3:4">
      <c r="C2897" s="546"/>
      <c r="D2897" s="546"/>
    </row>
    <row r="2898" spans="3:4">
      <c r="C2898" s="546"/>
      <c r="D2898" s="546"/>
    </row>
    <row r="2899" spans="3:4">
      <c r="C2899" s="546"/>
      <c r="D2899" s="546"/>
    </row>
    <row r="2900" spans="3:4">
      <c r="C2900" s="546"/>
      <c r="D2900" s="546"/>
    </row>
    <row r="2901" spans="3:4">
      <c r="C2901" s="546"/>
      <c r="D2901" s="546"/>
    </row>
    <row r="2902" spans="3:4">
      <c r="C2902" s="546"/>
      <c r="D2902" s="546"/>
    </row>
    <row r="2903" spans="3:4">
      <c r="C2903" s="546"/>
      <c r="D2903" s="546"/>
    </row>
    <row r="2904" spans="3:4">
      <c r="C2904" s="546"/>
      <c r="D2904" s="546"/>
    </row>
    <row r="2905" spans="3:4">
      <c r="C2905" s="546"/>
      <c r="D2905" s="546"/>
    </row>
    <row r="2906" spans="3:4">
      <c r="C2906" s="546"/>
      <c r="D2906" s="546"/>
    </row>
    <row r="2907" spans="3:4">
      <c r="C2907" s="546"/>
      <c r="D2907" s="546"/>
    </row>
    <row r="2908" spans="3:4">
      <c r="C2908" s="546"/>
      <c r="D2908" s="546"/>
    </row>
    <row r="2909" spans="3:4">
      <c r="C2909" s="546"/>
      <c r="D2909" s="546"/>
    </row>
    <row r="2910" spans="3:4">
      <c r="C2910" s="546"/>
      <c r="D2910" s="546"/>
    </row>
    <row r="2911" spans="3:4">
      <c r="C2911" s="546"/>
      <c r="D2911" s="546"/>
    </row>
    <row r="2912" spans="3:4">
      <c r="C2912" s="546"/>
      <c r="D2912" s="546"/>
    </row>
    <row r="2913" spans="3:4">
      <c r="C2913" s="546"/>
      <c r="D2913" s="546"/>
    </row>
    <row r="2914" spans="3:4">
      <c r="C2914" s="546"/>
      <c r="D2914" s="546"/>
    </row>
    <row r="2915" spans="3:4">
      <c r="C2915" s="546"/>
      <c r="D2915" s="546"/>
    </row>
    <row r="2916" spans="3:4">
      <c r="C2916" s="546"/>
      <c r="D2916" s="546"/>
    </row>
    <row r="2917" spans="3:4">
      <c r="C2917" s="546"/>
      <c r="D2917" s="546"/>
    </row>
    <row r="2918" spans="3:4">
      <c r="C2918" s="546"/>
      <c r="D2918" s="546"/>
    </row>
    <row r="2919" spans="3:4">
      <c r="C2919" s="546"/>
      <c r="D2919" s="546"/>
    </row>
    <row r="2920" spans="3:4">
      <c r="C2920" s="546"/>
      <c r="D2920" s="546"/>
    </row>
    <row r="2921" spans="3:4">
      <c r="C2921" s="546"/>
      <c r="D2921" s="546"/>
    </row>
    <row r="2922" spans="3:4">
      <c r="C2922" s="546"/>
      <c r="D2922" s="546"/>
    </row>
    <row r="2923" spans="3:4">
      <c r="C2923" s="546"/>
      <c r="D2923" s="546"/>
    </row>
    <row r="2924" spans="3:4">
      <c r="C2924" s="546"/>
      <c r="D2924" s="546"/>
    </row>
    <row r="2925" spans="3:4">
      <c r="C2925" s="546"/>
      <c r="D2925" s="546"/>
    </row>
    <row r="2926" spans="3:4">
      <c r="C2926" s="546"/>
      <c r="D2926" s="546"/>
    </row>
    <row r="2927" spans="3:4">
      <c r="C2927" s="546"/>
      <c r="D2927" s="546"/>
    </row>
    <row r="2928" spans="3:4">
      <c r="C2928" s="546"/>
      <c r="D2928" s="546"/>
    </row>
    <row r="2929" spans="3:4">
      <c r="C2929" s="546"/>
      <c r="D2929" s="546"/>
    </row>
    <row r="2930" spans="3:4">
      <c r="C2930" s="546"/>
      <c r="D2930" s="546"/>
    </row>
    <row r="2931" spans="3:4">
      <c r="C2931" s="546"/>
      <c r="D2931" s="546"/>
    </row>
    <row r="2932" spans="3:4">
      <c r="C2932" s="546"/>
      <c r="D2932" s="546"/>
    </row>
    <row r="2933" spans="3:4">
      <c r="C2933" s="546"/>
      <c r="D2933" s="546"/>
    </row>
    <row r="2934" spans="3:4">
      <c r="C2934" s="546"/>
      <c r="D2934" s="546"/>
    </row>
    <row r="2935" spans="3:4">
      <c r="C2935" s="546"/>
      <c r="D2935" s="546"/>
    </row>
    <row r="2936" spans="3:4">
      <c r="C2936" s="546"/>
      <c r="D2936" s="546"/>
    </row>
    <row r="2937" spans="3:4">
      <c r="C2937" s="546"/>
      <c r="D2937" s="546"/>
    </row>
    <row r="2938" spans="3:4">
      <c r="C2938" s="546"/>
      <c r="D2938" s="546"/>
    </row>
    <row r="2939" spans="3:4">
      <c r="C2939" s="546"/>
      <c r="D2939" s="546"/>
    </row>
    <row r="2940" spans="3:4">
      <c r="C2940" s="546"/>
      <c r="D2940" s="546"/>
    </row>
    <row r="2941" spans="3:4">
      <c r="C2941" s="546"/>
      <c r="D2941" s="546"/>
    </row>
    <row r="2942" spans="3:4">
      <c r="C2942" s="546"/>
      <c r="D2942" s="546"/>
    </row>
    <row r="2943" spans="3:4">
      <c r="C2943" s="546"/>
      <c r="D2943" s="546"/>
    </row>
    <row r="2944" spans="3:4">
      <c r="C2944" s="546"/>
      <c r="D2944" s="546"/>
    </row>
    <row r="2945" spans="3:4">
      <c r="C2945" s="546"/>
      <c r="D2945" s="546"/>
    </row>
    <row r="2946" spans="3:4">
      <c r="C2946" s="546"/>
      <c r="D2946" s="546"/>
    </row>
    <row r="2947" spans="3:4">
      <c r="C2947" s="546"/>
      <c r="D2947" s="546"/>
    </row>
    <row r="2948" spans="3:4">
      <c r="C2948" s="546"/>
      <c r="D2948" s="546"/>
    </row>
    <row r="2949" spans="3:4">
      <c r="C2949" s="546"/>
      <c r="D2949" s="546"/>
    </row>
    <row r="2950" spans="3:4">
      <c r="C2950" s="546"/>
      <c r="D2950" s="546"/>
    </row>
    <row r="2951" spans="3:4">
      <c r="C2951" s="546"/>
      <c r="D2951" s="546"/>
    </row>
    <row r="2952" spans="3:4">
      <c r="C2952" s="546"/>
      <c r="D2952" s="546"/>
    </row>
    <row r="2953" spans="3:4">
      <c r="C2953" s="546"/>
      <c r="D2953" s="546"/>
    </row>
    <row r="2954" spans="3:4">
      <c r="C2954" s="546"/>
      <c r="D2954" s="546"/>
    </row>
    <row r="2955" spans="3:4">
      <c r="C2955" s="546"/>
      <c r="D2955" s="546"/>
    </row>
    <row r="2956" spans="3:4">
      <c r="C2956" s="546"/>
      <c r="D2956" s="546"/>
    </row>
    <row r="2957" spans="3:4">
      <c r="C2957" s="546"/>
      <c r="D2957" s="546"/>
    </row>
    <row r="2958" spans="3:4">
      <c r="C2958" s="546"/>
      <c r="D2958" s="546"/>
    </row>
    <row r="2959" spans="3:4">
      <c r="C2959" s="546"/>
      <c r="D2959" s="546"/>
    </row>
    <row r="2960" spans="3:4">
      <c r="C2960" s="546"/>
      <c r="D2960" s="546"/>
    </row>
    <row r="2961" spans="3:4">
      <c r="C2961" s="546"/>
      <c r="D2961" s="546"/>
    </row>
    <row r="2962" spans="3:4">
      <c r="C2962" s="546"/>
      <c r="D2962" s="546"/>
    </row>
    <row r="2963" spans="3:4">
      <c r="C2963" s="546"/>
      <c r="D2963" s="546"/>
    </row>
    <row r="2964" spans="3:4">
      <c r="C2964" s="546"/>
      <c r="D2964" s="546"/>
    </row>
    <row r="2965" spans="3:4">
      <c r="C2965" s="546"/>
      <c r="D2965" s="546"/>
    </row>
    <row r="2966" spans="3:4">
      <c r="C2966" s="546"/>
      <c r="D2966" s="546"/>
    </row>
    <row r="2967" spans="3:4">
      <c r="C2967" s="546"/>
      <c r="D2967" s="546"/>
    </row>
    <row r="2968" spans="3:4">
      <c r="C2968" s="546"/>
      <c r="D2968" s="546"/>
    </row>
    <row r="2969" spans="3:4">
      <c r="C2969" s="546"/>
      <c r="D2969" s="546"/>
    </row>
    <row r="2970" spans="3:4">
      <c r="C2970" s="546"/>
      <c r="D2970" s="546"/>
    </row>
    <row r="2971" spans="3:4">
      <c r="C2971" s="546"/>
      <c r="D2971" s="546"/>
    </row>
    <row r="2972" spans="3:4">
      <c r="C2972" s="546"/>
      <c r="D2972" s="546"/>
    </row>
    <row r="2973" spans="3:4">
      <c r="C2973" s="546"/>
      <c r="D2973" s="546"/>
    </row>
    <row r="2974" spans="3:4">
      <c r="C2974" s="546"/>
      <c r="D2974" s="546"/>
    </row>
    <row r="2975" spans="3:4">
      <c r="C2975" s="546"/>
      <c r="D2975" s="546"/>
    </row>
    <row r="2976" spans="3:4">
      <c r="C2976" s="546"/>
      <c r="D2976" s="546"/>
    </row>
    <row r="2977" spans="3:4">
      <c r="C2977" s="546"/>
      <c r="D2977" s="546"/>
    </row>
    <row r="2978" spans="3:4">
      <c r="C2978" s="546"/>
      <c r="D2978" s="546"/>
    </row>
    <row r="2979" spans="3:4">
      <c r="C2979" s="546"/>
      <c r="D2979" s="546"/>
    </row>
    <row r="2980" spans="3:4">
      <c r="C2980" s="546"/>
      <c r="D2980" s="546"/>
    </row>
    <row r="2981" spans="3:4">
      <c r="C2981" s="546"/>
      <c r="D2981" s="546"/>
    </row>
    <row r="2982" spans="3:4">
      <c r="C2982" s="546"/>
      <c r="D2982" s="546"/>
    </row>
    <row r="2983" spans="3:4">
      <c r="C2983" s="546"/>
      <c r="D2983" s="546"/>
    </row>
    <row r="2984" spans="3:4">
      <c r="C2984" s="546"/>
      <c r="D2984" s="546"/>
    </row>
    <row r="2985" spans="3:4">
      <c r="C2985" s="546"/>
      <c r="D2985" s="546"/>
    </row>
    <row r="2986" spans="3:4">
      <c r="C2986" s="546"/>
      <c r="D2986" s="546"/>
    </row>
    <row r="2987" spans="3:4">
      <c r="C2987" s="546"/>
      <c r="D2987" s="546"/>
    </row>
    <row r="2988" spans="3:4">
      <c r="C2988" s="546"/>
      <c r="D2988" s="546"/>
    </row>
    <row r="2989" spans="3:4">
      <c r="C2989" s="546"/>
      <c r="D2989" s="546"/>
    </row>
    <row r="2990" spans="3:4">
      <c r="C2990" s="546"/>
      <c r="D2990" s="546"/>
    </row>
    <row r="2991" spans="3:4">
      <c r="C2991" s="546"/>
      <c r="D2991" s="546"/>
    </row>
    <row r="2992" spans="3:4">
      <c r="C2992" s="546"/>
      <c r="D2992" s="546"/>
    </row>
    <row r="2993" spans="3:4">
      <c r="C2993" s="546"/>
      <c r="D2993" s="546"/>
    </row>
    <row r="2994" spans="3:4">
      <c r="C2994" s="546"/>
      <c r="D2994" s="546"/>
    </row>
    <row r="2995" spans="3:4">
      <c r="C2995" s="546"/>
      <c r="D2995" s="546"/>
    </row>
    <row r="2996" spans="3:4">
      <c r="C2996" s="546"/>
      <c r="D2996" s="546"/>
    </row>
    <row r="2997" spans="3:4">
      <c r="C2997" s="546"/>
      <c r="D2997" s="546"/>
    </row>
    <row r="2998" spans="3:4">
      <c r="C2998" s="546"/>
      <c r="D2998" s="546"/>
    </row>
    <row r="2999" spans="3:4">
      <c r="C2999" s="546"/>
      <c r="D2999" s="546"/>
    </row>
    <row r="3000" spans="3:4">
      <c r="C3000" s="546"/>
      <c r="D3000" s="546"/>
    </row>
    <row r="3001" spans="3:4">
      <c r="C3001" s="546"/>
      <c r="D3001" s="546"/>
    </row>
    <row r="3002" spans="3:4">
      <c r="C3002" s="546"/>
      <c r="D3002" s="546"/>
    </row>
    <row r="3003" spans="3:4">
      <c r="C3003" s="546"/>
      <c r="D3003" s="546"/>
    </row>
    <row r="3004" spans="3:4">
      <c r="C3004" s="546"/>
      <c r="D3004" s="546"/>
    </row>
    <row r="3005" spans="3:4">
      <c r="C3005" s="546"/>
      <c r="D3005" s="546"/>
    </row>
    <row r="3006" spans="3:4">
      <c r="C3006" s="546"/>
      <c r="D3006" s="546"/>
    </row>
    <row r="3007" spans="3:4">
      <c r="C3007" s="546"/>
      <c r="D3007" s="546"/>
    </row>
    <row r="3008" spans="3:4">
      <c r="C3008" s="546"/>
      <c r="D3008" s="546"/>
    </row>
    <row r="3009" spans="3:4">
      <c r="C3009" s="546"/>
      <c r="D3009" s="546"/>
    </row>
    <row r="3010" spans="3:4">
      <c r="C3010" s="546"/>
      <c r="D3010" s="546"/>
    </row>
    <row r="3011" spans="3:4">
      <c r="C3011" s="546"/>
      <c r="D3011" s="546"/>
    </row>
    <row r="3012" spans="3:4">
      <c r="C3012" s="546"/>
      <c r="D3012" s="546"/>
    </row>
    <row r="3013" spans="3:4">
      <c r="C3013" s="546"/>
      <c r="D3013" s="546"/>
    </row>
    <row r="3014" spans="3:4">
      <c r="C3014" s="546"/>
      <c r="D3014" s="546"/>
    </row>
    <row r="3015" spans="3:4">
      <c r="C3015" s="546"/>
      <c r="D3015" s="546"/>
    </row>
    <row r="3016" spans="3:4">
      <c r="C3016" s="546"/>
      <c r="D3016" s="546"/>
    </row>
    <row r="3017" spans="3:4">
      <c r="C3017" s="546"/>
      <c r="D3017" s="546"/>
    </row>
    <row r="3018" spans="3:4">
      <c r="C3018" s="546"/>
      <c r="D3018" s="546"/>
    </row>
    <row r="3019" spans="3:4">
      <c r="C3019" s="546"/>
      <c r="D3019" s="546"/>
    </row>
    <row r="3020" spans="3:4">
      <c r="C3020" s="546"/>
      <c r="D3020" s="546"/>
    </row>
    <row r="3021" spans="3:4">
      <c r="C3021" s="546"/>
      <c r="D3021" s="546"/>
    </row>
    <row r="3022" spans="3:4">
      <c r="C3022" s="546"/>
      <c r="D3022" s="546"/>
    </row>
    <row r="3023" spans="3:4">
      <c r="C3023" s="546"/>
      <c r="D3023" s="546"/>
    </row>
    <row r="3024" spans="3:4">
      <c r="C3024" s="546"/>
      <c r="D3024" s="546"/>
    </row>
    <row r="3025" spans="3:4">
      <c r="C3025" s="546"/>
      <c r="D3025" s="546"/>
    </row>
    <row r="3026" spans="3:4">
      <c r="C3026" s="546"/>
      <c r="D3026" s="546"/>
    </row>
    <row r="3027" spans="3:4">
      <c r="C3027" s="546"/>
      <c r="D3027" s="546"/>
    </row>
    <row r="3028" spans="3:4">
      <c r="C3028" s="546"/>
      <c r="D3028" s="546"/>
    </row>
    <row r="3029" spans="3:4">
      <c r="C3029" s="546"/>
      <c r="D3029" s="546"/>
    </row>
    <row r="3030" spans="3:4">
      <c r="C3030" s="546"/>
      <c r="D3030" s="546"/>
    </row>
    <row r="3031" spans="3:4">
      <c r="C3031" s="546"/>
      <c r="D3031" s="546"/>
    </row>
    <row r="3032" spans="3:4">
      <c r="C3032" s="546"/>
      <c r="D3032" s="546"/>
    </row>
    <row r="3033" spans="3:4">
      <c r="C3033" s="546"/>
      <c r="D3033" s="546"/>
    </row>
    <row r="3034" spans="3:4">
      <c r="C3034" s="546"/>
      <c r="D3034" s="546"/>
    </row>
    <row r="3035" spans="3:4">
      <c r="C3035" s="546"/>
      <c r="D3035" s="546"/>
    </row>
    <row r="3036" spans="3:4">
      <c r="C3036" s="546"/>
      <c r="D3036" s="546"/>
    </row>
    <row r="3037" spans="3:4">
      <c r="C3037" s="546"/>
      <c r="D3037" s="546"/>
    </row>
    <row r="3038" spans="3:4">
      <c r="C3038" s="546"/>
      <c r="D3038" s="546"/>
    </row>
    <row r="3039" spans="3:4">
      <c r="C3039" s="546"/>
      <c r="D3039" s="546"/>
    </row>
    <row r="3040" spans="3:4">
      <c r="C3040" s="546"/>
      <c r="D3040" s="546"/>
    </row>
    <row r="3041" spans="3:4">
      <c r="C3041" s="546"/>
      <c r="D3041" s="546"/>
    </row>
    <row r="3042" spans="3:4">
      <c r="C3042" s="546"/>
      <c r="D3042" s="546"/>
    </row>
    <row r="3043" spans="3:4">
      <c r="C3043" s="546"/>
      <c r="D3043" s="546"/>
    </row>
    <row r="3044" spans="3:4">
      <c r="C3044" s="546"/>
      <c r="D3044" s="546"/>
    </row>
    <row r="3045" spans="3:4">
      <c r="C3045" s="546"/>
      <c r="D3045" s="546"/>
    </row>
    <row r="3046" spans="3:4">
      <c r="C3046" s="546"/>
      <c r="D3046" s="546"/>
    </row>
    <row r="3047" spans="3:4">
      <c r="C3047" s="546"/>
      <c r="D3047" s="546"/>
    </row>
    <row r="3048" spans="3:4">
      <c r="C3048" s="546"/>
      <c r="D3048" s="546"/>
    </row>
    <row r="3049" spans="3:4">
      <c r="C3049" s="546"/>
      <c r="D3049" s="546"/>
    </row>
    <row r="3050" spans="3:4">
      <c r="C3050" s="546"/>
      <c r="D3050" s="546"/>
    </row>
    <row r="3051" spans="3:4">
      <c r="C3051" s="546"/>
      <c r="D3051" s="546"/>
    </row>
    <row r="3052" spans="3:4">
      <c r="C3052" s="546"/>
      <c r="D3052" s="546"/>
    </row>
    <row r="3053" spans="3:4">
      <c r="C3053" s="546"/>
      <c r="D3053" s="546"/>
    </row>
    <row r="3054" spans="3:4">
      <c r="C3054" s="546"/>
      <c r="D3054" s="546"/>
    </row>
    <row r="3055" spans="3:4">
      <c r="C3055" s="546"/>
      <c r="D3055" s="546"/>
    </row>
    <row r="3056" spans="3:4">
      <c r="C3056" s="546"/>
      <c r="D3056" s="546"/>
    </row>
    <row r="3057" spans="3:4">
      <c r="C3057" s="546"/>
      <c r="D3057" s="546"/>
    </row>
    <row r="3058" spans="3:4">
      <c r="C3058" s="546"/>
      <c r="D3058" s="546"/>
    </row>
    <row r="3059" spans="3:4">
      <c r="C3059" s="546"/>
      <c r="D3059" s="546"/>
    </row>
    <row r="3060" spans="3:4">
      <c r="C3060" s="546"/>
      <c r="D3060" s="546"/>
    </row>
    <row r="3061" spans="3:4">
      <c r="C3061" s="546"/>
      <c r="D3061" s="546"/>
    </row>
    <row r="3062" spans="3:4">
      <c r="C3062" s="546"/>
      <c r="D3062" s="546"/>
    </row>
    <row r="3063" spans="3:4">
      <c r="C3063" s="546"/>
      <c r="D3063" s="546"/>
    </row>
    <row r="3064" spans="3:4">
      <c r="C3064" s="546"/>
      <c r="D3064" s="546"/>
    </row>
    <row r="3065" spans="3:4">
      <c r="C3065" s="546"/>
      <c r="D3065" s="546"/>
    </row>
    <row r="3066" spans="3:4">
      <c r="C3066" s="546"/>
      <c r="D3066" s="546"/>
    </row>
    <row r="3067" spans="3:4">
      <c r="C3067" s="546"/>
      <c r="D3067" s="546"/>
    </row>
    <row r="3068" spans="3:4">
      <c r="C3068" s="546"/>
      <c r="D3068" s="546"/>
    </row>
    <row r="3069" spans="3:4">
      <c r="C3069" s="546"/>
      <c r="D3069" s="546"/>
    </row>
    <row r="3070" spans="3:4">
      <c r="C3070" s="546"/>
      <c r="D3070" s="546"/>
    </row>
    <row r="3071" spans="3:4">
      <c r="C3071" s="546"/>
      <c r="D3071" s="546"/>
    </row>
    <row r="3072" spans="3:4">
      <c r="C3072" s="546"/>
      <c r="D3072" s="546"/>
    </row>
    <row r="3073" spans="3:4">
      <c r="C3073" s="546"/>
      <c r="D3073" s="546"/>
    </row>
    <row r="3074" spans="3:4">
      <c r="C3074" s="546"/>
      <c r="D3074" s="546"/>
    </row>
    <row r="3075" spans="3:4">
      <c r="C3075" s="546"/>
      <c r="D3075" s="546"/>
    </row>
    <row r="3076" spans="3:4">
      <c r="C3076" s="546"/>
      <c r="D3076" s="546"/>
    </row>
    <row r="3077" spans="3:4">
      <c r="C3077" s="546"/>
      <c r="D3077" s="546"/>
    </row>
    <row r="3078" spans="3:4">
      <c r="C3078" s="546"/>
      <c r="D3078" s="546"/>
    </row>
    <row r="3079" spans="3:4">
      <c r="C3079" s="546"/>
      <c r="D3079" s="546"/>
    </row>
    <row r="3080" spans="3:4">
      <c r="C3080" s="546"/>
      <c r="D3080" s="546"/>
    </row>
    <row r="3081" spans="3:4">
      <c r="C3081" s="546"/>
      <c r="D3081" s="546"/>
    </row>
    <row r="3082" spans="3:4">
      <c r="C3082" s="546"/>
      <c r="D3082" s="546"/>
    </row>
    <row r="3083" spans="3:4">
      <c r="C3083" s="546"/>
      <c r="D3083" s="546"/>
    </row>
    <row r="3084" spans="3:4">
      <c r="C3084" s="546"/>
      <c r="D3084" s="546"/>
    </row>
    <row r="3085" spans="3:4">
      <c r="C3085" s="546"/>
      <c r="D3085" s="546"/>
    </row>
    <row r="3086" spans="3:4">
      <c r="C3086" s="546"/>
      <c r="D3086" s="546"/>
    </row>
    <row r="3087" spans="3:4">
      <c r="C3087" s="546"/>
      <c r="D3087" s="546"/>
    </row>
    <row r="3088" spans="3:4">
      <c r="C3088" s="546"/>
      <c r="D3088" s="546"/>
    </row>
    <row r="3089" spans="3:4">
      <c r="C3089" s="546"/>
      <c r="D3089" s="546"/>
    </row>
    <row r="3090" spans="3:4">
      <c r="C3090" s="546"/>
      <c r="D3090" s="546"/>
    </row>
    <row r="3091" spans="3:4">
      <c r="C3091" s="546"/>
      <c r="D3091" s="546"/>
    </row>
    <row r="3092" spans="3:4">
      <c r="C3092" s="546"/>
      <c r="D3092" s="546"/>
    </row>
    <row r="3093" spans="3:4">
      <c r="C3093" s="546"/>
      <c r="D3093" s="546"/>
    </row>
    <row r="3094" spans="3:4">
      <c r="C3094" s="546"/>
      <c r="D3094" s="546"/>
    </row>
    <row r="3095" spans="3:4">
      <c r="C3095" s="546"/>
      <c r="D3095" s="546"/>
    </row>
    <row r="3096" spans="3:4">
      <c r="C3096" s="546"/>
      <c r="D3096" s="546"/>
    </row>
    <row r="3097" spans="3:4">
      <c r="C3097" s="546"/>
      <c r="D3097" s="546"/>
    </row>
    <row r="3098" spans="3:4">
      <c r="C3098" s="546"/>
      <c r="D3098" s="546"/>
    </row>
    <row r="3099" spans="3:4">
      <c r="C3099" s="546"/>
      <c r="D3099" s="546"/>
    </row>
    <row r="3100" spans="3:4">
      <c r="C3100" s="546"/>
      <c r="D3100" s="546"/>
    </row>
    <row r="3101" spans="3:4">
      <c r="C3101" s="546"/>
      <c r="D3101" s="546"/>
    </row>
    <row r="3102" spans="3:4">
      <c r="C3102" s="546"/>
      <c r="D3102" s="546"/>
    </row>
    <row r="3103" spans="3:4">
      <c r="C3103" s="546"/>
      <c r="D3103" s="546"/>
    </row>
    <row r="3104" spans="3:4">
      <c r="C3104" s="546"/>
      <c r="D3104" s="546"/>
    </row>
    <row r="3105" spans="3:4">
      <c r="C3105" s="546"/>
      <c r="D3105" s="546"/>
    </row>
    <row r="3106" spans="3:4">
      <c r="C3106" s="546"/>
      <c r="D3106" s="546"/>
    </row>
    <row r="3107" spans="3:4">
      <c r="C3107" s="546"/>
      <c r="D3107" s="546"/>
    </row>
    <row r="3108" spans="3:4">
      <c r="C3108" s="546"/>
      <c r="D3108" s="546"/>
    </row>
    <row r="3109" spans="3:4">
      <c r="C3109" s="546"/>
      <c r="D3109" s="546"/>
    </row>
    <row r="3110" spans="3:4">
      <c r="C3110" s="546"/>
      <c r="D3110" s="546"/>
    </row>
    <row r="3111" spans="3:4">
      <c r="C3111" s="546"/>
      <c r="D3111" s="546"/>
    </row>
    <row r="3112" spans="3:4">
      <c r="C3112" s="546"/>
      <c r="D3112" s="546"/>
    </row>
    <row r="3113" spans="3:4">
      <c r="C3113" s="546"/>
      <c r="D3113" s="546"/>
    </row>
    <row r="3114" spans="3:4">
      <c r="C3114" s="546"/>
      <c r="D3114" s="546"/>
    </row>
    <row r="3115" spans="3:4">
      <c r="C3115" s="546"/>
      <c r="D3115" s="546"/>
    </row>
    <row r="3116" spans="3:4">
      <c r="C3116" s="546"/>
      <c r="D3116" s="546"/>
    </row>
    <row r="3117" spans="3:4">
      <c r="C3117" s="546"/>
      <c r="D3117" s="546"/>
    </row>
    <row r="3118" spans="3:4">
      <c r="C3118" s="546"/>
      <c r="D3118" s="546"/>
    </row>
    <row r="3119" spans="3:4">
      <c r="C3119" s="546"/>
      <c r="D3119" s="546"/>
    </row>
    <row r="3120" spans="3:4">
      <c r="C3120" s="546"/>
      <c r="D3120" s="546"/>
    </row>
    <row r="3121" spans="3:4">
      <c r="C3121" s="546"/>
      <c r="D3121" s="546"/>
    </row>
    <row r="3122" spans="3:4">
      <c r="C3122" s="546"/>
      <c r="D3122" s="546"/>
    </row>
    <row r="3123" spans="3:4">
      <c r="C3123" s="546"/>
      <c r="D3123" s="546"/>
    </row>
    <row r="3124" spans="3:4">
      <c r="C3124" s="546"/>
      <c r="D3124" s="546"/>
    </row>
    <row r="3125" spans="3:4">
      <c r="C3125" s="546"/>
      <c r="D3125" s="546"/>
    </row>
    <row r="3126" spans="3:4">
      <c r="C3126" s="546"/>
      <c r="D3126" s="546"/>
    </row>
    <row r="3127" spans="3:4">
      <c r="C3127" s="546"/>
      <c r="D3127" s="546"/>
    </row>
    <row r="3128" spans="3:4">
      <c r="C3128" s="546"/>
      <c r="D3128" s="546"/>
    </row>
    <row r="3129" spans="3:4">
      <c r="C3129" s="546"/>
      <c r="D3129" s="546"/>
    </row>
    <row r="3130" spans="3:4">
      <c r="C3130" s="546"/>
      <c r="D3130" s="546"/>
    </row>
    <row r="3131" spans="3:4">
      <c r="C3131" s="546"/>
      <c r="D3131" s="546"/>
    </row>
    <row r="3132" spans="3:4">
      <c r="C3132" s="546"/>
      <c r="D3132" s="546"/>
    </row>
    <row r="3133" spans="3:4">
      <c r="C3133" s="546"/>
      <c r="D3133" s="546"/>
    </row>
    <row r="3134" spans="3:4">
      <c r="C3134" s="546"/>
      <c r="D3134" s="546"/>
    </row>
    <row r="3135" spans="3:4">
      <c r="C3135" s="546"/>
      <c r="D3135" s="546"/>
    </row>
    <row r="3136" spans="3:4">
      <c r="C3136" s="546"/>
      <c r="D3136" s="546"/>
    </row>
    <row r="3137" spans="3:4">
      <c r="C3137" s="546"/>
      <c r="D3137" s="546"/>
    </row>
    <row r="3138" spans="3:4">
      <c r="C3138" s="546"/>
      <c r="D3138" s="546"/>
    </row>
    <row r="3139" spans="3:4">
      <c r="C3139" s="546"/>
      <c r="D3139" s="546"/>
    </row>
    <row r="3140" spans="3:4">
      <c r="C3140" s="546"/>
      <c r="D3140" s="546"/>
    </row>
    <row r="3141" spans="3:4">
      <c r="C3141" s="546"/>
      <c r="D3141" s="546"/>
    </row>
    <row r="3142" spans="3:4">
      <c r="C3142" s="546"/>
      <c r="D3142" s="546"/>
    </row>
    <row r="3143" spans="3:4">
      <c r="C3143" s="546"/>
      <c r="D3143" s="546"/>
    </row>
    <row r="3144" spans="3:4">
      <c r="C3144" s="546"/>
      <c r="D3144" s="546"/>
    </row>
    <row r="3145" spans="3:4">
      <c r="C3145" s="546"/>
      <c r="D3145" s="546"/>
    </row>
    <row r="3146" spans="3:4">
      <c r="C3146" s="546"/>
      <c r="D3146" s="546"/>
    </row>
    <row r="3147" spans="3:4">
      <c r="C3147" s="546"/>
      <c r="D3147" s="546"/>
    </row>
    <row r="3148" spans="3:4">
      <c r="C3148" s="546"/>
      <c r="D3148" s="546"/>
    </row>
    <row r="3149" spans="3:4">
      <c r="C3149" s="546"/>
      <c r="D3149" s="546"/>
    </row>
    <row r="3150" spans="3:4">
      <c r="C3150" s="546"/>
      <c r="D3150" s="546"/>
    </row>
    <row r="3151" spans="3:4">
      <c r="C3151" s="546"/>
      <c r="D3151" s="546"/>
    </row>
    <row r="3152" spans="3:4">
      <c r="C3152" s="546"/>
      <c r="D3152" s="546"/>
    </row>
    <row r="3153" spans="3:4">
      <c r="C3153" s="546"/>
      <c r="D3153" s="546"/>
    </row>
    <row r="3154" spans="3:4">
      <c r="C3154" s="546"/>
      <c r="D3154" s="546"/>
    </row>
    <row r="3155" spans="3:4">
      <c r="C3155" s="546"/>
      <c r="D3155" s="546"/>
    </row>
    <row r="3156" spans="3:4">
      <c r="C3156" s="546"/>
      <c r="D3156" s="546"/>
    </row>
    <row r="3157" spans="3:4">
      <c r="C3157" s="546"/>
      <c r="D3157" s="546"/>
    </row>
    <row r="3158" spans="3:4">
      <c r="C3158" s="546"/>
      <c r="D3158" s="546"/>
    </row>
    <row r="3159" spans="3:4">
      <c r="C3159" s="546"/>
      <c r="D3159" s="546"/>
    </row>
    <row r="3160" spans="3:4">
      <c r="C3160" s="546"/>
      <c r="D3160" s="546"/>
    </row>
    <row r="3161" spans="3:4">
      <c r="C3161" s="546"/>
      <c r="D3161" s="546"/>
    </row>
    <row r="3162" spans="3:4">
      <c r="C3162" s="546"/>
      <c r="D3162" s="546"/>
    </row>
    <row r="3163" spans="3:4">
      <c r="C3163" s="546"/>
      <c r="D3163" s="546"/>
    </row>
    <row r="3164" spans="3:4">
      <c r="C3164" s="546"/>
      <c r="D3164" s="546"/>
    </row>
    <row r="3165" spans="3:4">
      <c r="C3165" s="546"/>
      <c r="D3165" s="546"/>
    </row>
    <row r="3166" spans="3:4">
      <c r="C3166" s="546"/>
      <c r="D3166" s="546"/>
    </row>
    <row r="3167" spans="3:4">
      <c r="C3167" s="546"/>
      <c r="D3167" s="546"/>
    </row>
    <row r="3168" spans="3:4">
      <c r="C3168" s="546"/>
      <c r="D3168" s="546"/>
    </row>
    <row r="3169" spans="3:4">
      <c r="C3169" s="546"/>
      <c r="D3169" s="546"/>
    </row>
    <row r="3170" spans="3:4">
      <c r="C3170" s="546"/>
      <c r="D3170" s="546"/>
    </row>
    <row r="3171" spans="3:4">
      <c r="C3171" s="546"/>
      <c r="D3171" s="546"/>
    </row>
    <row r="3172" spans="3:4">
      <c r="C3172" s="546"/>
      <c r="D3172" s="546"/>
    </row>
    <row r="3173" spans="3:4">
      <c r="C3173" s="546"/>
      <c r="D3173" s="546"/>
    </row>
    <row r="3174" spans="3:4">
      <c r="C3174" s="546"/>
      <c r="D3174" s="546"/>
    </row>
    <row r="3175" spans="3:4">
      <c r="C3175" s="546"/>
      <c r="D3175" s="546"/>
    </row>
    <row r="3176" spans="3:4">
      <c r="C3176" s="546"/>
      <c r="D3176" s="546"/>
    </row>
    <row r="3177" spans="3:4">
      <c r="C3177" s="546"/>
      <c r="D3177" s="546"/>
    </row>
    <row r="3178" spans="3:4">
      <c r="C3178" s="546"/>
      <c r="D3178" s="546"/>
    </row>
    <row r="3179" spans="3:4">
      <c r="C3179" s="546"/>
      <c r="D3179" s="546"/>
    </row>
    <row r="3180" spans="3:4">
      <c r="C3180" s="546"/>
      <c r="D3180" s="546"/>
    </row>
    <row r="3181" spans="3:4">
      <c r="C3181" s="546"/>
      <c r="D3181" s="546"/>
    </row>
    <row r="3182" spans="3:4">
      <c r="C3182" s="546"/>
      <c r="D3182" s="546"/>
    </row>
    <row r="3183" spans="3:4">
      <c r="C3183" s="546"/>
      <c r="D3183" s="546"/>
    </row>
    <row r="3184" spans="3:4">
      <c r="C3184" s="546"/>
      <c r="D3184" s="546"/>
    </row>
    <row r="3185" spans="3:4">
      <c r="C3185" s="546"/>
      <c r="D3185" s="546"/>
    </row>
    <row r="3186" spans="3:4">
      <c r="C3186" s="546"/>
      <c r="D3186" s="546"/>
    </row>
    <row r="3187" spans="3:4">
      <c r="C3187" s="546"/>
      <c r="D3187" s="546"/>
    </row>
    <row r="3188" spans="3:4">
      <c r="C3188" s="546"/>
      <c r="D3188" s="546"/>
    </row>
    <row r="3189" spans="3:4">
      <c r="C3189" s="546"/>
      <c r="D3189" s="546"/>
    </row>
    <row r="3190" spans="3:4">
      <c r="C3190" s="546"/>
      <c r="D3190" s="546"/>
    </row>
    <row r="3191" spans="3:4">
      <c r="C3191" s="546"/>
      <c r="D3191" s="546"/>
    </row>
    <row r="3192" spans="3:4">
      <c r="C3192" s="546"/>
      <c r="D3192" s="546"/>
    </row>
    <row r="3193" spans="3:4">
      <c r="C3193" s="546"/>
      <c r="D3193" s="546"/>
    </row>
    <row r="3194" spans="3:4">
      <c r="C3194" s="546"/>
      <c r="D3194" s="546"/>
    </row>
    <row r="3195" spans="3:4">
      <c r="C3195" s="546"/>
      <c r="D3195" s="546"/>
    </row>
    <row r="3196" spans="3:4">
      <c r="C3196" s="546"/>
      <c r="D3196" s="546"/>
    </row>
    <row r="3197" spans="3:4">
      <c r="C3197" s="546"/>
      <c r="D3197" s="546"/>
    </row>
    <row r="3198" spans="3:4">
      <c r="C3198" s="546"/>
      <c r="D3198" s="546"/>
    </row>
    <row r="3199" spans="3:4">
      <c r="C3199" s="546"/>
      <c r="D3199" s="546"/>
    </row>
    <row r="3200" spans="3:4">
      <c r="C3200" s="546"/>
      <c r="D3200" s="546"/>
    </row>
    <row r="3201" spans="3:4">
      <c r="C3201" s="546"/>
      <c r="D3201" s="546"/>
    </row>
    <row r="3202" spans="3:4">
      <c r="C3202" s="546"/>
      <c r="D3202" s="546"/>
    </row>
    <row r="3203" spans="3:4">
      <c r="C3203" s="546"/>
      <c r="D3203" s="546"/>
    </row>
    <row r="3204" spans="3:4">
      <c r="C3204" s="546"/>
      <c r="D3204" s="546"/>
    </row>
    <row r="3205" spans="3:4">
      <c r="C3205" s="546"/>
      <c r="D3205" s="546"/>
    </row>
    <row r="3206" spans="3:4">
      <c r="C3206" s="546"/>
      <c r="D3206" s="546"/>
    </row>
    <row r="3207" spans="3:4">
      <c r="C3207" s="546"/>
      <c r="D3207" s="546"/>
    </row>
    <row r="3208" spans="3:4">
      <c r="C3208" s="546"/>
      <c r="D3208" s="546"/>
    </row>
    <row r="3209" spans="3:4">
      <c r="C3209" s="546"/>
      <c r="D3209" s="546"/>
    </row>
    <row r="3210" spans="3:4">
      <c r="C3210" s="546"/>
      <c r="D3210" s="546"/>
    </row>
    <row r="3211" spans="3:4">
      <c r="C3211" s="546"/>
      <c r="D3211" s="546"/>
    </row>
    <row r="3212" spans="3:4">
      <c r="C3212" s="546"/>
      <c r="D3212" s="546"/>
    </row>
    <row r="3213" spans="3:4">
      <c r="C3213" s="546"/>
      <c r="D3213" s="546"/>
    </row>
    <row r="3214" spans="3:4">
      <c r="C3214" s="546"/>
      <c r="D3214" s="546"/>
    </row>
    <row r="3215" spans="3:4">
      <c r="C3215" s="546"/>
      <c r="D3215" s="546"/>
    </row>
    <row r="3216" spans="3:4">
      <c r="C3216" s="546"/>
      <c r="D3216" s="546"/>
    </row>
    <row r="3217" spans="3:4">
      <c r="C3217" s="546"/>
      <c r="D3217" s="546"/>
    </row>
    <row r="3218" spans="3:4">
      <c r="C3218" s="546"/>
      <c r="D3218" s="546"/>
    </row>
    <row r="3219" spans="3:4">
      <c r="C3219" s="546"/>
      <c r="D3219" s="546"/>
    </row>
    <row r="3220" spans="3:4">
      <c r="C3220" s="546"/>
      <c r="D3220" s="546"/>
    </row>
    <row r="3221" spans="3:4">
      <c r="C3221" s="546"/>
      <c r="D3221" s="546"/>
    </row>
    <row r="3222" spans="3:4">
      <c r="C3222" s="546"/>
      <c r="D3222" s="546"/>
    </row>
    <row r="3223" spans="3:4">
      <c r="C3223" s="546"/>
      <c r="D3223" s="546"/>
    </row>
    <row r="3224" spans="3:4">
      <c r="C3224" s="546"/>
      <c r="D3224" s="546"/>
    </row>
    <row r="3225" spans="3:4">
      <c r="C3225" s="546"/>
      <c r="D3225" s="546"/>
    </row>
    <row r="3226" spans="3:4">
      <c r="C3226" s="546"/>
      <c r="D3226" s="546"/>
    </row>
    <row r="3227" spans="3:4">
      <c r="C3227" s="546"/>
      <c r="D3227" s="546"/>
    </row>
    <row r="3228" spans="3:4">
      <c r="C3228" s="546"/>
      <c r="D3228" s="546"/>
    </row>
    <row r="3229" spans="3:4">
      <c r="C3229" s="546"/>
      <c r="D3229" s="546"/>
    </row>
    <row r="3230" spans="3:4">
      <c r="C3230" s="546"/>
      <c r="D3230" s="546"/>
    </row>
    <row r="3231" spans="3:4">
      <c r="C3231" s="546"/>
      <c r="D3231" s="546"/>
    </row>
    <row r="3232" spans="3:4">
      <c r="C3232" s="546"/>
      <c r="D3232" s="546"/>
    </row>
    <row r="3233" spans="3:4">
      <c r="C3233" s="546"/>
      <c r="D3233" s="546"/>
    </row>
    <row r="3234" spans="3:4">
      <c r="C3234" s="546"/>
      <c r="D3234" s="546"/>
    </row>
    <row r="3235" spans="3:4">
      <c r="C3235" s="546"/>
      <c r="D3235" s="546"/>
    </row>
    <row r="3236" spans="3:4">
      <c r="C3236" s="546"/>
      <c r="D3236" s="546"/>
    </row>
    <row r="3237" spans="3:4">
      <c r="C3237" s="546"/>
      <c r="D3237" s="546"/>
    </row>
    <row r="3238" spans="3:4">
      <c r="C3238" s="546"/>
      <c r="D3238" s="546"/>
    </row>
    <row r="3239" spans="3:4">
      <c r="C3239" s="546"/>
      <c r="D3239" s="546"/>
    </row>
    <row r="3240" spans="3:4">
      <c r="C3240" s="546"/>
      <c r="D3240" s="546"/>
    </row>
    <row r="3241" spans="3:4">
      <c r="C3241" s="546"/>
      <c r="D3241" s="546"/>
    </row>
    <row r="3242" spans="3:4">
      <c r="C3242" s="546"/>
      <c r="D3242" s="546"/>
    </row>
    <row r="3243" spans="3:4">
      <c r="C3243" s="546"/>
      <c r="D3243" s="546"/>
    </row>
    <row r="3244" spans="3:4">
      <c r="C3244" s="546"/>
      <c r="D3244" s="546"/>
    </row>
    <row r="3245" spans="3:4">
      <c r="C3245" s="546"/>
      <c r="D3245" s="546"/>
    </row>
    <row r="3246" spans="3:4">
      <c r="C3246" s="546"/>
      <c r="D3246" s="546"/>
    </row>
    <row r="3247" spans="3:4">
      <c r="C3247" s="546"/>
      <c r="D3247" s="546"/>
    </row>
    <row r="3248" spans="3:4">
      <c r="C3248" s="546"/>
      <c r="D3248" s="546"/>
    </row>
    <row r="3249" spans="3:4">
      <c r="C3249" s="546"/>
      <c r="D3249" s="546"/>
    </row>
    <row r="3250" spans="3:4">
      <c r="C3250" s="546"/>
      <c r="D3250" s="546"/>
    </row>
    <row r="3251" spans="3:4">
      <c r="C3251" s="546"/>
      <c r="D3251" s="546"/>
    </row>
    <row r="3252" spans="3:4">
      <c r="C3252" s="546"/>
      <c r="D3252" s="546"/>
    </row>
    <row r="3253" spans="3:4">
      <c r="C3253" s="546"/>
      <c r="D3253" s="546"/>
    </row>
    <row r="3254" spans="3:4">
      <c r="C3254" s="546"/>
      <c r="D3254" s="546"/>
    </row>
    <row r="3255" spans="3:4">
      <c r="C3255" s="546"/>
      <c r="D3255" s="546"/>
    </row>
    <row r="3256" spans="3:4">
      <c r="C3256" s="546"/>
      <c r="D3256" s="546"/>
    </row>
    <row r="3257" spans="3:4">
      <c r="C3257" s="546"/>
      <c r="D3257" s="546"/>
    </row>
    <row r="3258" spans="3:4">
      <c r="C3258" s="546"/>
      <c r="D3258" s="546"/>
    </row>
    <row r="3259" spans="3:4">
      <c r="C3259" s="546"/>
      <c r="D3259" s="546"/>
    </row>
    <row r="3260" spans="3:4">
      <c r="C3260" s="546"/>
      <c r="D3260" s="546"/>
    </row>
    <row r="3261" spans="3:4">
      <c r="C3261" s="546"/>
      <c r="D3261" s="546"/>
    </row>
    <row r="3262" spans="3:4">
      <c r="C3262" s="546"/>
      <c r="D3262" s="546"/>
    </row>
    <row r="3263" spans="3:4">
      <c r="C3263" s="546"/>
      <c r="D3263" s="546"/>
    </row>
    <row r="3264" spans="3:4">
      <c r="C3264" s="546"/>
      <c r="D3264" s="546"/>
    </row>
    <row r="3265" spans="3:4">
      <c r="C3265" s="546"/>
      <c r="D3265" s="546"/>
    </row>
    <row r="3266" spans="3:4">
      <c r="C3266" s="546"/>
      <c r="D3266" s="546"/>
    </row>
    <row r="3267" spans="3:4">
      <c r="C3267" s="546"/>
      <c r="D3267" s="546"/>
    </row>
    <row r="3268" spans="3:4">
      <c r="C3268" s="546"/>
      <c r="D3268" s="546"/>
    </row>
    <row r="3269" spans="3:4">
      <c r="C3269" s="546"/>
      <c r="D3269" s="546"/>
    </row>
    <row r="3270" spans="3:4">
      <c r="C3270" s="546"/>
      <c r="D3270" s="546"/>
    </row>
    <row r="3271" spans="3:4">
      <c r="C3271" s="546"/>
      <c r="D3271" s="546"/>
    </row>
    <row r="3272" spans="3:4">
      <c r="C3272" s="546"/>
      <c r="D3272" s="546"/>
    </row>
    <row r="3273" spans="3:4">
      <c r="C3273" s="546"/>
      <c r="D3273" s="546"/>
    </row>
    <row r="3274" spans="3:4">
      <c r="C3274" s="546"/>
      <c r="D3274" s="546"/>
    </row>
    <row r="3275" spans="3:4">
      <c r="C3275" s="546"/>
      <c r="D3275" s="546"/>
    </row>
    <row r="3276" spans="3:4">
      <c r="C3276" s="546"/>
      <c r="D3276" s="546"/>
    </row>
    <row r="3277" spans="3:4">
      <c r="C3277" s="546"/>
      <c r="D3277" s="546"/>
    </row>
    <row r="3278" spans="3:4">
      <c r="C3278" s="546"/>
      <c r="D3278" s="546"/>
    </row>
    <row r="3279" spans="3:4">
      <c r="C3279" s="546"/>
      <c r="D3279" s="546"/>
    </row>
    <row r="3280" spans="3:4">
      <c r="C3280" s="546"/>
      <c r="D3280" s="546"/>
    </row>
    <row r="3281" spans="3:4">
      <c r="C3281" s="546"/>
      <c r="D3281" s="546"/>
    </row>
    <row r="3282" spans="3:4">
      <c r="C3282" s="546"/>
      <c r="D3282" s="546"/>
    </row>
    <row r="3283" spans="3:4">
      <c r="C3283" s="546"/>
      <c r="D3283" s="546"/>
    </row>
    <row r="3284" spans="3:4">
      <c r="C3284" s="546"/>
      <c r="D3284" s="546"/>
    </row>
    <row r="3285" spans="3:4">
      <c r="C3285" s="546"/>
      <c r="D3285" s="546"/>
    </row>
    <row r="3286" spans="3:4">
      <c r="C3286" s="546"/>
      <c r="D3286" s="546"/>
    </row>
    <row r="3287" spans="3:4">
      <c r="C3287" s="546"/>
      <c r="D3287" s="546"/>
    </row>
    <row r="3288" spans="3:4">
      <c r="C3288" s="546"/>
      <c r="D3288" s="546"/>
    </row>
    <row r="3289" spans="3:4">
      <c r="C3289" s="546"/>
      <c r="D3289" s="546"/>
    </row>
    <row r="3290" spans="3:4">
      <c r="C3290" s="546"/>
      <c r="D3290" s="546"/>
    </row>
    <row r="3291" spans="3:4">
      <c r="C3291" s="546"/>
      <c r="D3291" s="546"/>
    </row>
    <row r="3292" spans="3:4">
      <c r="C3292" s="546"/>
      <c r="D3292" s="546"/>
    </row>
    <row r="3293" spans="3:4">
      <c r="C3293" s="546"/>
      <c r="D3293" s="546"/>
    </row>
    <row r="3294" spans="3:4">
      <c r="C3294" s="546"/>
      <c r="D3294" s="546"/>
    </row>
    <row r="3295" spans="3:4">
      <c r="C3295" s="546"/>
      <c r="D3295" s="546"/>
    </row>
    <row r="3296" spans="3:4">
      <c r="C3296" s="546"/>
      <c r="D3296" s="546"/>
    </row>
    <row r="3297" spans="3:4">
      <c r="C3297" s="546"/>
      <c r="D3297" s="546"/>
    </row>
    <row r="3298" spans="3:4">
      <c r="C3298" s="546"/>
      <c r="D3298" s="546"/>
    </row>
    <row r="3299" spans="3:4">
      <c r="C3299" s="546"/>
      <c r="D3299" s="546"/>
    </row>
    <row r="3300" spans="3:4">
      <c r="C3300" s="546"/>
      <c r="D3300" s="546"/>
    </row>
    <row r="3301" spans="3:4">
      <c r="C3301" s="546"/>
      <c r="D3301" s="546"/>
    </row>
    <row r="3302" spans="3:4">
      <c r="C3302" s="546"/>
      <c r="D3302" s="546"/>
    </row>
    <row r="3303" spans="3:4">
      <c r="C3303" s="546"/>
      <c r="D3303" s="546"/>
    </row>
    <row r="3304" spans="3:4">
      <c r="C3304" s="546"/>
      <c r="D3304" s="546"/>
    </row>
    <row r="3305" spans="3:4">
      <c r="C3305" s="546"/>
      <c r="D3305" s="546"/>
    </row>
    <row r="3306" spans="3:4">
      <c r="C3306" s="546"/>
      <c r="D3306" s="546"/>
    </row>
    <row r="3307" spans="3:4">
      <c r="C3307" s="546"/>
      <c r="D3307" s="546"/>
    </row>
    <row r="3308" spans="3:4">
      <c r="C3308" s="546"/>
      <c r="D3308" s="546"/>
    </row>
    <row r="3309" spans="3:4">
      <c r="C3309" s="546"/>
      <c r="D3309" s="546"/>
    </row>
    <row r="3310" spans="3:4">
      <c r="C3310" s="546"/>
      <c r="D3310" s="546"/>
    </row>
    <row r="3311" spans="3:4">
      <c r="C3311" s="546"/>
      <c r="D3311" s="546"/>
    </row>
    <row r="3312" spans="3:4">
      <c r="C3312" s="546"/>
      <c r="D3312" s="546"/>
    </row>
    <row r="3313" spans="3:4">
      <c r="C3313" s="546"/>
      <c r="D3313" s="546"/>
    </row>
    <row r="3314" spans="3:4">
      <c r="C3314" s="546"/>
      <c r="D3314" s="546"/>
    </row>
    <row r="3315" spans="3:4">
      <c r="C3315" s="546"/>
      <c r="D3315" s="546"/>
    </row>
    <row r="3316" spans="3:4">
      <c r="C3316" s="546"/>
      <c r="D3316" s="546"/>
    </row>
    <row r="3317" spans="3:4">
      <c r="C3317" s="546"/>
      <c r="D3317" s="546"/>
    </row>
    <row r="3318" spans="3:4">
      <c r="C3318" s="546"/>
      <c r="D3318" s="546"/>
    </row>
    <row r="3319" spans="3:4">
      <c r="C3319" s="546"/>
      <c r="D3319" s="546"/>
    </row>
    <row r="3320" spans="3:4">
      <c r="C3320" s="546"/>
      <c r="D3320" s="546"/>
    </row>
    <row r="3321" spans="3:4">
      <c r="C3321" s="546"/>
      <c r="D3321" s="546"/>
    </row>
    <row r="3322" spans="3:4">
      <c r="C3322" s="546"/>
      <c r="D3322" s="546"/>
    </row>
    <row r="3323" spans="3:4">
      <c r="C3323" s="546"/>
      <c r="D3323" s="546"/>
    </row>
    <row r="3324" spans="3:4">
      <c r="C3324" s="546"/>
      <c r="D3324" s="546"/>
    </row>
    <row r="3325" spans="3:4">
      <c r="C3325" s="546"/>
      <c r="D3325" s="546"/>
    </row>
    <row r="3326" spans="3:4">
      <c r="C3326" s="546"/>
      <c r="D3326" s="546"/>
    </row>
    <row r="3327" spans="3:4">
      <c r="C3327" s="546"/>
      <c r="D3327" s="546"/>
    </row>
    <row r="3328" spans="3:4">
      <c r="C3328" s="546"/>
      <c r="D3328" s="546"/>
    </row>
    <row r="3329" spans="3:4">
      <c r="C3329" s="546"/>
      <c r="D3329" s="546"/>
    </row>
    <row r="3330" spans="3:4">
      <c r="C3330" s="546"/>
      <c r="D3330" s="546"/>
    </row>
    <row r="3331" spans="3:4">
      <c r="C3331" s="546"/>
      <c r="D3331" s="546"/>
    </row>
    <row r="3332" spans="3:4">
      <c r="C3332" s="546"/>
      <c r="D3332" s="546"/>
    </row>
    <row r="3333" spans="3:4">
      <c r="C3333" s="546"/>
      <c r="D3333" s="546"/>
    </row>
    <row r="3334" spans="3:4">
      <c r="C3334" s="546"/>
      <c r="D3334" s="546"/>
    </row>
    <row r="3335" spans="3:4">
      <c r="C3335" s="546"/>
      <c r="D3335" s="546"/>
    </row>
    <row r="3336" spans="3:4">
      <c r="C3336" s="546"/>
      <c r="D3336" s="546"/>
    </row>
    <row r="3337" spans="3:4">
      <c r="C3337" s="546"/>
      <c r="D3337" s="546"/>
    </row>
    <row r="3338" spans="3:4">
      <c r="C3338" s="546"/>
      <c r="D3338" s="546"/>
    </row>
    <row r="3339" spans="3:4">
      <c r="C3339" s="546"/>
      <c r="D3339" s="546"/>
    </row>
    <row r="3340" spans="3:4">
      <c r="C3340" s="546"/>
      <c r="D3340" s="546"/>
    </row>
    <row r="3341" spans="3:4">
      <c r="C3341" s="546"/>
      <c r="D3341" s="546"/>
    </row>
    <row r="3342" spans="3:4">
      <c r="C3342" s="546"/>
      <c r="D3342" s="546"/>
    </row>
    <row r="3343" spans="3:4">
      <c r="C3343" s="546"/>
      <c r="D3343" s="546"/>
    </row>
    <row r="3344" spans="3:4">
      <c r="C3344" s="546"/>
      <c r="D3344" s="546"/>
    </row>
    <row r="3345" spans="3:4">
      <c r="C3345" s="546"/>
      <c r="D3345" s="546"/>
    </row>
    <row r="3346" spans="3:4">
      <c r="C3346" s="546"/>
      <c r="D3346" s="546"/>
    </row>
    <row r="3347" spans="3:4">
      <c r="C3347" s="546"/>
      <c r="D3347" s="546"/>
    </row>
    <row r="3348" spans="3:4">
      <c r="C3348" s="546"/>
      <c r="D3348" s="546"/>
    </row>
    <row r="3349" spans="3:4">
      <c r="C3349" s="546"/>
      <c r="D3349" s="546"/>
    </row>
    <row r="3350" spans="3:4">
      <c r="C3350" s="546"/>
      <c r="D3350" s="546"/>
    </row>
    <row r="3351" spans="3:4">
      <c r="C3351" s="546"/>
      <c r="D3351" s="546"/>
    </row>
    <row r="3352" spans="3:4">
      <c r="C3352" s="546"/>
      <c r="D3352" s="546"/>
    </row>
    <row r="3353" spans="3:4">
      <c r="C3353" s="546"/>
      <c r="D3353" s="546"/>
    </row>
    <row r="3354" spans="3:4">
      <c r="C3354" s="546"/>
      <c r="D3354" s="546"/>
    </row>
    <row r="3355" spans="3:4">
      <c r="C3355" s="546"/>
      <c r="D3355" s="546"/>
    </row>
    <row r="3356" spans="3:4">
      <c r="C3356" s="546"/>
      <c r="D3356" s="546"/>
    </row>
    <row r="3357" spans="3:4">
      <c r="C3357" s="546"/>
      <c r="D3357" s="546"/>
    </row>
    <row r="3358" spans="3:4">
      <c r="C3358" s="546"/>
      <c r="D3358" s="546"/>
    </row>
    <row r="3359" spans="3:4">
      <c r="C3359" s="546"/>
      <c r="D3359" s="546"/>
    </row>
    <row r="3360" spans="3:4">
      <c r="C3360" s="546"/>
      <c r="D3360" s="546"/>
    </row>
    <row r="3361" spans="3:4">
      <c r="C3361" s="546"/>
      <c r="D3361" s="546"/>
    </row>
    <row r="3362" spans="3:4">
      <c r="C3362" s="546"/>
      <c r="D3362" s="546"/>
    </row>
    <row r="3363" spans="3:4">
      <c r="C3363" s="546"/>
      <c r="D3363" s="546"/>
    </row>
    <row r="3364" spans="3:4">
      <c r="C3364" s="546"/>
      <c r="D3364" s="546"/>
    </row>
    <row r="3365" spans="3:4">
      <c r="C3365" s="546"/>
      <c r="D3365" s="546"/>
    </row>
    <row r="3366" spans="3:4">
      <c r="C3366" s="546"/>
      <c r="D3366" s="546"/>
    </row>
    <row r="3367" spans="3:4">
      <c r="C3367" s="546"/>
      <c r="D3367" s="546"/>
    </row>
    <row r="3368" spans="3:4">
      <c r="C3368" s="546"/>
      <c r="D3368" s="546"/>
    </row>
    <row r="3369" spans="3:4">
      <c r="C3369" s="546"/>
      <c r="D3369" s="546"/>
    </row>
    <row r="3370" spans="3:4">
      <c r="C3370" s="546"/>
      <c r="D3370" s="546"/>
    </row>
    <row r="3371" spans="3:4">
      <c r="C3371" s="546"/>
      <c r="D3371" s="546"/>
    </row>
    <row r="3372" spans="3:4">
      <c r="C3372" s="546"/>
      <c r="D3372" s="546"/>
    </row>
    <row r="3373" spans="3:4">
      <c r="C3373" s="546"/>
      <c r="D3373" s="546"/>
    </row>
    <row r="3374" spans="3:4">
      <c r="C3374" s="546"/>
      <c r="D3374" s="546"/>
    </row>
    <row r="3375" spans="3:4">
      <c r="C3375" s="546"/>
      <c r="D3375" s="546"/>
    </row>
    <row r="3376" spans="3:4">
      <c r="C3376" s="546"/>
      <c r="D3376" s="546"/>
    </row>
    <row r="3377" spans="3:4">
      <c r="C3377" s="546"/>
      <c r="D3377" s="546"/>
    </row>
    <row r="3378" spans="3:4">
      <c r="C3378" s="546"/>
      <c r="D3378" s="546"/>
    </row>
    <row r="3379" spans="3:4">
      <c r="C3379" s="546"/>
      <c r="D3379" s="546"/>
    </row>
    <row r="3380" spans="3:4">
      <c r="C3380" s="546"/>
      <c r="D3380" s="546"/>
    </row>
    <row r="3381" spans="3:4">
      <c r="C3381" s="546"/>
      <c r="D3381" s="546"/>
    </row>
    <row r="3382" spans="3:4">
      <c r="C3382" s="546"/>
      <c r="D3382" s="546"/>
    </row>
    <row r="3383" spans="3:4">
      <c r="C3383" s="546"/>
      <c r="D3383" s="546"/>
    </row>
    <row r="3384" spans="3:4">
      <c r="C3384" s="546"/>
      <c r="D3384" s="546"/>
    </row>
    <row r="3385" spans="3:4">
      <c r="C3385" s="546"/>
      <c r="D3385" s="546"/>
    </row>
    <row r="3386" spans="3:4">
      <c r="C3386" s="546"/>
      <c r="D3386" s="546"/>
    </row>
    <row r="3387" spans="3:4">
      <c r="C3387" s="546"/>
      <c r="D3387" s="546"/>
    </row>
    <row r="3388" spans="3:4">
      <c r="C3388" s="546"/>
      <c r="D3388" s="546"/>
    </row>
    <row r="3389" spans="3:4">
      <c r="C3389" s="546"/>
      <c r="D3389" s="546"/>
    </row>
    <row r="3390" spans="3:4">
      <c r="C3390" s="546"/>
      <c r="D3390" s="546"/>
    </row>
    <row r="3391" spans="3:4">
      <c r="C3391" s="546"/>
      <c r="D3391" s="546"/>
    </row>
    <row r="3392" spans="3:4">
      <c r="C3392" s="546"/>
      <c r="D3392" s="546"/>
    </row>
    <row r="3393" spans="3:4">
      <c r="C3393" s="546"/>
      <c r="D3393" s="546"/>
    </row>
    <row r="3394" spans="3:4">
      <c r="C3394" s="546"/>
      <c r="D3394" s="546"/>
    </row>
    <row r="3395" spans="3:4">
      <c r="C3395" s="546"/>
      <c r="D3395" s="546"/>
    </row>
    <row r="3396" spans="3:4">
      <c r="C3396" s="546"/>
      <c r="D3396" s="546"/>
    </row>
    <row r="3397" spans="3:4">
      <c r="C3397" s="546"/>
      <c r="D3397" s="546"/>
    </row>
    <row r="3398" spans="3:4">
      <c r="C3398" s="546"/>
      <c r="D3398" s="546"/>
    </row>
    <row r="3399" spans="3:4">
      <c r="C3399" s="546"/>
      <c r="D3399" s="546"/>
    </row>
    <row r="3400" spans="3:4">
      <c r="C3400" s="546"/>
      <c r="D3400" s="546"/>
    </row>
    <row r="3401" spans="3:4">
      <c r="C3401" s="546"/>
      <c r="D3401" s="546"/>
    </row>
    <row r="3402" spans="3:4">
      <c r="C3402" s="546"/>
      <c r="D3402" s="546"/>
    </row>
    <row r="3403" spans="3:4">
      <c r="C3403" s="546"/>
      <c r="D3403" s="546"/>
    </row>
    <row r="3404" spans="3:4">
      <c r="C3404" s="546"/>
      <c r="D3404" s="546"/>
    </row>
    <row r="3405" spans="3:4">
      <c r="C3405" s="546"/>
      <c r="D3405" s="546"/>
    </row>
    <row r="3406" spans="3:4">
      <c r="C3406" s="546"/>
      <c r="D3406" s="546"/>
    </row>
    <row r="3407" spans="3:4">
      <c r="C3407" s="546"/>
      <c r="D3407" s="546"/>
    </row>
    <row r="3408" spans="3:4">
      <c r="C3408" s="546"/>
      <c r="D3408" s="546"/>
    </row>
    <row r="3409" spans="3:4">
      <c r="C3409" s="546"/>
      <c r="D3409" s="546"/>
    </row>
    <row r="3410" spans="3:4">
      <c r="C3410" s="546"/>
      <c r="D3410" s="546"/>
    </row>
    <row r="3411" spans="3:4">
      <c r="C3411" s="546"/>
      <c r="D3411" s="546"/>
    </row>
    <row r="3412" spans="3:4">
      <c r="C3412" s="546"/>
      <c r="D3412" s="546"/>
    </row>
    <row r="3413" spans="3:4">
      <c r="C3413" s="546"/>
      <c r="D3413" s="546"/>
    </row>
    <row r="3414" spans="3:4">
      <c r="C3414" s="546"/>
      <c r="D3414" s="546"/>
    </row>
    <row r="3415" spans="3:4">
      <c r="C3415" s="546"/>
      <c r="D3415" s="546"/>
    </row>
    <row r="3416" spans="3:4">
      <c r="C3416" s="546"/>
      <c r="D3416" s="546"/>
    </row>
    <row r="3417" spans="3:4">
      <c r="C3417" s="546"/>
      <c r="D3417" s="546"/>
    </row>
    <row r="3418" spans="3:4">
      <c r="C3418" s="546"/>
      <c r="D3418" s="546"/>
    </row>
    <row r="3419" spans="3:4">
      <c r="C3419" s="546"/>
      <c r="D3419" s="546"/>
    </row>
    <row r="3420" spans="3:4">
      <c r="C3420" s="546"/>
      <c r="D3420" s="546"/>
    </row>
    <row r="3421" spans="3:4">
      <c r="C3421" s="546"/>
      <c r="D3421" s="546"/>
    </row>
    <row r="3422" spans="3:4">
      <c r="C3422" s="546"/>
      <c r="D3422" s="546"/>
    </row>
    <row r="3423" spans="3:4">
      <c r="C3423" s="546"/>
      <c r="D3423" s="546"/>
    </row>
    <row r="3424" spans="3:4">
      <c r="C3424" s="546"/>
      <c r="D3424" s="546"/>
    </row>
    <row r="3425" spans="3:4">
      <c r="C3425" s="546"/>
      <c r="D3425" s="546"/>
    </row>
    <row r="3426" spans="3:4">
      <c r="C3426" s="546"/>
      <c r="D3426" s="546"/>
    </row>
    <row r="3427" spans="3:4">
      <c r="C3427" s="546"/>
      <c r="D3427" s="546"/>
    </row>
    <row r="3428" spans="3:4">
      <c r="C3428" s="546"/>
      <c r="D3428" s="546"/>
    </row>
    <row r="3429" spans="3:4">
      <c r="C3429" s="546"/>
      <c r="D3429" s="546"/>
    </row>
    <row r="3430" spans="3:4">
      <c r="C3430" s="546"/>
      <c r="D3430" s="546"/>
    </row>
    <row r="3431" spans="3:4">
      <c r="C3431" s="546"/>
      <c r="D3431" s="546"/>
    </row>
    <row r="3432" spans="3:4">
      <c r="C3432" s="546"/>
      <c r="D3432" s="546"/>
    </row>
    <row r="3433" spans="3:4">
      <c r="C3433" s="546"/>
      <c r="D3433" s="546"/>
    </row>
    <row r="3434" spans="3:4">
      <c r="C3434" s="546"/>
      <c r="D3434" s="546"/>
    </row>
    <row r="3435" spans="3:4">
      <c r="C3435" s="546"/>
      <c r="D3435" s="546"/>
    </row>
    <row r="3436" spans="3:4">
      <c r="C3436" s="546"/>
      <c r="D3436" s="546"/>
    </row>
    <row r="3437" spans="3:4">
      <c r="C3437" s="546"/>
      <c r="D3437" s="546"/>
    </row>
    <row r="3438" spans="3:4">
      <c r="C3438" s="546"/>
      <c r="D3438" s="546"/>
    </row>
    <row r="3439" spans="3:4">
      <c r="C3439" s="546"/>
      <c r="D3439" s="546"/>
    </row>
    <row r="3440" spans="3:4">
      <c r="C3440" s="546"/>
      <c r="D3440" s="546"/>
    </row>
    <row r="3441" spans="3:4">
      <c r="C3441" s="546"/>
      <c r="D3441" s="546"/>
    </row>
    <row r="3442" spans="3:4">
      <c r="C3442" s="546"/>
      <c r="D3442" s="546"/>
    </row>
    <row r="3443" spans="3:4">
      <c r="C3443" s="546"/>
      <c r="D3443" s="546"/>
    </row>
    <row r="3444" spans="3:4">
      <c r="C3444" s="546"/>
      <c r="D3444" s="546"/>
    </row>
    <row r="3445" spans="3:4">
      <c r="C3445" s="546"/>
      <c r="D3445" s="546"/>
    </row>
    <row r="3446" spans="3:4">
      <c r="C3446" s="546"/>
      <c r="D3446" s="546"/>
    </row>
    <row r="3447" spans="3:4">
      <c r="C3447" s="546"/>
      <c r="D3447" s="546"/>
    </row>
    <row r="3448" spans="3:4">
      <c r="C3448" s="546"/>
      <c r="D3448" s="546"/>
    </row>
    <row r="3449" spans="3:4">
      <c r="C3449" s="546"/>
      <c r="D3449" s="546"/>
    </row>
    <row r="3450" spans="3:4">
      <c r="C3450" s="546"/>
      <c r="D3450" s="546"/>
    </row>
    <row r="3451" spans="3:4">
      <c r="C3451" s="546"/>
      <c r="D3451" s="546"/>
    </row>
    <row r="3452" spans="3:4">
      <c r="C3452" s="546"/>
      <c r="D3452" s="546"/>
    </row>
    <row r="3453" spans="3:4">
      <c r="C3453" s="546"/>
      <c r="D3453" s="546"/>
    </row>
    <row r="3454" spans="3:4">
      <c r="C3454" s="546"/>
      <c r="D3454" s="546"/>
    </row>
    <row r="3455" spans="3:4">
      <c r="C3455" s="546"/>
      <c r="D3455" s="546"/>
    </row>
    <row r="3456" spans="3:4">
      <c r="C3456" s="546"/>
      <c r="D3456" s="546"/>
    </row>
    <row r="3457" spans="3:4">
      <c r="C3457" s="546"/>
      <c r="D3457" s="546"/>
    </row>
    <row r="3458" spans="3:4">
      <c r="C3458" s="546"/>
      <c r="D3458" s="546"/>
    </row>
    <row r="3459" spans="3:4">
      <c r="C3459" s="546"/>
      <c r="D3459" s="546"/>
    </row>
    <row r="3460" spans="3:4">
      <c r="C3460" s="546"/>
      <c r="D3460" s="546"/>
    </row>
    <row r="3461" spans="3:4">
      <c r="C3461" s="546"/>
      <c r="D3461" s="546"/>
    </row>
    <row r="3462" spans="3:4">
      <c r="C3462" s="546"/>
      <c r="D3462" s="546"/>
    </row>
    <row r="3463" spans="3:4">
      <c r="C3463" s="546"/>
      <c r="D3463" s="546"/>
    </row>
    <row r="3464" spans="3:4">
      <c r="C3464" s="546"/>
      <c r="D3464" s="546"/>
    </row>
    <row r="3465" spans="3:4">
      <c r="C3465" s="546"/>
      <c r="D3465" s="546"/>
    </row>
    <row r="3466" spans="3:4">
      <c r="C3466" s="546"/>
      <c r="D3466" s="546"/>
    </row>
    <row r="3467" spans="3:4">
      <c r="C3467" s="546"/>
      <c r="D3467" s="546"/>
    </row>
    <row r="3468" spans="3:4">
      <c r="C3468" s="546"/>
      <c r="D3468" s="546"/>
    </row>
    <row r="3469" spans="3:4">
      <c r="C3469" s="546"/>
      <c r="D3469" s="546"/>
    </row>
    <row r="3470" spans="3:4">
      <c r="C3470" s="546"/>
      <c r="D3470" s="546"/>
    </row>
    <row r="3471" spans="3:4">
      <c r="C3471" s="546"/>
      <c r="D3471" s="546"/>
    </row>
    <row r="3472" spans="3:4">
      <c r="C3472" s="546"/>
      <c r="D3472" s="546"/>
    </row>
    <row r="3473" spans="3:4">
      <c r="C3473" s="546"/>
      <c r="D3473" s="546"/>
    </row>
    <row r="3474" spans="3:4">
      <c r="C3474" s="546"/>
      <c r="D3474" s="546"/>
    </row>
    <row r="3475" spans="3:4">
      <c r="C3475" s="546"/>
      <c r="D3475" s="546"/>
    </row>
    <row r="3476" spans="3:4">
      <c r="C3476" s="546"/>
      <c r="D3476" s="546"/>
    </row>
    <row r="3477" spans="3:4">
      <c r="C3477" s="546"/>
      <c r="D3477" s="546"/>
    </row>
    <row r="3478" spans="3:4">
      <c r="C3478" s="546"/>
      <c r="D3478" s="546"/>
    </row>
    <row r="3479" spans="3:4">
      <c r="C3479" s="546"/>
      <c r="D3479" s="546"/>
    </row>
    <row r="3480" spans="3:4">
      <c r="C3480" s="546"/>
      <c r="D3480" s="546"/>
    </row>
    <row r="3481" spans="3:4">
      <c r="C3481" s="546"/>
      <c r="D3481" s="546"/>
    </row>
    <row r="3482" spans="3:4">
      <c r="C3482" s="546"/>
      <c r="D3482" s="546"/>
    </row>
    <row r="3483" spans="3:4">
      <c r="C3483" s="546"/>
      <c r="D3483" s="546"/>
    </row>
    <row r="3484" spans="3:4">
      <c r="C3484" s="546"/>
      <c r="D3484" s="546"/>
    </row>
    <row r="3485" spans="3:4">
      <c r="C3485" s="546"/>
      <c r="D3485" s="546"/>
    </row>
    <row r="3486" spans="3:4">
      <c r="C3486" s="546"/>
      <c r="D3486" s="546"/>
    </row>
    <row r="3487" spans="3:4">
      <c r="C3487" s="546"/>
      <c r="D3487" s="546"/>
    </row>
    <row r="3488" spans="3:4">
      <c r="C3488" s="546"/>
      <c r="D3488" s="546"/>
    </row>
    <row r="3489" spans="3:4">
      <c r="C3489" s="546"/>
      <c r="D3489" s="546"/>
    </row>
    <row r="3490" spans="3:4">
      <c r="C3490" s="546"/>
      <c r="D3490" s="546"/>
    </row>
    <row r="3491" spans="3:4">
      <c r="C3491" s="546"/>
      <c r="D3491" s="546"/>
    </row>
    <row r="3492" spans="3:4">
      <c r="C3492" s="546"/>
      <c r="D3492" s="546"/>
    </row>
    <row r="3493" spans="3:4">
      <c r="C3493" s="546"/>
      <c r="D3493" s="546"/>
    </row>
    <row r="3494" spans="3:4">
      <c r="C3494" s="546"/>
      <c r="D3494" s="546"/>
    </row>
    <row r="3495" spans="3:4">
      <c r="C3495" s="546"/>
      <c r="D3495" s="546"/>
    </row>
    <row r="3496" spans="3:4">
      <c r="C3496" s="546"/>
      <c r="D3496" s="546"/>
    </row>
    <row r="3497" spans="3:4">
      <c r="C3497" s="546"/>
      <c r="D3497" s="546"/>
    </row>
    <row r="3498" spans="3:4">
      <c r="C3498" s="546"/>
      <c r="D3498" s="546"/>
    </row>
    <row r="3499" spans="3:4">
      <c r="C3499" s="546"/>
      <c r="D3499" s="546"/>
    </row>
    <row r="3500" spans="3:4">
      <c r="C3500" s="546"/>
      <c r="D3500" s="546"/>
    </row>
    <row r="3501" spans="3:4">
      <c r="C3501" s="546"/>
      <c r="D3501" s="546"/>
    </row>
    <row r="3502" spans="3:4">
      <c r="C3502" s="546"/>
      <c r="D3502" s="546"/>
    </row>
    <row r="3503" spans="3:4">
      <c r="C3503" s="546"/>
      <c r="D3503" s="546"/>
    </row>
    <row r="3504" spans="3:4">
      <c r="C3504" s="546"/>
      <c r="D3504" s="546"/>
    </row>
    <row r="3505" spans="3:4">
      <c r="C3505" s="546"/>
      <c r="D3505" s="546"/>
    </row>
    <row r="3506" spans="3:4">
      <c r="C3506" s="546"/>
      <c r="D3506" s="546"/>
    </row>
    <row r="3507" spans="3:4">
      <c r="C3507" s="546"/>
      <c r="D3507" s="546"/>
    </row>
    <row r="3508" spans="3:4">
      <c r="C3508" s="546"/>
      <c r="D3508" s="546"/>
    </row>
    <row r="3509" spans="3:4">
      <c r="C3509" s="546"/>
      <c r="D3509" s="546"/>
    </row>
    <row r="3510" spans="3:4">
      <c r="C3510" s="546"/>
      <c r="D3510" s="546"/>
    </row>
    <row r="3511" spans="3:4">
      <c r="C3511" s="546"/>
      <c r="D3511" s="546"/>
    </row>
    <row r="3512" spans="3:4">
      <c r="C3512" s="546"/>
      <c r="D3512" s="546"/>
    </row>
    <row r="3513" spans="3:4">
      <c r="C3513" s="546"/>
      <c r="D3513" s="546"/>
    </row>
    <row r="3514" spans="3:4">
      <c r="C3514" s="546"/>
      <c r="D3514" s="546"/>
    </row>
    <row r="3515" spans="3:4">
      <c r="C3515" s="546"/>
      <c r="D3515" s="546"/>
    </row>
    <row r="3516" spans="3:4">
      <c r="C3516" s="546"/>
      <c r="D3516" s="546"/>
    </row>
    <row r="3517" spans="3:4">
      <c r="C3517" s="546"/>
      <c r="D3517" s="546"/>
    </row>
    <row r="3518" spans="3:4">
      <c r="C3518" s="546"/>
      <c r="D3518" s="546"/>
    </row>
    <row r="3519" spans="3:4">
      <c r="C3519" s="546"/>
      <c r="D3519" s="546"/>
    </row>
    <row r="3520" spans="3:4">
      <c r="C3520" s="546"/>
      <c r="D3520" s="546"/>
    </row>
    <row r="3521" spans="3:4">
      <c r="C3521" s="546"/>
      <c r="D3521" s="546"/>
    </row>
    <row r="3522" spans="3:4">
      <c r="C3522" s="546"/>
      <c r="D3522" s="546"/>
    </row>
    <row r="3523" spans="3:4">
      <c r="C3523" s="546"/>
      <c r="D3523" s="546"/>
    </row>
    <row r="3524" spans="3:4">
      <c r="C3524" s="546"/>
      <c r="D3524" s="546"/>
    </row>
    <row r="3525" spans="3:4">
      <c r="C3525" s="546"/>
      <c r="D3525" s="546"/>
    </row>
    <row r="3526" spans="3:4">
      <c r="C3526" s="546"/>
      <c r="D3526" s="546"/>
    </row>
    <row r="3527" spans="3:4">
      <c r="C3527" s="546"/>
      <c r="D3527" s="546"/>
    </row>
    <row r="3528" spans="3:4">
      <c r="C3528" s="546"/>
      <c r="D3528" s="546"/>
    </row>
    <row r="3529" spans="3:4">
      <c r="C3529" s="546"/>
      <c r="D3529" s="546"/>
    </row>
    <row r="3530" spans="3:4">
      <c r="C3530" s="546"/>
      <c r="D3530" s="546"/>
    </row>
    <row r="3531" spans="3:4">
      <c r="C3531" s="546"/>
      <c r="D3531" s="546"/>
    </row>
    <row r="3532" spans="3:4">
      <c r="C3532" s="546"/>
      <c r="D3532" s="546"/>
    </row>
    <row r="3533" spans="3:4">
      <c r="C3533" s="546"/>
      <c r="D3533" s="546"/>
    </row>
    <row r="3534" spans="3:4">
      <c r="C3534" s="546"/>
      <c r="D3534" s="546"/>
    </row>
    <row r="3535" spans="3:4">
      <c r="C3535" s="546"/>
      <c r="D3535" s="546"/>
    </row>
    <row r="3536" spans="3:4">
      <c r="C3536" s="546"/>
      <c r="D3536" s="546"/>
    </row>
    <row r="3537" spans="3:4">
      <c r="C3537" s="546"/>
      <c r="D3537" s="546"/>
    </row>
    <row r="3538" spans="3:4">
      <c r="C3538" s="546"/>
      <c r="D3538" s="546"/>
    </row>
    <row r="3539" spans="3:4">
      <c r="C3539" s="546"/>
      <c r="D3539" s="546"/>
    </row>
    <row r="3540" spans="3:4">
      <c r="C3540" s="546"/>
      <c r="D3540" s="546"/>
    </row>
    <row r="3541" spans="3:4">
      <c r="C3541" s="546"/>
      <c r="D3541" s="546"/>
    </row>
    <row r="3542" spans="3:4">
      <c r="C3542" s="546"/>
      <c r="D3542" s="546"/>
    </row>
    <row r="3543" spans="3:4">
      <c r="C3543" s="546"/>
      <c r="D3543" s="546"/>
    </row>
    <row r="3544" spans="3:4">
      <c r="C3544" s="546"/>
      <c r="D3544" s="546"/>
    </row>
    <row r="3545" spans="3:4">
      <c r="C3545" s="546"/>
      <c r="D3545" s="546"/>
    </row>
    <row r="3546" spans="3:4">
      <c r="C3546" s="546"/>
      <c r="D3546" s="546"/>
    </row>
    <row r="3547" spans="3:4">
      <c r="C3547" s="546"/>
      <c r="D3547" s="546"/>
    </row>
    <row r="3548" spans="3:4">
      <c r="C3548" s="546"/>
      <c r="D3548" s="546"/>
    </row>
    <row r="3549" spans="3:4">
      <c r="C3549" s="546"/>
      <c r="D3549" s="546"/>
    </row>
    <row r="3550" spans="3:4">
      <c r="C3550" s="546"/>
      <c r="D3550" s="546"/>
    </row>
    <row r="3551" spans="3:4">
      <c r="C3551" s="546"/>
      <c r="D3551" s="546"/>
    </row>
    <row r="3552" spans="3:4">
      <c r="C3552" s="546"/>
      <c r="D3552" s="546"/>
    </row>
    <row r="3553" spans="3:4">
      <c r="C3553" s="546"/>
      <c r="D3553" s="546"/>
    </row>
    <row r="3554" spans="3:4">
      <c r="C3554" s="546"/>
      <c r="D3554" s="546"/>
    </row>
    <row r="3555" spans="3:4">
      <c r="C3555" s="546"/>
      <c r="D3555" s="546"/>
    </row>
    <row r="3556" spans="3:4">
      <c r="C3556" s="546"/>
      <c r="D3556" s="546"/>
    </row>
    <row r="3557" spans="3:4">
      <c r="C3557" s="546"/>
      <c r="D3557" s="546"/>
    </row>
    <row r="3558" spans="3:4">
      <c r="C3558" s="546"/>
      <c r="D3558" s="546"/>
    </row>
    <row r="3559" spans="3:4">
      <c r="C3559" s="546"/>
      <c r="D3559" s="546"/>
    </row>
    <row r="3560" spans="3:4">
      <c r="C3560" s="546"/>
      <c r="D3560" s="546"/>
    </row>
    <row r="3561" spans="3:4">
      <c r="C3561" s="546"/>
      <c r="D3561" s="546"/>
    </row>
    <row r="3562" spans="3:4">
      <c r="C3562" s="546"/>
      <c r="D3562" s="546"/>
    </row>
    <row r="3563" spans="3:4">
      <c r="C3563" s="546"/>
      <c r="D3563" s="546"/>
    </row>
    <row r="3564" spans="3:4">
      <c r="C3564" s="546"/>
      <c r="D3564" s="546"/>
    </row>
    <row r="3565" spans="3:4">
      <c r="C3565" s="546"/>
      <c r="D3565" s="546"/>
    </row>
    <row r="3566" spans="3:4">
      <c r="C3566" s="546"/>
      <c r="D3566" s="546"/>
    </row>
    <row r="3567" spans="3:4">
      <c r="C3567" s="546"/>
      <c r="D3567" s="546"/>
    </row>
    <row r="3568" spans="3:4">
      <c r="C3568" s="546"/>
      <c r="D3568" s="546"/>
    </row>
    <row r="3569" spans="3:4">
      <c r="C3569" s="546"/>
      <c r="D3569" s="546"/>
    </row>
    <row r="3570" spans="3:4">
      <c r="C3570" s="546"/>
      <c r="D3570" s="546"/>
    </row>
    <row r="3571" spans="3:4">
      <c r="C3571" s="546"/>
      <c r="D3571" s="546"/>
    </row>
    <row r="3572" spans="3:4">
      <c r="C3572" s="546"/>
      <c r="D3572" s="546"/>
    </row>
    <row r="3573" spans="3:4">
      <c r="C3573" s="546"/>
      <c r="D3573" s="546"/>
    </row>
    <row r="3574" spans="3:4">
      <c r="C3574" s="546"/>
      <c r="D3574" s="546"/>
    </row>
    <row r="3575" spans="3:4">
      <c r="C3575" s="546"/>
      <c r="D3575" s="546"/>
    </row>
    <row r="3576" spans="3:4">
      <c r="C3576" s="546"/>
      <c r="D3576" s="546"/>
    </row>
    <row r="3577" spans="3:4">
      <c r="C3577" s="546"/>
      <c r="D3577" s="546"/>
    </row>
    <row r="3578" spans="3:4">
      <c r="C3578" s="546"/>
      <c r="D3578" s="546"/>
    </row>
    <row r="3579" spans="3:4">
      <c r="C3579" s="546"/>
      <c r="D3579" s="546"/>
    </row>
    <row r="3580" spans="3:4">
      <c r="C3580" s="546"/>
      <c r="D3580" s="546"/>
    </row>
    <row r="3581" spans="3:4">
      <c r="C3581" s="546"/>
      <c r="D3581" s="546"/>
    </row>
    <row r="3582" spans="3:4">
      <c r="C3582" s="546"/>
      <c r="D3582" s="546"/>
    </row>
    <row r="3583" spans="3:4">
      <c r="C3583" s="546"/>
      <c r="D3583" s="546"/>
    </row>
    <row r="3584" spans="3:4">
      <c r="C3584" s="546"/>
      <c r="D3584" s="546"/>
    </row>
    <row r="3585" spans="3:4">
      <c r="C3585" s="546"/>
      <c r="D3585" s="546"/>
    </row>
    <row r="3586" spans="3:4">
      <c r="C3586" s="546"/>
      <c r="D3586" s="546"/>
    </row>
    <row r="3587" spans="3:4">
      <c r="C3587" s="546"/>
      <c r="D3587" s="546"/>
    </row>
    <row r="3588" spans="3:4">
      <c r="C3588" s="546"/>
      <c r="D3588" s="546"/>
    </row>
    <row r="3589" spans="3:4">
      <c r="C3589" s="546"/>
      <c r="D3589" s="546"/>
    </row>
    <row r="3590" spans="3:4">
      <c r="C3590" s="546"/>
      <c r="D3590" s="546"/>
    </row>
    <row r="3591" spans="3:4">
      <c r="C3591" s="546"/>
      <c r="D3591" s="546"/>
    </row>
    <row r="3592" spans="3:4">
      <c r="C3592" s="546"/>
      <c r="D3592" s="546"/>
    </row>
    <row r="3593" spans="3:4">
      <c r="C3593" s="546"/>
      <c r="D3593" s="546"/>
    </row>
    <row r="3594" spans="3:4">
      <c r="C3594" s="546"/>
      <c r="D3594" s="546"/>
    </row>
    <row r="3595" spans="3:4">
      <c r="C3595" s="546"/>
      <c r="D3595" s="546"/>
    </row>
    <row r="3596" spans="3:4">
      <c r="C3596" s="546"/>
      <c r="D3596" s="546"/>
    </row>
    <row r="3597" spans="3:4">
      <c r="C3597" s="546"/>
      <c r="D3597" s="546"/>
    </row>
    <row r="3598" spans="3:4">
      <c r="C3598" s="546"/>
      <c r="D3598" s="546"/>
    </row>
    <row r="3599" spans="3:4">
      <c r="C3599" s="546"/>
      <c r="D3599" s="546"/>
    </row>
    <row r="3600" spans="3:4">
      <c r="C3600" s="546"/>
      <c r="D3600" s="546"/>
    </row>
    <row r="3601" spans="3:4">
      <c r="C3601" s="546"/>
      <c r="D3601" s="546"/>
    </row>
    <row r="3602" spans="3:4">
      <c r="C3602" s="546"/>
      <c r="D3602" s="546"/>
    </row>
    <row r="3603" spans="3:4">
      <c r="C3603" s="546"/>
      <c r="D3603" s="546"/>
    </row>
    <row r="3604" spans="3:4">
      <c r="C3604" s="546"/>
      <c r="D3604" s="546"/>
    </row>
    <row r="3605" spans="3:4">
      <c r="C3605" s="546"/>
      <c r="D3605" s="546"/>
    </row>
    <row r="3606" spans="3:4">
      <c r="C3606" s="546"/>
      <c r="D3606" s="546"/>
    </row>
    <row r="3607" spans="3:4">
      <c r="C3607" s="546"/>
      <c r="D3607" s="546"/>
    </row>
    <row r="3608" spans="3:4">
      <c r="C3608" s="546"/>
      <c r="D3608" s="546"/>
    </row>
    <row r="3609" spans="3:4">
      <c r="C3609" s="546"/>
      <c r="D3609" s="546"/>
    </row>
    <row r="3610" spans="3:4">
      <c r="C3610" s="546"/>
      <c r="D3610" s="546"/>
    </row>
    <row r="3611" spans="3:4">
      <c r="C3611" s="546"/>
      <c r="D3611" s="546"/>
    </row>
    <row r="3612" spans="3:4">
      <c r="C3612" s="546"/>
      <c r="D3612" s="546"/>
    </row>
    <row r="3613" spans="3:4">
      <c r="C3613" s="546"/>
      <c r="D3613" s="546"/>
    </row>
    <row r="3614" spans="3:4">
      <c r="C3614" s="546"/>
      <c r="D3614" s="546"/>
    </row>
    <row r="3615" spans="3:4">
      <c r="C3615" s="546"/>
      <c r="D3615" s="546"/>
    </row>
    <row r="3616" spans="3:4">
      <c r="C3616" s="546"/>
      <c r="D3616" s="546"/>
    </row>
    <row r="3617" spans="3:4">
      <c r="C3617" s="546"/>
      <c r="D3617" s="546"/>
    </row>
    <row r="3618" spans="3:4">
      <c r="C3618" s="546"/>
      <c r="D3618" s="546"/>
    </row>
    <row r="3619" spans="3:4">
      <c r="C3619" s="546"/>
      <c r="D3619" s="546"/>
    </row>
    <row r="3620" spans="3:4">
      <c r="C3620" s="546"/>
      <c r="D3620" s="546"/>
    </row>
    <row r="3621" spans="3:4">
      <c r="C3621" s="546"/>
      <c r="D3621" s="546"/>
    </row>
    <row r="3622" spans="3:4">
      <c r="C3622" s="546"/>
      <c r="D3622" s="546"/>
    </row>
    <row r="3623" spans="3:4">
      <c r="C3623" s="546"/>
      <c r="D3623" s="546"/>
    </row>
    <row r="3624" spans="3:4">
      <c r="C3624" s="546"/>
      <c r="D3624" s="546"/>
    </row>
    <row r="3625" spans="3:4">
      <c r="C3625" s="546"/>
      <c r="D3625" s="546"/>
    </row>
    <row r="3626" spans="3:4">
      <c r="C3626" s="546"/>
      <c r="D3626" s="546"/>
    </row>
    <row r="3627" spans="3:4">
      <c r="C3627" s="546"/>
      <c r="D3627" s="546"/>
    </row>
    <row r="3628" spans="3:4">
      <c r="C3628" s="546"/>
      <c r="D3628" s="546"/>
    </row>
    <row r="3629" spans="3:4">
      <c r="C3629" s="546"/>
      <c r="D3629" s="546"/>
    </row>
    <row r="3630" spans="3:4">
      <c r="C3630" s="546"/>
      <c r="D3630" s="546"/>
    </row>
    <row r="3631" spans="3:4">
      <c r="C3631" s="546"/>
      <c r="D3631" s="546"/>
    </row>
    <row r="3632" spans="3:4">
      <c r="C3632" s="546"/>
      <c r="D3632" s="546"/>
    </row>
    <row r="3633" spans="3:4">
      <c r="C3633" s="546"/>
      <c r="D3633" s="546"/>
    </row>
    <row r="3634" spans="3:4">
      <c r="C3634" s="546"/>
      <c r="D3634" s="546"/>
    </row>
    <row r="3635" spans="3:4">
      <c r="C3635" s="546"/>
      <c r="D3635" s="546"/>
    </row>
    <row r="3636" spans="3:4">
      <c r="C3636" s="546"/>
      <c r="D3636" s="546"/>
    </row>
    <row r="3637" spans="3:4">
      <c r="C3637" s="546"/>
      <c r="D3637" s="546"/>
    </row>
    <row r="3638" spans="3:4">
      <c r="C3638" s="546"/>
      <c r="D3638" s="546"/>
    </row>
    <row r="3639" spans="3:4">
      <c r="C3639" s="546"/>
      <c r="D3639" s="546"/>
    </row>
    <row r="3640" spans="3:4">
      <c r="C3640" s="546"/>
      <c r="D3640" s="546"/>
    </row>
    <row r="3641" spans="3:4">
      <c r="C3641" s="546"/>
      <c r="D3641" s="546"/>
    </row>
    <row r="3642" spans="3:4">
      <c r="C3642" s="546"/>
      <c r="D3642" s="546"/>
    </row>
    <row r="3643" spans="3:4">
      <c r="C3643" s="546"/>
      <c r="D3643" s="546"/>
    </row>
    <row r="3644" spans="3:4">
      <c r="C3644" s="546"/>
      <c r="D3644" s="546"/>
    </row>
    <row r="3645" spans="3:4">
      <c r="C3645" s="546"/>
      <c r="D3645" s="546"/>
    </row>
    <row r="3646" spans="3:4">
      <c r="C3646" s="546"/>
      <c r="D3646" s="546"/>
    </row>
    <row r="3647" spans="3:4">
      <c r="C3647" s="546"/>
      <c r="D3647" s="546"/>
    </row>
    <row r="3648" spans="3:4">
      <c r="C3648" s="546"/>
      <c r="D3648" s="546"/>
    </row>
    <row r="3649" spans="3:4">
      <c r="C3649" s="546"/>
      <c r="D3649" s="546"/>
    </row>
    <row r="3650" spans="3:4">
      <c r="C3650" s="546"/>
      <c r="D3650" s="546"/>
    </row>
    <row r="3651" spans="3:4">
      <c r="C3651" s="546"/>
      <c r="D3651" s="546"/>
    </row>
    <row r="3652" spans="3:4">
      <c r="C3652" s="546"/>
      <c r="D3652" s="546"/>
    </row>
    <row r="3653" spans="3:4">
      <c r="C3653" s="546"/>
      <c r="D3653" s="546"/>
    </row>
    <row r="3654" spans="3:4">
      <c r="C3654" s="546"/>
      <c r="D3654" s="546"/>
    </row>
    <row r="3655" spans="3:4">
      <c r="C3655" s="546"/>
      <c r="D3655" s="546"/>
    </row>
    <row r="3656" spans="3:4">
      <c r="C3656" s="546"/>
      <c r="D3656" s="546"/>
    </row>
    <row r="3657" spans="3:4">
      <c r="C3657" s="546"/>
      <c r="D3657" s="546"/>
    </row>
    <row r="3658" spans="3:4">
      <c r="C3658" s="546"/>
      <c r="D3658" s="546"/>
    </row>
    <row r="3659" spans="3:4">
      <c r="C3659" s="546"/>
      <c r="D3659" s="546"/>
    </row>
    <row r="3660" spans="3:4">
      <c r="C3660" s="546"/>
      <c r="D3660" s="546"/>
    </row>
    <row r="3661" spans="3:4">
      <c r="C3661" s="546"/>
      <c r="D3661" s="546"/>
    </row>
    <row r="3662" spans="3:4">
      <c r="C3662" s="546"/>
      <c r="D3662" s="546"/>
    </row>
    <row r="3663" spans="3:4">
      <c r="C3663" s="546"/>
      <c r="D3663" s="546"/>
    </row>
    <row r="3664" spans="3:4">
      <c r="C3664" s="546"/>
      <c r="D3664" s="546"/>
    </row>
    <row r="3665" spans="3:4">
      <c r="C3665" s="546"/>
      <c r="D3665" s="546"/>
    </row>
    <row r="3666" spans="3:4">
      <c r="C3666" s="546"/>
      <c r="D3666" s="546"/>
    </row>
    <row r="3667" spans="3:4">
      <c r="C3667" s="546"/>
      <c r="D3667" s="546"/>
    </row>
    <row r="3668" spans="3:4">
      <c r="C3668" s="546"/>
      <c r="D3668" s="546"/>
    </row>
    <row r="3669" spans="3:4">
      <c r="C3669" s="546"/>
      <c r="D3669" s="546"/>
    </row>
    <row r="3670" spans="3:4">
      <c r="C3670" s="546"/>
      <c r="D3670" s="546"/>
    </row>
    <row r="3671" spans="3:4">
      <c r="C3671" s="546"/>
      <c r="D3671" s="546"/>
    </row>
    <row r="3672" spans="3:4">
      <c r="C3672" s="546"/>
      <c r="D3672" s="546"/>
    </row>
    <row r="3673" spans="3:4">
      <c r="C3673" s="546"/>
      <c r="D3673" s="546"/>
    </row>
    <row r="3674" spans="3:4">
      <c r="C3674" s="546"/>
      <c r="D3674" s="546"/>
    </row>
    <row r="3675" spans="3:4">
      <c r="C3675" s="546"/>
      <c r="D3675" s="546"/>
    </row>
    <row r="3676" spans="3:4">
      <c r="C3676" s="546"/>
      <c r="D3676" s="546"/>
    </row>
    <row r="3677" spans="3:4">
      <c r="C3677" s="546"/>
      <c r="D3677" s="546"/>
    </row>
    <row r="3678" spans="3:4">
      <c r="C3678" s="546"/>
      <c r="D3678" s="546"/>
    </row>
    <row r="3679" spans="3:4">
      <c r="C3679" s="546"/>
      <c r="D3679" s="546"/>
    </row>
    <row r="3680" spans="3:4">
      <c r="C3680" s="546"/>
      <c r="D3680" s="546"/>
    </row>
    <row r="3681" spans="3:4">
      <c r="C3681" s="546"/>
      <c r="D3681" s="546"/>
    </row>
    <row r="3682" spans="3:4">
      <c r="C3682" s="546"/>
      <c r="D3682" s="546"/>
    </row>
    <row r="3683" spans="3:4">
      <c r="C3683" s="546"/>
      <c r="D3683" s="546"/>
    </row>
    <row r="3684" spans="3:4">
      <c r="C3684" s="546"/>
      <c r="D3684" s="546"/>
    </row>
    <row r="3685" spans="3:4">
      <c r="C3685" s="546"/>
      <c r="D3685" s="546"/>
    </row>
    <row r="3686" spans="3:4">
      <c r="C3686" s="546"/>
      <c r="D3686" s="546"/>
    </row>
    <row r="3687" spans="3:4">
      <c r="C3687" s="546"/>
      <c r="D3687" s="546"/>
    </row>
    <row r="3688" spans="3:4">
      <c r="C3688" s="546"/>
      <c r="D3688" s="546"/>
    </row>
    <row r="3689" spans="3:4">
      <c r="C3689" s="546"/>
      <c r="D3689" s="546"/>
    </row>
    <row r="3690" spans="3:4">
      <c r="C3690" s="546"/>
      <c r="D3690" s="546"/>
    </row>
    <row r="3691" spans="3:4">
      <c r="C3691" s="546"/>
      <c r="D3691" s="546"/>
    </row>
    <row r="3692" spans="3:4">
      <c r="C3692" s="546"/>
      <c r="D3692" s="546"/>
    </row>
    <row r="3693" spans="3:4">
      <c r="C3693" s="546"/>
      <c r="D3693" s="546"/>
    </row>
    <row r="3694" spans="3:4">
      <c r="C3694" s="546"/>
      <c r="D3694" s="546"/>
    </row>
    <row r="3695" spans="3:4">
      <c r="C3695" s="546"/>
      <c r="D3695" s="546"/>
    </row>
    <row r="3696" spans="3:4">
      <c r="C3696" s="546"/>
      <c r="D3696" s="546"/>
    </row>
    <row r="3697" spans="3:4">
      <c r="C3697" s="546"/>
      <c r="D3697" s="546"/>
    </row>
    <row r="3698" spans="3:4">
      <c r="C3698" s="546"/>
      <c r="D3698" s="546"/>
    </row>
    <row r="3699" spans="3:4">
      <c r="C3699" s="546"/>
      <c r="D3699" s="546"/>
    </row>
    <row r="3700" spans="3:4">
      <c r="C3700" s="546"/>
      <c r="D3700" s="546"/>
    </row>
    <row r="3701" spans="3:4">
      <c r="C3701" s="546"/>
      <c r="D3701" s="546"/>
    </row>
    <row r="3702" spans="3:4">
      <c r="C3702" s="546"/>
      <c r="D3702" s="546"/>
    </row>
    <row r="3703" spans="3:4">
      <c r="C3703" s="546"/>
      <c r="D3703" s="546"/>
    </row>
    <row r="3704" spans="3:4">
      <c r="C3704" s="546"/>
      <c r="D3704" s="546"/>
    </row>
    <row r="3705" spans="3:4">
      <c r="C3705" s="546"/>
      <c r="D3705" s="546"/>
    </row>
    <row r="3706" spans="3:4">
      <c r="C3706" s="546"/>
      <c r="D3706" s="546"/>
    </row>
    <row r="3707" spans="3:4">
      <c r="C3707" s="546"/>
      <c r="D3707" s="546"/>
    </row>
    <row r="3708" spans="3:4">
      <c r="C3708" s="546"/>
      <c r="D3708" s="546"/>
    </row>
    <row r="3709" spans="3:4">
      <c r="C3709" s="546"/>
      <c r="D3709" s="546"/>
    </row>
    <row r="3710" spans="3:4">
      <c r="C3710" s="546"/>
      <c r="D3710" s="546"/>
    </row>
    <row r="3711" spans="3:4">
      <c r="C3711" s="546"/>
      <c r="D3711" s="546"/>
    </row>
    <row r="3712" spans="3:4">
      <c r="C3712" s="546"/>
      <c r="D3712" s="546"/>
    </row>
    <row r="3713" spans="3:4">
      <c r="C3713" s="546"/>
      <c r="D3713" s="546"/>
    </row>
    <row r="3714" spans="3:4">
      <c r="C3714" s="546"/>
      <c r="D3714" s="546"/>
    </row>
    <row r="3715" spans="3:4">
      <c r="C3715" s="546"/>
      <c r="D3715" s="546"/>
    </row>
    <row r="3716" spans="3:4">
      <c r="C3716" s="546"/>
      <c r="D3716" s="546"/>
    </row>
    <row r="3717" spans="3:4">
      <c r="C3717" s="546"/>
      <c r="D3717" s="546"/>
    </row>
    <row r="3718" spans="3:4">
      <c r="C3718" s="546"/>
      <c r="D3718" s="546"/>
    </row>
    <row r="3719" spans="3:4">
      <c r="C3719" s="546"/>
      <c r="D3719" s="546"/>
    </row>
    <row r="3720" spans="3:4">
      <c r="C3720" s="546"/>
      <c r="D3720" s="546"/>
    </row>
    <row r="3721" spans="3:4">
      <c r="C3721" s="546"/>
      <c r="D3721" s="546"/>
    </row>
    <row r="3722" spans="3:4">
      <c r="C3722" s="546"/>
      <c r="D3722" s="546"/>
    </row>
    <row r="3723" spans="3:4">
      <c r="C3723" s="546"/>
      <c r="D3723" s="546"/>
    </row>
    <row r="3724" spans="3:4">
      <c r="C3724" s="546"/>
      <c r="D3724" s="546"/>
    </row>
    <row r="3725" spans="3:4">
      <c r="C3725" s="546"/>
      <c r="D3725" s="546"/>
    </row>
    <row r="3726" spans="3:4">
      <c r="C3726" s="546"/>
      <c r="D3726" s="546"/>
    </row>
    <row r="3727" spans="3:4">
      <c r="C3727" s="546"/>
      <c r="D3727" s="546"/>
    </row>
    <row r="3728" spans="3:4">
      <c r="C3728" s="546"/>
      <c r="D3728" s="546"/>
    </row>
    <row r="3729" spans="3:4">
      <c r="C3729" s="546"/>
      <c r="D3729" s="546"/>
    </row>
    <row r="3730" spans="3:4">
      <c r="C3730" s="546"/>
      <c r="D3730" s="546"/>
    </row>
    <row r="3731" spans="3:4">
      <c r="C3731" s="546"/>
      <c r="D3731" s="546"/>
    </row>
    <row r="3732" spans="3:4">
      <c r="C3732" s="546"/>
      <c r="D3732" s="546"/>
    </row>
    <row r="3733" spans="3:4">
      <c r="C3733" s="546"/>
      <c r="D3733" s="546"/>
    </row>
    <row r="3734" spans="3:4">
      <c r="C3734" s="546"/>
      <c r="D3734" s="546"/>
    </row>
    <row r="3735" spans="3:4">
      <c r="C3735" s="546"/>
      <c r="D3735" s="546"/>
    </row>
    <row r="3736" spans="3:4">
      <c r="C3736" s="546"/>
      <c r="D3736" s="546"/>
    </row>
    <row r="3737" spans="3:4">
      <c r="C3737" s="546"/>
      <c r="D3737" s="546"/>
    </row>
    <row r="3738" spans="3:4">
      <c r="C3738" s="546"/>
      <c r="D3738" s="546"/>
    </row>
    <row r="3739" spans="3:4">
      <c r="C3739" s="546"/>
      <c r="D3739" s="546"/>
    </row>
    <row r="3740" spans="3:4">
      <c r="C3740" s="546"/>
      <c r="D3740" s="546"/>
    </row>
    <row r="3741" spans="3:4">
      <c r="C3741" s="546"/>
      <c r="D3741" s="546"/>
    </row>
    <row r="3742" spans="3:4">
      <c r="C3742" s="546"/>
      <c r="D3742" s="546"/>
    </row>
    <row r="3743" spans="3:4">
      <c r="C3743" s="546"/>
      <c r="D3743" s="546"/>
    </row>
    <row r="3744" spans="3:4">
      <c r="C3744" s="546"/>
      <c r="D3744" s="546"/>
    </row>
    <row r="3745" spans="3:4">
      <c r="C3745" s="546"/>
      <c r="D3745" s="546"/>
    </row>
    <row r="3746" spans="3:4">
      <c r="C3746" s="546"/>
      <c r="D3746" s="546"/>
    </row>
    <row r="3747" spans="3:4">
      <c r="C3747" s="546"/>
      <c r="D3747" s="546"/>
    </row>
    <row r="3748" spans="3:4">
      <c r="C3748" s="546"/>
      <c r="D3748" s="546"/>
    </row>
    <row r="3749" spans="3:4">
      <c r="C3749" s="546"/>
      <c r="D3749" s="546"/>
    </row>
    <row r="3750" spans="3:4">
      <c r="C3750" s="546"/>
      <c r="D3750" s="546"/>
    </row>
    <row r="3751" spans="3:4">
      <c r="C3751" s="546"/>
      <c r="D3751" s="546"/>
    </row>
    <row r="3752" spans="3:4">
      <c r="C3752" s="546"/>
      <c r="D3752" s="546"/>
    </row>
    <row r="3753" spans="3:4">
      <c r="C3753" s="546"/>
      <c r="D3753" s="546"/>
    </row>
    <row r="3754" spans="3:4">
      <c r="C3754" s="546"/>
      <c r="D3754" s="546"/>
    </row>
    <row r="3755" spans="3:4">
      <c r="C3755" s="546"/>
      <c r="D3755" s="546"/>
    </row>
    <row r="3756" spans="3:4">
      <c r="C3756" s="546"/>
      <c r="D3756" s="546"/>
    </row>
    <row r="3757" spans="3:4">
      <c r="C3757" s="546"/>
      <c r="D3757" s="546"/>
    </row>
    <row r="3758" spans="3:4">
      <c r="C3758" s="546"/>
      <c r="D3758" s="546"/>
    </row>
    <row r="3759" spans="3:4">
      <c r="C3759" s="546"/>
      <c r="D3759" s="546"/>
    </row>
    <row r="3760" spans="3:4">
      <c r="C3760" s="546"/>
      <c r="D3760" s="546"/>
    </row>
    <row r="3761" spans="3:4">
      <c r="C3761" s="546"/>
      <c r="D3761" s="546"/>
    </row>
    <row r="3762" spans="3:4">
      <c r="C3762" s="546"/>
      <c r="D3762" s="546"/>
    </row>
    <row r="3763" spans="3:4">
      <c r="C3763" s="546"/>
      <c r="D3763" s="546"/>
    </row>
    <row r="3764" spans="3:4">
      <c r="C3764" s="546"/>
      <c r="D3764" s="546"/>
    </row>
    <row r="3765" spans="3:4">
      <c r="C3765" s="546"/>
      <c r="D3765" s="546"/>
    </row>
    <row r="3766" spans="3:4">
      <c r="C3766" s="546"/>
      <c r="D3766" s="546"/>
    </row>
    <row r="3767" spans="3:4">
      <c r="C3767" s="546"/>
      <c r="D3767" s="546"/>
    </row>
    <row r="3768" spans="3:4">
      <c r="C3768" s="546"/>
      <c r="D3768" s="546"/>
    </row>
    <row r="3769" spans="3:4">
      <c r="C3769" s="546"/>
      <c r="D3769" s="546"/>
    </row>
    <row r="3770" spans="3:4">
      <c r="C3770" s="546"/>
      <c r="D3770" s="546"/>
    </row>
    <row r="3771" spans="3:4">
      <c r="C3771" s="546"/>
      <c r="D3771" s="546"/>
    </row>
    <row r="3772" spans="3:4">
      <c r="C3772" s="546"/>
      <c r="D3772" s="546"/>
    </row>
    <row r="3773" spans="3:4">
      <c r="C3773" s="546"/>
      <c r="D3773" s="546"/>
    </row>
    <row r="3774" spans="3:4">
      <c r="C3774" s="546"/>
      <c r="D3774" s="546"/>
    </row>
    <row r="3775" spans="3:4">
      <c r="C3775" s="546"/>
      <c r="D3775" s="546"/>
    </row>
    <row r="3776" spans="3:4">
      <c r="C3776" s="546"/>
      <c r="D3776" s="546"/>
    </row>
    <row r="3777" spans="3:4">
      <c r="C3777" s="546"/>
      <c r="D3777" s="546"/>
    </row>
    <row r="3778" spans="3:4">
      <c r="C3778" s="546"/>
      <c r="D3778" s="546"/>
    </row>
    <row r="3779" spans="3:4">
      <c r="C3779" s="546"/>
      <c r="D3779" s="546"/>
    </row>
    <row r="3780" spans="3:4">
      <c r="C3780" s="546"/>
      <c r="D3780" s="546"/>
    </row>
    <row r="3781" spans="3:4">
      <c r="C3781" s="546"/>
      <c r="D3781" s="546"/>
    </row>
    <row r="3782" spans="3:4">
      <c r="C3782" s="546"/>
      <c r="D3782" s="546"/>
    </row>
    <row r="3783" spans="3:4">
      <c r="C3783" s="546"/>
      <c r="D3783" s="546"/>
    </row>
    <row r="3784" spans="3:4">
      <c r="C3784" s="546"/>
      <c r="D3784" s="546"/>
    </row>
    <row r="3785" spans="3:4">
      <c r="C3785" s="546"/>
      <c r="D3785" s="546"/>
    </row>
    <row r="3786" spans="3:4">
      <c r="C3786" s="546"/>
      <c r="D3786" s="546"/>
    </row>
    <row r="3787" spans="3:4">
      <c r="C3787" s="546"/>
      <c r="D3787" s="546"/>
    </row>
    <row r="3788" spans="3:4">
      <c r="C3788" s="546"/>
      <c r="D3788" s="546"/>
    </row>
    <row r="3789" spans="3:4">
      <c r="C3789" s="546"/>
      <c r="D3789" s="546"/>
    </row>
    <row r="3790" spans="3:4">
      <c r="C3790" s="546"/>
      <c r="D3790" s="546"/>
    </row>
    <row r="3791" spans="3:4">
      <c r="C3791" s="546"/>
      <c r="D3791" s="546"/>
    </row>
    <row r="3792" spans="3:4">
      <c r="C3792" s="546"/>
      <c r="D3792" s="546"/>
    </row>
    <row r="3793" spans="3:4">
      <c r="C3793" s="546"/>
      <c r="D3793" s="546"/>
    </row>
    <row r="3794" spans="3:4">
      <c r="C3794" s="546"/>
      <c r="D3794" s="546"/>
    </row>
    <row r="3795" spans="3:4">
      <c r="C3795" s="546"/>
      <c r="D3795" s="546"/>
    </row>
    <row r="3796" spans="3:4">
      <c r="C3796" s="546"/>
      <c r="D3796" s="546"/>
    </row>
    <row r="3797" spans="3:4">
      <c r="C3797" s="546"/>
      <c r="D3797" s="546"/>
    </row>
    <row r="3798" spans="3:4">
      <c r="C3798" s="546"/>
      <c r="D3798" s="546"/>
    </row>
    <row r="3799" spans="3:4">
      <c r="C3799" s="546"/>
      <c r="D3799" s="546"/>
    </row>
    <row r="3800" spans="3:4">
      <c r="C3800" s="546"/>
      <c r="D3800" s="546"/>
    </row>
    <row r="3801" spans="3:4">
      <c r="C3801" s="546"/>
      <c r="D3801" s="546"/>
    </row>
    <row r="3802" spans="3:4">
      <c r="C3802" s="546"/>
      <c r="D3802" s="546"/>
    </row>
    <row r="3803" spans="3:4">
      <c r="C3803" s="546"/>
      <c r="D3803" s="546"/>
    </row>
    <row r="3804" spans="3:4">
      <c r="C3804" s="546"/>
      <c r="D3804" s="546"/>
    </row>
    <row r="3805" spans="3:4">
      <c r="C3805" s="546"/>
      <c r="D3805" s="546"/>
    </row>
    <row r="3806" spans="3:4">
      <c r="C3806" s="546"/>
      <c r="D3806" s="546"/>
    </row>
    <row r="3807" spans="3:4">
      <c r="C3807" s="546"/>
      <c r="D3807" s="546"/>
    </row>
    <row r="3808" spans="3:4">
      <c r="C3808" s="546"/>
      <c r="D3808" s="546"/>
    </row>
    <row r="3809" spans="3:4">
      <c r="C3809" s="546"/>
      <c r="D3809" s="546"/>
    </row>
    <row r="3810" spans="3:4">
      <c r="C3810" s="546"/>
      <c r="D3810" s="546"/>
    </row>
    <row r="3811" spans="3:4">
      <c r="C3811" s="546"/>
      <c r="D3811" s="546"/>
    </row>
    <row r="3812" spans="3:4">
      <c r="C3812" s="546"/>
      <c r="D3812" s="546"/>
    </row>
    <row r="3813" spans="3:4">
      <c r="C3813" s="546"/>
      <c r="D3813" s="546"/>
    </row>
    <row r="3814" spans="3:4">
      <c r="C3814" s="546"/>
      <c r="D3814" s="546"/>
    </row>
    <row r="3815" spans="3:4">
      <c r="C3815" s="546"/>
      <c r="D3815" s="546"/>
    </row>
    <row r="3816" spans="3:4">
      <c r="C3816" s="546"/>
      <c r="D3816" s="546"/>
    </row>
    <row r="3817" spans="3:4">
      <c r="C3817" s="546"/>
      <c r="D3817" s="546"/>
    </row>
    <row r="3818" spans="3:4">
      <c r="C3818" s="546"/>
      <c r="D3818" s="546"/>
    </row>
    <row r="3819" spans="3:4">
      <c r="C3819" s="546"/>
      <c r="D3819" s="546"/>
    </row>
    <row r="3820" spans="3:4">
      <c r="C3820" s="546"/>
      <c r="D3820" s="546"/>
    </row>
    <row r="3821" spans="3:4">
      <c r="C3821" s="546"/>
      <c r="D3821" s="546"/>
    </row>
    <row r="3822" spans="3:4">
      <c r="C3822" s="546"/>
      <c r="D3822" s="546"/>
    </row>
    <row r="3823" spans="3:4">
      <c r="C3823" s="546"/>
      <c r="D3823" s="546"/>
    </row>
    <row r="3824" spans="3:4">
      <c r="C3824" s="546"/>
      <c r="D3824" s="546"/>
    </row>
    <row r="3825" spans="3:4">
      <c r="C3825" s="546"/>
      <c r="D3825" s="546"/>
    </row>
    <row r="3826" spans="3:4">
      <c r="C3826" s="546"/>
      <c r="D3826" s="546"/>
    </row>
    <row r="3827" spans="3:4">
      <c r="C3827" s="546"/>
      <c r="D3827" s="546"/>
    </row>
    <row r="3828" spans="3:4">
      <c r="C3828" s="546"/>
      <c r="D3828" s="546"/>
    </row>
    <row r="3829" spans="3:4">
      <c r="C3829" s="546"/>
      <c r="D3829" s="546"/>
    </row>
    <row r="3830" spans="3:4">
      <c r="C3830" s="546"/>
      <c r="D3830" s="546"/>
    </row>
    <row r="3831" spans="3:4">
      <c r="C3831" s="546"/>
      <c r="D3831" s="546"/>
    </row>
    <row r="3832" spans="3:4">
      <c r="C3832" s="546"/>
      <c r="D3832" s="546"/>
    </row>
    <row r="3833" spans="3:4">
      <c r="C3833" s="546"/>
      <c r="D3833" s="546"/>
    </row>
    <row r="3834" spans="3:4">
      <c r="C3834" s="546"/>
      <c r="D3834" s="546"/>
    </row>
    <row r="3835" spans="3:4">
      <c r="C3835" s="546"/>
      <c r="D3835" s="546"/>
    </row>
    <row r="3836" spans="3:4">
      <c r="C3836" s="546"/>
      <c r="D3836" s="546"/>
    </row>
    <row r="3837" spans="3:4">
      <c r="C3837" s="546"/>
      <c r="D3837" s="546"/>
    </row>
    <row r="3838" spans="3:4">
      <c r="C3838" s="546"/>
      <c r="D3838" s="546"/>
    </row>
    <row r="3839" spans="3:4">
      <c r="C3839" s="546"/>
      <c r="D3839" s="546"/>
    </row>
    <row r="3840" spans="3:4">
      <c r="C3840" s="546"/>
      <c r="D3840" s="546"/>
    </row>
    <row r="3841" spans="3:4">
      <c r="C3841" s="546"/>
      <c r="D3841" s="546"/>
    </row>
    <row r="3842" spans="3:4">
      <c r="C3842" s="546"/>
      <c r="D3842" s="546"/>
    </row>
    <row r="3843" spans="3:4">
      <c r="C3843" s="546"/>
      <c r="D3843" s="546"/>
    </row>
    <row r="3844" spans="3:4">
      <c r="C3844" s="546"/>
      <c r="D3844" s="546"/>
    </row>
    <row r="3845" spans="3:4">
      <c r="C3845" s="546"/>
      <c r="D3845" s="546"/>
    </row>
    <row r="3846" spans="3:4">
      <c r="C3846" s="546"/>
      <c r="D3846" s="546"/>
    </row>
    <row r="3847" spans="3:4">
      <c r="C3847" s="546"/>
      <c r="D3847" s="546"/>
    </row>
    <row r="3848" spans="3:4">
      <c r="C3848" s="546"/>
      <c r="D3848" s="546"/>
    </row>
    <row r="3849" spans="3:4">
      <c r="C3849" s="546"/>
      <c r="D3849" s="546"/>
    </row>
    <row r="3850" spans="3:4">
      <c r="C3850" s="546"/>
      <c r="D3850" s="546"/>
    </row>
    <row r="3851" spans="3:4">
      <c r="C3851" s="546"/>
      <c r="D3851" s="546"/>
    </row>
    <row r="3852" spans="3:4">
      <c r="C3852" s="546"/>
      <c r="D3852" s="546"/>
    </row>
    <row r="3853" spans="3:4">
      <c r="C3853" s="546"/>
      <c r="D3853" s="546"/>
    </row>
    <row r="3854" spans="3:4">
      <c r="C3854" s="546"/>
      <c r="D3854" s="546"/>
    </row>
    <row r="3855" spans="3:4">
      <c r="C3855" s="546"/>
      <c r="D3855" s="546"/>
    </row>
    <row r="3856" spans="3:4">
      <c r="C3856" s="546"/>
      <c r="D3856" s="546"/>
    </row>
    <row r="3857" spans="3:4">
      <c r="C3857" s="546"/>
      <c r="D3857" s="546"/>
    </row>
    <row r="3858" spans="3:4">
      <c r="C3858" s="546"/>
      <c r="D3858" s="546"/>
    </row>
    <row r="3859" spans="3:4">
      <c r="C3859" s="546"/>
      <c r="D3859" s="546"/>
    </row>
    <row r="3860" spans="3:4">
      <c r="C3860" s="546"/>
      <c r="D3860" s="546"/>
    </row>
    <row r="3861" spans="3:4">
      <c r="C3861" s="546"/>
      <c r="D3861" s="546"/>
    </row>
    <row r="3862" spans="3:4">
      <c r="C3862" s="546"/>
      <c r="D3862" s="546"/>
    </row>
    <row r="3863" spans="3:4">
      <c r="C3863" s="546"/>
      <c r="D3863" s="546"/>
    </row>
    <row r="3864" spans="3:4">
      <c r="C3864" s="546"/>
      <c r="D3864" s="546"/>
    </row>
    <row r="3865" spans="3:4">
      <c r="C3865" s="546"/>
      <c r="D3865" s="546"/>
    </row>
    <row r="3866" spans="3:4">
      <c r="C3866" s="546"/>
      <c r="D3866" s="546"/>
    </row>
    <row r="3867" spans="3:4">
      <c r="C3867" s="546"/>
      <c r="D3867" s="546"/>
    </row>
    <row r="3868" spans="3:4">
      <c r="C3868" s="546"/>
      <c r="D3868" s="546"/>
    </row>
    <row r="3869" spans="3:4">
      <c r="C3869" s="546"/>
      <c r="D3869" s="546"/>
    </row>
    <row r="3870" spans="3:4">
      <c r="C3870" s="546"/>
      <c r="D3870" s="546"/>
    </row>
    <row r="3871" spans="3:4">
      <c r="C3871" s="546"/>
      <c r="D3871" s="546"/>
    </row>
    <row r="3872" spans="3:4">
      <c r="C3872" s="546"/>
      <c r="D3872" s="546"/>
    </row>
    <row r="3873" spans="3:4">
      <c r="C3873" s="546"/>
      <c r="D3873" s="546"/>
    </row>
    <row r="3874" spans="3:4">
      <c r="C3874" s="546"/>
      <c r="D3874" s="546"/>
    </row>
    <row r="3875" spans="3:4">
      <c r="C3875" s="546"/>
      <c r="D3875" s="546"/>
    </row>
    <row r="3876" spans="3:4">
      <c r="C3876" s="546"/>
      <c r="D3876" s="546"/>
    </row>
    <row r="3877" spans="3:4">
      <c r="C3877" s="546"/>
      <c r="D3877" s="546"/>
    </row>
    <row r="3878" spans="3:4">
      <c r="C3878" s="546"/>
      <c r="D3878" s="546"/>
    </row>
    <row r="3879" spans="3:4">
      <c r="C3879" s="546"/>
      <c r="D3879" s="546"/>
    </row>
    <row r="3880" spans="3:4">
      <c r="C3880" s="546"/>
      <c r="D3880" s="546"/>
    </row>
    <row r="3881" spans="3:4">
      <c r="C3881" s="546"/>
      <c r="D3881" s="546"/>
    </row>
    <row r="3882" spans="3:4">
      <c r="C3882" s="546"/>
      <c r="D3882" s="546"/>
    </row>
    <row r="3883" spans="3:4">
      <c r="C3883" s="546"/>
      <c r="D3883" s="546"/>
    </row>
    <row r="3884" spans="3:4">
      <c r="C3884" s="546"/>
      <c r="D3884" s="546"/>
    </row>
    <row r="3885" spans="3:4">
      <c r="C3885" s="546"/>
      <c r="D3885" s="546"/>
    </row>
    <row r="3886" spans="3:4">
      <c r="C3886" s="546"/>
      <c r="D3886" s="546"/>
    </row>
    <row r="3887" spans="3:4">
      <c r="C3887" s="546"/>
      <c r="D3887" s="546"/>
    </row>
    <row r="3888" spans="3:4">
      <c r="C3888" s="546"/>
      <c r="D3888" s="546"/>
    </row>
    <row r="3889" spans="3:4">
      <c r="C3889" s="546"/>
      <c r="D3889" s="546"/>
    </row>
    <row r="3890" spans="3:4">
      <c r="C3890" s="546"/>
      <c r="D3890" s="546"/>
    </row>
    <row r="3891" spans="3:4">
      <c r="C3891" s="546"/>
      <c r="D3891" s="546"/>
    </row>
    <row r="3892" spans="3:4">
      <c r="C3892" s="546"/>
      <c r="D3892" s="546"/>
    </row>
    <row r="3893" spans="3:4">
      <c r="C3893" s="546"/>
      <c r="D3893" s="546"/>
    </row>
    <row r="3894" spans="3:4">
      <c r="C3894" s="546"/>
      <c r="D3894" s="546"/>
    </row>
    <row r="3895" spans="3:4">
      <c r="C3895" s="546"/>
      <c r="D3895" s="546"/>
    </row>
    <row r="3896" spans="3:4">
      <c r="C3896" s="546"/>
      <c r="D3896" s="546"/>
    </row>
    <row r="3897" spans="3:4">
      <c r="C3897" s="546"/>
      <c r="D3897" s="546"/>
    </row>
    <row r="3898" spans="3:4">
      <c r="C3898" s="546"/>
      <c r="D3898" s="546"/>
    </row>
    <row r="3899" spans="3:4">
      <c r="C3899" s="546"/>
      <c r="D3899" s="546"/>
    </row>
    <row r="3900" spans="3:4">
      <c r="C3900" s="546"/>
      <c r="D3900" s="546"/>
    </row>
    <row r="3901" spans="3:4">
      <c r="C3901" s="546"/>
      <c r="D3901" s="546"/>
    </row>
    <row r="3902" spans="3:4">
      <c r="C3902" s="546"/>
      <c r="D3902" s="546"/>
    </row>
    <row r="3903" spans="3:4">
      <c r="C3903" s="546"/>
      <c r="D3903" s="546"/>
    </row>
    <row r="3904" spans="3:4">
      <c r="C3904" s="546"/>
      <c r="D3904" s="546"/>
    </row>
    <row r="3905" spans="3:4">
      <c r="C3905" s="546"/>
      <c r="D3905" s="546"/>
    </row>
    <row r="3906" spans="3:4">
      <c r="C3906" s="546"/>
      <c r="D3906" s="546"/>
    </row>
    <row r="3907" spans="3:4">
      <c r="C3907" s="546"/>
      <c r="D3907" s="546"/>
    </row>
    <row r="3908" spans="3:4">
      <c r="C3908" s="546"/>
      <c r="D3908" s="546"/>
    </row>
    <row r="3909" spans="3:4">
      <c r="C3909" s="546"/>
      <c r="D3909" s="546"/>
    </row>
    <row r="3910" spans="3:4">
      <c r="C3910" s="546"/>
      <c r="D3910" s="546"/>
    </row>
    <row r="3911" spans="3:4">
      <c r="C3911" s="546"/>
      <c r="D3911" s="546"/>
    </row>
    <row r="3912" spans="3:4">
      <c r="C3912" s="546"/>
      <c r="D3912" s="546"/>
    </row>
    <row r="3913" spans="3:4">
      <c r="C3913" s="546"/>
      <c r="D3913" s="546"/>
    </row>
    <row r="3914" spans="3:4">
      <c r="C3914" s="546"/>
      <c r="D3914" s="546"/>
    </row>
    <row r="3915" spans="3:4">
      <c r="C3915" s="546"/>
      <c r="D3915" s="546"/>
    </row>
    <row r="3916" spans="3:4">
      <c r="C3916" s="546"/>
      <c r="D3916" s="546"/>
    </row>
    <row r="3917" spans="3:4">
      <c r="C3917" s="546"/>
      <c r="D3917" s="546"/>
    </row>
    <row r="3918" spans="3:4">
      <c r="C3918" s="546"/>
      <c r="D3918" s="546"/>
    </row>
    <row r="3919" spans="3:4">
      <c r="C3919" s="546"/>
      <c r="D3919" s="546"/>
    </row>
    <row r="3920" spans="3:4">
      <c r="C3920" s="546"/>
      <c r="D3920" s="546"/>
    </row>
    <row r="3921" spans="3:4">
      <c r="C3921" s="546"/>
      <c r="D3921" s="546"/>
    </row>
    <row r="3922" spans="3:4">
      <c r="C3922" s="546"/>
      <c r="D3922" s="546"/>
    </row>
    <row r="3923" spans="3:4">
      <c r="C3923" s="546"/>
      <c r="D3923" s="546"/>
    </row>
    <row r="3924" spans="3:4">
      <c r="C3924" s="546"/>
      <c r="D3924" s="546"/>
    </row>
    <row r="3925" spans="3:4">
      <c r="C3925" s="546"/>
      <c r="D3925" s="546"/>
    </row>
    <row r="3926" spans="3:4">
      <c r="C3926" s="546"/>
      <c r="D3926" s="546"/>
    </row>
    <row r="3927" spans="3:4">
      <c r="C3927" s="546"/>
      <c r="D3927" s="546"/>
    </row>
    <row r="3928" spans="3:4">
      <c r="C3928" s="546"/>
      <c r="D3928" s="546"/>
    </row>
    <row r="3929" spans="3:4">
      <c r="C3929" s="546"/>
      <c r="D3929" s="546"/>
    </row>
    <row r="3930" spans="3:4">
      <c r="C3930" s="546"/>
      <c r="D3930" s="546"/>
    </row>
    <row r="3931" spans="3:4">
      <c r="C3931" s="546"/>
      <c r="D3931" s="546"/>
    </row>
    <row r="3932" spans="3:4">
      <c r="C3932" s="546"/>
      <c r="D3932" s="546"/>
    </row>
    <row r="3933" spans="3:4">
      <c r="C3933" s="546"/>
      <c r="D3933" s="546"/>
    </row>
    <row r="3934" spans="3:4">
      <c r="C3934" s="546"/>
      <c r="D3934" s="546"/>
    </row>
    <row r="3935" spans="3:4">
      <c r="C3935" s="546"/>
      <c r="D3935" s="546"/>
    </row>
    <row r="3936" spans="3:4">
      <c r="C3936" s="546"/>
      <c r="D3936" s="546"/>
    </row>
    <row r="3937" spans="3:4">
      <c r="C3937" s="546"/>
      <c r="D3937" s="546"/>
    </row>
    <row r="3938" spans="3:4">
      <c r="C3938" s="546"/>
      <c r="D3938" s="546"/>
    </row>
    <row r="3939" spans="3:4">
      <c r="C3939" s="546"/>
      <c r="D3939" s="546"/>
    </row>
    <row r="3940" spans="3:4">
      <c r="C3940" s="546"/>
      <c r="D3940" s="546"/>
    </row>
    <row r="3941" spans="3:4">
      <c r="C3941" s="546"/>
      <c r="D3941" s="546"/>
    </row>
    <row r="3942" spans="3:4">
      <c r="C3942" s="546"/>
      <c r="D3942" s="546"/>
    </row>
    <row r="3943" spans="3:4">
      <c r="C3943" s="546"/>
      <c r="D3943" s="546"/>
    </row>
    <row r="3944" spans="3:4">
      <c r="C3944" s="546"/>
      <c r="D3944" s="546"/>
    </row>
    <row r="3945" spans="3:4">
      <c r="C3945" s="546"/>
      <c r="D3945" s="546"/>
    </row>
    <row r="3946" spans="3:4">
      <c r="C3946" s="546"/>
      <c r="D3946" s="546"/>
    </row>
    <row r="3947" spans="3:4">
      <c r="C3947" s="546"/>
      <c r="D3947" s="546"/>
    </row>
    <row r="3948" spans="3:4">
      <c r="C3948" s="546"/>
      <c r="D3948" s="546"/>
    </row>
    <row r="3949" spans="3:4">
      <c r="C3949" s="546"/>
      <c r="D3949" s="546"/>
    </row>
    <row r="3950" spans="3:4">
      <c r="C3950" s="546"/>
      <c r="D3950" s="546"/>
    </row>
    <row r="3951" spans="3:4">
      <c r="C3951" s="546"/>
      <c r="D3951" s="546"/>
    </row>
    <row r="3952" spans="3:4">
      <c r="C3952" s="546"/>
      <c r="D3952" s="546"/>
    </row>
    <row r="3953" spans="3:4">
      <c r="C3953" s="546"/>
      <c r="D3953" s="546"/>
    </row>
    <row r="3954" spans="3:4">
      <c r="C3954" s="546"/>
      <c r="D3954" s="546"/>
    </row>
    <row r="3955" spans="3:4">
      <c r="C3955" s="546"/>
      <c r="D3955" s="546"/>
    </row>
    <row r="3956" spans="3:4">
      <c r="C3956" s="546"/>
      <c r="D3956" s="546"/>
    </row>
    <row r="3957" spans="3:4">
      <c r="C3957" s="546"/>
      <c r="D3957" s="546"/>
    </row>
  </sheetData>
  <mergeCells count="5">
    <mergeCell ref="A5:E5"/>
    <mergeCell ref="A1:E1"/>
    <mergeCell ref="A2:E2"/>
    <mergeCell ref="A3:E3"/>
    <mergeCell ref="A4:E4"/>
  </mergeCells>
  <pageMargins left="0.5" right="0.5" top="1" bottom="0.1" header="0.5" footer="0.38"/>
  <pageSetup fitToHeight="0" orientation="portrait" r:id="rId1"/>
  <headerFooter alignWithMargins="0">
    <oddHeader>&amp;RKY PSC Case No. 2021-00183
Staff 3-034
Attachment  A
Page &amp;P of &amp;N</oddHeader>
  </headerFooter>
  <rowBreaks count="1" manualBreakCount="1">
    <brk id="204" max="4" man="1"/>
  </rowBreaks>
  <ignoredErrors>
    <ignoredError sqref="C13:D14"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2">
    <tabColor rgb="FF00B050"/>
  </sheetPr>
  <dimension ref="A1:I5496"/>
  <sheetViews>
    <sheetView showGridLines="0" zoomScaleNormal="100" workbookViewId="0">
      <selection activeCell="I3" sqref="I3"/>
    </sheetView>
  </sheetViews>
  <sheetFormatPr defaultColWidth="8.88671875" defaultRowHeight="12.75"/>
  <cols>
    <col min="1" max="1" width="5.21875" style="266" customWidth="1"/>
    <col min="2" max="2" width="12.109375" style="266" customWidth="1"/>
    <col min="3" max="3" width="12.109375" style="319" customWidth="1"/>
    <col min="4" max="4" width="8.6640625" style="266" customWidth="1"/>
    <col min="5" max="5" width="14.33203125" style="266" customWidth="1"/>
    <col min="6" max="6" width="18.6640625" style="266" bestFit="1" customWidth="1"/>
    <col min="7" max="16384" width="8.88671875" style="266"/>
  </cols>
  <sheetData>
    <row r="1" spans="1:9" ht="14.25">
      <c r="A1" s="657" t="str">
        <f>'(WP) Instructions &amp; Input'!B2</f>
        <v>COLUMBIA GAS OF KENTUCKY, INC.</v>
      </c>
      <c r="B1" s="657"/>
      <c r="C1" s="657"/>
      <c r="D1" s="657"/>
      <c r="E1" s="657"/>
      <c r="F1" s="657"/>
      <c r="I1" s="614" t="s">
        <v>392</v>
      </c>
    </row>
    <row r="2" spans="1:9" ht="14.25">
      <c r="A2" s="657" t="str">
        <f>'(WP) Instructions &amp; Input'!B9</f>
        <v>CASE NO. 2021-00183</v>
      </c>
      <c r="B2" s="657"/>
      <c r="C2" s="657"/>
      <c r="D2" s="657"/>
      <c r="E2" s="657"/>
      <c r="F2" s="657"/>
      <c r="I2" s="615" t="s">
        <v>394</v>
      </c>
    </row>
    <row r="3" spans="1:9" ht="14.25">
      <c r="A3" s="658" t="str">
        <f>'(WP) Instructions &amp; Input'!B3</f>
        <v>CASH WORKING CAPITAL</v>
      </c>
      <c r="B3" s="658"/>
      <c r="C3" s="658"/>
      <c r="D3" s="658"/>
      <c r="E3" s="658"/>
      <c r="F3" s="658"/>
      <c r="I3" s="614" t="s">
        <v>393</v>
      </c>
    </row>
    <row r="4" spans="1:9" ht="13.15">
      <c r="A4" s="659" t="s">
        <v>333</v>
      </c>
      <c r="B4" s="659"/>
      <c r="C4" s="659"/>
      <c r="D4" s="659"/>
      <c r="E4" s="659"/>
      <c r="F4" s="659"/>
    </row>
    <row r="5" spans="1:9" ht="13.15">
      <c r="A5" s="638" t="str">
        <f>'(WP) Instructions &amp; Input'!B4</f>
        <v>TME:  DECEMBER 31, 2019</v>
      </c>
      <c r="B5" s="638"/>
      <c r="C5" s="638"/>
      <c r="D5" s="638"/>
      <c r="E5" s="638"/>
      <c r="F5" s="638"/>
      <c r="G5" s="543"/>
      <c r="H5" s="543"/>
    </row>
    <row r="6" spans="1:9" ht="13.15">
      <c r="A6" s="449"/>
      <c r="B6" s="449"/>
      <c r="C6" s="449"/>
      <c r="D6" s="449"/>
      <c r="E6" s="449"/>
      <c r="F6" s="449"/>
      <c r="G6" s="543"/>
      <c r="H6" s="543"/>
    </row>
    <row r="7" spans="1:9" ht="13.15">
      <c r="A7" s="449"/>
      <c r="B7" s="449"/>
      <c r="C7" s="449"/>
      <c r="D7" s="449"/>
      <c r="E7" s="449"/>
      <c r="F7" s="587" t="str">
        <f>'(WP) Instructions &amp; Input'!$B$11</f>
        <v>Attachment KLJ-CWC-1</v>
      </c>
      <c r="G7" s="543"/>
      <c r="H7" s="543"/>
    </row>
    <row r="8" spans="1:9" ht="13.15">
      <c r="A8" s="449"/>
      <c r="B8" s="449"/>
      <c r="C8" s="449"/>
      <c r="D8" s="449"/>
      <c r="E8" s="449"/>
      <c r="F8" s="587" t="s">
        <v>359</v>
      </c>
      <c r="G8" s="543"/>
      <c r="H8" s="543"/>
    </row>
    <row r="9" spans="1:9" ht="13.15">
      <c r="A9" s="449"/>
      <c r="B9" s="449"/>
      <c r="C9" s="449"/>
      <c r="D9" s="449"/>
      <c r="E9" s="449"/>
      <c r="F9" s="588" t="str">
        <f>'(WP) Instructions &amp; Input'!$B$12</f>
        <v>WITNESS: JOHNSON</v>
      </c>
      <c r="G9" s="543"/>
      <c r="H9" s="543"/>
    </row>
    <row r="10" spans="1:9" ht="13.15">
      <c r="A10" s="543"/>
      <c r="B10" s="543"/>
      <c r="C10" s="449"/>
      <c r="D10" s="543"/>
      <c r="E10" s="543"/>
      <c r="F10" s="543"/>
      <c r="G10" s="543"/>
      <c r="H10" s="543"/>
    </row>
    <row r="11" spans="1:9" ht="13.15">
      <c r="A11" s="542" t="s">
        <v>12</v>
      </c>
      <c r="B11" s="542" t="s">
        <v>198</v>
      </c>
      <c r="C11" s="542" t="s">
        <v>199</v>
      </c>
      <c r="D11" s="542"/>
      <c r="E11" s="542" t="s">
        <v>200</v>
      </c>
      <c r="F11" s="542" t="s">
        <v>77</v>
      </c>
    </row>
    <row r="12" spans="1:9" ht="13.15">
      <c r="A12" s="544" t="s">
        <v>15</v>
      </c>
      <c r="B12" s="544" t="s">
        <v>73</v>
      </c>
      <c r="C12" s="544" t="s">
        <v>73</v>
      </c>
      <c r="D12" s="544" t="s">
        <v>17</v>
      </c>
      <c r="E12" s="544" t="s">
        <v>16</v>
      </c>
      <c r="F12" s="544" t="s">
        <v>16</v>
      </c>
    </row>
    <row r="13" spans="1:9" ht="13.15">
      <c r="A13" s="544"/>
      <c r="B13" s="545" t="s">
        <v>18</v>
      </c>
      <c r="C13" s="545" t="s">
        <v>19</v>
      </c>
      <c r="D13" s="545" t="s">
        <v>201</v>
      </c>
      <c r="E13" s="545" t="s">
        <v>21</v>
      </c>
      <c r="F13" s="545" t="s">
        <v>22</v>
      </c>
    </row>
    <row r="14" spans="1:9" ht="6" customHeight="1">
      <c r="A14" s="544"/>
      <c r="B14" s="544"/>
      <c r="C14" s="544"/>
      <c r="D14" s="544"/>
      <c r="E14" s="544"/>
      <c r="F14" s="544"/>
    </row>
    <row r="15" spans="1:9">
      <c r="A15" s="319">
        <f t="shared" ref="A15:A78" si="0">A14+1</f>
        <v>1</v>
      </c>
      <c r="B15" s="553">
        <v>43467</v>
      </c>
      <c r="C15" s="553">
        <v>43508</v>
      </c>
      <c r="D15" s="547">
        <f t="shared" ref="D15:D77" si="1">C15-B15</f>
        <v>41</v>
      </c>
      <c r="E15" s="558">
        <v>603.73</v>
      </c>
      <c r="F15" s="549">
        <f t="shared" ref="F15:F77" si="2">E15*D15</f>
        <v>24752.93</v>
      </c>
    </row>
    <row r="16" spans="1:9">
      <c r="A16" s="319">
        <f t="shared" si="0"/>
        <v>2</v>
      </c>
      <c r="B16" s="553">
        <v>43467</v>
      </c>
      <c r="C16" s="553">
        <v>43508</v>
      </c>
      <c r="D16" s="547">
        <f t="shared" si="1"/>
        <v>41</v>
      </c>
      <c r="E16" s="558">
        <v>5125.29</v>
      </c>
      <c r="F16" s="549">
        <f t="shared" si="2"/>
        <v>210136.88999999998</v>
      </c>
    </row>
    <row r="17" spans="1:6">
      <c r="A17" s="319">
        <f t="shared" si="0"/>
        <v>3</v>
      </c>
      <c r="B17" s="553">
        <v>43469</v>
      </c>
      <c r="C17" s="553">
        <v>43508</v>
      </c>
      <c r="D17" s="547">
        <f t="shared" si="1"/>
        <v>39</v>
      </c>
      <c r="E17" s="558">
        <v>4033.28</v>
      </c>
      <c r="F17" s="549">
        <f t="shared" si="2"/>
        <v>157297.92000000001</v>
      </c>
    </row>
    <row r="18" spans="1:6">
      <c r="A18" s="319">
        <f t="shared" si="0"/>
        <v>4</v>
      </c>
      <c r="B18" s="553">
        <v>43472</v>
      </c>
      <c r="C18" s="553">
        <v>43508</v>
      </c>
      <c r="D18" s="547">
        <f t="shared" si="1"/>
        <v>36</v>
      </c>
      <c r="E18" s="558">
        <v>4869.47</v>
      </c>
      <c r="F18" s="549">
        <f t="shared" si="2"/>
        <v>175300.92</v>
      </c>
    </row>
    <row r="19" spans="1:6">
      <c r="A19" s="319">
        <f t="shared" si="0"/>
        <v>5</v>
      </c>
      <c r="B19" s="553">
        <v>43472</v>
      </c>
      <c r="C19" s="553">
        <v>43508</v>
      </c>
      <c r="D19" s="547">
        <f t="shared" si="1"/>
        <v>36</v>
      </c>
      <c r="E19" s="558">
        <v>7367.2</v>
      </c>
      <c r="F19" s="549">
        <f t="shared" si="2"/>
        <v>265219.20000000001</v>
      </c>
    </row>
    <row r="20" spans="1:6">
      <c r="A20" s="319">
        <f t="shared" si="0"/>
        <v>6</v>
      </c>
      <c r="B20" s="553">
        <v>43473</v>
      </c>
      <c r="C20" s="553">
        <v>43508</v>
      </c>
      <c r="D20" s="547">
        <f t="shared" si="1"/>
        <v>35</v>
      </c>
      <c r="E20" s="558">
        <v>3523.92</v>
      </c>
      <c r="F20" s="549">
        <f t="shared" si="2"/>
        <v>123337.2</v>
      </c>
    </row>
    <row r="21" spans="1:6">
      <c r="A21" s="319">
        <f t="shared" si="0"/>
        <v>7</v>
      </c>
      <c r="B21" s="553">
        <v>43474</v>
      </c>
      <c r="C21" s="553">
        <v>43508</v>
      </c>
      <c r="D21" s="547">
        <f t="shared" si="1"/>
        <v>34</v>
      </c>
      <c r="E21" s="558">
        <v>3284.22</v>
      </c>
      <c r="F21" s="549">
        <f t="shared" si="2"/>
        <v>111663.48</v>
      </c>
    </row>
    <row r="22" spans="1:6">
      <c r="A22" s="319">
        <f t="shared" si="0"/>
        <v>8</v>
      </c>
      <c r="B22" s="553">
        <v>43475</v>
      </c>
      <c r="C22" s="553">
        <v>43508</v>
      </c>
      <c r="D22" s="547">
        <f t="shared" si="1"/>
        <v>33</v>
      </c>
      <c r="E22" s="558">
        <v>272.01</v>
      </c>
      <c r="F22" s="549">
        <f t="shared" si="2"/>
        <v>8976.33</v>
      </c>
    </row>
    <row r="23" spans="1:6">
      <c r="A23" s="319">
        <f t="shared" si="0"/>
        <v>9</v>
      </c>
      <c r="B23" s="553">
        <v>43475</v>
      </c>
      <c r="C23" s="553">
        <v>43508</v>
      </c>
      <c r="D23" s="547">
        <f t="shared" si="1"/>
        <v>33</v>
      </c>
      <c r="E23" s="558">
        <v>4213.04</v>
      </c>
      <c r="F23" s="549">
        <f t="shared" si="2"/>
        <v>139030.32</v>
      </c>
    </row>
    <row r="24" spans="1:6">
      <c r="A24" s="319">
        <f t="shared" si="0"/>
        <v>10</v>
      </c>
      <c r="B24" s="553">
        <v>43475</v>
      </c>
      <c r="C24" s="553">
        <v>43508</v>
      </c>
      <c r="D24" s="547">
        <f t="shared" si="1"/>
        <v>33</v>
      </c>
      <c r="E24" s="558">
        <v>4956.09</v>
      </c>
      <c r="F24" s="549">
        <f t="shared" si="2"/>
        <v>163550.97</v>
      </c>
    </row>
    <row r="25" spans="1:6">
      <c r="A25" s="319">
        <f t="shared" si="0"/>
        <v>11</v>
      </c>
      <c r="B25" s="553">
        <v>43476</v>
      </c>
      <c r="C25" s="553">
        <v>43508</v>
      </c>
      <c r="D25" s="547">
        <f t="shared" si="1"/>
        <v>32</v>
      </c>
      <c r="E25" s="558">
        <v>431.24</v>
      </c>
      <c r="F25" s="549">
        <f t="shared" si="2"/>
        <v>13799.68</v>
      </c>
    </row>
    <row r="26" spans="1:6">
      <c r="A26" s="319">
        <f t="shared" si="0"/>
        <v>12</v>
      </c>
      <c r="B26" s="553">
        <v>43476</v>
      </c>
      <c r="C26" s="553">
        <v>43508</v>
      </c>
      <c r="D26" s="547">
        <f t="shared" si="1"/>
        <v>32</v>
      </c>
      <c r="E26" s="558">
        <v>530.75</v>
      </c>
      <c r="F26" s="549">
        <f t="shared" si="2"/>
        <v>16984</v>
      </c>
    </row>
    <row r="27" spans="1:6">
      <c r="A27" s="319">
        <f t="shared" si="0"/>
        <v>13</v>
      </c>
      <c r="B27" s="553">
        <v>43476</v>
      </c>
      <c r="C27" s="553">
        <v>43508</v>
      </c>
      <c r="D27" s="547">
        <f t="shared" si="1"/>
        <v>32</v>
      </c>
      <c r="E27" s="558">
        <v>3302.35</v>
      </c>
      <c r="F27" s="549">
        <f t="shared" si="2"/>
        <v>105675.2</v>
      </c>
    </row>
    <row r="28" spans="1:6">
      <c r="A28" s="319">
        <f t="shared" si="0"/>
        <v>14</v>
      </c>
      <c r="B28" s="553">
        <v>43476</v>
      </c>
      <c r="C28" s="553">
        <v>43508</v>
      </c>
      <c r="D28" s="547">
        <f t="shared" si="1"/>
        <v>32</v>
      </c>
      <c r="E28" s="558">
        <v>4325.6099999999997</v>
      </c>
      <c r="F28" s="549">
        <f t="shared" si="2"/>
        <v>138419.51999999999</v>
      </c>
    </row>
    <row r="29" spans="1:6">
      <c r="A29" s="319">
        <f t="shared" si="0"/>
        <v>15</v>
      </c>
      <c r="B29" s="553">
        <v>43479</v>
      </c>
      <c r="C29" s="553">
        <v>43508</v>
      </c>
      <c r="D29" s="547">
        <f t="shared" si="1"/>
        <v>29</v>
      </c>
      <c r="E29" s="558">
        <v>4287.34</v>
      </c>
      <c r="F29" s="549">
        <f t="shared" si="2"/>
        <v>124332.86</v>
      </c>
    </row>
    <row r="30" spans="1:6">
      <c r="A30" s="319">
        <f t="shared" si="0"/>
        <v>16</v>
      </c>
      <c r="B30" s="553">
        <v>43480</v>
      </c>
      <c r="C30" s="553">
        <v>43508</v>
      </c>
      <c r="D30" s="547">
        <f t="shared" si="1"/>
        <v>28</v>
      </c>
      <c r="E30" s="558">
        <v>14695.16</v>
      </c>
      <c r="F30" s="549">
        <f t="shared" si="2"/>
        <v>411464.48</v>
      </c>
    </row>
    <row r="31" spans="1:6">
      <c r="A31" s="319">
        <f t="shared" si="0"/>
        <v>17</v>
      </c>
      <c r="B31" s="553">
        <v>43487</v>
      </c>
      <c r="C31" s="553">
        <v>43508</v>
      </c>
      <c r="D31" s="547">
        <f t="shared" si="1"/>
        <v>21</v>
      </c>
      <c r="E31" s="558">
        <v>5579.39</v>
      </c>
      <c r="F31" s="549">
        <f t="shared" si="2"/>
        <v>117167.19</v>
      </c>
    </row>
    <row r="32" spans="1:6">
      <c r="A32" s="319">
        <f t="shared" si="0"/>
        <v>18</v>
      </c>
      <c r="B32" s="553">
        <v>43487</v>
      </c>
      <c r="C32" s="553">
        <v>43508</v>
      </c>
      <c r="D32" s="547">
        <f t="shared" si="1"/>
        <v>21</v>
      </c>
      <c r="E32" s="558">
        <v>5622.76</v>
      </c>
      <c r="F32" s="549">
        <f t="shared" si="2"/>
        <v>118077.96</v>
      </c>
    </row>
    <row r="33" spans="1:6">
      <c r="A33" s="319">
        <f t="shared" si="0"/>
        <v>19</v>
      </c>
      <c r="B33" s="553">
        <v>43493</v>
      </c>
      <c r="C33" s="553">
        <v>43508</v>
      </c>
      <c r="D33" s="547">
        <f t="shared" si="1"/>
        <v>15</v>
      </c>
      <c r="E33" s="558">
        <v>411.33</v>
      </c>
      <c r="F33" s="549">
        <f t="shared" si="2"/>
        <v>6169.95</v>
      </c>
    </row>
    <row r="34" spans="1:6">
      <c r="A34" s="319">
        <f t="shared" si="0"/>
        <v>20</v>
      </c>
      <c r="B34" s="553">
        <v>43493</v>
      </c>
      <c r="C34" s="553">
        <v>43508</v>
      </c>
      <c r="D34" s="547">
        <f t="shared" si="1"/>
        <v>15</v>
      </c>
      <c r="E34" s="558">
        <v>3155.3</v>
      </c>
      <c r="F34" s="549">
        <f t="shared" si="2"/>
        <v>47329.5</v>
      </c>
    </row>
    <row r="35" spans="1:6">
      <c r="A35" s="319">
        <f t="shared" si="0"/>
        <v>21</v>
      </c>
      <c r="B35" s="553">
        <v>43494</v>
      </c>
      <c r="C35" s="553">
        <v>43508</v>
      </c>
      <c r="D35" s="547">
        <f t="shared" si="1"/>
        <v>14</v>
      </c>
      <c r="E35" s="558">
        <v>2275.3000000000002</v>
      </c>
      <c r="F35" s="549">
        <f t="shared" si="2"/>
        <v>31854.200000000004</v>
      </c>
    </row>
    <row r="36" spans="1:6">
      <c r="A36" s="319">
        <f t="shared" si="0"/>
        <v>22</v>
      </c>
      <c r="B36" s="553">
        <v>43495</v>
      </c>
      <c r="C36" s="553">
        <v>43508</v>
      </c>
      <c r="D36" s="547">
        <f t="shared" si="1"/>
        <v>13</v>
      </c>
      <c r="E36" s="558">
        <v>39.81</v>
      </c>
      <c r="F36" s="549">
        <f t="shared" si="2"/>
        <v>517.53</v>
      </c>
    </row>
    <row r="37" spans="1:6">
      <c r="A37" s="319">
        <f t="shared" si="0"/>
        <v>23</v>
      </c>
      <c r="B37" s="553">
        <v>43495</v>
      </c>
      <c r="C37" s="553">
        <v>43508</v>
      </c>
      <c r="D37" s="547">
        <f t="shared" si="1"/>
        <v>13</v>
      </c>
      <c r="E37" s="558">
        <v>99.52</v>
      </c>
      <c r="F37" s="549">
        <f t="shared" si="2"/>
        <v>1293.76</v>
      </c>
    </row>
    <row r="38" spans="1:6">
      <c r="A38" s="319">
        <f t="shared" si="0"/>
        <v>24</v>
      </c>
      <c r="B38" s="553">
        <v>43495</v>
      </c>
      <c r="C38" s="553">
        <v>43508</v>
      </c>
      <c r="D38" s="547">
        <f t="shared" si="1"/>
        <v>13</v>
      </c>
      <c r="E38" s="558">
        <v>3439.35</v>
      </c>
      <c r="F38" s="549">
        <f t="shared" si="2"/>
        <v>44711.549999999996</v>
      </c>
    </row>
    <row r="39" spans="1:6">
      <c r="A39" s="319">
        <f t="shared" si="0"/>
        <v>25</v>
      </c>
      <c r="B39" s="553">
        <v>43495</v>
      </c>
      <c r="C39" s="553">
        <v>43508</v>
      </c>
      <c r="D39" s="547">
        <f t="shared" si="1"/>
        <v>13</v>
      </c>
      <c r="E39" s="558">
        <v>4073.82</v>
      </c>
      <c r="F39" s="549">
        <f>E39*D39</f>
        <v>52959.66</v>
      </c>
    </row>
    <row r="40" spans="1:6">
      <c r="A40" s="319">
        <f t="shared" si="0"/>
        <v>26</v>
      </c>
      <c r="B40" s="553">
        <v>43496</v>
      </c>
      <c r="C40" s="553">
        <v>43536</v>
      </c>
      <c r="D40" s="547">
        <f t="shared" si="1"/>
        <v>40</v>
      </c>
      <c r="E40" s="558">
        <v>603.73</v>
      </c>
      <c r="F40" s="549">
        <f t="shared" si="2"/>
        <v>24149.200000000001</v>
      </c>
    </row>
    <row r="41" spans="1:6">
      <c r="A41" s="319">
        <f t="shared" si="0"/>
        <v>27</v>
      </c>
      <c r="B41" s="553">
        <v>43496</v>
      </c>
      <c r="C41" s="553">
        <v>43536</v>
      </c>
      <c r="D41" s="547">
        <f t="shared" si="1"/>
        <v>40</v>
      </c>
      <c r="E41" s="558">
        <v>5117.2299999999996</v>
      </c>
      <c r="F41" s="549">
        <f t="shared" si="2"/>
        <v>204689.19999999998</v>
      </c>
    </row>
    <row r="42" spans="1:6">
      <c r="A42" s="319">
        <f t="shared" si="0"/>
        <v>28</v>
      </c>
      <c r="B42" s="553">
        <v>43497</v>
      </c>
      <c r="C42" s="553">
        <v>43508</v>
      </c>
      <c r="D42" s="547">
        <f t="shared" si="1"/>
        <v>11</v>
      </c>
      <c r="E42" s="558">
        <v>33.17</v>
      </c>
      <c r="F42" s="549">
        <f t="shared" si="2"/>
        <v>364.87</v>
      </c>
    </row>
    <row r="43" spans="1:6">
      <c r="A43" s="319">
        <f t="shared" si="0"/>
        <v>29</v>
      </c>
      <c r="B43" s="553">
        <v>43497</v>
      </c>
      <c r="C43" s="553">
        <v>43508</v>
      </c>
      <c r="D43" s="547">
        <f t="shared" si="1"/>
        <v>11</v>
      </c>
      <c r="E43" s="558">
        <v>39.81</v>
      </c>
      <c r="F43" s="549">
        <f t="shared" si="2"/>
        <v>437.91</v>
      </c>
    </row>
    <row r="44" spans="1:6">
      <c r="A44" s="319">
        <f t="shared" si="0"/>
        <v>30</v>
      </c>
      <c r="B44" s="553">
        <v>43497</v>
      </c>
      <c r="C44" s="553">
        <v>43508</v>
      </c>
      <c r="D44" s="547">
        <f t="shared" si="1"/>
        <v>11</v>
      </c>
      <c r="E44" s="558">
        <v>44.69</v>
      </c>
      <c r="F44" s="549">
        <f t="shared" si="2"/>
        <v>491.59</v>
      </c>
    </row>
    <row r="45" spans="1:6">
      <c r="A45" s="319">
        <f t="shared" si="0"/>
        <v>31</v>
      </c>
      <c r="B45" s="553">
        <v>43497</v>
      </c>
      <c r="C45" s="553">
        <v>43508</v>
      </c>
      <c r="D45" s="547">
        <f t="shared" si="1"/>
        <v>11</v>
      </c>
      <c r="E45" s="558">
        <v>255.9</v>
      </c>
      <c r="F45" s="549">
        <f t="shared" si="2"/>
        <v>2814.9</v>
      </c>
    </row>
    <row r="46" spans="1:6">
      <c r="A46" s="319">
        <f t="shared" si="0"/>
        <v>32</v>
      </c>
      <c r="B46" s="553">
        <v>43497</v>
      </c>
      <c r="C46" s="553">
        <v>43508</v>
      </c>
      <c r="D46" s="547">
        <f t="shared" si="1"/>
        <v>11</v>
      </c>
      <c r="E46" s="558">
        <v>265.38</v>
      </c>
      <c r="F46" s="549">
        <f t="shared" si="2"/>
        <v>2919.18</v>
      </c>
    </row>
    <row r="47" spans="1:6">
      <c r="A47" s="319">
        <f t="shared" si="0"/>
        <v>33</v>
      </c>
      <c r="B47" s="553">
        <v>43497</v>
      </c>
      <c r="C47" s="553">
        <v>43508</v>
      </c>
      <c r="D47" s="547">
        <f t="shared" si="1"/>
        <v>11</v>
      </c>
      <c r="E47" s="558">
        <v>265.38</v>
      </c>
      <c r="F47" s="549">
        <f t="shared" si="2"/>
        <v>2919.18</v>
      </c>
    </row>
    <row r="48" spans="1:6">
      <c r="A48" s="319">
        <f t="shared" si="0"/>
        <v>34</v>
      </c>
      <c r="B48" s="553">
        <v>43497</v>
      </c>
      <c r="C48" s="553">
        <v>43508</v>
      </c>
      <c r="D48" s="547">
        <f t="shared" si="1"/>
        <v>11</v>
      </c>
      <c r="E48" s="558">
        <v>298.55</v>
      </c>
      <c r="F48" s="549">
        <f t="shared" si="2"/>
        <v>3284.05</v>
      </c>
    </row>
    <row r="49" spans="1:6">
      <c r="A49" s="319">
        <f t="shared" si="0"/>
        <v>35</v>
      </c>
      <c r="B49" s="553">
        <v>43497</v>
      </c>
      <c r="C49" s="553">
        <v>43508</v>
      </c>
      <c r="D49" s="547">
        <f t="shared" si="1"/>
        <v>11</v>
      </c>
      <c r="E49" s="558">
        <v>331.72</v>
      </c>
      <c r="F49" s="549">
        <f t="shared" si="2"/>
        <v>3648.92</v>
      </c>
    </row>
    <row r="50" spans="1:6">
      <c r="A50" s="319">
        <f t="shared" si="0"/>
        <v>36</v>
      </c>
      <c r="B50" s="553">
        <v>43497</v>
      </c>
      <c r="C50" s="553">
        <v>43508</v>
      </c>
      <c r="D50" s="547">
        <f t="shared" si="1"/>
        <v>11</v>
      </c>
      <c r="E50" s="558">
        <v>364.89</v>
      </c>
      <c r="F50" s="549">
        <f t="shared" si="2"/>
        <v>4013.79</v>
      </c>
    </row>
    <row r="51" spans="1:6">
      <c r="A51" s="319">
        <f t="shared" si="0"/>
        <v>37</v>
      </c>
      <c r="B51" s="553">
        <v>43497</v>
      </c>
      <c r="C51" s="553">
        <v>43508</v>
      </c>
      <c r="D51" s="547">
        <f t="shared" si="1"/>
        <v>11</v>
      </c>
      <c r="E51" s="558">
        <v>398.06</v>
      </c>
      <c r="F51" s="549">
        <f t="shared" si="2"/>
        <v>4378.66</v>
      </c>
    </row>
    <row r="52" spans="1:6">
      <c r="A52" s="319">
        <f t="shared" si="0"/>
        <v>38</v>
      </c>
      <c r="B52" s="553">
        <v>43497</v>
      </c>
      <c r="C52" s="553">
        <v>43508</v>
      </c>
      <c r="D52" s="547">
        <f t="shared" si="1"/>
        <v>11</v>
      </c>
      <c r="E52" s="558">
        <v>471.04</v>
      </c>
      <c r="F52" s="549">
        <f t="shared" si="2"/>
        <v>5181.4400000000005</v>
      </c>
    </row>
    <row r="53" spans="1:6">
      <c r="A53" s="319">
        <f t="shared" si="0"/>
        <v>39</v>
      </c>
      <c r="B53" s="553">
        <v>43497</v>
      </c>
      <c r="C53" s="553">
        <v>43508</v>
      </c>
      <c r="D53" s="547">
        <f t="shared" si="1"/>
        <v>11</v>
      </c>
      <c r="E53" s="558">
        <v>1247.27</v>
      </c>
      <c r="F53" s="549">
        <f t="shared" si="2"/>
        <v>13719.97</v>
      </c>
    </row>
    <row r="54" spans="1:6">
      <c r="A54" s="319">
        <f t="shared" si="0"/>
        <v>40</v>
      </c>
      <c r="B54" s="553">
        <v>43497</v>
      </c>
      <c r="C54" s="553">
        <v>43508</v>
      </c>
      <c r="D54" s="547">
        <f t="shared" si="1"/>
        <v>11</v>
      </c>
      <c r="E54" s="558">
        <v>1267.17</v>
      </c>
      <c r="F54" s="549">
        <f t="shared" si="2"/>
        <v>13938.87</v>
      </c>
    </row>
    <row r="55" spans="1:6">
      <c r="A55" s="319">
        <f t="shared" si="0"/>
        <v>41</v>
      </c>
      <c r="B55" s="553">
        <v>43497</v>
      </c>
      <c r="C55" s="553">
        <v>43508</v>
      </c>
      <c r="D55" s="547">
        <f t="shared" si="1"/>
        <v>11</v>
      </c>
      <c r="E55" s="558">
        <v>1326.88</v>
      </c>
      <c r="F55" s="549">
        <f t="shared" si="2"/>
        <v>14595.68</v>
      </c>
    </row>
    <row r="56" spans="1:6">
      <c r="A56" s="319">
        <f t="shared" si="0"/>
        <v>42</v>
      </c>
      <c r="B56" s="553">
        <v>43497</v>
      </c>
      <c r="C56" s="553">
        <v>43508</v>
      </c>
      <c r="D56" s="547">
        <f t="shared" si="1"/>
        <v>11</v>
      </c>
      <c r="E56" s="558">
        <v>1615.32</v>
      </c>
      <c r="F56" s="549">
        <f t="shared" si="2"/>
        <v>17768.52</v>
      </c>
    </row>
    <row r="57" spans="1:6">
      <c r="A57" s="319">
        <f t="shared" si="0"/>
        <v>43</v>
      </c>
      <c r="B57" s="553">
        <v>43497</v>
      </c>
      <c r="C57" s="553">
        <v>43508</v>
      </c>
      <c r="D57" s="547">
        <f t="shared" si="1"/>
        <v>11</v>
      </c>
      <c r="E57" s="558">
        <v>1731.58</v>
      </c>
      <c r="F57" s="549">
        <f t="shared" si="2"/>
        <v>19047.379999999997</v>
      </c>
    </row>
    <row r="58" spans="1:6">
      <c r="A58" s="319">
        <f t="shared" si="0"/>
        <v>44</v>
      </c>
      <c r="B58" s="553">
        <v>43497</v>
      </c>
      <c r="C58" s="553">
        <v>43508</v>
      </c>
      <c r="D58" s="547">
        <f t="shared" si="1"/>
        <v>11</v>
      </c>
      <c r="E58" s="558">
        <v>2007</v>
      </c>
      <c r="F58" s="549">
        <f t="shared" si="2"/>
        <v>22077</v>
      </c>
    </row>
    <row r="59" spans="1:6">
      <c r="A59" s="319">
        <f t="shared" si="0"/>
        <v>45</v>
      </c>
      <c r="B59" s="553">
        <v>43497</v>
      </c>
      <c r="C59" s="553">
        <v>43509</v>
      </c>
      <c r="D59" s="547">
        <f t="shared" si="1"/>
        <v>12</v>
      </c>
      <c r="E59" s="558">
        <v>2007</v>
      </c>
      <c r="F59" s="549">
        <f t="shared" si="2"/>
        <v>24084</v>
      </c>
    </row>
    <row r="60" spans="1:6">
      <c r="A60" s="319">
        <f t="shared" si="0"/>
        <v>46</v>
      </c>
      <c r="B60" s="553">
        <v>43497</v>
      </c>
      <c r="C60" s="553">
        <v>43508</v>
      </c>
      <c r="D60" s="547">
        <f t="shared" si="1"/>
        <v>11</v>
      </c>
      <c r="E60" s="558">
        <v>2007</v>
      </c>
      <c r="F60" s="549">
        <f t="shared" si="2"/>
        <v>22077</v>
      </c>
    </row>
    <row r="61" spans="1:6">
      <c r="A61" s="319">
        <f t="shared" si="0"/>
        <v>47</v>
      </c>
      <c r="B61" s="553">
        <v>43497</v>
      </c>
      <c r="C61" s="553">
        <v>43508</v>
      </c>
      <c r="D61" s="547">
        <f t="shared" si="1"/>
        <v>11</v>
      </c>
      <c r="E61" s="558">
        <v>2007</v>
      </c>
      <c r="F61" s="549">
        <f t="shared" si="2"/>
        <v>22077</v>
      </c>
    </row>
    <row r="62" spans="1:6">
      <c r="A62" s="319">
        <f t="shared" si="0"/>
        <v>48</v>
      </c>
      <c r="B62" s="553">
        <v>43497</v>
      </c>
      <c r="C62" s="553">
        <v>43508</v>
      </c>
      <c r="D62" s="547">
        <f t="shared" si="1"/>
        <v>11</v>
      </c>
      <c r="E62" s="558">
        <v>2007</v>
      </c>
      <c r="F62" s="549">
        <f t="shared" si="2"/>
        <v>22077</v>
      </c>
    </row>
    <row r="63" spans="1:6">
      <c r="A63" s="319">
        <f t="shared" si="0"/>
        <v>49</v>
      </c>
      <c r="B63" s="553">
        <v>43497</v>
      </c>
      <c r="C63" s="553">
        <v>43508</v>
      </c>
      <c r="D63" s="547">
        <f t="shared" si="1"/>
        <v>11</v>
      </c>
      <c r="E63" s="558">
        <v>2007</v>
      </c>
      <c r="F63" s="549">
        <f t="shared" si="2"/>
        <v>22077</v>
      </c>
    </row>
    <row r="64" spans="1:6">
      <c r="A64" s="319">
        <f t="shared" si="0"/>
        <v>50</v>
      </c>
      <c r="B64" s="553">
        <v>43497</v>
      </c>
      <c r="C64" s="553">
        <v>43508</v>
      </c>
      <c r="D64" s="547">
        <f t="shared" si="1"/>
        <v>11</v>
      </c>
      <c r="E64" s="558">
        <v>2007</v>
      </c>
      <c r="F64" s="549">
        <f t="shared" si="2"/>
        <v>22077</v>
      </c>
    </row>
    <row r="65" spans="1:6">
      <c r="A65" s="319">
        <f t="shared" si="0"/>
        <v>51</v>
      </c>
      <c r="B65" s="553">
        <v>43497</v>
      </c>
      <c r="C65" s="553">
        <v>43508</v>
      </c>
      <c r="D65" s="547">
        <f t="shared" si="1"/>
        <v>11</v>
      </c>
      <c r="E65" s="558">
        <v>2465.81</v>
      </c>
      <c r="F65" s="549">
        <f t="shared" si="2"/>
        <v>27123.91</v>
      </c>
    </row>
    <row r="66" spans="1:6">
      <c r="A66" s="319">
        <f t="shared" si="0"/>
        <v>52</v>
      </c>
      <c r="B66" s="553">
        <v>43497</v>
      </c>
      <c r="C66" s="553">
        <v>43508</v>
      </c>
      <c r="D66" s="547">
        <f t="shared" si="1"/>
        <v>11</v>
      </c>
      <c r="E66" s="558">
        <v>2587.42</v>
      </c>
      <c r="F66" s="549">
        <f t="shared" si="2"/>
        <v>28461.620000000003</v>
      </c>
    </row>
    <row r="67" spans="1:6">
      <c r="A67" s="319">
        <f t="shared" si="0"/>
        <v>53</v>
      </c>
      <c r="B67" s="553">
        <v>43497</v>
      </c>
      <c r="C67" s="553">
        <v>43508</v>
      </c>
      <c r="D67" s="547">
        <f t="shared" si="1"/>
        <v>11</v>
      </c>
      <c r="E67" s="558">
        <v>3146.47</v>
      </c>
      <c r="F67" s="549">
        <f t="shared" si="2"/>
        <v>34611.17</v>
      </c>
    </row>
    <row r="68" spans="1:6">
      <c r="A68" s="319">
        <f t="shared" si="0"/>
        <v>54</v>
      </c>
      <c r="B68" s="553">
        <v>43497</v>
      </c>
      <c r="C68" s="553">
        <v>43508</v>
      </c>
      <c r="D68" s="547">
        <f t="shared" si="1"/>
        <v>11</v>
      </c>
      <c r="E68" s="558">
        <v>3481.46</v>
      </c>
      <c r="F68" s="549">
        <f t="shared" si="2"/>
        <v>38296.06</v>
      </c>
    </row>
    <row r="69" spans="1:6">
      <c r="A69" s="319">
        <f t="shared" si="0"/>
        <v>55</v>
      </c>
      <c r="B69" s="553">
        <v>43497</v>
      </c>
      <c r="C69" s="553">
        <v>43508</v>
      </c>
      <c r="D69" s="547">
        <f t="shared" si="1"/>
        <v>11</v>
      </c>
      <c r="E69" s="558">
        <v>3554.13</v>
      </c>
      <c r="F69" s="549">
        <f t="shared" si="2"/>
        <v>39095.43</v>
      </c>
    </row>
    <row r="70" spans="1:6">
      <c r="A70" s="319">
        <f t="shared" si="0"/>
        <v>56</v>
      </c>
      <c r="B70" s="553">
        <v>43497</v>
      </c>
      <c r="C70" s="553">
        <v>43508</v>
      </c>
      <c r="D70" s="547">
        <f t="shared" si="1"/>
        <v>11</v>
      </c>
      <c r="E70" s="558">
        <v>3598.36</v>
      </c>
      <c r="F70" s="549">
        <f t="shared" si="2"/>
        <v>39581.96</v>
      </c>
    </row>
    <row r="71" spans="1:6">
      <c r="A71" s="319">
        <f t="shared" si="0"/>
        <v>57</v>
      </c>
      <c r="B71" s="553">
        <v>43497</v>
      </c>
      <c r="C71" s="553">
        <v>43508</v>
      </c>
      <c r="D71" s="547">
        <f t="shared" si="1"/>
        <v>11</v>
      </c>
      <c r="E71" s="558">
        <v>3686.96</v>
      </c>
      <c r="F71" s="549">
        <f t="shared" si="2"/>
        <v>40556.559999999998</v>
      </c>
    </row>
    <row r="72" spans="1:6">
      <c r="A72" s="319">
        <f t="shared" si="0"/>
        <v>58</v>
      </c>
      <c r="B72" s="553">
        <v>43497</v>
      </c>
      <c r="C72" s="553">
        <v>43508</v>
      </c>
      <c r="D72" s="547">
        <f t="shared" si="1"/>
        <v>11</v>
      </c>
      <c r="E72" s="558">
        <v>3878.04</v>
      </c>
      <c r="F72" s="549">
        <f t="shared" si="2"/>
        <v>42658.44</v>
      </c>
    </row>
    <row r="73" spans="1:6">
      <c r="A73" s="319">
        <f t="shared" si="0"/>
        <v>59</v>
      </c>
      <c r="B73" s="553">
        <v>43497</v>
      </c>
      <c r="C73" s="553">
        <v>43508</v>
      </c>
      <c r="D73" s="547">
        <f t="shared" si="1"/>
        <v>11</v>
      </c>
      <c r="E73" s="558">
        <v>4257.12</v>
      </c>
      <c r="F73" s="549">
        <f t="shared" si="2"/>
        <v>46828.32</v>
      </c>
    </row>
    <row r="74" spans="1:6">
      <c r="A74" s="319">
        <f t="shared" si="0"/>
        <v>60</v>
      </c>
      <c r="B74" s="553">
        <v>43497</v>
      </c>
      <c r="C74" s="553">
        <v>43508</v>
      </c>
      <c r="D74" s="547">
        <f t="shared" si="1"/>
        <v>11</v>
      </c>
      <c r="E74" s="558">
        <v>4338.74</v>
      </c>
      <c r="F74" s="549">
        <f t="shared" si="2"/>
        <v>47726.14</v>
      </c>
    </row>
    <row r="75" spans="1:6">
      <c r="A75" s="319">
        <f t="shared" si="0"/>
        <v>61</v>
      </c>
      <c r="B75" s="553">
        <v>43497</v>
      </c>
      <c r="C75" s="553">
        <v>43508</v>
      </c>
      <c r="D75" s="547">
        <f t="shared" si="1"/>
        <v>11</v>
      </c>
      <c r="E75" s="558">
        <v>4371.9399999999996</v>
      </c>
      <c r="F75" s="549">
        <f t="shared" si="2"/>
        <v>48091.34</v>
      </c>
    </row>
    <row r="76" spans="1:6">
      <c r="A76" s="319">
        <f t="shared" si="0"/>
        <v>62</v>
      </c>
      <c r="B76" s="553">
        <v>43497</v>
      </c>
      <c r="C76" s="553">
        <v>43508</v>
      </c>
      <c r="D76" s="547">
        <f t="shared" si="1"/>
        <v>11</v>
      </c>
      <c r="E76" s="558">
        <v>4455.01</v>
      </c>
      <c r="F76" s="549">
        <f t="shared" si="2"/>
        <v>49005.11</v>
      </c>
    </row>
    <row r="77" spans="1:6">
      <c r="A77" s="319">
        <f t="shared" si="0"/>
        <v>63</v>
      </c>
      <c r="B77" s="553">
        <v>43497</v>
      </c>
      <c r="C77" s="553">
        <v>43508</v>
      </c>
      <c r="D77" s="547">
        <f t="shared" si="1"/>
        <v>11</v>
      </c>
      <c r="E77" s="558">
        <v>4472.6099999999997</v>
      </c>
      <c r="F77" s="549">
        <f t="shared" si="2"/>
        <v>49198.71</v>
      </c>
    </row>
    <row r="78" spans="1:6">
      <c r="A78" s="319">
        <f t="shared" si="0"/>
        <v>64</v>
      </c>
      <c r="B78" s="553">
        <v>43497</v>
      </c>
      <c r="C78" s="553">
        <v>43508</v>
      </c>
      <c r="D78" s="547">
        <f t="shared" ref="D78:D141" si="3">C78-B78</f>
        <v>11</v>
      </c>
      <c r="E78" s="558">
        <v>4501.5200000000004</v>
      </c>
      <c r="F78" s="549">
        <f t="shared" ref="F78:F141" si="4">E78*D78</f>
        <v>49516.72</v>
      </c>
    </row>
    <row r="79" spans="1:6">
      <c r="A79" s="319">
        <f t="shared" ref="A79:A142" si="5">A78+1</f>
        <v>65</v>
      </c>
      <c r="B79" s="553">
        <v>43497</v>
      </c>
      <c r="C79" s="553">
        <v>43508</v>
      </c>
      <c r="D79" s="547">
        <f t="shared" si="3"/>
        <v>11</v>
      </c>
      <c r="E79" s="558">
        <v>4509.6899999999996</v>
      </c>
      <c r="F79" s="549">
        <f t="shared" si="4"/>
        <v>49606.59</v>
      </c>
    </row>
    <row r="80" spans="1:6">
      <c r="A80" s="319">
        <f t="shared" si="5"/>
        <v>66</v>
      </c>
      <c r="B80" s="553">
        <v>43497</v>
      </c>
      <c r="C80" s="553">
        <v>43508</v>
      </c>
      <c r="D80" s="547">
        <f t="shared" si="3"/>
        <v>11</v>
      </c>
      <c r="E80" s="558">
        <v>4539.2299999999996</v>
      </c>
      <c r="F80" s="549">
        <f t="shared" si="4"/>
        <v>49931.53</v>
      </c>
    </row>
    <row r="81" spans="1:6">
      <c r="A81" s="319">
        <f t="shared" si="5"/>
        <v>67</v>
      </c>
      <c r="B81" s="553">
        <v>43497</v>
      </c>
      <c r="C81" s="553">
        <v>43508</v>
      </c>
      <c r="D81" s="547">
        <f t="shared" si="3"/>
        <v>11</v>
      </c>
      <c r="E81" s="558">
        <v>4555.57</v>
      </c>
      <c r="F81" s="549">
        <f t="shared" si="4"/>
        <v>50111.27</v>
      </c>
    </row>
    <row r="82" spans="1:6">
      <c r="A82" s="319">
        <f t="shared" si="5"/>
        <v>68</v>
      </c>
      <c r="B82" s="553">
        <v>43497</v>
      </c>
      <c r="C82" s="553">
        <v>43508</v>
      </c>
      <c r="D82" s="547">
        <f t="shared" si="3"/>
        <v>11</v>
      </c>
      <c r="E82" s="558">
        <v>4619.7</v>
      </c>
      <c r="F82" s="549">
        <f t="shared" si="4"/>
        <v>50816.7</v>
      </c>
    </row>
    <row r="83" spans="1:6">
      <c r="A83" s="319">
        <f t="shared" si="5"/>
        <v>69</v>
      </c>
      <c r="B83" s="553">
        <v>43497</v>
      </c>
      <c r="C83" s="553">
        <v>43508</v>
      </c>
      <c r="D83" s="547">
        <f t="shared" si="3"/>
        <v>11</v>
      </c>
      <c r="E83" s="558">
        <v>4806.97</v>
      </c>
      <c r="F83" s="549">
        <f t="shared" si="4"/>
        <v>52876.670000000006</v>
      </c>
    </row>
    <row r="84" spans="1:6">
      <c r="A84" s="319">
        <f t="shared" si="5"/>
        <v>70</v>
      </c>
      <c r="B84" s="553">
        <v>43497</v>
      </c>
      <c r="C84" s="553">
        <v>43508</v>
      </c>
      <c r="D84" s="547">
        <f t="shared" si="3"/>
        <v>11</v>
      </c>
      <c r="E84" s="558">
        <v>4838.3900000000003</v>
      </c>
      <c r="F84" s="549">
        <f t="shared" si="4"/>
        <v>53222.29</v>
      </c>
    </row>
    <row r="85" spans="1:6">
      <c r="A85" s="319">
        <f t="shared" si="5"/>
        <v>71</v>
      </c>
      <c r="B85" s="553">
        <v>43497</v>
      </c>
      <c r="C85" s="553">
        <v>43508</v>
      </c>
      <c r="D85" s="547">
        <f t="shared" si="3"/>
        <v>11</v>
      </c>
      <c r="E85" s="558">
        <v>5183.4399999999996</v>
      </c>
      <c r="F85" s="549">
        <f t="shared" si="4"/>
        <v>57017.84</v>
      </c>
    </row>
    <row r="86" spans="1:6">
      <c r="A86" s="319">
        <f t="shared" si="5"/>
        <v>72</v>
      </c>
      <c r="B86" s="553">
        <v>43497</v>
      </c>
      <c r="C86" s="553">
        <v>43508</v>
      </c>
      <c r="D86" s="547">
        <f t="shared" si="3"/>
        <v>11</v>
      </c>
      <c r="E86" s="558">
        <v>5318.57</v>
      </c>
      <c r="F86" s="549">
        <f t="shared" si="4"/>
        <v>58504.27</v>
      </c>
    </row>
    <row r="87" spans="1:6">
      <c r="A87" s="319">
        <f t="shared" si="5"/>
        <v>73</v>
      </c>
      <c r="B87" s="553">
        <v>43497</v>
      </c>
      <c r="C87" s="553">
        <v>43508</v>
      </c>
      <c r="D87" s="547">
        <f t="shared" si="3"/>
        <v>11</v>
      </c>
      <c r="E87" s="558">
        <v>5356.91</v>
      </c>
      <c r="F87" s="549">
        <f t="shared" si="4"/>
        <v>58926.009999999995</v>
      </c>
    </row>
    <row r="88" spans="1:6">
      <c r="A88" s="319">
        <f t="shared" si="5"/>
        <v>74</v>
      </c>
      <c r="B88" s="553">
        <v>43497</v>
      </c>
      <c r="C88" s="553">
        <v>43508</v>
      </c>
      <c r="D88" s="547">
        <f t="shared" si="3"/>
        <v>11</v>
      </c>
      <c r="E88" s="558">
        <v>5381.42</v>
      </c>
      <c r="F88" s="549">
        <f t="shared" si="4"/>
        <v>59195.62</v>
      </c>
    </row>
    <row r="89" spans="1:6">
      <c r="A89" s="319">
        <f t="shared" si="5"/>
        <v>75</v>
      </c>
      <c r="B89" s="553">
        <v>43497</v>
      </c>
      <c r="C89" s="553">
        <v>43508</v>
      </c>
      <c r="D89" s="547">
        <f t="shared" si="3"/>
        <v>11</v>
      </c>
      <c r="E89" s="558">
        <v>5409.7</v>
      </c>
      <c r="F89" s="549">
        <f t="shared" si="4"/>
        <v>59506.7</v>
      </c>
    </row>
    <row r="90" spans="1:6">
      <c r="A90" s="319">
        <f t="shared" si="5"/>
        <v>76</v>
      </c>
      <c r="B90" s="553">
        <v>43497</v>
      </c>
      <c r="C90" s="553">
        <v>43508</v>
      </c>
      <c r="D90" s="547">
        <f t="shared" si="3"/>
        <v>11</v>
      </c>
      <c r="E90" s="558">
        <v>5427.93</v>
      </c>
      <c r="F90" s="549">
        <f t="shared" si="4"/>
        <v>59707.23</v>
      </c>
    </row>
    <row r="91" spans="1:6">
      <c r="A91" s="319">
        <f t="shared" si="5"/>
        <v>77</v>
      </c>
      <c r="B91" s="553">
        <v>43497</v>
      </c>
      <c r="C91" s="553">
        <v>43508</v>
      </c>
      <c r="D91" s="547">
        <f t="shared" si="3"/>
        <v>11</v>
      </c>
      <c r="E91" s="558">
        <v>5566.2</v>
      </c>
      <c r="F91" s="549">
        <f t="shared" si="4"/>
        <v>61228.2</v>
      </c>
    </row>
    <row r="92" spans="1:6">
      <c r="A92" s="319">
        <f t="shared" si="5"/>
        <v>78</v>
      </c>
      <c r="B92" s="553">
        <v>43497</v>
      </c>
      <c r="C92" s="553">
        <v>43508</v>
      </c>
      <c r="D92" s="547">
        <f t="shared" si="3"/>
        <v>11</v>
      </c>
      <c r="E92" s="558">
        <v>5836.45</v>
      </c>
      <c r="F92" s="549">
        <f t="shared" si="4"/>
        <v>64200.95</v>
      </c>
    </row>
    <row r="93" spans="1:6">
      <c r="A93" s="319">
        <f t="shared" si="5"/>
        <v>79</v>
      </c>
      <c r="B93" s="553">
        <v>43497</v>
      </c>
      <c r="C93" s="553">
        <v>43508</v>
      </c>
      <c r="D93" s="547">
        <f t="shared" si="3"/>
        <v>11</v>
      </c>
      <c r="E93" s="558">
        <v>6021.65</v>
      </c>
      <c r="F93" s="549">
        <f t="shared" si="4"/>
        <v>66238.149999999994</v>
      </c>
    </row>
    <row r="94" spans="1:6">
      <c r="A94" s="319">
        <f t="shared" si="5"/>
        <v>80</v>
      </c>
      <c r="B94" s="553">
        <v>43497</v>
      </c>
      <c r="C94" s="553">
        <v>43508</v>
      </c>
      <c r="D94" s="547">
        <f t="shared" si="3"/>
        <v>11</v>
      </c>
      <c r="E94" s="558">
        <v>6167.67</v>
      </c>
      <c r="F94" s="549">
        <f t="shared" si="4"/>
        <v>67844.37</v>
      </c>
    </row>
    <row r="95" spans="1:6">
      <c r="A95" s="319">
        <f t="shared" si="5"/>
        <v>81</v>
      </c>
      <c r="B95" s="553">
        <v>43497</v>
      </c>
      <c r="C95" s="553">
        <v>43509</v>
      </c>
      <c r="D95" s="547">
        <f t="shared" si="3"/>
        <v>12</v>
      </c>
      <c r="E95" s="558">
        <v>6207.89</v>
      </c>
      <c r="F95" s="549">
        <f t="shared" si="4"/>
        <v>74494.680000000008</v>
      </c>
    </row>
    <row r="96" spans="1:6">
      <c r="A96" s="319">
        <f t="shared" si="5"/>
        <v>82</v>
      </c>
      <c r="B96" s="553">
        <v>43497</v>
      </c>
      <c r="C96" s="553">
        <v>43508</v>
      </c>
      <c r="D96" s="547">
        <f t="shared" si="3"/>
        <v>11</v>
      </c>
      <c r="E96" s="558">
        <v>6235.55</v>
      </c>
      <c r="F96" s="549">
        <f t="shared" si="4"/>
        <v>68591.05</v>
      </c>
    </row>
    <row r="97" spans="1:6">
      <c r="A97" s="319">
        <f t="shared" si="5"/>
        <v>83</v>
      </c>
      <c r="B97" s="553">
        <v>43497</v>
      </c>
      <c r="C97" s="553">
        <v>43508</v>
      </c>
      <c r="D97" s="547">
        <f t="shared" si="3"/>
        <v>11</v>
      </c>
      <c r="E97" s="558">
        <v>6314.74</v>
      </c>
      <c r="F97" s="549">
        <f t="shared" si="4"/>
        <v>69462.14</v>
      </c>
    </row>
    <row r="98" spans="1:6">
      <c r="A98" s="319">
        <f t="shared" si="5"/>
        <v>84</v>
      </c>
      <c r="B98" s="553">
        <v>43497</v>
      </c>
      <c r="C98" s="553">
        <v>43508</v>
      </c>
      <c r="D98" s="547">
        <f t="shared" si="3"/>
        <v>11</v>
      </c>
      <c r="E98" s="558">
        <v>6353.71</v>
      </c>
      <c r="F98" s="549">
        <f t="shared" si="4"/>
        <v>69890.81</v>
      </c>
    </row>
    <row r="99" spans="1:6">
      <c r="A99" s="319">
        <f t="shared" si="5"/>
        <v>85</v>
      </c>
      <c r="B99" s="553">
        <v>43497</v>
      </c>
      <c r="C99" s="553">
        <v>43508</v>
      </c>
      <c r="D99" s="547">
        <f t="shared" si="3"/>
        <v>11</v>
      </c>
      <c r="E99" s="558">
        <v>6542.88</v>
      </c>
      <c r="F99" s="549">
        <f t="shared" si="4"/>
        <v>71971.680000000008</v>
      </c>
    </row>
    <row r="100" spans="1:6">
      <c r="A100" s="319">
        <f t="shared" si="5"/>
        <v>86</v>
      </c>
      <c r="B100" s="553">
        <v>43497</v>
      </c>
      <c r="C100" s="553">
        <v>43508</v>
      </c>
      <c r="D100" s="547">
        <f t="shared" si="3"/>
        <v>11</v>
      </c>
      <c r="E100" s="558">
        <v>6602.1</v>
      </c>
      <c r="F100" s="549">
        <f t="shared" si="4"/>
        <v>72623.100000000006</v>
      </c>
    </row>
    <row r="101" spans="1:6">
      <c r="A101" s="319">
        <f t="shared" si="5"/>
        <v>87</v>
      </c>
      <c r="B101" s="553">
        <v>43497</v>
      </c>
      <c r="C101" s="553">
        <v>43508</v>
      </c>
      <c r="D101" s="547">
        <f t="shared" si="3"/>
        <v>11</v>
      </c>
      <c r="E101" s="558">
        <v>6847.51</v>
      </c>
      <c r="F101" s="549">
        <f t="shared" si="4"/>
        <v>75322.61</v>
      </c>
    </row>
    <row r="102" spans="1:6">
      <c r="A102" s="319">
        <f t="shared" si="5"/>
        <v>88</v>
      </c>
      <c r="B102" s="553">
        <v>43497</v>
      </c>
      <c r="C102" s="553">
        <v>43508</v>
      </c>
      <c r="D102" s="547">
        <f t="shared" si="3"/>
        <v>11</v>
      </c>
      <c r="E102" s="558">
        <v>7121.73</v>
      </c>
      <c r="F102" s="549">
        <f t="shared" si="4"/>
        <v>78339.03</v>
      </c>
    </row>
    <row r="103" spans="1:6">
      <c r="A103" s="319">
        <f t="shared" si="5"/>
        <v>89</v>
      </c>
      <c r="B103" s="553">
        <v>43497</v>
      </c>
      <c r="C103" s="553">
        <v>43508</v>
      </c>
      <c r="D103" s="547">
        <f t="shared" si="3"/>
        <v>11</v>
      </c>
      <c r="E103" s="558">
        <v>7183.33</v>
      </c>
      <c r="F103" s="549">
        <f t="shared" si="4"/>
        <v>79016.63</v>
      </c>
    </row>
    <row r="104" spans="1:6">
      <c r="A104" s="319">
        <f t="shared" si="5"/>
        <v>90</v>
      </c>
      <c r="B104" s="553">
        <v>43497</v>
      </c>
      <c r="C104" s="553">
        <v>43508</v>
      </c>
      <c r="D104" s="547">
        <f t="shared" si="3"/>
        <v>11</v>
      </c>
      <c r="E104" s="558">
        <v>7198.41</v>
      </c>
      <c r="F104" s="549">
        <f t="shared" si="4"/>
        <v>79182.509999999995</v>
      </c>
    </row>
    <row r="105" spans="1:6">
      <c r="A105" s="319">
        <f t="shared" si="5"/>
        <v>91</v>
      </c>
      <c r="B105" s="553">
        <v>43497</v>
      </c>
      <c r="C105" s="553">
        <v>43508</v>
      </c>
      <c r="D105" s="547">
        <f t="shared" si="3"/>
        <v>11</v>
      </c>
      <c r="E105" s="558">
        <v>7477.46</v>
      </c>
      <c r="F105" s="549">
        <f t="shared" si="4"/>
        <v>82252.06</v>
      </c>
    </row>
    <row r="106" spans="1:6">
      <c r="A106" s="319">
        <f t="shared" si="5"/>
        <v>92</v>
      </c>
      <c r="B106" s="553">
        <v>43497</v>
      </c>
      <c r="C106" s="553">
        <v>43508</v>
      </c>
      <c r="D106" s="547">
        <f t="shared" si="3"/>
        <v>11</v>
      </c>
      <c r="E106" s="558">
        <v>7576.77</v>
      </c>
      <c r="F106" s="549">
        <f t="shared" si="4"/>
        <v>83344.47</v>
      </c>
    </row>
    <row r="107" spans="1:6">
      <c r="A107" s="319">
        <f t="shared" si="5"/>
        <v>93</v>
      </c>
      <c r="B107" s="553">
        <v>43497</v>
      </c>
      <c r="C107" s="553">
        <v>43508</v>
      </c>
      <c r="D107" s="547">
        <f t="shared" si="3"/>
        <v>11</v>
      </c>
      <c r="E107" s="558">
        <v>8092.77</v>
      </c>
      <c r="F107" s="549">
        <f t="shared" si="4"/>
        <v>89020.47</v>
      </c>
    </row>
    <row r="108" spans="1:6">
      <c r="A108" s="319">
        <f t="shared" si="5"/>
        <v>94</v>
      </c>
      <c r="B108" s="553">
        <v>43497</v>
      </c>
      <c r="C108" s="553">
        <v>43508</v>
      </c>
      <c r="D108" s="547">
        <f t="shared" si="3"/>
        <v>11</v>
      </c>
      <c r="E108" s="558">
        <v>8148.75</v>
      </c>
      <c r="F108" s="549">
        <f t="shared" si="4"/>
        <v>89636.25</v>
      </c>
    </row>
    <row r="109" spans="1:6">
      <c r="A109" s="319">
        <f t="shared" si="5"/>
        <v>95</v>
      </c>
      <c r="B109" s="553">
        <v>43497</v>
      </c>
      <c r="C109" s="553">
        <v>43508</v>
      </c>
      <c r="D109" s="547">
        <f t="shared" si="3"/>
        <v>11</v>
      </c>
      <c r="E109" s="558">
        <v>8366.7900000000009</v>
      </c>
      <c r="F109" s="549">
        <f t="shared" si="4"/>
        <v>92034.69</v>
      </c>
    </row>
    <row r="110" spans="1:6">
      <c r="A110" s="319">
        <f t="shared" si="5"/>
        <v>96</v>
      </c>
      <c r="B110" s="553">
        <v>43497</v>
      </c>
      <c r="C110" s="553">
        <v>43508</v>
      </c>
      <c r="D110" s="547">
        <f t="shared" si="3"/>
        <v>11</v>
      </c>
      <c r="E110" s="558">
        <v>8424.7099999999991</v>
      </c>
      <c r="F110" s="549">
        <f t="shared" si="4"/>
        <v>92671.81</v>
      </c>
    </row>
    <row r="111" spans="1:6">
      <c r="A111" s="319">
        <f t="shared" si="5"/>
        <v>97</v>
      </c>
      <c r="B111" s="553">
        <v>43497</v>
      </c>
      <c r="C111" s="553">
        <v>43508</v>
      </c>
      <c r="D111" s="547">
        <f t="shared" si="3"/>
        <v>11</v>
      </c>
      <c r="E111" s="558">
        <v>8893.4699999999993</v>
      </c>
      <c r="F111" s="549">
        <f t="shared" si="4"/>
        <v>97828.17</v>
      </c>
    </row>
    <row r="112" spans="1:6">
      <c r="A112" s="319">
        <f t="shared" si="5"/>
        <v>98</v>
      </c>
      <c r="B112" s="553">
        <v>43497</v>
      </c>
      <c r="C112" s="553">
        <v>43508</v>
      </c>
      <c r="D112" s="547">
        <f t="shared" si="3"/>
        <v>11</v>
      </c>
      <c r="E112" s="558">
        <v>9083.2800000000007</v>
      </c>
      <c r="F112" s="549">
        <f t="shared" si="4"/>
        <v>99916.08</v>
      </c>
    </row>
    <row r="113" spans="1:6">
      <c r="A113" s="319">
        <f t="shared" si="5"/>
        <v>99</v>
      </c>
      <c r="B113" s="553">
        <v>43497</v>
      </c>
      <c r="C113" s="553">
        <v>43508</v>
      </c>
      <c r="D113" s="547">
        <f t="shared" si="3"/>
        <v>11</v>
      </c>
      <c r="E113" s="558">
        <v>9164.36</v>
      </c>
      <c r="F113" s="549">
        <f t="shared" si="4"/>
        <v>100807.96</v>
      </c>
    </row>
    <row r="114" spans="1:6">
      <c r="A114" s="319">
        <f t="shared" si="5"/>
        <v>100</v>
      </c>
      <c r="B114" s="553">
        <v>43497</v>
      </c>
      <c r="C114" s="553">
        <v>43508</v>
      </c>
      <c r="D114" s="547">
        <f t="shared" si="3"/>
        <v>11</v>
      </c>
      <c r="E114" s="558">
        <v>9329.1299999999992</v>
      </c>
      <c r="F114" s="549">
        <f t="shared" si="4"/>
        <v>102620.43</v>
      </c>
    </row>
    <row r="115" spans="1:6">
      <c r="A115" s="319">
        <f t="shared" si="5"/>
        <v>101</v>
      </c>
      <c r="B115" s="553">
        <v>43497</v>
      </c>
      <c r="C115" s="553">
        <v>43508</v>
      </c>
      <c r="D115" s="547">
        <f t="shared" si="3"/>
        <v>11</v>
      </c>
      <c r="E115" s="558">
        <v>9919.19</v>
      </c>
      <c r="F115" s="549">
        <f t="shared" si="4"/>
        <v>109111.09000000001</v>
      </c>
    </row>
    <row r="116" spans="1:6">
      <c r="A116" s="319">
        <f t="shared" si="5"/>
        <v>102</v>
      </c>
      <c r="B116" s="553">
        <v>43497</v>
      </c>
      <c r="C116" s="553">
        <v>43508</v>
      </c>
      <c r="D116" s="547">
        <f t="shared" si="3"/>
        <v>11</v>
      </c>
      <c r="E116" s="558">
        <v>10173.120000000001</v>
      </c>
      <c r="F116" s="549">
        <f t="shared" si="4"/>
        <v>111904.32000000001</v>
      </c>
    </row>
    <row r="117" spans="1:6">
      <c r="A117" s="319">
        <f t="shared" si="5"/>
        <v>103</v>
      </c>
      <c r="B117" s="553">
        <v>43497</v>
      </c>
      <c r="C117" s="553">
        <v>43508</v>
      </c>
      <c r="D117" s="547">
        <f t="shared" si="3"/>
        <v>11</v>
      </c>
      <c r="E117" s="558">
        <v>10663.33</v>
      </c>
      <c r="F117" s="549">
        <f t="shared" si="4"/>
        <v>117296.63</v>
      </c>
    </row>
    <row r="118" spans="1:6">
      <c r="A118" s="319">
        <f t="shared" si="5"/>
        <v>104</v>
      </c>
      <c r="B118" s="553">
        <v>43497</v>
      </c>
      <c r="C118" s="553">
        <v>43508</v>
      </c>
      <c r="D118" s="547">
        <f t="shared" si="3"/>
        <v>11</v>
      </c>
      <c r="E118" s="558">
        <v>10893.36</v>
      </c>
      <c r="F118" s="549">
        <f t="shared" si="4"/>
        <v>119826.96</v>
      </c>
    </row>
    <row r="119" spans="1:6">
      <c r="A119" s="319">
        <f t="shared" si="5"/>
        <v>105</v>
      </c>
      <c r="B119" s="553">
        <v>43497</v>
      </c>
      <c r="C119" s="553">
        <v>43508</v>
      </c>
      <c r="D119" s="547">
        <f t="shared" si="3"/>
        <v>11</v>
      </c>
      <c r="E119" s="558">
        <v>12768.18</v>
      </c>
      <c r="F119" s="549">
        <f t="shared" si="4"/>
        <v>140449.98000000001</v>
      </c>
    </row>
    <row r="120" spans="1:6">
      <c r="A120" s="319">
        <f t="shared" si="5"/>
        <v>106</v>
      </c>
      <c r="B120" s="553">
        <v>43497</v>
      </c>
      <c r="C120" s="553">
        <v>43508</v>
      </c>
      <c r="D120" s="547">
        <f t="shared" si="3"/>
        <v>11</v>
      </c>
      <c r="E120" s="558">
        <v>12917.23</v>
      </c>
      <c r="F120" s="549">
        <f t="shared" si="4"/>
        <v>142089.53</v>
      </c>
    </row>
    <row r="121" spans="1:6">
      <c r="A121" s="319">
        <f t="shared" si="5"/>
        <v>107</v>
      </c>
      <c r="B121" s="553">
        <v>43497</v>
      </c>
      <c r="C121" s="553">
        <v>43508</v>
      </c>
      <c r="D121" s="547">
        <f t="shared" si="3"/>
        <v>11</v>
      </c>
      <c r="E121" s="558">
        <v>13290.46</v>
      </c>
      <c r="F121" s="549">
        <f t="shared" si="4"/>
        <v>146195.06</v>
      </c>
    </row>
    <row r="122" spans="1:6">
      <c r="A122" s="319">
        <f t="shared" si="5"/>
        <v>108</v>
      </c>
      <c r="B122" s="553">
        <v>43497</v>
      </c>
      <c r="C122" s="553">
        <v>43508</v>
      </c>
      <c r="D122" s="547">
        <f t="shared" si="3"/>
        <v>11</v>
      </c>
      <c r="E122" s="558">
        <v>14811.43</v>
      </c>
      <c r="F122" s="549">
        <f t="shared" si="4"/>
        <v>162925.73000000001</v>
      </c>
    </row>
    <row r="123" spans="1:6">
      <c r="A123" s="319">
        <f t="shared" si="5"/>
        <v>109</v>
      </c>
      <c r="B123" s="553">
        <v>43497</v>
      </c>
      <c r="C123" s="553">
        <v>43508</v>
      </c>
      <c r="D123" s="547">
        <f t="shared" si="3"/>
        <v>11</v>
      </c>
      <c r="E123" s="558">
        <v>18559.18</v>
      </c>
      <c r="F123" s="549">
        <f t="shared" si="4"/>
        <v>204150.98</v>
      </c>
    </row>
    <row r="124" spans="1:6">
      <c r="A124" s="319">
        <f t="shared" si="5"/>
        <v>110</v>
      </c>
      <c r="B124" s="553">
        <v>43497</v>
      </c>
      <c r="C124" s="553">
        <v>43508</v>
      </c>
      <c r="D124" s="547">
        <f t="shared" si="3"/>
        <v>11</v>
      </c>
      <c r="E124" s="558">
        <v>19413.310000000001</v>
      </c>
      <c r="F124" s="549">
        <f t="shared" si="4"/>
        <v>213546.41</v>
      </c>
    </row>
    <row r="125" spans="1:6">
      <c r="A125" s="319">
        <f t="shared" si="5"/>
        <v>111</v>
      </c>
      <c r="B125" s="553">
        <v>43497</v>
      </c>
      <c r="C125" s="553">
        <v>43508</v>
      </c>
      <c r="D125" s="547">
        <f t="shared" si="3"/>
        <v>11</v>
      </c>
      <c r="E125" s="558">
        <v>19528.95</v>
      </c>
      <c r="F125" s="549">
        <f t="shared" si="4"/>
        <v>214818.45</v>
      </c>
    </row>
    <row r="126" spans="1:6">
      <c r="A126" s="319">
        <f t="shared" si="5"/>
        <v>112</v>
      </c>
      <c r="B126" s="553">
        <v>43497</v>
      </c>
      <c r="C126" s="553">
        <v>43508</v>
      </c>
      <c r="D126" s="547">
        <f t="shared" si="3"/>
        <v>11</v>
      </c>
      <c r="E126" s="558">
        <v>23952.87</v>
      </c>
      <c r="F126" s="549">
        <f t="shared" si="4"/>
        <v>263481.57</v>
      </c>
    </row>
    <row r="127" spans="1:6">
      <c r="A127" s="319">
        <f t="shared" si="5"/>
        <v>113</v>
      </c>
      <c r="B127" s="553">
        <v>43497</v>
      </c>
      <c r="C127" s="553">
        <v>43508</v>
      </c>
      <c r="D127" s="547">
        <f t="shared" si="3"/>
        <v>11</v>
      </c>
      <c r="E127" s="558">
        <v>30660.79</v>
      </c>
      <c r="F127" s="549">
        <f t="shared" si="4"/>
        <v>337268.69</v>
      </c>
    </row>
    <row r="128" spans="1:6">
      <c r="A128" s="319">
        <f t="shared" si="5"/>
        <v>114</v>
      </c>
      <c r="B128" s="553">
        <v>43497</v>
      </c>
      <c r="C128" s="553">
        <v>43508</v>
      </c>
      <c r="D128" s="547">
        <f t="shared" si="3"/>
        <v>11</v>
      </c>
      <c r="E128" s="558">
        <v>36045.800000000003</v>
      </c>
      <c r="F128" s="549">
        <f t="shared" si="4"/>
        <v>396503.80000000005</v>
      </c>
    </row>
    <row r="129" spans="1:6">
      <c r="A129" s="319">
        <f t="shared" si="5"/>
        <v>115</v>
      </c>
      <c r="B129" s="553">
        <v>43497</v>
      </c>
      <c r="C129" s="553">
        <v>43508</v>
      </c>
      <c r="D129" s="547">
        <f t="shared" si="3"/>
        <v>11</v>
      </c>
      <c r="E129" s="558">
        <v>37528.11</v>
      </c>
      <c r="F129" s="549">
        <f t="shared" si="4"/>
        <v>412809.21</v>
      </c>
    </row>
    <row r="130" spans="1:6">
      <c r="A130" s="319">
        <f t="shared" si="5"/>
        <v>116</v>
      </c>
      <c r="B130" s="553">
        <v>43497</v>
      </c>
      <c r="C130" s="553">
        <v>43508</v>
      </c>
      <c r="D130" s="547">
        <f t="shared" si="3"/>
        <v>11</v>
      </c>
      <c r="E130" s="558">
        <v>42398.7</v>
      </c>
      <c r="F130" s="549">
        <f t="shared" si="4"/>
        <v>466385.69999999995</v>
      </c>
    </row>
    <row r="131" spans="1:6">
      <c r="A131" s="319">
        <f t="shared" si="5"/>
        <v>117</v>
      </c>
      <c r="B131" s="553">
        <v>43497</v>
      </c>
      <c r="C131" s="553">
        <v>43508</v>
      </c>
      <c r="D131" s="547">
        <f t="shared" si="3"/>
        <v>11</v>
      </c>
      <c r="E131" s="558">
        <v>45640.6</v>
      </c>
      <c r="F131" s="549">
        <f t="shared" si="4"/>
        <v>502046.6</v>
      </c>
    </row>
    <row r="132" spans="1:6">
      <c r="A132" s="319">
        <f t="shared" si="5"/>
        <v>118</v>
      </c>
      <c r="B132" s="553">
        <v>43497</v>
      </c>
      <c r="C132" s="553">
        <v>43508</v>
      </c>
      <c r="D132" s="547">
        <f t="shared" si="3"/>
        <v>11</v>
      </c>
      <c r="E132" s="558">
        <v>47205.1</v>
      </c>
      <c r="F132" s="549">
        <f t="shared" si="4"/>
        <v>519256.1</v>
      </c>
    </row>
    <row r="133" spans="1:6">
      <c r="A133" s="319">
        <f t="shared" si="5"/>
        <v>119</v>
      </c>
      <c r="B133" s="553">
        <v>43497</v>
      </c>
      <c r="C133" s="553">
        <v>43508</v>
      </c>
      <c r="D133" s="547">
        <f t="shared" si="3"/>
        <v>11</v>
      </c>
      <c r="E133" s="558">
        <v>102302.8</v>
      </c>
      <c r="F133" s="549">
        <f t="shared" si="4"/>
        <v>1125330.8</v>
      </c>
    </row>
    <row r="134" spans="1:6">
      <c r="A134" s="319">
        <f t="shared" si="5"/>
        <v>120</v>
      </c>
      <c r="B134" s="553">
        <v>43500</v>
      </c>
      <c r="C134" s="553">
        <v>43536</v>
      </c>
      <c r="D134" s="547">
        <f t="shared" si="3"/>
        <v>36</v>
      </c>
      <c r="E134" s="558">
        <v>4476.38</v>
      </c>
      <c r="F134" s="549">
        <f t="shared" si="4"/>
        <v>161149.68</v>
      </c>
    </row>
    <row r="135" spans="1:6">
      <c r="A135" s="319">
        <f t="shared" si="5"/>
        <v>121</v>
      </c>
      <c r="B135" s="553">
        <v>43501</v>
      </c>
      <c r="C135" s="553">
        <v>43536</v>
      </c>
      <c r="D135" s="547">
        <f t="shared" si="3"/>
        <v>35</v>
      </c>
      <c r="E135" s="558">
        <v>4980.26</v>
      </c>
      <c r="F135" s="549">
        <f t="shared" si="4"/>
        <v>174309.1</v>
      </c>
    </row>
    <row r="136" spans="1:6">
      <c r="A136" s="319">
        <f t="shared" si="5"/>
        <v>122</v>
      </c>
      <c r="B136" s="553">
        <v>43501</v>
      </c>
      <c r="C136" s="553">
        <v>43536</v>
      </c>
      <c r="D136" s="547">
        <f t="shared" si="3"/>
        <v>35</v>
      </c>
      <c r="E136" s="558">
        <v>7675.39</v>
      </c>
      <c r="F136" s="549">
        <f t="shared" si="4"/>
        <v>268638.65000000002</v>
      </c>
    </row>
    <row r="137" spans="1:6">
      <c r="A137" s="319">
        <f t="shared" si="5"/>
        <v>123</v>
      </c>
      <c r="B137" s="553">
        <v>43502</v>
      </c>
      <c r="C137" s="553">
        <v>43536</v>
      </c>
      <c r="D137" s="547">
        <f t="shared" si="3"/>
        <v>34</v>
      </c>
      <c r="E137" s="558">
        <v>3000.2</v>
      </c>
      <c r="F137" s="549">
        <f t="shared" si="4"/>
        <v>102006.79999999999</v>
      </c>
    </row>
    <row r="138" spans="1:6">
      <c r="A138" s="319">
        <f t="shared" si="5"/>
        <v>124</v>
      </c>
      <c r="B138" s="553">
        <v>43503</v>
      </c>
      <c r="C138" s="553">
        <v>43536</v>
      </c>
      <c r="D138" s="547">
        <f t="shared" si="3"/>
        <v>33</v>
      </c>
      <c r="E138" s="558">
        <v>3143.22</v>
      </c>
      <c r="F138" s="549">
        <f t="shared" si="4"/>
        <v>103726.26</v>
      </c>
    </row>
    <row r="139" spans="1:6">
      <c r="A139" s="319">
        <f t="shared" si="5"/>
        <v>125</v>
      </c>
      <c r="B139" s="553">
        <v>43504</v>
      </c>
      <c r="C139" s="553">
        <v>43536</v>
      </c>
      <c r="D139" s="547">
        <f t="shared" si="3"/>
        <v>32</v>
      </c>
      <c r="E139" s="558">
        <v>272.01</v>
      </c>
      <c r="F139" s="549">
        <f t="shared" si="4"/>
        <v>8704.32</v>
      </c>
    </row>
    <row r="140" spans="1:6">
      <c r="A140" s="319">
        <f t="shared" si="5"/>
        <v>126</v>
      </c>
      <c r="B140" s="553">
        <v>43504</v>
      </c>
      <c r="C140" s="553">
        <v>43536</v>
      </c>
      <c r="D140" s="547">
        <f t="shared" si="3"/>
        <v>32</v>
      </c>
      <c r="E140" s="558">
        <v>4131.33</v>
      </c>
      <c r="F140" s="549">
        <f t="shared" si="4"/>
        <v>132202.56</v>
      </c>
    </row>
    <row r="141" spans="1:6">
      <c r="A141" s="319">
        <f t="shared" si="5"/>
        <v>127</v>
      </c>
      <c r="B141" s="553">
        <v>43504</v>
      </c>
      <c r="C141" s="553">
        <v>43536</v>
      </c>
      <c r="D141" s="547">
        <f t="shared" si="3"/>
        <v>32</v>
      </c>
      <c r="E141" s="558">
        <v>4194.68</v>
      </c>
      <c r="F141" s="549">
        <f t="shared" si="4"/>
        <v>134229.76000000001</v>
      </c>
    </row>
    <row r="142" spans="1:6">
      <c r="A142" s="319">
        <f t="shared" si="5"/>
        <v>128</v>
      </c>
      <c r="B142" s="553">
        <v>43507</v>
      </c>
      <c r="C142" s="553">
        <v>43536</v>
      </c>
      <c r="D142" s="547">
        <f t="shared" ref="D142:D203" si="6">C142-B142</f>
        <v>29</v>
      </c>
      <c r="E142" s="558">
        <v>431.24</v>
      </c>
      <c r="F142" s="549">
        <f t="shared" ref="F142:F203" si="7">E142*D142</f>
        <v>12505.960000000001</v>
      </c>
    </row>
    <row r="143" spans="1:6">
      <c r="A143" s="319">
        <f t="shared" ref="A143:A206" si="8">A142+1</f>
        <v>129</v>
      </c>
      <c r="B143" s="553">
        <v>43507</v>
      </c>
      <c r="C143" s="553">
        <v>43536</v>
      </c>
      <c r="D143" s="547">
        <f t="shared" si="6"/>
        <v>29</v>
      </c>
      <c r="E143" s="558">
        <v>530.75</v>
      </c>
      <c r="F143" s="549">
        <f t="shared" si="7"/>
        <v>15391.75</v>
      </c>
    </row>
    <row r="144" spans="1:6">
      <c r="A144" s="319">
        <f t="shared" si="8"/>
        <v>130</v>
      </c>
      <c r="B144" s="553">
        <v>43507</v>
      </c>
      <c r="C144" s="553">
        <v>43536</v>
      </c>
      <c r="D144" s="547">
        <f t="shared" si="6"/>
        <v>29</v>
      </c>
      <c r="E144" s="558">
        <v>3590.39</v>
      </c>
      <c r="F144" s="549">
        <f t="shared" si="7"/>
        <v>104121.31</v>
      </c>
    </row>
    <row r="145" spans="1:6">
      <c r="A145" s="319">
        <f t="shared" si="8"/>
        <v>131</v>
      </c>
      <c r="B145" s="553">
        <v>43507</v>
      </c>
      <c r="C145" s="553">
        <v>43536</v>
      </c>
      <c r="D145" s="547">
        <f t="shared" si="6"/>
        <v>29</v>
      </c>
      <c r="E145" s="558">
        <v>5234.0600000000004</v>
      </c>
      <c r="F145" s="549">
        <f t="shared" si="7"/>
        <v>151787.74000000002</v>
      </c>
    </row>
    <row r="146" spans="1:6">
      <c r="A146" s="319">
        <f t="shared" si="8"/>
        <v>132</v>
      </c>
      <c r="B146" s="553">
        <v>43508</v>
      </c>
      <c r="C146" s="553">
        <v>43536</v>
      </c>
      <c r="D146" s="547">
        <f t="shared" si="6"/>
        <v>28</v>
      </c>
      <c r="E146" s="558">
        <v>4190.6499999999996</v>
      </c>
      <c r="F146" s="549">
        <f t="shared" si="7"/>
        <v>117338.19999999998</v>
      </c>
    </row>
    <row r="147" spans="1:6">
      <c r="A147" s="319">
        <f t="shared" si="8"/>
        <v>133</v>
      </c>
      <c r="B147" s="553">
        <v>43511</v>
      </c>
      <c r="C147" s="553">
        <v>43536</v>
      </c>
      <c r="D147" s="547">
        <f t="shared" si="6"/>
        <v>25</v>
      </c>
      <c r="E147" s="558">
        <v>17414.68</v>
      </c>
      <c r="F147" s="549">
        <f t="shared" si="7"/>
        <v>435367</v>
      </c>
    </row>
    <row r="148" spans="1:6">
      <c r="A148" s="319">
        <f t="shared" si="8"/>
        <v>134</v>
      </c>
      <c r="B148" s="553">
        <v>43516</v>
      </c>
      <c r="C148" s="553">
        <v>43536</v>
      </c>
      <c r="D148" s="547">
        <f t="shared" si="6"/>
        <v>20</v>
      </c>
      <c r="E148" s="558">
        <v>4740.3500000000004</v>
      </c>
      <c r="F148" s="549">
        <f t="shared" si="7"/>
        <v>94807</v>
      </c>
    </row>
    <row r="149" spans="1:6">
      <c r="A149" s="319">
        <f t="shared" si="8"/>
        <v>135</v>
      </c>
      <c r="B149" s="553">
        <v>43516</v>
      </c>
      <c r="C149" s="553">
        <v>43536</v>
      </c>
      <c r="D149" s="547">
        <f t="shared" si="6"/>
        <v>20</v>
      </c>
      <c r="E149" s="558">
        <v>4962.84</v>
      </c>
      <c r="F149" s="549">
        <f t="shared" si="7"/>
        <v>99256.8</v>
      </c>
    </row>
    <row r="150" spans="1:6">
      <c r="A150" s="319">
        <f t="shared" si="8"/>
        <v>136</v>
      </c>
      <c r="B150" s="553">
        <v>43523</v>
      </c>
      <c r="C150" s="553">
        <v>43536</v>
      </c>
      <c r="D150" s="547">
        <f t="shared" si="6"/>
        <v>13</v>
      </c>
      <c r="E150" s="558">
        <v>411.33</v>
      </c>
      <c r="F150" s="549">
        <f t="shared" si="7"/>
        <v>5347.29</v>
      </c>
    </row>
    <row r="151" spans="1:6">
      <c r="A151" s="319">
        <f t="shared" si="8"/>
        <v>137</v>
      </c>
      <c r="B151" s="553">
        <v>43523</v>
      </c>
      <c r="C151" s="553">
        <v>43536</v>
      </c>
      <c r="D151" s="547">
        <f t="shared" si="6"/>
        <v>13</v>
      </c>
      <c r="E151" s="558">
        <v>2129.15</v>
      </c>
      <c r="F151" s="549">
        <f t="shared" si="7"/>
        <v>27678.95</v>
      </c>
    </row>
    <row r="152" spans="1:6">
      <c r="A152" s="319">
        <f t="shared" si="8"/>
        <v>138</v>
      </c>
      <c r="B152" s="553">
        <v>43523</v>
      </c>
      <c r="C152" s="553">
        <v>43536</v>
      </c>
      <c r="D152" s="547">
        <f t="shared" si="6"/>
        <v>13</v>
      </c>
      <c r="E152" s="558">
        <v>2770.57</v>
      </c>
      <c r="F152" s="549">
        <f t="shared" si="7"/>
        <v>36017.410000000003</v>
      </c>
    </row>
    <row r="153" spans="1:6">
      <c r="A153" s="319">
        <f t="shared" si="8"/>
        <v>139</v>
      </c>
      <c r="B153" s="553">
        <v>43524</v>
      </c>
      <c r="C153" s="553">
        <v>43536</v>
      </c>
      <c r="D153" s="547">
        <f t="shared" si="6"/>
        <v>12</v>
      </c>
      <c r="E153" s="558">
        <v>39.81</v>
      </c>
      <c r="F153" s="549">
        <f t="shared" si="7"/>
        <v>477.72</v>
      </c>
    </row>
    <row r="154" spans="1:6">
      <c r="A154" s="319">
        <f t="shared" si="8"/>
        <v>140</v>
      </c>
      <c r="B154" s="553">
        <v>43524</v>
      </c>
      <c r="C154" s="553">
        <v>43536</v>
      </c>
      <c r="D154" s="547">
        <f t="shared" si="6"/>
        <v>12</v>
      </c>
      <c r="E154" s="558">
        <v>99.52</v>
      </c>
      <c r="F154" s="549">
        <f t="shared" si="7"/>
        <v>1194.24</v>
      </c>
    </row>
    <row r="155" spans="1:6">
      <c r="A155" s="319">
        <f t="shared" si="8"/>
        <v>141</v>
      </c>
      <c r="B155" s="553">
        <v>43524</v>
      </c>
      <c r="C155" s="553">
        <v>43536</v>
      </c>
      <c r="D155" s="547">
        <f t="shared" si="6"/>
        <v>12</v>
      </c>
      <c r="E155" s="558">
        <v>3465.75</v>
      </c>
      <c r="F155" s="549">
        <f t="shared" si="7"/>
        <v>41589</v>
      </c>
    </row>
    <row r="156" spans="1:6">
      <c r="A156" s="319">
        <f t="shared" si="8"/>
        <v>142</v>
      </c>
      <c r="B156" s="553">
        <v>43524</v>
      </c>
      <c r="C156" s="553">
        <v>43536</v>
      </c>
      <c r="D156" s="547">
        <f t="shared" si="6"/>
        <v>12</v>
      </c>
      <c r="E156" s="558">
        <v>3850.24</v>
      </c>
      <c r="F156" s="549">
        <f t="shared" si="7"/>
        <v>46202.879999999997</v>
      </c>
    </row>
    <row r="157" spans="1:6">
      <c r="A157" s="319">
        <f t="shared" si="8"/>
        <v>143</v>
      </c>
      <c r="B157" s="553">
        <v>43525</v>
      </c>
      <c r="C157" s="553">
        <v>43536</v>
      </c>
      <c r="D157" s="547">
        <f t="shared" si="6"/>
        <v>11</v>
      </c>
      <c r="E157" s="558">
        <v>33.17</v>
      </c>
      <c r="F157" s="549">
        <f t="shared" si="7"/>
        <v>364.87</v>
      </c>
    </row>
    <row r="158" spans="1:6">
      <c r="A158" s="319">
        <f t="shared" si="8"/>
        <v>144</v>
      </c>
      <c r="B158" s="553">
        <v>43525</v>
      </c>
      <c r="C158" s="553">
        <v>43536</v>
      </c>
      <c r="D158" s="547">
        <f t="shared" si="6"/>
        <v>11</v>
      </c>
      <c r="E158" s="558">
        <v>39.81</v>
      </c>
      <c r="F158" s="549">
        <f t="shared" si="7"/>
        <v>437.91</v>
      </c>
    </row>
    <row r="159" spans="1:6">
      <c r="A159" s="319">
        <f t="shared" si="8"/>
        <v>145</v>
      </c>
      <c r="B159" s="553">
        <v>43525</v>
      </c>
      <c r="C159" s="553">
        <v>43536</v>
      </c>
      <c r="D159" s="547">
        <f t="shared" si="6"/>
        <v>11</v>
      </c>
      <c r="E159" s="558">
        <v>44.69</v>
      </c>
      <c r="F159" s="549">
        <f t="shared" si="7"/>
        <v>491.59</v>
      </c>
    </row>
    <row r="160" spans="1:6">
      <c r="A160" s="319">
        <f t="shared" si="8"/>
        <v>146</v>
      </c>
      <c r="B160" s="553">
        <v>43525</v>
      </c>
      <c r="C160" s="553">
        <v>43536</v>
      </c>
      <c r="D160" s="547">
        <f t="shared" si="6"/>
        <v>11</v>
      </c>
      <c r="E160" s="558">
        <v>256.24</v>
      </c>
      <c r="F160" s="549">
        <f t="shared" si="7"/>
        <v>2818.6400000000003</v>
      </c>
    </row>
    <row r="161" spans="1:6">
      <c r="A161" s="319">
        <f t="shared" si="8"/>
        <v>147</v>
      </c>
      <c r="B161" s="553">
        <v>43525</v>
      </c>
      <c r="C161" s="553">
        <v>43536</v>
      </c>
      <c r="D161" s="547">
        <f t="shared" si="6"/>
        <v>11</v>
      </c>
      <c r="E161" s="558">
        <v>265.38</v>
      </c>
      <c r="F161" s="549">
        <f t="shared" si="7"/>
        <v>2919.18</v>
      </c>
    </row>
    <row r="162" spans="1:6">
      <c r="A162" s="319">
        <f t="shared" si="8"/>
        <v>148</v>
      </c>
      <c r="B162" s="553">
        <v>43525</v>
      </c>
      <c r="C162" s="553">
        <v>43536</v>
      </c>
      <c r="D162" s="547">
        <f t="shared" si="6"/>
        <v>11</v>
      </c>
      <c r="E162" s="558">
        <v>265.38</v>
      </c>
      <c r="F162" s="549">
        <f t="shared" si="7"/>
        <v>2919.18</v>
      </c>
    </row>
    <row r="163" spans="1:6">
      <c r="A163" s="319">
        <f t="shared" si="8"/>
        <v>149</v>
      </c>
      <c r="B163" s="553">
        <v>43525</v>
      </c>
      <c r="C163" s="553">
        <v>43536</v>
      </c>
      <c r="D163" s="547">
        <f t="shared" si="6"/>
        <v>11</v>
      </c>
      <c r="E163" s="558">
        <v>298.55</v>
      </c>
      <c r="F163" s="549">
        <f t="shared" si="7"/>
        <v>3284.05</v>
      </c>
    </row>
    <row r="164" spans="1:6">
      <c r="A164" s="319">
        <f t="shared" si="8"/>
        <v>150</v>
      </c>
      <c r="B164" s="553">
        <v>43525</v>
      </c>
      <c r="C164" s="553">
        <v>43536</v>
      </c>
      <c r="D164" s="547">
        <f t="shared" si="6"/>
        <v>11</v>
      </c>
      <c r="E164" s="558">
        <v>331.72</v>
      </c>
      <c r="F164" s="549">
        <f t="shared" si="7"/>
        <v>3648.92</v>
      </c>
    </row>
    <row r="165" spans="1:6">
      <c r="A165" s="319">
        <f t="shared" si="8"/>
        <v>151</v>
      </c>
      <c r="B165" s="553">
        <v>43525</v>
      </c>
      <c r="C165" s="553">
        <v>43536</v>
      </c>
      <c r="D165" s="547">
        <f t="shared" si="6"/>
        <v>11</v>
      </c>
      <c r="E165" s="558">
        <v>364.89</v>
      </c>
      <c r="F165" s="549">
        <f t="shared" si="7"/>
        <v>4013.79</v>
      </c>
    </row>
    <row r="166" spans="1:6">
      <c r="A166" s="319">
        <f t="shared" si="8"/>
        <v>152</v>
      </c>
      <c r="B166" s="553">
        <v>43525</v>
      </c>
      <c r="C166" s="553">
        <v>43536</v>
      </c>
      <c r="D166" s="547">
        <f t="shared" si="6"/>
        <v>11</v>
      </c>
      <c r="E166" s="558">
        <v>398.06</v>
      </c>
      <c r="F166" s="549">
        <f t="shared" si="7"/>
        <v>4378.66</v>
      </c>
    </row>
    <row r="167" spans="1:6">
      <c r="A167" s="319">
        <f t="shared" si="8"/>
        <v>153</v>
      </c>
      <c r="B167" s="553">
        <v>43525</v>
      </c>
      <c r="C167" s="553">
        <v>43536</v>
      </c>
      <c r="D167" s="547">
        <f t="shared" si="6"/>
        <v>11</v>
      </c>
      <c r="E167" s="558">
        <v>471.04</v>
      </c>
      <c r="F167" s="549">
        <f t="shared" si="7"/>
        <v>5181.4400000000005</v>
      </c>
    </row>
    <row r="168" spans="1:6">
      <c r="A168" s="319">
        <f t="shared" si="8"/>
        <v>154</v>
      </c>
      <c r="B168" s="553">
        <v>43525</v>
      </c>
      <c r="C168" s="553">
        <v>43564</v>
      </c>
      <c r="D168" s="547">
        <f t="shared" si="6"/>
        <v>39</v>
      </c>
      <c r="E168" s="558">
        <v>619.41999999999996</v>
      </c>
      <c r="F168" s="549">
        <f t="shared" si="7"/>
        <v>24157.379999999997</v>
      </c>
    </row>
    <row r="169" spans="1:6">
      <c r="A169" s="319">
        <f t="shared" si="8"/>
        <v>155</v>
      </c>
      <c r="B169" s="553">
        <v>43525</v>
      </c>
      <c r="C169" s="553">
        <v>43536</v>
      </c>
      <c r="D169" s="547">
        <f t="shared" si="6"/>
        <v>11</v>
      </c>
      <c r="E169" s="558">
        <v>1247.27</v>
      </c>
      <c r="F169" s="549">
        <f t="shared" si="7"/>
        <v>13719.97</v>
      </c>
    </row>
    <row r="170" spans="1:6">
      <c r="A170" s="319">
        <f t="shared" si="8"/>
        <v>156</v>
      </c>
      <c r="B170" s="553">
        <v>43525</v>
      </c>
      <c r="C170" s="553">
        <v>43536</v>
      </c>
      <c r="D170" s="547">
        <f t="shared" si="6"/>
        <v>11</v>
      </c>
      <c r="E170" s="558">
        <v>1267.17</v>
      </c>
      <c r="F170" s="549">
        <f t="shared" si="7"/>
        <v>13938.87</v>
      </c>
    </row>
    <row r="171" spans="1:6">
      <c r="A171" s="319">
        <f t="shared" si="8"/>
        <v>157</v>
      </c>
      <c r="B171" s="553">
        <v>43525</v>
      </c>
      <c r="C171" s="553">
        <v>43536</v>
      </c>
      <c r="D171" s="547">
        <f t="shared" si="6"/>
        <v>11</v>
      </c>
      <c r="E171" s="558">
        <v>1326.88</v>
      </c>
      <c r="F171" s="549">
        <f t="shared" si="7"/>
        <v>14595.68</v>
      </c>
    </row>
    <row r="172" spans="1:6">
      <c r="A172" s="319">
        <f t="shared" si="8"/>
        <v>158</v>
      </c>
      <c r="B172" s="553">
        <v>43525</v>
      </c>
      <c r="C172" s="553">
        <v>43536</v>
      </c>
      <c r="D172" s="547">
        <f t="shared" si="6"/>
        <v>11</v>
      </c>
      <c r="E172" s="558">
        <v>1464.74</v>
      </c>
      <c r="F172" s="549">
        <f t="shared" si="7"/>
        <v>16112.14</v>
      </c>
    </row>
    <row r="173" spans="1:6">
      <c r="A173" s="319">
        <f t="shared" si="8"/>
        <v>159</v>
      </c>
      <c r="B173" s="553">
        <v>43525</v>
      </c>
      <c r="C173" s="553">
        <v>43536</v>
      </c>
      <c r="D173" s="547">
        <f t="shared" si="6"/>
        <v>11</v>
      </c>
      <c r="E173" s="558">
        <v>1731.58</v>
      </c>
      <c r="F173" s="549">
        <f t="shared" si="7"/>
        <v>19047.379999999997</v>
      </c>
    </row>
    <row r="174" spans="1:6">
      <c r="A174" s="319">
        <f t="shared" si="8"/>
        <v>160</v>
      </c>
      <c r="B174" s="553">
        <v>43525</v>
      </c>
      <c r="C174" s="553">
        <v>43536</v>
      </c>
      <c r="D174" s="547">
        <f t="shared" si="6"/>
        <v>11</v>
      </c>
      <c r="E174" s="558">
        <v>2007</v>
      </c>
      <c r="F174" s="549">
        <f t="shared" si="7"/>
        <v>22077</v>
      </c>
    </row>
    <row r="175" spans="1:6">
      <c r="A175" s="319">
        <f t="shared" si="8"/>
        <v>161</v>
      </c>
      <c r="B175" s="553">
        <v>43525</v>
      </c>
      <c r="C175" s="553">
        <v>43536</v>
      </c>
      <c r="D175" s="547">
        <f t="shared" si="6"/>
        <v>11</v>
      </c>
      <c r="E175" s="558">
        <v>2007</v>
      </c>
      <c r="F175" s="549">
        <f t="shared" si="7"/>
        <v>22077</v>
      </c>
    </row>
    <row r="176" spans="1:6">
      <c r="A176" s="319">
        <f t="shared" si="8"/>
        <v>162</v>
      </c>
      <c r="B176" s="553">
        <v>43525</v>
      </c>
      <c r="C176" s="553">
        <v>43536</v>
      </c>
      <c r="D176" s="547">
        <f t="shared" si="6"/>
        <v>11</v>
      </c>
      <c r="E176" s="558">
        <v>2007</v>
      </c>
      <c r="F176" s="549">
        <f t="shared" si="7"/>
        <v>22077</v>
      </c>
    </row>
    <row r="177" spans="1:6">
      <c r="A177" s="319">
        <f t="shared" si="8"/>
        <v>163</v>
      </c>
      <c r="B177" s="553">
        <v>43525</v>
      </c>
      <c r="C177" s="553">
        <v>43536</v>
      </c>
      <c r="D177" s="547">
        <f t="shared" si="6"/>
        <v>11</v>
      </c>
      <c r="E177" s="558">
        <v>2007</v>
      </c>
      <c r="F177" s="549">
        <f t="shared" si="7"/>
        <v>22077</v>
      </c>
    </row>
    <row r="178" spans="1:6">
      <c r="A178" s="319">
        <f t="shared" si="8"/>
        <v>164</v>
      </c>
      <c r="B178" s="553">
        <v>43525</v>
      </c>
      <c r="C178" s="553">
        <v>43536</v>
      </c>
      <c r="D178" s="547">
        <f t="shared" si="6"/>
        <v>11</v>
      </c>
      <c r="E178" s="558">
        <v>2007</v>
      </c>
      <c r="F178" s="549">
        <f t="shared" si="7"/>
        <v>22077</v>
      </c>
    </row>
    <row r="179" spans="1:6">
      <c r="A179" s="319">
        <f t="shared" si="8"/>
        <v>165</v>
      </c>
      <c r="B179" s="553">
        <v>43525</v>
      </c>
      <c r="C179" s="553">
        <v>43536</v>
      </c>
      <c r="D179" s="547">
        <f t="shared" si="6"/>
        <v>11</v>
      </c>
      <c r="E179" s="558">
        <v>2007</v>
      </c>
      <c r="F179" s="549">
        <f t="shared" si="7"/>
        <v>22077</v>
      </c>
    </row>
    <row r="180" spans="1:6">
      <c r="A180" s="319">
        <f t="shared" si="8"/>
        <v>166</v>
      </c>
      <c r="B180" s="553">
        <v>43525</v>
      </c>
      <c r="C180" s="553">
        <v>43536</v>
      </c>
      <c r="D180" s="547">
        <f t="shared" si="6"/>
        <v>11</v>
      </c>
      <c r="E180" s="558">
        <v>2007</v>
      </c>
      <c r="F180" s="549">
        <f t="shared" si="7"/>
        <v>22077</v>
      </c>
    </row>
    <row r="181" spans="1:6">
      <c r="A181" s="319">
        <f t="shared" si="8"/>
        <v>167</v>
      </c>
      <c r="B181" s="553">
        <v>43525</v>
      </c>
      <c r="C181" s="553">
        <v>43536</v>
      </c>
      <c r="D181" s="547">
        <f t="shared" si="6"/>
        <v>11</v>
      </c>
      <c r="E181" s="558">
        <v>2025.23</v>
      </c>
      <c r="F181" s="549">
        <f t="shared" si="7"/>
        <v>22277.53</v>
      </c>
    </row>
    <row r="182" spans="1:6">
      <c r="A182" s="319">
        <f t="shared" si="8"/>
        <v>168</v>
      </c>
      <c r="B182" s="553">
        <v>43525</v>
      </c>
      <c r="C182" s="553">
        <v>43536</v>
      </c>
      <c r="D182" s="547">
        <f t="shared" si="6"/>
        <v>11</v>
      </c>
      <c r="E182" s="558">
        <v>2514.75</v>
      </c>
      <c r="F182" s="549">
        <f t="shared" si="7"/>
        <v>27662.25</v>
      </c>
    </row>
    <row r="183" spans="1:6">
      <c r="A183" s="319">
        <f t="shared" si="8"/>
        <v>169</v>
      </c>
      <c r="B183" s="553">
        <v>43525</v>
      </c>
      <c r="C183" s="553">
        <v>43536</v>
      </c>
      <c r="D183" s="547">
        <f t="shared" si="6"/>
        <v>11</v>
      </c>
      <c r="E183" s="558">
        <v>2587.42</v>
      </c>
      <c r="F183" s="549">
        <f t="shared" si="7"/>
        <v>28461.620000000003</v>
      </c>
    </row>
    <row r="184" spans="1:6">
      <c r="A184" s="319">
        <f t="shared" si="8"/>
        <v>170</v>
      </c>
      <c r="B184" s="553">
        <v>43525</v>
      </c>
      <c r="C184" s="553">
        <v>43536</v>
      </c>
      <c r="D184" s="547">
        <f t="shared" si="6"/>
        <v>11</v>
      </c>
      <c r="E184" s="558">
        <v>2648.7</v>
      </c>
      <c r="F184" s="549">
        <f t="shared" si="7"/>
        <v>29135.699999999997</v>
      </c>
    </row>
    <row r="185" spans="1:6">
      <c r="A185" s="319">
        <f t="shared" si="8"/>
        <v>171</v>
      </c>
      <c r="B185" s="553">
        <v>43525</v>
      </c>
      <c r="C185" s="553">
        <v>43536</v>
      </c>
      <c r="D185" s="547">
        <f t="shared" si="6"/>
        <v>11</v>
      </c>
      <c r="E185" s="558">
        <v>2859.87</v>
      </c>
      <c r="F185" s="549">
        <f t="shared" si="7"/>
        <v>31458.57</v>
      </c>
    </row>
    <row r="186" spans="1:6">
      <c r="A186" s="319">
        <f t="shared" si="8"/>
        <v>172</v>
      </c>
      <c r="B186" s="553">
        <v>43525</v>
      </c>
      <c r="C186" s="553">
        <v>43536</v>
      </c>
      <c r="D186" s="547">
        <f t="shared" si="6"/>
        <v>11</v>
      </c>
      <c r="E186" s="558">
        <v>3032.99</v>
      </c>
      <c r="F186" s="549">
        <f t="shared" si="7"/>
        <v>33362.89</v>
      </c>
    </row>
    <row r="187" spans="1:6">
      <c r="A187" s="319">
        <f t="shared" si="8"/>
        <v>173</v>
      </c>
      <c r="B187" s="553">
        <v>43525</v>
      </c>
      <c r="C187" s="553">
        <v>43536</v>
      </c>
      <c r="D187" s="547">
        <f t="shared" si="6"/>
        <v>11</v>
      </c>
      <c r="E187" s="558">
        <v>3167.84</v>
      </c>
      <c r="F187" s="549">
        <f t="shared" si="7"/>
        <v>34846.240000000005</v>
      </c>
    </row>
    <row r="188" spans="1:6">
      <c r="A188" s="319">
        <f t="shared" si="8"/>
        <v>174</v>
      </c>
      <c r="B188" s="553">
        <v>43525</v>
      </c>
      <c r="C188" s="553">
        <v>43536</v>
      </c>
      <c r="D188" s="547">
        <f t="shared" si="6"/>
        <v>11</v>
      </c>
      <c r="E188" s="558">
        <v>3341.93</v>
      </c>
      <c r="F188" s="549">
        <f t="shared" si="7"/>
        <v>36761.229999999996</v>
      </c>
    </row>
    <row r="189" spans="1:6">
      <c r="A189" s="319">
        <f t="shared" si="8"/>
        <v>175</v>
      </c>
      <c r="B189" s="553">
        <v>43525</v>
      </c>
      <c r="C189" s="553">
        <v>43536</v>
      </c>
      <c r="D189" s="547">
        <f t="shared" si="6"/>
        <v>11</v>
      </c>
      <c r="E189" s="558">
        <v>3510.37</v>
      </c>
      <c r="F189" s="549">
        <f t="shared" si="7"/>
        <v>38614.07</v>
      </c>
    </row>
    <row r="190" spans="1:6">
      <c r="A190" s="319">
        <f t="shared" si="8"/>
        <v>176</v>
      </c>
      <c r="B190" s="553">
        <v>43525</v>
      </c>
      <c r="C190" s="553">
        <v>43536</v>
      </c>
      <c r="D190" s="547">
        <f t="shared" si="6"/>
        <v>11</v>
      </c>
      <c r="E190" s="558">
        <v>3614.7</v>
      </c>
      <c r="F190" s="549">
        <f t="shared" si="7"/>
        <v>39761.699999999997</v>
      </c>
    </row>
    <row r="191" spans="1:6">
      <c r="A191" s="319">
        <f t="shared" si="8"/>
        <v>177</v>
      </c>
      <c r="B191" s="553">
        <v>43525</v>
      </c>
      <c r="C191" s="553">
        <v>43536</v>
      </c>
      <c r="D191" s="547">
        <f t="shared" si="6"/>
        <v>11</v>
      </c>
      <c r="E191" s="558">
        <v>3640.75</v>
      </c>
      <c r="F191" s="549">
        <f t="shared" si="7"/>
        <v>40048.25</v>
      </c>
    </row>
    <row r="192" spans="1:6">
      <c r="A192" s="319">
        <f t="shared" si="8"/>
        <v>178</v>
      </c>
      <c r="B192" s="553">
        <v>43525</v>
      </c>
      <c r="C192" s="553">
        <v>43536</v>
      </c>
      <c r="D192" s="547">
        <f t="shared" si="6"/>
        <v>11</v>
      </c>
      <c r="E192" s="558">
        <v>3776.23</v>
      </c>
      <c r="F192" s="549">
        <f t="shared" si="7"/>
        <v>41538.53</v>
      </c>
    </row>
    <row r="193" spans="1:6">
      <c r="A193" s="319">
        <f t="shared" si="8"/>
        <v>179</v>
      </c>
      <c r="B193" s="553">
        <v>43525</v>
      </c>
      <c r="C193" s="553">
        <v>43536</v>
      </c>
      <c r="D193" s="547">
        <f t="shared" si="6"/>
        <v>11</v>
      </c>
      <c r="E193" s="558">
        <v>3886.22</v>
      </c>
      <c r="F193" s="549">
        <f t="shared" si="7"/>
        <v>42748.42</v>
      </c>
    </row>
    <row r="194" spans="1:6">
      <c r="A194" s="319">
        <f t="shared" si="8"/>
        <v>180</v>
      </c>
      <c r="B194" s="553">
        <v>43525</v>
      </c>
      <c r="C194" s="553">
        <v>43536</v>
      </c>
      <c r="D194" s="547">
        <f t="shared" si="6"/>
        <v>11</v>
      </c>
      <c r="E194" s="558">
        <v>3888.51</v>
      </c>
      <c r="F194" s="549">
        <f t="shared" si="7"/>
        <v>42773.61</v>
      </c>
    </row>
    <row r="195" spans="1:6">
      <c r="A195" s="319">
        <f t="shared" si="8"/>
        <v>181</v>
      </c>
      <c r="B195" s="553">
        <v>43525</v>
      </c>
      <c r="C195" s="553">
        <v>43536</v>
      </c>
      <c r="D195" s="547">
        <f t="shared" si="6"/>
        <v>11</v>
      </c>
      <c r="E195" s="558">
        <v>4052.77</v>
      </c>
      <c r="F195" s="549">
        <f t="shared" si="7"/>
        <v>44580.47</v>
      </c>
    </row>
    <row r="196" spans="1:6">
      <c r="A196" s="319">
        <f t="shared" si="8"/>
        <v>182</v>
      </c>
      <c r="B196" s="553">
        <v>43525</v>
      </c>
      <c r="C196" s="553">
        <v>43536</v>
      </c>
      <c r="D196" s="547">
        <f t="shared" si="6"/>
        <v>11</v>
      </c>
      <c r="E196" s="558">
        <v>4146.34</v>
      </c>
      <c r="F196" s="549">
        <f t="shared" si="7"/>
        <v>45609.740000000005</v>
      </c>
    </row>
    <row r="197" spans="1:6">
      <c r="A197" s="319">
        <f t="shared" si="8"/>
        <v>183</v>
      </c>
      <c r="B197" s="553">
        <v>43525</v>
      </c>
      <c r="C197" s="553">
        <v>43536</v>
      </c>
      <c r="D197" s="547">
        <f t="shared" si="6"/>
        <v>11</v>
      </c>
      <c r="E197" s="558">
        <v>4175.33</v>
      </c>
      <c r="F197" s="549">
        <f t="shared" si="7"/>
        <v>45928.63</v>
      </c>
    </row>
    <row r="198" spans="1:6">
      <c r="A198" s="319">
        <f t="shared" si="8"/>
        <v>184</v>
      </c>
      <c r="B198" s="553">
        <v>43525</v>
      </c>
      <c r="C198" s="553">
        <v>43536</v>
      </c>
      <c r="D198" s="547">
        <f t="shared" si="6"/>
        <v>11</v>
      </c>
      <c r="E198" s="558">
        <v>4435.5200000000004</v>
      </c>
      <c r="F198" s="549">
        <f t="shared" si="7"/>
        <v>48790.720000000001</v>
      </c>
    </row>
    <row r="199" spans="1:6">
      <c r="A199" s="319">
        <f t="shared" si="8"/>
        <v>185</v>
      </c>
      <c r="B199" s="553">
        <v>43525</v>
      </c>
      <c r="C199" s="553">
        <v>43536</v>
      </c>
      <c r="D199" s="547">
        <f t="shared" si="6"/>
        <v>11</v>
      </c>
      <c r="E199" s="558">
        <v>4456.8900000000003</v>
      </c>
      <c r="F199" s="549">
        <f t="shared" si="7"/>
        <v>49025.79</v>
      </c>
    </row>
    <row r="200" spans="1:6">
      <c r="A200" s="319">
        <f t="shared" si="8"/>
        <v>186</v>
      </c>
      <c r="B200" s="553">
        <v>43525</v>
      </c>
      <c r="C200" s="553">
        <v>43536</v>
      </c>
      <c r="D200" s="547">
        <f t="shared" si="6"/>
        <v>11</v>
      </c>
      <c r="E200" s="558">
        <v>4465.6899999999996</v>
      </c>
      <c r="F200" s="549">
        <f t="shared" si="7"/>
        <v>49122.59</v>
      </c>
    </row>
    <row r="201" spans="1:6">
      <c r="A201" s="319">
        <f t="shared" si="8"/>
        <v>187</v>
      </c>
      <c r="B201" s="553">
        <v>43525</v>
      </c>
      <c r="C201" s="553">
        <v>43536</v>
      </c>
      <c r="D201" s="547">
        <f t="shared" si="6"/>
        <v>11</v>
      </c>
      <c r="E201" s="558">
        <v>4666.03</v>
      </c>
      <c r="F201" s="549">
        <f t="shared" si="7"/>
        <v>51326.329999999994</v>
      </c>
    </row>
    <row r="202" spans="1:6">
      <c r="A202" s="319">
        <f t="shared" si="8"/>
        <v>188</v>
      </c>
      <c r="B202" s="553">
        <v>43525</v>
      </c>
      <c r="C202" s="553">
        <v>43536</v>
      </c>
      <c r="D202" s="547">
        <f t="shared" si="6"/>
        <v>11</v>
      </c>
      <c r="E202" s="558">
        <v>4705.1499999999996</v>
      </c>
      <c r="F202" s="549">
        <f t="shared" si="7"/>
        <v>51756.649999999994</v>
      </c>
    </row>
    <row r="203" spans="1:6">
      <c r="A203" s="319">
        <f t="shared" si="8"/>
        <v>189</v>
      </c>
      <c r="B203" s="553">
        <v>43525</v>
      </c>
      <c r="C203" s="553">
        <v>43536</v>
      </c>
      <c r="D203" s="547">
        <f t="shared" si="6"/>
        <v>11</v>
      </c>
      <c r="E203" s="558">
        <v>4708.29</v>
      </c>
      <c r="F203" s="549">
        <f t="shared" si="7"/>
        <v>51791.19</v>
      </c>
    </row>
    <row r="204" spans="1:6">
      <c r="A204" s="319">
        <f t="shared" si="8"/>
        <v>190</v>
      </c>
      <c r="B204" s="553">
        <v>43525</v>
      </c>
      <c r="C204" s="553">
        <v>43564</v>
      </c>
      <c r="D204" s="547">
        <f t="shared" ref="D204:D254" si="9">C204-B204</f>
        <v>39</v>
      </c>
      <c r="E204" s="558">
        <v>4710.34</v>
      </c>
      <c r="F204" s="549">
        <f t="shared" ref="F204:F254" si="10">E204*D204</f>
        <v>183703.26</v>
      </c>
    </row>
    <row r="205" spans="1:6">
      <c r="A205" s="319">
        <f t="shared" si="8"/>
        <v>191</v>
      </c>
      <c r="B205" s="553">
        <v>43525</v>
      </c>
      <c r="C205" s="553">
        <v>43536</v>
      </c>
      <c r="D205" s="547">
        <f t="shared" si="9"/>
        <v>11</v>
      </c>
      <c r="E205" s="558">
        <v>4768.04</v>
      </c>
      <c r="F205" s="549">
        <f t="shared" si="10"/>
        <v>52448.44</v>
      </c>
    </row>
    <row r="206" spans="1:6">
      <c r="A206" s="319">
        <f t="shared" si="8"/>
        <v>192</v>
      </c>
      <c r="B206" s="553">
        <v>43525</v>
      </c>
      <c r="C206" s="553">
        <v>43536</v>
      </c>
      <c r="D206" s="547">
        <f t="shared" si="9"/>
        <v>11</v>
      </c>
      <c r="E206" s="558">
        <v>4781.2</v>
      </c>
      <c r="F206" s="549">
        <f t="shared" si="10"/>
        <v>52593.2</v>
      </c>
    </row>
    <row r="207" spans="1:6">
      <c r="A207" s="319">
        <f t="shared" ref="A207:A270" si="11">A206+1</f>
        <v>193</v>
      </c>
      <c r="B207" s="553">
        <v>43525</v>
      </c>
      <c r="C207" s="553">
        <v>43536</v>
      </c>
      <c r="D207" s="547">
        <f t="shared" si="9"/>
        <v>11</v>
      </c>
      <c r="E207" s="558">
        <v>4817.6499999999996</v>
      </c>
      <c r="F207" s="549">
        <f t="shared" si="10"/>
        <v>52994.149999999994</v>
      </c>
    </row>
    <row r="208" spans="1:6">
      <c r="A208" s="319">
        <f t="shared" si="11"/>
        <v>194</v>
      </c>
      <c r="B208" s="553">
        <v>43525</v>
      </c>
      <c r="C208" s="553">
        <v>43536</v>
      </c>
      <c r="D208" s="547">
        <f t="shared" si="9"/>
        <v>11</v>
      </c>
      <c r="E208" s="558">
        <v>4839.6499999999996</v>
      </c>
      <c r="F208" s="549">
        <f t="shared" si="10"/>
        <v>53236.149999999994</v>
      </c>
    </row>
    <row r="209" spans="1:6">
      <c r="A209" s="319">
        <f t="shared" si="11"/>
        <v>195</v>
      </c>
      <c r="B209" s="553">
        <v>43525</v>
      </c>
      <c r="C209" s="553">
        <v>43536</v>
      </c>
      <c r="D209" s="547">
        <f t="shared" si="9"/>
        <v>11</v>
      </c>
      <c r="E209" s="558">
        <v>4888.04</v>
      </c>
      <c r="F209" s="549">
        <f t="shared" si="10"/>
        <v>53768.44</v>
      </c>
    </row>
    <row r="210" spans="1:6">
      <c r="A210" s="319">
        <f t="shared" si="11"/>
        <v>196</v>
      </c>
      <c r="B210" s="553">
        <v>43525</v>
      </c>
      <c r="C210" s="553">
        <v>43536</v>
      </c>
      <c r="D210" s="547">
        <f t="shared" si="9"/>
        <v>11</v>
      </c>
      <c r="E210" s="558">
        <v>4911.93</v>
      </c>
      <c r="F210" s="549">
        <f t="shared" si="10"/>
        <v>54031.23</v>
      </c>
    </row>
    <row r="211" spans="1:6">
      <c r="A211" s="319">
        <f t="shared" si="11"/>
        <v>197</v>
      </c>
      <c r="B211" s="553">
        <v>43525</v>
      </c>
      <c r="C211" s="553">
        <v>43536</v>
      </c>
      <c r="D211" s="547">
        <f t="shared" si="9"/>
        <v>11</v>
      </c>
      <c r="E211" s="558">
        <v>5038.67</v>
      </c>
      <c r="F211" s="549">
        <f t="shared" si="10"/>
        <v>55425.37</v>
      </c>
    </row>
    <row r="212" spans="1:6">
      <c r="A212" s="319">
        <f t="shared" si="11"/>
        <v>198</v>
      </c>
      <c r="B212" s="553">
        <v>43525</v>
      </c>
      <c r="C212" s="553">
        <v>43536</v>
      </c>
      <c r="D212" s="547">
        <f t="shared" si="9"/>
        <v>11</v>
      </c>
      <c r="E212" s="558">
        <v>5189.74</v>
      </c>
      <c r="F212" s="549">
        <f t="shared" si="10"/>
        <v>57087.14</v>
      </c>
    </row>
    <row r="213" spans="1:6">
      <c r="A213" s="319">
        <f t="shared" si="11"/>
        <v>199</v>
      </c>
      <c r="B213" s="553">
        <v>43525</v>
      </c>
      <c r="C213" s="553">
        <v>43536</v>
      </c>
      <c r="D213" s="547">
        <f t="shared" si="9"/>
        <v>11</v>
      </c>
      <c r="E213" s="558">
        <v>5221.1499999999996</v>
      </c>
      <c r="F213" s="549">
        <f t="shared" si="10"/>
        <v>57432.649999999994</v>
      </c>
    </row>
    <row r="214" spans="1:6">
      <c r="A214" s="319">
        <f t="shared" si="11"/>
        <v>200</v>
      </c>
      <c r="B214" s="553">
        <v>43525</v>
      </c>
      <c r="C214" s="553">
        <v>43536</v>
      </c>
      <c r="D214" s="547">
        <f t="shared" si="9"/>
        <v>11</v>
      </c>
      <c r="E214" s="558">
        <v>5248.8</v>
      </c>
      <c r="F214" s="549">
        <f t="shared" si="10"/>
        <v>57736.800000000003</v>
      </c>
    </row>
    <row r="215" spans="1:6">
      <c r="A215" s="319">
        <f t="shared" si="11"/>
        <v>201</v>
      </c>
      <c r="B215" s="553">
        <v>43525</v>
      </c>
      <c r="C215" s="553">
        <v>43536</v>
      </c>
      <c r="D215" s="547">
        <f t="shared" si="9"/>
        <v>11</v>
      </c>
      <c r="E215" s="558">
        <v>5267.66</v>
      </c>
      <c r="F215" s="549">
        <f t="shared" si="10"/>
        <v>57944.259999999995</v>
      </c>
    </row>
    <row r="216" spans="1:6">
      <c r="A216" s="319">
        <f t="shared" si="11"/>
        <v>202</v>
      </c>
      <c r="B216" s="553">
        <v>43525</v>
      </c>
      <c r="C216" s="553">
        <v>43536</v>
      </c>
      <c r="D216" s="547">
        <f t="shared" si="9"/>
        <v>11</v>
      </c>
      <c r="E216" s="558">
        <v>5333.65</v>
      </c>
      <c r="F216" s="549">
        <f t="shared" si="10"/>
        <v>58670.149999999994</v>
      </c>
    </row>
    <row r="217" spans="1:6">
      <c r="A217" s="319">
        <f t="shared" si="11"/>
        <v>203</v>
      </c>
      <c r="B217" s="553">
        <v>43525</v>
      </c>
      <c r="C217" s="553">
        <v>43536</v>
      </c>
      <c r="D217" s="547">
        <f t="shared" si="9"/>
        <v>11</v>
      </c>
      <c r="E217" s="558">
        <v>5355.02</v>
      </c>
      <c r="F217" s="549">
        <f t="shared" si="10"/>
        <v>58905.22</v>
      </c>
    </row>
    <row r="218" spans="1:6">
      <c r="A218" s="319">
        <f t="shared" si="11"/>
        <v>204</v>
      </c>
      <c r="B218" s="553">
        <v>43525</v>
      </c>
      <c r="C218" s="553">
        <v>43536</v>
      </c>
      <c r="D218" s="547">
        <f t="shared" si="9"/>
        <v>11</v>
      </c>
      <c r="E218" s="558">
        <v>5422.9</v>
      </c>
      <c r="F218" s="549">
        <f t="shared" si="10"/>
        <v>59651.899999999994</v>
      </c>
    </row>
    <row r="219" spans="1:6">
      <c r="A219" s="319">
        <f t="shared" si="11"/>
        <v>205</v>
      </c>
      <c r="B219" s="553">
        <v>43525</v>
      </c>
      <c r="C219" s="553">
        <v>43536</v>
      </c>
      <c r="D219" s="547">
        <f t="shared" si="9"/>
        <v>11</v>
      </c>
      <c r="E219" s="558">
        <v>5609.56</v>
      </c>
      <c r="F219" s="549">
        <f t="shared" si="10"/>
        <v>61705.16</v>
      </c>
    </row>
    <row r="220" spans="1:6">
      <c r="A220" s="319">
        <f t="shared" si="11"/>
        <v>206</v>
      </c>
      <c r="B220" s="553">
        <v>43525</v>
      </c>
      <c r="C220" s="553">
        <v>43536</v>
      </c>
      <c r="D220" s="547">
        <f t="shared" si="9"/>
        <v>11</v>
      </c>
      <c r="E220" s="558">
        <v>5757.89</v>
      </c>
      <c r="F220" s="549">
        <f t="shared" si="10"/>
        <v>63336.79</v>
      </c>
    </row>
    <row r="221" spans="1:6">
      <c r="A221" s="319">
        <f t="shared" si="11"/>
        <v>207</v>
      </c>
      <c r="B221" s="553">
        <v>43525</v>
      </c>
      <c r="C221" s="553">
        <v>43536</v>
      </c>
      <c r="D221" s="547">
        <f t="shared" si="9"/>
        <v>11</v>
      </c>
      <c r="E221" s="558">
        <v>5912.88</v>
      </c>
      <c r="F221" s="549">
        <f t="shared" si="10"/>
        <v>65041.68</v>
      </c>
    </row>
    <row r="222" spans="1:6">
      <c r="A222" s="319">
        <f t="shared" si="11"/>
        <v>208</v>
      </c>
      <c r="B222" s="553">
        <v>43525</v>
      </c>
      <c r="C222" s="553">
        <v>43536</v>
      </c>
      <c r="D222" s="547">
        <f t="shared" si="9"/>
        <v>11</v>
      </c>
      <c r="E222" s="558">
        <v>5928.84</v>
      </c>
      <c r="F222" s="549">
        <f t="shared" si="10"/>
        <v>65217.240000000005</v>
      </c>
    </row>
    <row r="223" spans="1:6">
      <c r="A223" s="319">
        <f t="shared" si="11"/>
        <v>209</v>
      </c>
      <c r="B223" s="553">
        <v>43525</v>
      </c>
      <c r="C223" s="553">
        <v>43536</v>
      </c>
      <c r="D223" s="547">
        <f t="shared" si="9"/>
        <v>11</v>
      </c>
      <c r="E223" s="558">
        <v>6099.79</v>
      </c>
      <c r="F223" s="549">
        <f t="shared" si="10"/>
        <v>67097.69</v>
      </c>
    </row>
    <row r="224" spans="1:6">
      <c r="A224" s="319">
        <f t="shared" si="11"/>
        <v>210</v>
      </c>
      <c r="B224" s="553">
        <v>43525</v>
      </c>
      <c r="C224" s="553">
        <v>43536</v>
      </c>
      <c r="D224" s="547">
        <f t="shared" si="9"/>
        <v>11</v>
      </c>
      <c r="E224" s="558">
        <v>6118.34</v>
      </c>
      <c r="F224" s="549">
        <f t="shared" si="10"/>
        <v>67301.740000000005</v>
      </c>
    </row>
    <row r="225" spans="1:6">
      <c r="A225" s="319">
        <f t="shared" si="11"/>
        <v>211</v>
      </c>
      <c r="B225" s="553">
        <v>43525</v>
      </c>
      <c r="C225" s="553">
        <v>43536</v>
      </c>
      <c r="D225" s="547">
        <f t="shared" si="9"/>
        <v>11</v>
      </c>
      <c r="E225" s="558">
        <v>6192.81</v>
      </c>
      <c r="F225" s="549">
        <f t="shared" si="10"/>
        <v>68120.91</v>
      </c>
    </row>
    <row r="226" spans="1:6">
      <c r="A226" s="319">
        <f t="shared" si="11"/>
        <v>212</v>
      </c>
      <c r="B226" s="553">
        <v>43525</v>
      </c>
      <c r="C226" s="553">
        <v>43536</v>
      </c>
      <c r="D226" s="547">
        <f t="shared" si="9"/>
        <v>11</v>
      </c>
      <c r="E226" s="558">
        <v>6615.16</v>
      </c>
      <c r="F226" s="549">
        <f t="shared" si="10"/>
        <v>72766.759999999995</v>
      </c>
    </row>
    <row r="227" spans="1:6">
      <c r="A227" s="319">
        <f t="shared" si="11"/>
        <v>213</v>
      </c>
      <c r="B227" s="553">
        <v>43525</v>
      </c>
      <c r="C227" s="553">
        <v>43536</v>
      </c>
      <c r="D227" s="547">
        <f t="shared" si="9"/>
        <v>11</v>
      </c>
      <c r="E227" s="558">
        <v>6696.44</v>
      </c>
      <c r="F227" s="549">
        <f t="shared" si="10"/>
        <v>73660.84</v>
      </c>
    </row>
    <row r="228" spans="1:6">
      <c r="A228" s="319">
        <f t="shared" si="11"/>
        <v>214</v>
      </c>
      <c r="B228" s="553">
        <v>43525</v>
      </c>
      <c r="C228" s="553">
        <v>43536</v>
      </c>
      <c r="D228" s="547">
        <f t="shared" si="9"/>
        <v>11</v>
      </c>
      <c r="E228" s="558">
        <v>7538.43</v>
      </c>
      <c r="F228" s="549">
        <f t="shared" si="10"/>
        <v>82922.73000000001</v>
      </c>
    </row>
    <row r="229" spans="1:6">
      <c r="A229" s="319">
        <f t="shared" si="11"/>
        <v>215</v>
      </c>
      <c r="B229" s="553">
        <v>43525</v>
      </c>
      <c r="C229" s="553">
        <v>43536</v>
      </c>
      <c r="D229" s="547">
        <f t="shared" si="9"/>
        <v>11</v>
      </c>
      <c r="E229" s="558">
        <v>7664.76</v>
      </c>
      <c r="F229" s="549">
        <f t="shared" si="10"/>
        <v>84312.36</v>
      </c>
    </row>
    <row r="230" spans="1:6">
      <c r="A230" s="319">
        <f t="shared" si="11"/>
        <v>216</v>
      </c>
      <c r="B230" s="553">
        <v>43525</v>
      </c>
      <c r="C230" s="553">
        <v>43536</v>
      </c>
      <c r="D230" s="547">
        <f t="shared" si="9"/>
        <v>11</v>
      </c>
      <c r="E230" s="558">
        <v>7672.3</v>
      </c>
      <c r="F230" s="549">
        <f t="shared" si="10"/>
        <v>84395.3</v>
      </c>
    </row>
    <row r="231" spans="1:6">
      <c r="A231" s="319">
        <f t="shared" si="11"/>
        <v>217</v>
      </c>
      <c r="B231" s="553">
        <v>43525</v>
      </c>
      <c r="C231" s="553">
        <v>43536</v>
      </c>
      <c r="D231" s="547">
        <f t="shared" si="9"/>
        <v>11</v>
      </c>
      <c r="E231" s="558">
        <v>7737.03</v>
      </c>
      <c r="F231" s="549">
        <f t="shared" si="10"/>
        <v>85107.33</v>
      </c>
    </row>
    <row r="232" spans="1:6">
      <c r="A232" s="319">
        <f t="shared" si="11"/>
        <v>218</v>
      </c>
      <c r="B232" s="553">
        <v>43525</v>
      </c>
      <c r="C232" s="553">
        <v>43536</v>
      </c>
      <c r="D232" s="547">
        <f t="shared" si="9"/>
        <v>11</v>
      </c>
      <c r="E232" s="558">
        <v>7992.21</v>
      </c>
      <c r="F232" s="549">
        <f t="shared" si="10"/>
        <v>87914.31</v>
      </c>
    </row>
    <row r="233" spans="1:6">
      <c r="A233" s="319">
        <f t="shared" si="11"/>
        <v>219</v>
      </c>
      <c r="B233" s="553">
        <v>43525</v>
      </c>
      <c r="C233" s="553">
        <v>43536</v>
      </c>
      <c r="D233" s="547">
        <f t="shared" si="9"/>
        <v>11</v>
      </c>
      <c r="E233" s="558">
        <v>8178.24</v>
      </c>
      <c r="F233" s="549">
        <f t="shared" si="10"/>
        <v>89960.639999999999</v>
      </c>
    </row>
    <row r="234" spans="1:6">
      <c r="A234" s="319">
        <f t="shared" si="11"/>
        <v>220</v>
      </c>
      <c r="B234" s="553">
        <v>43525</v>
      </c>
      <c r="C234" s="553">
        <v>43536</v>
      </c>
      <c r="D234" s="547">
        <f t="shared" si="9"/>
        <v>11</v>
      </c>
      <c r="E234" s="558">
        <v>8755.83</v>
      </c>
      <c r="F234" s="549">
        <f t="shared" si="10"/>
        <v>96314.13</v>
      </c>
    </row>
    <row r="235" spans="1:6">
      <c r="A235" s="319">
        <f t="shared" si="11"/>
        <v>221</v>
      </c>
      <c r="B235" s="553">
        <v>43525</v>
      </c>
      <c r="C235" s="553">
        <v>43536</v>
      </c>
      <c r="D235" s="547">
        <f t="shared" si="9"/>
        <v>11</v>
      </c>
      <c r="E235" s="558">
        <v>10645.1</v>
      </c>
      <c r="F235" s="549">
        <f t="shared" si="10"/>
        <v>117096.1</v>
      </c>
    </row>
    <row r="236" spans="1:6">
      <c r="A236" s="319">
        <f t="shared" si="11"/>
        <v>222</v>
      </c>
      <c r="B236" s="553">
        <v>43525</v>
      </c>
      <c r="C236" s="553">
        <v>43536</v>
      </c>
      <c r="D236" s="547">
        <f t="shared" si="9"/>
        <v>11</v>
      </c>
      <c r="E236" s="558">
        <v>10698.53</v>
      </c>
      <c r="F236" s="549">
        <f t="shared" si="10"/>
        <v>117683.83</v>
      </c>
    </row>
    <row r="237" spans="1:6">
      <c r="A237" s="319">
        <f t="shared" si="11"/>
        <v>223</v>
      </c>
      <c r="B237" s="553">
        <v>43525</v>
      </c>
      <c r="C237" s="553">
        <v>43536</v>
      </c>
      <c r="D237" s="547">
        <f t="shared" si="9"/>
        <v>11</v>
      </c>
      <c r="E237" s="558">
        <v>10842.25</v>
      </c>
      <c r="F237" s="549">
        <f t="shared" si="10"/>
        <v>119264.75</v>
      </c>
    </row>
    <row r="238" spans="1:6">
      <c r="A238" s="319">
        <f t="shared" si="11"/>
        <v>224</v>
      </c>
      <c r="B238" s="553">
        <v>43525</v>
      </c>
      <c r="C238" s="553">
        <v>43536</v>
      </c>
      <c r="D238" s="547">
        <f t="shared" si="9"/>
        <v>11</v>
      </c>
      <c r="E238" s="558">
        <v>11648.19</v>
      </c>
      <c r="F238" s="549">
        <f t="shared" si="10"/>
        <v>128130.09000000001</v>
      </c>
    </row>
    <row r="239" spans="1:6">
      <c r="A239" s="319">
        <f t="shared" si="11"/>
        <v>225</v>
      </c>
      <c r="B239" s="553">
        <v>43525</v>
      </c>
      <c r="C239" s="553">
        <v>43536</v>
      </c>
      <c r="D239" s="547">
        <f t="shared" si="9"/>
        <v>11</v>
      </c>
      <c r="E239" s="558">
        <v>11831.71</v>
      </c>
      <c r="F239" s="549">
        <f t="shared" si="10"/>
        <v>130148.81</v>
      </c>
    </row>
    <row r="240" spans="1:6">
      <c r="A240" s="319">
        <f t="shared" si="11"/>
        <v>226</v>
      </c>
      <c r="B240" s="553">
        <v>43525</v>
      </c>
      <c r="C240" s="553">
        <v>43536</v>
      </c>
      <c r="D240" s="547">
        <f t="shared" si="9"/>
        <v>11</v>
      </c>
      <c r="E240" s="558">
        <v>12282.98</v>
      </c>
      <c r="F240" s="549">
        <f t="shared" si="10"/>
        <v>135112.78</v>
      </c>
    </row>
    <row r="241" spans="1:6">
      <c r="A241" s="319">
        <f t="shared" si="11"/>
        <v>227</v>
      </c>
      <c r="B241" s="553">
        <v>43525</v>
      </c>
      <c r="C241" s="553">
        <v>43536</v>
      </c>
      <c r="D241" s="547">
        <f t="shared" si="9"/>
        <v>11</v>
      </c>
      <c r="E241" s="558">
        <v>17869.080000000002</v>
      </c>
      <c r="F241" s="549">
        <f t="shared" si="10"/>
        <v>196559.88</v>
      </c>
    </row>
    <row r="242" spans="1:6">
      <c r="A242" s="319">
        <f t="shared" si="11"/>
        <v>228</v>
      </c>
      <c r="B242" s="553">
        <v>43525</v>
      </c>
      <c r="C242" s="553">
        <v>43536</v>
      </c>
      <c r="D242" s="547">
        <f t="shared" si="9"/>
        <v>11</v>
      </c>
      <c r="E242" s="558">
        <v>18429.080000000002</v>
      </c>
      <c r="F242" s="549">
        <f t="shared" si="10"/>
        <v>202719.88</v>
      </c>
    </row>
    <row r="243" spans="1:6">
      <c r="A243" s="319">
        <f t="shared" si="11"/>
        <v>229</v>
      </c>
      <c r="B243" s="553">
        <v>43525</v>
      </c>
      <c r="C243" s="553">
        <v>43536</v>
      </c>
      <c r="D243" s="547">
        <f t="shared" si="9"/>
        <v>11</v>
      </c>
      <c r="E243" s="558">
        <v>21560.07</v>
      </c>
      <c r="F243" s="549">
        <f t="shared" si="10"/>
        <v>237160.77</v>
      </c>
    </row>
    <row r="244" spans="1:6">
      <c r="A244" s="319">
        <f t="shared" si="11"/>
        <v>230</v>
      </c>
      <c r="B244" s="553">
        <v>43525</v>
      </c>
      <c r="C244" s="553">
        <v>43536</v>
      </c>
      <c r="D244" s="547">
        <f t="shared" si="9"/>
        <v>11</v>
      </c>
      <c r="E244" s="558">
        <v>26330.73</v>
      </c>
      <c r="F244" s="549">
        <f t="shared" si="10"/>
        <v>289638.02999999997</v>
      </c>
    </row>
    <row r="245" spans="1:6">
      <c r="A245" s="319">
        <f t="shared" si="11"/>
        <v>231</v>
      </c>
      <c r="B245" s="553">
        <v>43525</v>
      </c>
      <c r="C245" s="553">
        <v>43536</v>
      </c>
      <c r="D245" s="547">
        <f t="shared" si="9"/>
        <v>11</v>
      </c>
      <c r="E245" s="558">
        <v>26460.400000000001</v>
      </c>
      <c r="F245" s="549">
        <f t="shared" si="10"/>
        <v>291064.40000000002</v>
      </c>
    </row>
    <row r="246" spans="1:6">
      <c r="A246" s="319">
        <f t="shared" si="11"/>
        <v>232</v>
      </c>
      <c r="B246" s="553">
        <v>43525</v>
      </c>
      <c r="C246" s="553">
        <v>43536</v>
      </c>
      <c r="D246" s="547">
        <f t="shared" si="9"/>
        <v>11</v>
      </c>
      <c r="E246" s="558">
        <v>34752.65</v>
      </c>
      <c r="F246" s="549">
        <f t="shared" si="10"/>
        <v>382279.15</v>
      </c>
    </row>
    <row r="247" spans="1:6">
      <c r="A247" s="319">
        <f t="shared" si="11"/>
        <v>233</v>
      </c>
      <c r="B247" s="553">
        <v>43525</v>
      </c>
      <c r="C247" s="553">
        <v>43536</v>
      </c>
      <c r="D247" s="547">
        <f t="shared" si="9"/>
        <v>11</v>
      </c>
      <c r="E247" s="558">
        <v>37391.120000000003</v>
      </c>
      <c r="F247" s="549">
        <f t="shared" si="10"/>
        <v>411302.32</v>
      </c>
    </row>
    <row r="248" spans="1:6">
      <c r="A248" s="319">
        <f t="shared" si="11"/>
        <v>234</v>
      </c>
      <c r="B248" s="553">
        <v>43525</v>
      </c>
      <c r="C248" s="553">
        <v>43536</v>
      </c>
      <c r="D248" s="547">
        <f t="shared" si="9"/>
        <v>11</v>
      </c>
      <c r="E248" s="558">
        <v>41764.26</v>
      </c>
      <c r="F248" s="549">
        <f t="shared" si="10"/>
        <v>459406.86000000004</v>
      </c>
    </row>
    <row r="249" spans="1:6">
      <c r="A249" s="319">
        <f t="shared" si="11"/>
        <v>235</v>
      </c>
      <c r="B249" s="553">
        <v>43525</v>
      </c>
      <c r="C249" s="553">
        <v>43536</v>
      </c>
      <c r="D249" s="547">
        <f t="shared" si="9"/>
        <v>11</v>
      </c>
      <c r="E249" s="558">
        <v>43298.57</v>
      </c>
      <c r="F249" s="549">
        <f t="shared" si="10"/>
        <v>476284.27</v>
      </c>
    </row>
    <row r="250" spans="1:6">
      <c r="A250" s="319">
        <f t="shared" si="11"/>
        <v>236</v>
      </c>
      <c r="B250" s="553">
        <v>43525</v>
      </c>
      <c r="C250" s="553">
        <v>43536</v>
      </c>
      <c r="D250" s="547">
        <f t="shared" si="9"/>
        <v>11</v>
      </c>
      <c r="E250" s="558">
        <v>77410.97</v>
      </c>
      <c r="F250" s="549">
        <f t="shared" si="10"/>
        <v>851520.67</v>
      </c>
    </row>
    <row r="251" spans="1:6">
      <c r="A251" s="319">
        <f t="shared" si="11"/>
        <v>237</v>
      </c>
      <c r="B251" s="553">
        <v>43529</v>
      </c>
      <c r="C251" s="553">
        <v>43564</v>
      </c>
      <c r="D251" s="547">
        <f t="shared" si="9"/>
        <v>35</v>
      </c>
      <c r="E251" s="558">
        <v>3795.71</v>
      </c>
      <c r="F251" s="549">
        <f t="shared" si="10"/>
        <v>132849.85</v>
      </c>
    </row>
    <row r="252" spans="1:6">
      <c r="A252" s="319">
        <f t="shared" si="11"/>
        <v>238</v>
      </c>
      <c r="B252" s="553">
        <v>43530</v>
      </c>
      <c r="C252" s="553">
        <v>43564</v>
      </c>
      <c r="D252" s="547">
        <f t="shared" si="9"/>
        <v>34</v>
      </c>
      <c r="E252" s="558">
        <v>4059.72</v>
      </c>
      <c r="F252" s="549">
        <f t="shared" si="10"/>
        <v>138030.47999999998</v>
      </c>
    </row>
    <row r="253" spans="1:6">
      <c r="A253" s="319">
        <f t="shared" si="11"/>
        <v>239</v>
      </c>
      <c r="B253" s="553">
        <v>43530</v>
      </c>
      <c r="C253" s="553">
        <v>43564</v>
      </c>
      <c r="D253" s="547">
        <f t="shared" si="9"/>
        <v>34</v>
      </c>
      <c r="E253" s="558">
        <v>6206.97</v>
      </c>
      <c r="F253" s="549">
        <f t="shared" si="10"/>
        <v>211036.98</v>
      </c>
    </row>
    <row r="254" spans="1:6">
      <c r="A254" s="319">
        <f t="shared" si="11"/>
        <v>240</v>
      </c>
      <c r="B254" s="553">
        <v>43531</v>
      </c>
      <c r="C254" s="553">
        <v>43564</v>
      </c>
      <c r="D254" s="547">
        <f t="shared" si="9"/>
        <v>33</v>
      </c>
      <c r="E254" s="558">
        <v>3149.26</v>
      </c>
      <c r="F254" s="549">
        <f t="shared" si="10"/>
        <v>103925.58</v>
      </c>
    </row>
    <row r="255" spans="1:6">
      <c r="A255" s="319">
        <f t="shared" si="11"/>
        <v>241</v>
      </c>
      <c r="B255" s="553">
        <v>43532</v>
      </c>
      <c r="C255" s="553">
        <v>43564</v>
      </c>
      <c r="D255" s="547">
        <f t="shared" ref="D255:D298" si="12">C255-B255</f>
        <v>32</v>
      </c>
      <c r="E255" s="549">
        <v>2814.88</v>
      </c>
      <c r="F255" s="549">
        <f t="shared" ref="F255:F298" si="13">E255*D255</f>
        <v>90076.160000000003</v>
      </c>
    </row>
    <row r="256" spans="1:6">
      <c r="A256" s="319">
        <f t="shared" si="11"/>
        <v>242</v>
      </c>
      <c r="B256" s="553">
        <v>43535</v>
      </c>
      <c r="C256" s="553">
        <v>43564</v>
      </c>
      <c r="D256" s="547">
        <f t="shared" si="12"/>
        <v>29</v>
      </c>
      <c r="E256" s="549">
        <v>279.08</v>
      </c>
      <c r="F256" s="549">
        <f t="shared" si="13"/>
        <v>8093.32</v>
      </c>
    </row>
    <row r="257" spans="1:6">
      <c r="A257" s="319">
        <f t="shared" si="11"/>
        <v>243</v>
      </c>
      <c r="B257" s="553">
        <v>43535</v>
      </c>
      <c r="C257" s="553">
        <v>43564</v>
      </c>
      <c r="D257" s="547">
        <f t="shared" si="12"/>
        <v>29</v>
      </c>
      <c r="E257" s="549">
        <v>4118.1400000000003</v>
      </c>
      <c r="F257" s="549">
        <f t="shared" si="13"/>
        <v>119426.06000000001</v>
      </c>
    </row>
    <row r="258" spans="1:6">
      <c r="A258" s="319">
        <f t="shared" si="11"/>
        <v>244</v>
      </c>
      <c r="B258" s="553">
        <v>43535</v>
      </c>
      <c r="C258" s="553">
        <v>43564</v>
      </c>
      <c r="D258" s="547">
        <f t="shared" si="12"/>
        <v>29</v>
      </c>
      <c r="E258" s="549">
        <v>4244.46</v>
      </c>
      <c r="F258" s="549">
        <f t="shared" si="13"/>
        <v>123089.34</v>
      </c>
    </row>
    <row r="259" spans="1:6">
      <c r="A259" s="319">
        <f t="shared" si="11"/>
        <v>245</v>
      </c>
      <c r="B259" s="553">
        <v>43536</v>
      </c>
      <c r="C259" s="553">
        <v>43564</v>
      </c>
      <c r="D259" s="547">
        <f t="shared" si="12"/>
        <v>28</v>
      </c>
      <c r="E259" s="549">
        <v>442.44</v>
      </c>
      <c r="F259" s="549">
        <f t="shared" si="13"/>
        <v>12388.32</v>
      </c>
    </row>
    <row r="260" spans="1:6">
      <c r="A260" s="319">
        <f t="shared" si="11"/>
        <v>246</v>
      </c>
      <c r="B260" s="553">
        <v>43536</v>
      </c>
      <c r="C260" s="553">
        <v>43564</v>
      </c>
      <c r="D260" s="547">
        <f t="shared" si="12"/>
        <v>28</v>
      </c>
      <c r="E260" s="549">
        <v>544.54</v>
      </c>
      <c r="F260" s="549">
        <f t="shared" si="13"/>
        <v>15247.119999999999</v>
      </c>
    </row>
    <row r="261" spans="1:6">
      <c r="A261" s="319">
        <f t="shared" si="11"/>
        <v>247</v>
      </c>
      <c r="B261" s="553">
        <v>43536</v>
      </c>
      <c r="C261" s="553">
        <v>43564</v>
      </c>
      <c r="D261" s="547">
        <f t="shared" si="12"/>
        <v>28</v>
      </c>
      <c r="E261" s="549">
        <v>3793.83</v>
      </c>
      <c r="F261" s="549">
        <f t="shared" si="13"/>
        <v>106227.23999999999</v>
      </c>
    </row>
    <row r="262" spans="1:6">
      <c r="A262" s="319">
        <f t="shared" si="11"/>
        <v>248</v>
      </c>
      <c r="B262" s="553">
        <v>43536</v>
      </c>
      <c r="C262" s="553">
        <v>43564</v>
      </c>
      <c r="D262" s="547">
        <f t="shared" si="12"/>
        <v>28</v>
      </c>
      <c r="E262" s="549">
        <v>4678.1099999999997</v>
      </c>
      <c r="F262" s="549">
        <f t="shared" si="13"/>
        <v>130987.07999999999</v>
      </c>
    </row>
    <row r="263" spans="1:6">
      <c r="A263" s="319">
        <f t="shared" si="11"/>
        <v>249</v>
      </c>
      <c r="B263" s="553">
        <v>43537</v>
      </c>
      <c r="C263" s="553">
        <v>43564</v>
      </c>
      <c r="D263" s="547">
        <f t="shared" si="12"/>
        <v>27</v>
      </c>
      <c r="E263" s="549">
        <v>3936.85</v>
      </c>
      <c r="F263" s="549">
        <f t="shared" si="13"/>
        <v>106294.95</v>
      </c>
    </row>
    <row r="264" spans="1:6">
      <c r="A264" s="319">
        <f t="shared" si="11"/>
        <v>250</v>
      </c>
      <c r="B264" s="553">
        <v>43539</v>
      </c>
      <c r="C264" s="553">
        <v>43564</v>
      </c>
      <c r="D264" s="547">
        <f t="shared" si="12"/>
        <v>25</v>
      </c>
      <c r="E264" s="549">
        <v>14221.9</v>
      </c>
      <c r="F264" s="549">
        <f t="shared" si="13"/>
        <v>355547.5</v>
      </c>
    </row>
    <row r="265" spans="1:6">
      <c r="A265" s="319">
        <f t="shared" si="11"/>
        <v>251</v>
      </c>
      <c r="B265" s="553">
        <v>43545</v>
      </c>
      <c r="C265" s="553">
        <v>43564</v>
      </c>
      <c r="D265" s="547">
        <f t="shared" si="12"/>
        <v>19</v>
      </c>
      <c r="E265" s="549">
        <v>4582.59</v>
      </c>
      <c r="F265" s="549">
        <f t="shared" si="13"/>
        <v>87069.21</v>
      </c>
    </row>
    <row r="266" spans="1:6">
      <c r="A266" s="319">
        <f t="shared" si="11"/>
        <v>252</v>
      </c>
      <c r="B266" s="553">
        <v>43545</v>
      </c>
      <c r="C266" s="553">
        <v>43564</v>
      </c>
      <c r="D266" s="547">
        <f t="shared" si="12"/>
        <v>19</v>
      </c>
      <c r="E266" s="549">
        <v>4980.43</v>
      </c>
      <c r="F266" s="549">
        <f t="shared" si="13"/>
        <v>94628.170000000013</v>
      </c>
    </row>
    <row r="267" spans="1:6">
      <c r="A267" s="319">
        <f t="shared" si="11"/>
        <v>253</v>
      </c>
      <c r="B267" s="553">
        <v>43550</v>
      </c>
      <c r="C267" s="553">
        <v>43564</v>
      </c>
      <c r="D267" s="547">
        <f t="shared" si="12"/>
        <v>14</v>
      </c>
      <c r="E267" s="549">
        <v>422.02</v>
      </c>
      <c r="F267" s="549">
        <f t="shared" si="13"/>
        <v>5908.28</v>
      </c>
    </row>
    <row r="268" spans="1:6">
      <c r="A268" s="319">
        <f t="shared" si="11"/>
        <v>254</v>
      </c>
      <c r="B268" s="553">
        <v>43550</v>
      </c>
      <c r="C268" s="553">
        <v>43564</v>
      </c>
      <c r="D268" s="547">
        <f t="shared" si="12"/>
        <v>14</v>
      </c>
      <c r="E268" s="549">
        <v>2681.94</v>
      </c>
      <c r="F268" s="549">
        <f t="shared" si="13"/>
        <v>37547.160000000003</v>
      </c>
    </row>
    <row r="269" spans="1:6">
      <c r="A269" s="319">
        <f t="shared" si="11"/>
        <v>255</v>
      </c>
      <c r="B269" s="553">
        <v>43552</v>
      </c>
      <c r="C269" s="553">
        <v>43564</v>
      </c>
      <c r="D269" s="547">
        <f t="shared" si="12"/>
        <v>12</v>
      </c>
      <c r="E269" s="549">
        <v>40.840000000000003</v>
      </c>
      <c r="F269" s="549">
        <f t="shared" si="13"/>
        <v>490.08000000000004</v>
      </c>
    </row>
    <row r="270" spans="1:6">
      <c r="A270" s="319">
        <f t="shared" si="11"/>
        <v>256</v>
      </c>
      <c r="B270" s="553">
        <v>43552</v>
      </c>
      <c r="C270" s="553">
        <v>43564</v>
      </c>
      <c r="D270" s="547">
        <f t="shared" si="12"/>
        <v>12</v>
      </c>
      <c r="E270" s="549">
        <v>1998.51</v>
      </c>
      <c r="F270" s="549">
        <f t="shared" si="13"/>
        <v>23982.12</v>
      </c>
    </row>
    <row r="271" spans="1:6">
      <c r="A271" s="319">
        <f t="shared" ref="A271:A334" si="14">A270+1</f>
        <v>257</v>
      </c>
      <c r="B271" s="553">
        <v>43552</v>
      </c>
      <c r="C271" s="553">
        <v>43564</v>
      </c>
      <c r="D271" s="547">
        <f t="shared" si="12"/>
        <v>12</v>
      </c>
      <c r="E271" s="549">
        <v>2687.98</v>
      </c>
      <c r="F271" s="549">
        <f t="shared" si="13"/>
        <v>32255.760000000002</v>
      </c>
    </row>
    <row r="272" spans="1:6">
      <c r="A272" s="319">
        <f t="shared" si="14"/>
        <v>258</v>
      </c>
      <c r="B272" s="553">
        <v>43553</v>
      </c>
      <c r="C272" s="553">
        <v>43564</v>
      </c>
      <c r="D272" s="547">
        <f t="shared" si="12"/>
        <v>11</v>
      </c>
      <c r="E272" s="549">
        <v>102.1</v>
      </c>
      <c r="F272" s="549">
        <f t="shared" si="13"/>
        <v>1123.0999999999999</v>
      </c>
    </row>
    <row r="273" spans="1:6">
      <c r="A273" s="319">
        <f t="shared" si="14"/>
        <v>259</v>
      </c>
      <c r="B273" s="553">
        <v>43553</v>
      </c>
      <c r="C273" s="553">
        <v>43564</v>
      </c>
      <c r="D273" s="547">
        <f t="shared" si="12"/>
        <v>11</v>
      </c>
      <c r="E273" s="549">
        <v>3500.94</v>
      </c>
      <c r="F273" s="549">
        <f t="shared" si="13"/>
        <v>38510.340000000004</v>
      </c>
    </row>
    <row r="274" spans="1:6">
      <c r="A274" s="319">
        <f t="shared" si="14"/>
        <v>260</v>
      </c>
      <c r="B274" s="553">
        <v>43556</v>
      </c>
      <c r="C274" s="553">
        <v>43564</v>
      </c>
      <c r="D274" s="547">
        <f t="shared" si="12"/>
        <v>8</v>
      </c>
      <c r="E274" s="549">
        <v>34.03</v>
      </c>
      <c r="F274" s="549">
        <f t="shared" si="13"/>
        <v>272.24</v>
      </c>
    </row>
    <row r="275" spans="1:6">
      <c r="A275" s="319">
        <f t="shared" si="14"/>
        <v>261</v>
      </c>
      <c r="B275" s="553">
        <v>43556</v>
      </c>
      <c r="C275" s="553">
        <v>43564</v>
      </c>
      <c r="D275" s="547">
        <f t="shared" si="12"/>
        <v>8</v>
      </c>
      <c r="E275" s="549">
        <v>40.840000000000003</v>
      </c>
      <c r="F275" s="549">
        <f t="shared" si="13"/>
        <v>326.72000000000003</v>
      </c>
    </row>
    <row r="276" spans="1:6">
      <c r="A276" s="319">
        <f t="shared" si="14"/>
        <v>262</v>
      </c>
      <c r="B276" s="553">
        <v>43556</v>
      </c>
      <c r="C276" s="553">
        <v>43564</v>
      </c>
      <c r="D276" s="547">
        <f t="shared" si="12"/>
        <v>8</v>
      </c>
      <c r="E276" s="549">
        <v>44.69</v>
      </c>
      <c r="F276" s="549">
        <f t="shared" si="13"/>
        <v>357.52</v>
      </c>
    </row>
    <row r="277" spans="1:6">
      <c r="A277" s="319">
        <f t="shared" si="14"/>
        <v>263</v>
      </c>
      <c r="B277" s="553">
        <v>43556</v>
      </c>
      <c r="C277" s="553">
        <v>43564</v>
      </c>
      <c r="D277" s="547">
        <f t="shared" si="12"/>
        <v>8</v>
      </c>
      <c r="E277" s="549">
        <v>255.9</v>
      </c>
      <c r="F277" s="549">
        <f t="shared" si="13"/>
        <v>2047.2</v>
      </c>
    </row>
    <row r="278" spans="1:6">
      <c r="A278" s="319">
        <f t="shared" si="14"/>
        <v>264</v>
      </c>
      <c r="B278" s="553">
        <v>43556</v>
      </c>
      <c r="C278" s="553">
        <v>43564</v>
      </c>
      <c r="D278" s="547">
        <f t="shared" si="12"/>
        <v>8</v>
      </c>
      <c r="E278" s="549">
        <v>272.27</v>
      </c>
      <c r="F278" s="549">
        <f t="shared" si="13"/>
        <v>2178.16</v>
      </c>
    </row>
    <row r="279" spans="1:6">
      <c r="A279" s="319">
        <f t="shared" si="14"/>
        <v>265</v>
      </c>
      <c r="B279" s="553">
        <v>43556</v>
      </c>
      <c r="C279" s="553">
        <v>43564</v>
      </c>
      <c r="D279" s="547">
        <f t="shared" si="12"/>
        <v>8</v>
      </c>
      <c r="E279" s="549">
        <v>272.27</v>
      </c>
      <c r="F279" s="549">
        <f t="shared" si="13"/>
        <v>2178.16</v>
      </c>
    </row>
    <row r="280" spans="1:6">
      <c r="A280" s="319">
        <f t="shared" si="14"/>
        <v>266</v>
      </c>
      <c r="B280" s="553">
        <v>43556</v>
      </c>
      <c r="C280" s="553">
        <v>43564</v>
      </c>
      <c r="D280" s="547">
        <f t="shared" si="12"/>
        <v>8</v>
      </c>
      <c r="E280" s="549">
        <v>306.31</v>
      </c>
      <c r="F280" s="549">
        <f t="shared" si="13"/>
        <v>2450.48</v>
      </c>
    </row>
    <row r="281" spans="1:6">
      <c r="A281" s="319">
        <f t="shared" si="14"/>
        <v>267</v>
      </c>
      <c r="B281" s="553">
        <v>43556</v>
      </c>
      <c r="C281" s="553">
        <v>43564</v>
      </c>
      <c r="D281" s="547">
        <f t="shared" si="12"/>
        <v>8</v>
      </c>
      <c r="E281" s="549">
        <v>340.34</v>
      </c>
      <c r="F281" s="549">
        <f t="shared" si="13"/>
        <v>2722.72</v>
      </c>
    </row>
    <row r="282" spans="1:6">
      <c r="A282" s="319">
        <f t="shared" si="14"/>
        <v>268</v>
      </c>
      <c r="B282" s="553">
        <v>43556</v>
      </c>
      <c r="C282" s="553">
        <v>43564</v>
      </c>
      <c r="D282" s="547">
        <f t="shared" si="12"/>
        <v>8</v>
      </c>
      <c r="E282" s="549">
        <v>374.37</v>
      </c>
      <c r="F282" s="549">
        <f t="shared" si="13"/>
        <v>2994.96</v>
      </c>
    </row>
    <row r="283" spans="1:6">
      <c r="A283" s="319">
        <f t="shared" si="14"/>
        <v>269</v>
      </c>
      <c r="B283" s="553">
        <v>43556</v>
      </c>
      <c r="C283" s="553">
        <v>43564</v>
      </c>
      <c r="D283" s="547">
        <f t="shared" si="12"/>
        <v>8</v>
      </c>
      <c r="E283" s="549">
        <v>408.41</v>
      </c>
      <c r="F283" s="549">
        <f t="shared" si="13"/>
        <v>3267.28</v>
      </c>
    </row>
    <row r="284" spans="1:6">
      <c r="A284" s="319">
        <f t="shared" si="14"/>
        <v>270</v>
      </c>
      <c r="B284" s="553">
        <v>43556</v>
      </c>
      <c r="C284" s="553">
        <v>43564</v>
      </c>
      <c r="D284" s="547">
        <f t="shared" si="12"/>
        <v>8</v>
      </c>
      <c r="E284" s="549">
        <v>483.28</v>
      </c>
      <c r="F284" s="549">
        <f t="shared" si="13"/>
        <v>3866.24</v>
      </c>
    </row>
    <row r="285" spans="1:6">
      <c r="A285" s="319">
        <f t="shared" si="14"/>
        <v>271</v>
      </c>
      <c r="B285" s="553">
        <v>43556</v>
      </c>
      <c r="C285" s="553">
        <v>43594</v>
      </c>
      <c r="D285" s="547">
        <f t="shared" si="12"/>
        <v>38</v>
      </c>
      <c r="E285" s="549">
        <v>619.41999999999996</v>
      </c>
      <c r="F285" s="549">
        <f t="shared" si="13"/>
        <v>23537.96</v>
      </c>
    </row>
    <row r="286" spans="1:6">
      <c r="A286" s="319">
        <f t="shared" si="14"/>
        <v>272</v>
      </c>
      <c r="B286" s="553">
        <v>43556</v>
      </c>
      <c r="C286" s="553">
        <v>43564</v>
      </c>
      <c r="D286" s="547">
        <f t="shared" si="12"/>
        <v>8</v>
      </c>
      <c r="E286" s="549">
        <v>1279.68</v>
      </c>
      <c r="F286" s="549">
        <f t="shared" si="13"/>
        <v>10237.44</v>
      </c>
    </row>
    <row r="287" spans="1:6">
      <c r="A287" s="319">
        <f t="shared" si="14"/>
        <v>273</v>
      </c>
      <c r="B287" s="553">
        <v>43556</v>
      </c>
      <c r="C287" s="553">
        <v>43564</v>
      </c>
      <c r="D287" s="547">
        <f t="shared" si="12"/>
        <v>8</v>
      </c>
      <c r="E287" s="549">
        <v>1300.0999999999999</v>
      </c>
      <c r="F287" s="549">
        <f t="shared" si="13"/>
        <v>10400.799999999999</v>
      </c>
    </row>
    <row r="288" spans="1:6">
      <c r="A288" s="319">
        <f t="shared" si="14"/>
        <v>274</v>
      </c>
      <c r="B288" s="553">
        <v>43556</v>
      </c>
      <c r="C288" s="553">
        <v>43564</v>
      </c>
      <c r="D288" s="547">
        <f t="shared" si="12"/>
        <v>8</v>
      </c>
      <c r="E288" s="549">
        <v>1361.36</v>
      </c>
      <c r="F288" s="549">
        <f t="shared" si="13"/>
        <v>10890.88</v>
      </c>
    </row>
    <row r="289" spans="1:6">
      <c r="A289" s="319">
        <f t="shared" si="14"/>
        <v>275</v>
      </c>
      <c r="B289" s="553">
        <v>43556</v>
      </c>
      <c r="C289" s="553">
        <v>43564</v>
      </c>
      <c r="D289" s="547">
        <f t="shared" si="12"/>
        <v>8</v>
      </c>
      <c r="E289" s="549">
        <v>1515.44</v>
      </c>
      <c r="F289" s="549">
        <f t="shared" si="13"/>
        <v>12123.52</v>
      </c>
    </row>
    <row r="290" spans="1:6">
      <c r="A290" s="319">
        <f t="shared" si="14"/>
        <v>276</v>
      </c>
      <c r="B290" s="553">
        <v>43556</v>
      </c>
      <c r="C290" s="553">
        <v>43564</v>
      </c>
      <c r="D290" s="547">
        <f t="shared" si="12"/>
        <v>8</v>
      </c>
      <c r="E290" s="549">
        <v>1776.57</v>
      </c>
      <c r="F290" s="549">
        <f t="shared" si="13"/>
        <v>14212.56</v>
      </c>
    </row>
    <row r="291" spans="1:6">
      <c r="A291" s="319">
        <f t="shared" si="14"/>
        <v>277</v>
      </c>
      <c r="B291" s="553">
        <v>43556</v>
      </c>
      <c r="C291" s="553">
        <v>43564</v>
      </c>
      <c r="D291" s="547">
        <f t="shared" si="12"/>
        <v>8</v>
      </c>
      <c r="E291" s="549">
        <v>2007</v>
      </c>
      <c r="F291" s="549">
        <f t="shared" si="13"/>
        <v>16056</v>
      </c>
    </row>
    <row r="292" spans="1:6">
      <c r="A292" s="319">
        <f t="shared" si="14"/>
        <v>278</v>
      </c>
      <c r="B292" s="553">
        <v>43556</v>
      </c>
      <c r="C292" s="553">
        <v>43564</v>
      </c>
      <c r="D292" s="547">
        <f t="shared" si="12"/>
        <v>8</v>
      </c>
      <c r="E292" s="549">
        <v>2007</v>
      </c>
      <c r="F292" s="549">
        <f t="shared" si="13"/>
        <v>16056</v>
      </c>
    </row>
    <row r="293" spans="1:6">
      <c r="A293" s="319">
        <f t="shared" si="14"/>
        <v>279</v>
      </c>
      <c r="B293" s="553">
        <v>43556</v>
      </c>
      <c r="C293" s="553">
        <v>43564</v>
      </c>
      <c r="D293" s="547">
        <f t="shared" si="12"/>
        <v>8</v>
      </c>
      <c r="E293" s="549">
        <v>2008.26</v>
      </c>
      <c r="F293" s="549">
        <f t="shared" si="13"/>
        <v>16066.08</v>
      </c>
    </row>
    <row r="294" spans="1:6">
      <c r="A294" s="319">
        <f t="shared" si="14"/>
        <v>280</v>
      </c>
      <c r="B294" s="553">
        <v>43556</v>
      </c>
      <c r="C294" s="553">
        <v>43564</v>
      </c>
      <c r="D294" s="547">
        <f t="shared" si="12"/>
        <v>8</v>
      </c>
      <c r="E294" s="549">
        <v>2008.89</v>
      </c>
      <c r="F294" s="549">
        <f t="shared" si="13"/>
        <v>16071.12</v>
      </c>
    </row>
    <row r="295" spans="1:6">
      <c r="A295" s="319">
        <f t="shared" si="14"/>
        <v>281</v>
      </c>
      <c r="B295" s="553">
        <v>43556</v>
      </c>
      <c r="C295" s="553">
        <v>43564</v>
      </c>
      <c r="D295" s="547">
        <f t="shared" si="12"/>
        <v>8</v>
      </c>
      <c r="E295" s="549">
        <v>2012.03</v>
      </c>
      <c r="F295" s="549">
        <f t="shared" si="13"/>
        <v>16096.24</v>
      </c>
    </row>
    <row r="296" spans="1:6">
      <c r="A296" s="319">
        <f t="shared" si="14"/>
        <v>282</v>
      </c>
      <c r="B296" s="553">
        <v>43556</v>
      </c>
      <c r="C296" s="553">
        <v>43564</v>
      </c>
      <c r="D296" s="547">
        <f t="shared" si="12"/>
        <v>8</v>
      </c>
      <c r="E296" s="549">
        <v>2018.31</v>
      </c>
      <c r="F296" s="549">
        <f t="shared" si="13"/>
        <v>16146.48</v>
      </c>
    </row>
    <row r="297" spans="1:6">
      <c r="A297" s="319">
        <f t="shared" si="14"/>
        <v>283</v>
      </c>
      <c r="B297" s="553">
        <v>43556</v>
      </c>
      <c r="C297" s="553">
        <v>43564</v>
      </c>
      <c r="D297" s="547">
        <f t="shared" si="12"/>
        <v>8</v>
      </c>
      <c r="E297" s="549">
        <v>2321.8000000000002</v>
      </c>
      <c r="F297" s="549">
        <f t="shared" si="13"/>
        <v>18574.400000000001</v>
      </c>
    </row>
    <row r="298" spans="1:6">
      <c r="A298" s="319">
        <f t="shared" si="14"/>
        <v>284</v>
      </c>
      <c r="B298" s="553">
        <v>43556</v>
      </c>
      <c r="C298" s="553">
        <v>43564</v>
      </c>
      <c r="D298" s="547">
        <f t="shared" si="12"/>
        <v>8</v>
      </c>
      <c r="E298" s="549">
        <v>2551.2800000000002</v>
      </c>
      <c r="F298" s="549">
        <f t="shared" si="13"/>
        <v>20410.240000000002</v>
      </c>
    </row>
    <row r="299" spans="1:6">
      <c r="A299" s="319">
        <f t="shared" si="14"/>
        <v>285</v>
      </c>
      <c r="B299" s="553">
        <v>43556</v>
      </c>
      <c r="C299" s="553">
        <v>43564</v>
      </c>
      <c r="D299" s="547">
        <f t="shared" ref="D299:D362" si="15">C299-B299</f>
        <v>8</v>
      </c>
      <c r="E299" s="549">
        <v>2654.65</v>
      </c>
      <c r="F299" s="549">
        <f t="shared" ref="F299:F362" si="16">E299*D299</f>
        <v>21237.200000000001</v>
      </c>
    </row>
    <row r="300" spans="1:6">
      <c r="A300" s="319">
        <f t="shared" si="14"/>
        <v>286</v>
      </c>
      <c r="B300" s="553">
        <v>43556</v>
      </c>
      <c r="C300" s="553">
        <v>43564</v>
      </c>
      <c r="D300" s="547">
        <f t="shared" si="15"/>
        <v>8</v>
      </c>
      <c r="E300" s="549">
        <v>2991.23</v>
      </c>
      <c r="F300" s="549">
        <f t="shared" si="16"/>
        <v>23929.84</v>
      </c>
    </row>
    <row r="301" spans="1:6">
      <c r="A301" s="319">
        <f t="shared" si="14"/>
        <v>287</v>
      </c>
      <c r="B301" s="553">
        <v>43556</v>
      </c>
      <c r="C301" s="553">
        <v>43564</v>
      </c>
      <c r="D301" s="547">
        <f t="shared" si="15"/>
        <v>8</v>
      </c>
      <c r="E301" s="549">
        <v>2993.75</v>
      </c>
      <c r="F301" s="549">
        <f t="shared" si="16"/>
        <v>23950</v>
      </c>
    </row>
    <row r="302" spans="1:6">
      <c r="A302" s="319">
        <f t="shared" si="14"/>
        <v>288</v>
      </c>
      <c r="B302" s="553">
        <v>43556</v>
      </c>
      <c r="C302" s="553">
        <v>43564</v>
      </c>
      <c r="D302" s="547">
        <f t="shared" si="15"/>
        <v>8</v>
      </c>
      <c r="E302" s="549">
        <v>3196.52</v>
      </c>
      <c r="F302" s="549">
        <f t="shared" si="16"/>
        <v>25572.16</v>
      </c>
    </row>
    <row r="303" spans="1:6">
      <c r="A303" s="319">
        <f t="shared" si="14"/>
        <v>289</v>
      </c>
      <c r="B303" s="553">
        <v>43556</v>
      </c>
      <c r="C303" s="553">
        <v>43564</v>
      </c>
      <c r="D303" s="547">
        <f t="shared" si="15"/>
        <v>8</v>
      </c>
      <c r="E303" s="549">
        <v>3247.66</v>
      </c>
      <c r="F303" s="549">
        <f t="shared" si="16"/>
        <v>25981.279999999999</v>
      </c>
    </row>
    <row r="304" spans="1:6">
      <c r="A304" s="319">
        <f t="shared" si="14"/>
        <v>290</v>
      </c>
      <c r="B304" s="553">
        <v>43556</v>
      </c>
      <c r="C304" s="553">
        <v>43564</v>
      </c>
      <c r="D304" s="547">
        <f t="shared" si="15"/>
        <v>8</v>
      </c>
      <c r="E304" s="549">
        <v>3338.79</v>
      </c>
      <c r="F304" s="549">
        <f t="shared" si="16"/>
        <v>26710.32</v>
      </c>
    </row>
    <row r="305" spans="1:6">
      <c r="A305" s="319">
        <f t="shared" si="14"/>
        <v>291</v>
      </c>
      <c r="B305" s="553">
        <v>43556</v>
      </c>
      <c r="C305" s="553">
        <v>43564</v>
      </c>
      <c r="D305" s="547">
        <f t="shared" si="15"/>
        <v>8</v>
      </c>
      <c r="E305" s="549">
        <v>3509.82</v>
      </c>
      <c r="F305" s="549">
        <f t="shared" si="16"/>
        <v>28078.560000000001</v>
      </c>
    </row>
    <row r="306" spans="1:6">
      <c r="A306" s="319">
        <f t="shared" si="14"/>
        <v>292</v>
      </c>
      <c r="B306" s="553">
        <v>43556</v>
      </c>
      <c r="C306" s="553">
        <v>43564</v>
      </c>
      <c r="D306" s="547">
        <f t="shared" si="15"/>
        <v>8</v>
      </c>
      <c r="E306" s="549">
        <v>3637.96</v>
      </c>
      <c r="F306" s="549">
        <f t="shared" si="16"/>
        <v>29103.68</v>
      </c>
    </row>
    <row r="307" spans="1:6">
      <c r="A307" s="319">
        <f t="shared" si="14"/>
        <v>293</v>
      </c>
      <c r="B307" s="553">
        <v>43556</v>
      </c>
      <c r="C307" s="553">
        <v>43564</v>
      </c>
      <c r="D307" s="547">
        <f t="shared" si="15"/>
        <v>8</v>
      </c>
      <c r="E307" s="549">
        <v>3888.1</v>
      </c>
      <c r="F307" s="549">
        <f t="shared" si="16"/>
        <v>31104.799999999999</v>
      </c>
    </row>
    <row r="308" spans="1:6">
      <c r="A308" s="319">
        <f t="shared" si="14"/>
        <v>294</v>
      </c>
      <c r="B308" s="553">
        <v>43556</v>
      </c>
      <c r="C308" s="553">
        <v>43564</v>
      </c>
      <c r="D308" s="547">
        <f t="shared" si="15"/>
        <v>8</v>
      </c>
      <c r="E308" s="549">
        <v>4003.74</v>
      </c>
      <c r="F308" s="549">
        <f t="shared" si="16"/>
        <v>32029.919999999998</v>
      </c>
    </row>
    <row r="309" spans="1:6">
      <c r="A309" s="319">
        <f t="shared" si="14"/>
        <v>295</v>
      </c>
      <c r="B309" s="553">
        <v>43556</v>
      </c>
      <c r="C309" s="553">
        <v>43564</v>
      </c>
      <c r="D309" s="547">
        <f t="shared" si="15"/>
        <v>8</v>
      </c>
      <c r="E309" s="549">
        <v>4103.68</v>
      </c>
      <c r="F309" s="549">
        <f t="shared" si="16"/>
        <v>32829.440000000002</v>
      </c>
    </row>
    <row r="310" spans="1:6">
      <c r="A310" s="319">
        <f t="shared" si="14"/>
        <v>296</v>
      </c>
      <c r="B310" s="553">
        <v>43556</v>
      </c>
      <c r="C310" s="553">
        <v>43564</v>
      </c>
      <c r="D310" s="547">
        <f t="shared" si="15"/>
        <v>8</v>
      </c>
      <c r="E310" s="549">
        <v>4211.1499999999996</v>
      </c>
      <c r="F310" s="549">
        <f t="shared" si="16"/>
        <v>33689.199999999997</v>
      </c>
    </row>
    <row r="311" spans="1:6">
      <c r="A311" s="319">
        <f t="shared" si="14"/>
        <v>297</v>
      </c>
      <c r="B311" s="553">
        <v>43556</v>
      </c>
      <c r="C311" s="553">
        <v>43564</v>
      </c>
      <c r="D311" s="547">
        <f t="shared" si="15"/>
        <v>8</v>
      </c>
      <c r="E311" s="549">
        <v>4388.05</v>
      </c>
      <c r="F311" s="549">
        <f t="shared" si="16"/>
        <v>35104.400000000001</v>
      </c>
    </row>
    <row r="312" spans="1:6">
      <c r="A312" s="319">
        <f t="shared" si="14"/>
        <v>298</v>
      </c>
      <c r="B312" s="553">
        <v>43556</v>
      </c>
      <c r="C312" s="553">
        <v>43564</v>
      </c>
      <c r="D312" s="547">
        <f t="shared" si="15"/>
        <v>8</v>
      </c>
      <c r="E312" s="549">
        <v>4401.59</v>
      </c>
      <c r="F312" s="549">
        <f t="shared" si="16"/>
        <v>35212.720000000001</v>
      </c>
    </row>
    <row r="313" spans="1:6">
      <c r="A313" s="319">
        <f t="shared" si="14"/>
        <v>299</v>
      </c>
      <c r="B313" s="553">
        <v>43556</v>
      </c>
      <c r="C313" s="553">
        <v>43564</v>
      </c>
      <c r="D313" s="547">
        <f t="shared" si="15"/>
        <v>8</v>
      </c>
      <c r="E313" s="549">
        <v>4569.34</v>
      </c>
      <c r="F313" s="549">
        <f t="shared" si="16"/>
        <v>36554.720000000001</v>
      </c>
    </row>
    <row r="314" spans="1:6">
      <c r="A314" s="319">
        <f t="shared" si="14"/>
        <v>300</v>
      </c>
      <c r="B314" s="553">
        <v>43556</v>
      </c>
      <c r="C314" s="553">
        <v>43564</v>
      </c>
      <c r="D314" s="547">
        <f t="shared" si="15"/>
        <v>8</v>
      </c>
      <c r="E314" s="549">
        <v>4685.67</v>
      </c>
      <c r="F314" s="549">
        <f t="shared" si="16"/>
        <v>37485.360000000001</v>
      </c>
    </row>
    <row r="315" spans="1:6">
      <c r="A315" s="319">
        <f t="shared" si="14"/>
        <v>301</v>
      </c>
      <c r="B315" s="553">
        <v>43556</v>
      </c>
      <c r="C315" s="553">
        <v>43564</v>
      </c>
      <c r="D315" s="547">
        <f t="shared" si="15"/>
        <v>8</v>
      </c>
      <c r="E315" s="549">
        <v>4713.95</v>
      </c>
      <c r="F315" s="549">
        <f t="shared" si="16"/>
        <v>37711.599999999999</v>
      </c>
    </row>
    <row r="316" spans="1:6">
      <c r="A316" s="319">
        <f t="shared" si="14"/>
        <v>302</v>
      </c>
      <c r="B316" s="553">
        <v>43556</v>
      </c>
      <c r="C316" s="553">
        <v>43564</v>
      </c>
      <c r="D316" s="547">
        <f t="shared" si="15"/>
        <v>8</v>
      </c>
      <c r="E316" s="549">
        <v>4717.09</v>
      </c>
      <c r="F316" s="549">
        <f t="shared" si="16"/>
        <v>37736.720000000001</v>
      </c>
    </row>
    <row r="317" spans="1:6">
      <c r="A317" s="319">
        <f t="shared" si="14"/>
        <v>303</v>
      </c>
      <c r="B317" s="553">
        <v>43556</v>
      </c>
      <c r="C317" s="553">
        <v>43564</v>
      </c>
      <c r="D317" s="547">
        <f t="shared" si="15"/>
        <v>8</v>
      </c>
      <c r="E317" s="549">
        <v>4750.3999999999996</v>
      </c>
      <c r="F317" s="549">
        <f t="shared" si="16"/>
        <v>38003.199999999997</v>
      </c>
    </row>
    <row r="318" spans="1:6">
      <c r="A318" s="319">
        <f t="shared" si="14"/>
        <v>304</v>
      </c>
      <c r="B318" s="553">
        <v>43556</v>
      </c>
      <c r="C318" s="553">
        <v>43564</v>
      </c>
      <c r="D318" s="547">
        <f t="shared" si="15"/>
        <v>8</v>
      </c>
      <c r="E318" s="549">
        <v>4761.09</v>
      </c>
      <c r="F318" s="549">
        <f t="shared" si="16"/>
        <v>38088.720000000001</v>
      </c>
    </row>
    <row r="319" spans="1:6">
      <c r="A319" s="319">
        <f t="shared" si="14"/>
        <v>305</v>
      </c>
      <c r="B319" s="553">
        <v>43556</v>
      </c>
      <c r="C319" s="553">
        <v>43564</v>
      </c>
      <c r="D319" s="547">
        <f t="shared" si="15"/>
        <v>8</v>
      </c>
      <c r="E319" s="549">
        <v>4831.4799999999996</v>
      </c>
      <c r="F319" s="549">
        <f t="shared" si="16"/>
        <v>38651.839999999997</v>
      </c>
    </row>
    <row r="320" spans="1:6">
      <c r="A320" s="319">
        <f t="shared" si="14"/>
        <v>306</v>
      </c>
      <c r="B320" s="553">
        <v>43556</v>
      </c>
      <c r="C320" s="553">
        <v>43564</v>
      </c>
      <c r="D320" s="547">
        <f t="shared" si="15"/>
        <v>8</v>
      </c>
      <c r="E320" s="549">
        <v>4868.5600000000004</v>
      </c>
      <c r="F320" s="549">
        <f t="shared" si="16"/>
        <v>38948.480000000003</v>
      </c>
    </row>
    <row r="321" spans="1:6">
      <c r="A321" s="319">
        <f t="shared" si="14"/>
        <v>307</v>
      </c>
      <c r="B321" s="553">
        <v>43556</v>
      </c>
      <c r="C321" s="553">
        <v>43564</v>
      </c>
      <c r="D321" s="547">
        <f t="shared" si="15"/>
        <v>8</v>
      </c>
      <c r="E321" s="549">
        <v>4882.3900000000003</v>
      </c>
      <c r="F321" s="549">
        <f t="shared" si="16"/>
        <v>39059.120000000003</v>
      </c>
    </row>
    <row r="322" spans="1:6">
      <c r="A322" s="319">
        <f t="shared" si="14"/>
        <v>308</v>
      </c>
      <c r="B322" s="553">
        <v>43556</v>
      </c>
      <c r="C322" s="553">
        <v>43564</v>
      </c>
      <c r="D322" s="547">
        <f t="shared" si="15"/>
        <v>8</v>
      </c>
      <c r="E322" s="549">
        <v>4889.3</v>
      </c>
      <c r="F322" s="549">
        <f t="shared" si="16"/>
        <v>39114.400000000001</v>
      </c>
    </row>
    <row r="323" spans="1:6">
      <c r="A323" s="319">
        <f t="shared" si="14"/>
        <v>309</v>
      </c>
      <c r="B323" s="553">
        <v>43556</v>
      </c>
      <c r="C323" s="553">
        <v>43564</v>
      </c>
      <c r="D323" s="547">
        <f t="shared" si="15"/>
        <v>8</v>
      </c>
      <c r="E323" s="549">
        <v>4893.7</v>
      </c>
      <c r="F323" s="549">
        <f t="shared" si="16"/>
        <v>39149.599999999999</v>
      </c>
    </row>
    <row r="324" spans="1:6">
      <c r="A324" s="319">
        <f t="shared" si="14"/>
        <v>310</v>
      </c>
      <c r="B324" s="553">
        <v>43556</v>
      </c>
      <c r="C324" s="553">
        <v>43564</v>
      </c>
      <c r="D324" s="547">
        <f t="shared" si="15"/>
        <v>8</v>
      </c>
      <c r="E324" s="549">
        <v>4907.74</v>
      </c>
      <c r="F324" s="549">
        <f t="shared" si="16"/>
        <v>39261.919999999998</v>
      </c>
    </row>
    <row r="325" spans="1:6">
      <c r="A325" s="319">
        <f t="shared" si="14"/>
        <v>311</v>
      </c>
      <c r="B325" s="553">
        <v>43556</v>
      </c>
      <c r="C325" s="553">
        <v>43594</v>
      </c>
      <c r="D325" s="547">
        <f t="shared" si="15"/>
        <v>38</v>
      </c>
      <c r="E325" s="549">
        <v>5048.74</v>
      </c>
      <c r="F325" s="549">
        <f t="shared" si="16"/>
        <v>191852.12</v>
      </c>
    </row>
    <row r="326" spans="1:6">
      <c r="A326" s="319">
        <f t="shared" si="14"/>
        <v>312</v>
      </c>
      <c r="B326" s="553">
        <v>43556</v>
      </c>
      <c r="C326" s="553">
        <v>43564</v>
      </c>
      <c r="D326" s="547">
        <f t="shared" si="15"/>
        <v>8</v>
      </c>
      <c r="E326" s="549">
        <v>5336.16</v>
      </c>
      <c r="F326" s="549">
        <f t="shared" si="16"/>
        <v>42689.279999999999</v>
      </c>
    </row>
    <row r="327" spans="1:6">
      <c r="A327" s="319">
        <f t="shared" si="14"/>
        <v>313</v>
      </c>
      <c r="B327" s="553">
        <v>43556</v>
      </c>
      <c r="C327" s="553">
        <v>43564</v>
      </c>
      <c r="D327" s="547">
        <f t="shared" si="15"/>
        <v>8</v>
      </c>
      <c r="E327" s="549">
        <v>5382.67</v>
      </c>
      <c r="F327" s="549">
        <f t="shared" si="16"/>
        <v>43061.36</v>
      </c>
    </row>
    <row r="328" spans="1:6">
      <c r="A328" s="319">
        <f t="shared" si="14"/>
        <v>314</v>
      </c>
      <c r="B328" s="553">
        <v>43556</v>
      </c>
      <c r="C328" s="553">
        <v>43564</v>
      </c>
      <c r="D328" s="547">
        <f t="shared" si="15"/>
        <v>8</v>
      </c>
      <c r="E328" s="549">
        <v>5436.72</v>
      </c>
      <c r="F328" s="549">
        <f t="shared" si="16"/>
        <v>43493.760000000002</v>
      </c>
    </row>
    <row r="329" spans="1:6">
      <c r="A329" s="319">
        <f t="shared" si="14"/>
        <v>315</v>
      </c>
      <c r="B329" s="553">
        <v>43556</v>
      </c>
      <c r="C329" s="553">
        <v>43564</v>
      </c>
      <c r="D329" s="547">
        <f t="shared" si="15"/>
        <v>8</v>
      </c>
      <c r="E329" s="549">
        <v>5536.66</v>
      </c>
      <c r="F329" s="549">
        <f t="shared" si="16"/>
        <v>44293.279999999999</v>
      </c>
    </row>
    <row r="330" spans="1:6">
      <c r="A330" s="319">
        <f t="shared" si="14"/>
        <v>316</v>
      </c>
      <c r="B330" s="553">
        <v>43556</v>
      </c>
      <c r="C330" s="553">
        <v>43564</v>
      </c>
      <c r="D330" s="547">
        <f t="shared" si="15"/>
        <v>8</v>
      </c>
      <c r="E330" s="549">
        <v>5618.99</v>
      </c>
      <c r="F330" s="549">
        <f t="shared" si="16"/>
        <v>44951.92</v>
      </c>
    </row>
    <row r="331" spans="1:6">
      <c r="A331" s="319">
        <f t="shared" si="14"/>
        <v>317</v>
      </c>
      <c r="B331" s="553">
        <v>43556</v>
      </c>
      <c r="C331" s="553">
        <v>43564</v>
      </c>
      <c r="D331" s="547">
        <f t="shared" si="15"/>
        <v>8</v>
      </c>
      <c r="E331" s="549">
        <v>5676.81</v>
      </c>
      <c r="F331" s="549">
        <f t="shared" si="16"/>
        <v>45414.48</v>
      </c>
    </row>
    <row r="332" spans="1:6">
      <c r="A332" s="319">
        <f t="shared" si="14"/>
        <v>318</v>
      </c>
      <c r="B332" s="553">
        <v>43556</v>
      </c>
      <c r="C332" s="553">
        <v>43564</v>
      </c>
      <c r="D332" s="547">
        <f t="shared" si="15"/>
        <v>8</v>
      </c>
      <c r="E332" s="549">
        <v>5703.84</v>
      </c>
      <c r="F332" s="549">
        <f t="shared" si="16"/>
        <v>45630.720000000001</v>
      </c>
    </row>
    <row r="333" spans="1:6">
      <c r="A333" s="319">
        <f t="shared" si="14"/>
        <v>319</v>
      </c>
      <c r="B333" s="553">
        <v>43556</v>
      </c>
      <c r="C333" s="553">
        <v>43564</v>
      </c>
      <c r="D333" s="547">
        <f t="shared" si="15"/>
        <v>8</v>
      </c>
      <c r="E333" s="549">
        <v>5721.52</v>
      </c>
      <c r="F333" s="549">
        <f t="shared" si="16"/>
        <v>45772.160000000003</v>
      </c>
    </row>
    <row r="334" spans="1:6">
      <c r="A334" s="319">
        <f t="shared" si="14"/>
        <v>320</v>
      </c>
      <c r="B334" s="553">
        <v>43556</v>
      </c>
      <c r="C334" s="553">
        <v>43564</v>
      </c>
      <c r="D334" s="547">
        <f t="shared" si="15"/>
        <v>8</v>
      </c>
      <c r="E334" s="549">
        <v>5883.59</v>
      </c>
      <c r="F334" s="549">
        <f t="shared" si="16"/>
        <v>47068.72</v>
      </c>
    </row>
    <row r="335" spans="1:6">
      <c r="A335" s="319">
        <f t="shared" ref="A335:A398" si="17">A334+1</f>
        <v>321</v>
      </c>
      <c r="B335" s="553">
        <v>43556</v>
      </c>
      <c r="C335" s="553">
        <v>43564</v>
      </c>
      <c r="D335" s="547">
        <f t="shared" si="15"/>
        <v>8</v>
      </c>
      <c r="E335" s="549">
        <v>6061.9</v>
      </c>
      <c r="F335" s="549">
        <f t="shared" si="16"/>
        <v>48495.199999999997</v>
      </c>
    </row>
    <row r="336" spans="1:6">
      <c r="A336" s="319">
        <f t="shared" si="17"/>
        <v>322</v>
      </c>
      <c r="B336" s="553">
        <v>43556</v>
      </c>
      <c r="C336" s="553">
        <v>43564</v>
      </c>
      <c r="D336" s="547">
        <f t="shared" si="15"/>
        <v>8</v>
      </c>
      <c r="E336" s="549">
        <v>6069.99</v>
      </c>
      <c r="F336" s="549">
        <f t="shared" si="16"/>
        <v>48559.92</v>
      </c>
    </row>
    <row r="337" spans="1:6">
      <c r="A337" s="319">
        <f t="shared" si="17"/>
        <v>323</v>
      </c>
      <c r="B337" s="553">
        <v>43556</v>
      </c>
      <c r="C337" s="553">
        <v>43564</v>
      </c>
      <c r="D337" s="547">
        <f t="shared" si="15"/>
        <v>8</v>
      </c>
      <c r="E337" s="549">
        <v>6088.48</v>
      </c>
      <c r="F337" s="549">
        <f t="shared" si="16"/>
        <v>48707.839999999997</v>
      </c>
    </row>
    <row r="338" spans="1:6">
      <c r="A338" s="319">
        <f t="shared" si="17"/>
        <v>324</v>
      </c>
      <c r="B338" s="553">
        <v>43556</v>
      </c>
      <c r="C338" s="553">
        <v>43564</v>
      </c>
      <c r="D338" s="547">
        <f t="shared" si="15"/>
        <v>8</v>
      </c>
      <c r="E338" s="549">
        <v>6360.62</v>
      </c>
      <c r="F338" s="549">
        <f t="shared" si="16"/>
        <v>50884.959999999999</v>
      </c>
    </row>
    <row r="339" spans="1:6">
      <c r="A339" s="319">
        <f t="shared" si="17"/>
        <v>325</v>
      </c>
      <c r="B339" s="553">
        <v>43556</v>
      </c>
      <c r="C339" s="553">
        <v>43564</v>
      </c>
      <c r="D339" s="547">
        <f t="shared" si="15"/>
        <v>8</v>
      </c>
      <c r="E339" s="549">
        <v>6421.58</v>
      </c>
      <c r="F339" s="549">
        <f t="shared" si="16"/>
        <v>51372.639999999999</v>
      </c>
    </row>
    <row r="340" spans="1:6">
      <c r="A340" s="319">
        <f t="shared" si="17"/>
        <v>326</v>
      </c>
      <c r="B340" s="553">
        <v>43556</v>
      </c>
      <c r="C340" s="553">
        <v>43564</v>
      </c>
      <c r="D340" s="547">
        <f t="shared" si="15"/>
        <v>8</v>
      </c>
      <c r="E340" s="549">
        <v>6461.81</v>
      </c>
      <c r="F340" s="549">
        <f t="shared" si="16"/>
        <v>51694.48</v>
      </c>
    </row>
    <row r="341" spans="1:6">
      <c r="A341" s="319">
        <f t="shared" si="17"/>
        <v>327</v>
      </c>
      <c r="B341" s="553">
        <v>43556</v>
      </c>
      <c r="C341" s="553">
        <v>43564</v>
      </c>
      <c r="D341" s="547">
        <f t="shared" si="15"/>
        <v>8</v>
      </c>
      <c r="E341" s="549">
        <v>6472.85</v>
      </c>
      <c r="F341" s="549">
        <f t="shared" si="16"/>
        <v>51782.8</v>
      </c>
    </row>
    <row r="342" spans="1:6">
      <c r="A342" s="319">
        <f t="shared" si="17"/>
        <v>328</v>
      </c>
      <c r="B342" s="553">
        <v>43556</v>
      </c>
      <c r="C342" s="553">
        <v>43564</v>
      </c>
      <c r="D342" s="547">
        <f t="shared" si="15"/>
        <v>8</v>
      </c>
      <c r="E342" s="549">
        <v>6638.03</v>
      </c>
      <c r="F342" s="549">
        <f t="shared" si="16"/>
        <v>53104.24</v>
      </c>
    </row>
    <row r="343" spans="1:6">
      <c r="A343" s="319">
        <f t="shared" si="17"/>
        <v>329</v>
      </c>
      <c r="B343" s="553">
        <v>43556</v>
      </c>
      <c r="C343" s="553">
        <v>43564</v>
      </c>
      <c r="D343" s="547">
        <f t="shared" si="15"/>
        <v>8</v>
      </c>
      <c r="E343" s="549">
        <v>7161.74</v>
      </c>
      <c r="F343" s="549">
        <f t="shared" si="16"/>
        <v>57293.919999999998</v>
      </c>
    </row>
    <row r="344" spans="1:6">
      <c r="A344" s="319">
        <f t="shared" si="17"/>
        <v>330</v>
      </c>
      <c r="B344" s="553">
        <v>43556</v>
      </c>
      <c r="C344" s="553">
        <v>43564</v>
      </c>
      <c r="D344" s="547">
        <f t="shared" si="15"/>
        <v>8</v>
      </c>
      <c r="E344" s="549">
        <v>7179.56</v>
      </c>
      <c r="F344" s="549">
        <f t="shared" si="16"/>
        <v>57436.480000000003</v>
      </c>
    </row>
    <row r="345" spans="1:6">
      <c r="A345" s="319">
        <f t="shared" si="17"/>
        <v>331</v>
      </c>
      <c r="B345" s="553">
        <v>43556</v>
      </c>
      <c r="C345" s="553">
        <v>43564</v>
      </c>
      <c r="D345" s="547">
        <f t="shared" si="15"/>
        <v>8</v>
      </c>
      <c r="E345" s="549">
        <v>7818.11</v>
      </c>
      <c r="F345" s="549">
        <f t="shared" si="16"/>
        <v>62544.88</v>
      </c>
    </row>
    <row r="346" spans="1:6">
      <c r="A346" s="319">
        <f t="shared" si="17"/>
        <v>332</v>
      </c>
      <c r="B346" s="553">
        <v>43556</v>
      </c>
      <c r="C346" s="553">
        <v>43564</v>
      </c>
      <c r="D346" s="547">
        <f t="shared" si="15"/>
        <v>8</v>
      </c>
      <c r="E346" s="549">
        <v>7982.78</v>
      </c>
      <c r="F346" s="549">
        <f t="shared" si="16"/>
        <v>63862.239999999998</v>
      </c>
    </row>
    <row r="347" spans="1:6">
      <c r="A347" s="319">
        <f t="shared" si="17"/>
        <v>333</v>
      </c>
      <c r="B347" s="553">
        <v>43556</v>
      </c>
      <c r="C347" s="553">
        <v>43564</v>
      </c>
      <c r="D347" s="547">
        <f t="shared" si="15"/>
        <v>8</v>
      </c>
      <c r="E347" s="549">
        <v>8107.85</v>
      </c>
      <c r="F347" s="549">
        <f t="shared" si="16"/>
        <v>64862.8</v>
      </c>
    </row>
    <row r="348" spans="1:6">
      <c r="A348" s="319">
        <f t="shared" si="17"/>
        <v>334</v>
      </c>
      <c r="B348" s="553">
        <v>43556</v>
      </c>
      <c r="C348" s="553">
        <v>43564</v>
      </c>
      <c r="D348" s="547">
        <f t="shared" si="15"/>
        <v>8</v>
      </c>
      <c r="E348" s="549">
        <v>8310.86</v>
      </c>
      <c r="F348" s="549">
        <f t="shared" si="16"/>
        <v>66486.880000000005</v>
      </c>
    </row>
    <row r="349" spans="1:6">
      <c r="A349" s="319">
        <f t="shared" si="17"/>
        <v>335</v>
      </c>
      <c r="B349" s="553">
        <v>43556</v>
      </c>
      <c r="C349" s="553">
        <v>43564</v>
      </c>
      <c r="D349" s="547">
        <f t="shared" si="15"/>
        <v>8</v>
      </c>
      <c r="E349" s="549">
        <v>8554.08</v>
      </c>
      <c r="F349" s="549">
        <f t="shared" si="16"/>
        <v>68432.639999999999</v>
      </c>
    </row>
    <row r="350" spans="1:6">
      <c r="A350" s="319">
        <f t="shared" si="17"/>
        <v>336</v>
      </c>
      <c r="B350" s="553">
        <v>43556</v>
      </c>
      <c r="C350" s="553">
        <v>43564</v>
      </c>
      <c r="D350" s="547">
        <f t="shared" si="15"/>
        <v>8</v>
      </c>
      <c r="E350" s="549">
        <v>8907.93</v>
      </c>
      <c r="F350" s="549">
        <f t="shared" si="16"/>
        <v>71263.44</v>
      </c>
    </row>
    <row r="351" spans="1:6">
      <c r="A351" s="319">
        <f t="shared" si="17"/>
        <v>337</v>
      </c>
      <c r="B351" s="553">
        <v>43556</v>
      </c>
      <c r="C351" s="553">
        <v>43564</v>
      </c>
      <c r="D351" s="547">
        <f t="shared" si="15"/>
        <v>8</v>
      </c>
      <c r="E351" s="549">
        <v>9601.17</v>
      </c>
      <c r="F351" s="549">
        <f t="shared" si="16"/>
        <v>76809.36</v>
      </c>
    </row>
    <row r="352" spans="1:6">
      <c r="A352" s="319">
        <f t="shared" si="17"/>
        <v>338</v>
      </c>
      <c r="B352" s="553">
        <v>43556</v>
      </c>
      <c r="C352" s="553">
        <v>43564</v>
      </c>
      <c r="D352" s="547">
        <f t="shared" si="15"/>
        <v>8</v>
      </c>
      <c r="E352" s="549">
        <v>11214.53</v>
      </c>
      <c r="F352" s="549">
        <f t="shared" si="16"/>
        <v>89716.24</v>
      </c>
    </row>
    <row r="353" spans="1:6">
      <c r="A353" s="319">
        <f t="shared" si="17"/>
        <v>339</v>
      </c>
      <c r="B353" s="553">
        <v>43556</v>
      </c>
      <c r="C353" s="553">
        <v>43564</v>
      </c>
      <c r="D353" s="547">
        <f t="shared" si="15"/>
        <v>8</v>
      </c>
      <c r="E353" s="549">
        <v>11376.68</v>
      </c>
      <c r="F353" s="549">
        <f t="shared" si="16"/>
        <v>91013.440000000002</v>
      </c>
    </row>
    <row r="354" spans="1:6">
      <c r="A354" s="319">
        <f t="shared" si="17"/>
        <v>340</v>
      </c>
      <c r="B354" s="553">
        <v>43556</v>
      </c>
      <c r="C354" s="553">
        <v>43564</v>
      </c>
      <c r="D354" s="547">
        <f t="shared" si="15"/>
        <v>8</v>
      </c>
      <c r="E354" s="549">
        <v>12076.48</v>
      </c>
      <c r="F354" s="549">
        <f t="shared" si="16"/>
        <v>96611.839999999997</v>
      </c>
    </row>
    <row r="355" spans="1:6">
      <c r="A355" s="319">
        <f t="shared" si="17"/>
        <v>341</v>
      </c>
      <c r="B355" s="553">
        <v>43556</v>
      </c>
      <c r="C355" s="553">
        <v>43564</v>
      </c>
      <c r="D355" s="547">
        <f t="shared" si="15"/>
        <v>8</v>
      </c>
      <c r="E355" s="549">
        <v>12486.61</v>
      </c>
      <c r="F355" s="549">
        <f t="shared" si="16"/>
        <v>99892.88</v>
      </c>
    </row>
    <row r="356" spans="1:6">
      <c r="A356" s="319">
        <f t="shared" si="17"/>
        <v>342</v>
      </c>
      <c r="B356" s="553">
        <v>43556</v>
      </c>
      <c r="C356" s="553">
        <v>43564</v>
      </c>
      <c r="D356" s="547">
        <f t="shared" si="15"/>
        <v>8</v>
      </c>
      <c r="E356" s="549">
        <v>13566.37</v>
      </c>
      <c r="F356" s="549">
        <f t="shared" si="16"/>
        <v>108530.96</v>
      </c>
    </row>
    <row r="357" spans="1:6">
      <c r="A357" s="319">
        <f t="shared" si="17"/>
        <v>343</v>
      </c>
      <c r="B357" s="553">
        <v>43556</v>
      </c>
      <c r="C357" s="553">
        <v>43564</v>
      </c>
      <c r="D357" s="547">
        <f t="shared" si="15"/>
        <v>8</v>
      </c>
      <c r="E357" s="549">
        <v>15416.68</v>
      </c>
      <c r="F357" s="549">
        <f t="shared" si="16"/>
        <v>123333.44</v>
      </c>
    </row>
    <row r="358" spans="1:6">
      <c r="A358" s="319">
        <f t="shared" si="17"/>
        <v>344</v>
      </c>
      <c r="B358" s="553">
        <v>43556</v>
      </c>
      <c r="C358" s="553">
        <v>43564</v>
      </c>
      <c r="D358" s="547">
        <f t="shared" si="15"/>
        <v>8</v>
      </c>
      <c r="E358" s="549">
        <v>18054.490000000002</v>
      </c>
      <c r="F358" s="549">
        <f t="shared" si="16"/>
        <v>144435.92000000001</v>
      </c>
    </row>
    <row r="359" spans="1:6">
      <c r="A359" s="319">
        <f t="shared" si="17"/>
        <v>345</v>
      </c>
      <c r="B359" s="553">
        <v>43556</v>
      </c>
      <c r="C359" s="553">
        <v>43564</v>
      </c>
      <c r="D359" s="547">
        <f t="shared" si="15"/>
        <v>8</v>
      </c>
      <c r="E359" s="549">
        <v>19067</v>
      </c>
      <c r="F359" s="549">
        <f t="shared" si="16"/>
        <v>152536</v>
      </c>
    </row>
    <row r="360" spans="1:6">
      <c r="A360" s="319">
        <f t="shared" si="17"/>
        <v>346</v>
      </c>
      <c r="B360" s="553">
        <v>43556</v>
      </c>
      <c r="C360" s="553">
        <v>43564</v>
      </c>
      <c r="D360" s="547">
        <f t="shared" si="15"/>
        <v>8</v>
      </c>
      <c r="E360" s="549">
        <v>22650.53</v>
      </c>
      <c r="F360" s="549">
        <f t="shared" si="16"/>
        <v>181204.24</v>
      </c>
    </row>
    <row r="361" spans="1:6">
      <c r="A361" s="319">
        <f t="shared" si="17"/>
        <v>347</v>
      </c>
      <c r="B361" s="553">
        <v>43556</v>
      </c>
      <c r="C361" s="553">
        <v>43564</v>
      </c>
      <c r="D361" s="547">
        <f t="shared" si="15"/>
        <v>8</v>
      </c>
      <c r="E361" s="549">
        <v>22800.38</v>
      </c>
      <c r="F361" s="549">
        <f t="shared" si="16"/>
        <v>182403.04</v>
      </c>
    </row>
    <row r="362" spans="1:6">
      <c r="A362" s="319">
        <f t="shared" si="17"/>
        <v>348</v>
      </c>
      <c r="B362" s="553">
        <v>43556</v>
      </c>
      <c r="C362" s="553">
        <v>43564</v>
      </c>
      <c r="D362" s="547">
        <f t="shared" si="15"/>
        <v>8</v>
      </c>
      <c r="E362" s="549">
        <v>29114.79</v>
      </c>
      <c r="F362" s="549">
        <f t="shared" si="16"/>
        <v>232918.32</v>
      </c>
    </row>
    <row r="363" spans="1:6">
      <c r="A363" s="319">
        <f t="shared" si="17"/>
        <v>349</v>
      </c>
      <c r="B363" s="553">
        <v>43556</v>
      </c>
      <c r="C363" s="553">
        <v>43564</v>
      </c>
      <c r="D363" s="547">
        <f t="shared" ref="D363:D425" si="18">C363-B363</f>
        <v>8</v>
      </c>
      <c r="E363" s="549">
        <v>36548.01</v>
      </c>
      <c r="F363" s="549">
        <f t="shared" ref="F363:F425" si="19">E363*D363</f>
        <v>292384.08</v>
      </c>
    </row>
    <row r="364" spans="1:6">
      <c r="A364" s="319">
        <f t="shared" si="17"/>
        <v>350</v>
      </c>
      <c r="B364" s="553">
        <v>43556</v>
      </c>
      <c r="C364" s="553">
        <v>43564</v>
      </c>
      <c r="D364" s="547">
        <f t="shared" si="18"/>
        <v>8</v>
      </c>
      <c r="E364" s="549">
        <v>42957.01</v>
      </c>
      <c r="F364" s="549">
        <f t="shared" si="19"/>
        <v>343656.08</v>
      </c>
    </row>
    <row r="365" spans="1:6">
      <c r="A365" s="319">
        <f t="shared" si="17"/>
        <v>351</v>
      </c>
      <c r="B365" s="553">
        <v>43556</v>
      </c>
      <c r="C365" s="553">
        <v>43564</v>
      </c>
      <c r="D365" s="547">
        <f t="shared" si="18"/>
        <v>8</v>
      </c>
      <c r="E365" s="549">
        <v>43106.38</v>
      </c>
      <c r="F365" s="549">
        <f t="shared" si="19"/>
        <v>344851.04</v>
      </c>
    </row>
    <row r="366" spans="1:6">
      <c r="A366" s="319">
        <f t="shared" si="17"/>
        <v>352</v>
      </c>
      <c r="B366" s="553">
        <v>43556</v>
      </c>
      <c r="C366" s="553">
        <v>43564</v>
      </c>
      <c r="D366" s="547">
        <f t="shared" si="18"/>
        <v>8</v>
      </c>
      <c r="E366" s="549">
        <v>45207.81</v>
      </c>
      <c r="F366" s="549">
        <f t="shared" si="19"/>
        <v>361662.48</v>
      </c>
    </row>
    <row r="367" spans="1:6">
      <c r="A367" s="319">
        <f t="shared" si="17"/>
        <v>353</v>
      </c>
      <c r="B367" s="553">
        <v>43556</v>
      </c>
      <c r="C367" s="553">
        <v>43564</v>
      </c>
      <c r="D367" s="547">
        <f t="shared" si="18"/>
        <v>8</v>
      </c>
      <c r="E367" s="549">
        <v>81749.94</v>
      </c>
      <c r="F367" s="549">
        <f t="shared" si="19"/>
        <v>653999.52</v>
      </c>
    </row>
    <row r="368" spans="1:6">
      <c r="A368" s="319">
        <f t="shared" si="17"/>
        <v>354</v>
      </c>
      <c r="B368" s="553">
        <v>43558</v>
      </c>
      <c r="C368" s="553">
        <v>43594</v>
      </c>
      <c r="D368" s="547">
        <f t="shared" si="18"/>
        <v>36</v>
      </c>
      <c r="E368" s="549">
        <v>3433.07</v>
      </c>
      <c r="F368" s="549">
        <f t="shared" si="19"/>
        <v>123590.52</v>
      </c>
    </row>
    <row r="369" spans="1:6">
      <c r="A369" s="319">
        <f t="shared" si="17"/>
        <v>355</v>
      </c>
      <c r="B369" s="553">
        <v>43559</v>
      </c>
      <c r="C369" s="553">
        <v>43594</v>
      </c>
      <c r="D369" s="547">
        <f t="shared" si="18"/>
        <v>35</v>
      </c>
      <c r="E369" s="549">
        <v>3151.27</v>
      </c>
      <c r="F369" s="549">
        <f t="shared" si="19"/>
        <v>110294.45</v>
      </c>
    </row>
    <row r="370" spans="1:6">
      <c r="A370" s="319">
        <f t="shared" si="17"/>
        <v>356</v>
      </c>
      <c r="B370" s="553">
        <v>43559</v>
      </c>
      <c r="C370" s="553">
        <v>43594</v>
      </c>
      <c r="D370" s="547">
        <f t="shared" si="18"/>
        <v>35</v>
      </c>
      <c r="E370" s="549">
        <v>5367</v>
      </c>
      <c r="F370" s="549">
        <f t="shared" si="19"/>
        <v>187845</v>
      </c>
    </row>
    <row r="371" spans="1:6">
      <c r="A371" s="319">
        <f t="shared" si="17"/>
        <v>357</v>
      </c>
      <c r="B371" s="553">
        <v>43560</v>
      </c>
      <c r="C371" s="553">
        <v>43594</v>
      </c>
      <c r="D371" s="547">
        <f t="shared" si="18"/>
        <v>34</v>
      </c>
      <c r="E371" s="549">
        <v>2959.91</v>
      </c>
      <c r="F371" s="549">
        <f t="shared" si="19"/>
        <v>100636.94</v>
      </c>
    </row>
    <row r="372" spans="1:6">
      <c r="A372" s="319">
        <f t="shared" si="17"/>
        <v>358</v>
      </c>
      <c r="B372" s="553">
        <v>43563</v>
      </c>
      <c r="C372" s="553">
        <v>43594</v>
      </c>
      <c r="D372" s="547">
        <f t="shared" si="18"/>
        <v>31</v>
      </c>
      <c r="E372" s="549">
        <v>2730.28</v>
      </c>
      <c r="F372" s="549">
        <f t="shared" si="19"/>
        <v>84638.680000000008</v>
      </c>
    </row>
    <row r="373" spans="1:6">
      <c r="A373" s="319">
        <f t="shared" si="17"/>
        <v>359</v>
      </c>
      <c r="B373" s="553">
        <v>43564</v>
      </c>
      <c r="C373" s="553">
        <v>43594</v>
      </c>
      <c r="D373" s="547">
        <f t="shared" si="18"/>
        <v>30</v>
      </c>
      <c r="E373" s="549">
        <v>279.08</v>
      </c>
      <c r="F373" s="549">
        <f t="shared" si="19"/>
        <v>8372.4</v>
      </c>
    </row>
    <row r="374" spans="1:6">
      <c r="A374" s="319">
        <f t="shared" si="17"/>
        <v>360</v>
      </c>
      <c r="B374" s="553">
        <v>43564</v>
      </c>
      <c r="C374" s="553">
        <v>43594</v>
      </c>
      <c r="D374" s="547">
        <f t="shared" si="18"/>
        <v>30</v>
      </c>
      <c r="E374" s="549">
        <v>3501.76</v>
      </c>
      <c r="F374" s="549">
        <f t="shared" si="19"/>
        <v>105052.8</v>
      </c>
    </row>
    <row r="375" spans="1:6">
      <c r="A375" s="319">
        <f t="shared" si="17"/>
        <v>361</v>
      </c>
      <c r="B375" s="553">
        <v>43564</v>
      </c>
      <c r="C375" s="553">
        <v>43594</v>
      </c>
      <c r="D375" s="547">
        <f t="shared" si="18"/>
        <v>30</v>
      </c>
      <c r="E375" s="549">
        <v>3805.14</v>
      </c>
      <c r="F375" s="549">
        <f t="shared" si="19"/>
        <v>114154.2</v>
      </c>
    </row>
    <row r="376" spans="1:6">
      <c r="A376" s="319">
        <f t="shared" si="17"/>
        <v>362</v>
      </c>
      <c r="B376" s="553">
        <v>43565</v>
      </c>
      <c r="C376" s="553">
        <v>43594</v>
      </c>
      <c r="D376" s="547">
        <f t="shared" si="18"/>
        <v>29</v>
      </c>
      <c r="E376" s="549">
        <v>442.44</v>
      </c>
      <c r="F376" s="549">
        <f t="shared" si="19"/>
        <v>12830.76</v>
      </c>
    </row>
    <row r="377" spans="1:6">
      <c r="A377" s="319">
        <f t="shared" si="17"/>
        <v>363</v>
      </c>
      <c r="B377" s="553">
        <v>43565</v>
      </c>
      <c r="C377" s="553">
        <v>43594</v>
      </c>
      <c r="D377" s="547">
        <f t="shared" si="18"/>
        <v>29</v>
      </c>
      <c r="E377" s="549">
        <v>544.54</v>
      </c>
      <c r="F377" s="549">
        <f t="shared" si="19"/>
        <v>15791.66</v>
      </c>
    </row>
    <row r="378" spans="1:6">
      <c r="A378" s="319">
        <f t="shared" si="17"/>
        <v>364</v>
      </c>
      <c r="B378" s="553">
        <v>43565</v>
      </c>
      <c r="C378" s="553">
        <v>43594</v>
      </c>
      <c r="D378" s="547">
        <f t="shared" si="18"/>
        <v>29</v>
      </c>
      <c r="E378" s="549">
        <v>2871.29</v>
      </c>
      <c r="F378" s="549">
        <f t="shared" si="19"/>
        <v>83267.41</v>
      </c>
    </row>
    <row r="379" spans="1:6">
      <c r="A379" s="319">
        <f t="shared" si="17"/>
        <v>365</v>
      </c>
      <c r="B379" s="553">
        <v>43565</v>
      </c>
      <c r="C379" s="553">
        <v>43594</v>
      </c>
      <c r="D379" s="547">
        <f t="shared" si="18"/>
        <v>29</v>
      </c>
      <c r="E379" s="549">
        <v>3507.8</v>
      </c>
      <c r="F379" s="549">
        <f t="shared" si="19"/>
        <v>101726.20000000001</v>
      </c>
    </row>
    <row r="380" spans="1:6">
      <c r="A380" s="319">
        <f t="shared" si="17"/>
        <v>366</v>
      </c>
      <c r="B380" s="553">
        <v>43566</v>
      </c>
      <c r="C380" s="553">
        <v>43594</v>
      </c>
      <c r="D380" s="547">
        <f t="shared" si="18"/>
        <v>28</v>
      </c>
      <c r="E380" s="549">
        <v>3384.93</v>
      </c>
      <c r="F380" s="549">
        <f t="shared" si="19"/>
        <v>94778.04</v>
      </c>
    </row>
    <row r="381" spans="1:6">
      <c r="A381" s="319">
        <f t="shared" si="17"/>
        <v>367</v>
      </c>
      <c r="B381" s="553">
        <v>43570</v>
      </c>
      <c r="C381" s="553">
        <v>43594</v>
      </c>
      <c r="D381" s="547">
        <f t="shared" si="18"/>
        <v>24</v>
      </c>
      <c r="E381" s="549">
        <v>14750.47</v>
      </c>
      <c r="F381" s="549">
        <f t="shared" si="19"/>
        <v>354011.27999999997</v>
      </c>
    </row>
    <row r="382" spans="1:6">
      <c r="A382" s="319">
        <f t="shared" si="17"/>
        <v>368</v>
      </c>
      <c r="B382" s="553">
        <v>43577</v>
      </c>
      <c r="C382" s="553">
        <v>43594</v>
      </c>
      <c r="D382" s="547">
        <f t="shared" si="18"/>
        <v>17</v>
      </c>
      <c r="E382" s="549">
        <v>3102.48</v>
      </c>
      <c r="F382" s="549">
        <f t="shared" si="19"/>
        <v>52742.16</v>
      </c>
    </row>
    <row r="383" spans="1:6">
      <c r="A383" s="319">
        <f t="shared" si="17"/>
        <v>369</v>
      </c>
      <c r="B383" s="553">
        <v>43577</v>
      </c>
      <c r="C383" s="553">
        <v>43594</v>
      </c>
      <c r="D383" s="547">
        <f t="shared" si="18"/>
        <v>17</v>
      </c>
      <c r="E383" s="549">
        <v>4069.74</v>
      </c>
      <c r="F383" s="549">
        <f t="shared" si="19"/>
        <v>69185.58</v>
      </c>
    </row>
    <row r="384" spans="1:6">
      <c r="A384" s="319">
        <f t="shared" si="17"/>
        <v>370</v>
      </c>
      <c r="B384" s="553">
        <v>43584</v>
      </c>
      <c r="C384" s="553">
        <v>43594</v>
      </c>
      <c r="D384" s="547">
        <f t="shared" si="18"/>
        <v>10</v>
      </c>
      <c r="E384" s="549">
        <v>1854.58</v>
      </c>
      <c r="F384" s="549">
        <f t="shared" si="19"/>
        <v>18545.8</v>
      </c>
    </row>
    <row r="385" spans="1:6">
      <c r="A385" s="319">
        <f t="shared" si="17"/>
        <v>371</v>
      </c>
      <c r="B385" s="553">
        <v>43585</v>
      </c>
      <c r="C385" s="553">
        <v>43594</v>
      </c>
      <c r="D385" s="547">
        <f t="shared" si="18"/>
        <v>9</v>
      </c>
      <c r="E385" s="549">
        <v>40.840000000000003</v>
      </c>
      <c r="F385" s="549">
        <f t="shared" si="19"/>
        <v>367.56000000000006</v>
      </c>
    </row>
    <row r="386" spans="1:6">
      <c r="A386" s="319">
        <f t="shared" si="17"/>
        <v>372</v>
      </c>
      <c r="B386" s="553">
        <v>43585</v>
      </c>
      <c r="C386" s="553">
        <v>43594</v>
      </c>
      <c r="D386" s="547">
        <f t="shared" si="18"/>
        <v>9</v>
      </c>
      <c r="E386" s="549">
        <v>102.1</v>
      </c>
      <c r="F386" s="549">
        <f t="shared" si="19"/>
        <v>918.9</v>
      </c>
    </row>
    <row r="387" spans="1:6">
      <c r="A387" s="319">
        <f t="shared" si="17"/>
        <v>373</v>
      </c>
      <c r="B387" s="553">
        <v>43585</v>
      </c>
      <c r="C387" s="553">
        <v>43594</v>
      </c>
      <c r="D387" s="547">
        <f t="shared" si="18"/>
        <v>9</v>
      </c>
      <c r="E387" s="549">
        <v>218.9</v>
      </c>
      <c r="F387" s="549">
        <f t="shared" si="19"/>
        <v>1970.1000000000001</v>
      </c>
    </row>
    <row r="388" spans="1:6">
      <c r="A388" s="319">
        <f t="shared" si="17"/>
        <v>374</v>
      </c>
      <c r="B388" s="553">
        <v>43585</v>
      </c>
      <c r="C388" s="553">
        <v>43594</v>
      </c>
      <c r="D388" s="547">
        <f t="shared" si="18"/>
        <v>9</v>
      </c>
      <c r="E388" s="549">
        <v>422.02</v>
      </c>
      <c r="F388" s="549">
        <f t="shared" si="19"/>
        <v>3798.18</v>
      </c>
    </row>
    <row r="389" spans="1:6">
      <c r="A389" s="319">
        <f t="shared" si="17"/>
        <v>375</v>
      </c>
      <c r="B389" s="553">
        <v>43585</v>
      </c>
      <c r="C389" s="553">
        <v>43594</v>
      </c>
      <c r="D389" s="547">
        <f t="shared" si="18"/>
        <v>9</v>
      </c>
      <c r="E389" s="549">
        <v>2685.97</v>
      </c>
      <c r="F389" s="549">
        <f t="shared" si="19"/>
        <v>24173.73</v>
      </c>
    </row>
    <row r="390" spans="1:6">
      <c r="A390" s="319">
        <f t="shared" si="17"/>
        <v>376</v>
      </c>
      <c r="B390" s="553">
        <v>43585</v>
      </c>
      <c r="C390" s="553">
        <v>43594</v>
      </c>
      <c r="D390" s="547">
        <f t="shared" si="18"/>
        <v>9</v>
      </c>
      <c r="E390" s="549">
        <v>3439.98</v>
      </c>
      <c r="F390" s="549">
        <f t="shared" si="19"/>
        <v>30959.82</v>
      </c>
    </row>
    <row r="391" spans="1:6">
      <c r="A391" s="319">
        <f t="shared" si="17"/>
        <v>377</v>
      </c>
      <c r="B391" s="553">
        <v>43586</v>
      </c>
      <c r="C391" s="553">
        <v>43594</v>
      </c>
      <c r="D391" s="547">
        <f t="shared" si="18"/>
        <v>8</v>
      </c>
      <c r="E391" s="549">
        <v>34.03</v>
      </c>
      <c r="F391" s="549">
        <f t="shared" si="19"/>
        <v>272.24</v>
      </c>
    </row>
    <row r="392" spans="1:6">
      <c r="A392" s="319">
        <f t="shared" si="17"/>
        <v>378</v>
      </c>
      <c r="B392" s="553">
        <v>43586</v>
      </c>
      <c r="C392" s="553">
        <v>43594</v>
      </c>
      <c r="D392" s="547">
        <f t="shared" si="18"/>
        <v>8</v>
      </c>
      <c r="E392" s="549">
        <v>40.840000000000003</v>
      </c>
      <c r="F392" s="549">
        <f t="shared" si="19"/>
        <v>326.72000000000003</v>
      </c>
    </row>
    <row r="393" spans="1:6">
      <c r="A393" s="319">
        <f t="shared" si="17"/>
        <v>379</v>
      </c>
      <c r="B393" s="553">
        <v>43586</v>
      </c>
      <c r="C393" s="553">
        <v>43594</v>
      </c>
      <c r="D393" s="547">
        <f t="shared" si="18"/>
        <v>8</v>
      </c>
      <c r="E393" s="549">
        <v>44.69</v>
      </c>
      <c r="F393" s="549">
        <f t="shared" si="19"/>
        <v>357.52</v>
      </c>
    </row>
    <row r="394" spans="1:6">
      <c r="A394" s="319">
        <f t="shared" si="17"/>
        <v>380</v>
      </c>
      <c r="B394" s="553">
        <v>43586</v>
      </c>
      <c r="C394" s="553">
        <v>43594</v>
      </c>
      <c r="D394" s="547">
        <f t="shared" si="18"/>
        <v>8</v>
      </c>
      <c r="E394" s="549">
        <v>272.27</v>
      </c>
      <c r="F394" s="549">
        <f t="shared" si="19"/>
        <v>2178.16</v>
      </c>
    </row>
    <row r="395" spans="1:6">
      <c r="A395" s="319">
        <f t="shared" si="17"/>
        <v>381</v>
      </c>
      <c r="B395" s="553">
        <v>43586</v>
      </c>
      <c r="C395" s="553">
        <v>43594</v>
      </c>
      <c r="D395" s="547">
        <f t="shared" si="18"/>
        <v>8</v>
      </c>
      <c r="E395" s="549">
        <v>272.27</v>
      </c>
      <c r="F395" s="549">
        <f t="shared" si="19"/>
        <v>2178.16</v>
      </c>
    </row>
    <row r="396" spans="1:6">
      <c r="A396" s="319">
        <f t="shared" si="17"/>
        <v>382</v>
      </c>
      <c r="B396" s="553">
        <v>43586</v>
      </c>
      <c r="C396" s="553">
        <v>43594</v>
      </c>
      <c r="D396" s="547">
        <f t="shared" si="18"/>
        <v>8</v>
      </c>
      <c r="E396" s="549">
        <v>306.31</v>
      </c>
      <c r="F396" s="549">
        <f t="shared" si="19"/>
        <v>2450.48</v>
      </c>
    </row>
    <row r="397" spans="1:6">
      <c r="A397" s="319">
        <f t="shared" si="17"/>
        <v>383</v>
      </c>
      <c r="B397" s="553">
        <v>43586</v>
      </c>
      <c r="C397" s="553">
        <v>43594</v>
      </c>
      <c r="D397" s="547">
        <f t="shared" si="18"/>
        <v>8</v>
      </c>
      <c r="E397" s="549">
        <v>340.34</v>
      </c>
      <c r="F397" s="549">
        <f t="shared" si="19"/>
        <v>2722.72</v>
      </c>
    </row>
    <row r="398" spans="1:6">
      <c r="A398" s="319">
        <f t="shared" si="17"/>
        <v>384</v>
      </c>
      <c r="B398" s="553">
        <v>43586</v>
      </c>
      <c r="C398" s="553">
        <v>43594</v>
      </c>
      <c r="D398" s="547">
        <f t="shared" si="18"/>
        <v>8</v>
      </c>
      <c r="E398" s="549">
        <v>374.37</v>
      </c>
      <c r="F398" s="549">
        <f t="shared" si="19"/>
        <v>2994.96</v>
      </c>
    </row>
    <row r="399" spans="1:6">
      <c r="A399" s="319">
        <f t="shared" ref="A399:A462" si="20">A398+1</f>
        <v>385</v>
      </c>
      <c r="B399" s="553">
        <v>43586</v>
      </c>
      <c r="C399" s="553">
        <v>43594</v>
      </c>
      <c r="D399" s="547">
        <f t="shared" si="18"/>
        <v>8</v>
      </c>
      <c r="E399" s="549">
        <v>408.41</v>
      </c>
      <c r="F399" s="549">
        <f t="shared" si="19"/>
        <v>3267.28</v>
      </c>
    </row>
    <row r="400" spans="1:6">
      <c r="A400" s="319">
        <f t="shared" si="20"/>
        <v>386</v>
      </c>
      <c r="B400" s="553">
        <v>43586</v>
      </c>
      <c r="C400" s="553">
        <v>43594</v>
      </c>
      <c r="D400" s="547">
        <f t="shared" si="18"/>
        <v>8</v>
      </c>
      <c r="E400" s="549">
        <v>483.28</v>
      </c>
      <c r="F400" s="549">
        <f t="shared" si="19"/>
        <v>3866.24</v>
      </c>
    </row>
    <row r="401" spans="1:6">
      <c r="A401" s="319">
        <f t="shared" si="20"/>
        <v>387</v>
      </c>
      <c r="B401" s="553">
        <v>43586</v>
      </c>
      <c r="C401" s="553">
        <v>43627</v>
      </c>
      <c r="D401" s="547">
        <f t="shared" si="18"/>
        <v>41</v>
      </c>
      <c r="E401" s="549">
        <v>619.41999999999996</v>
      </c>
      <c r="F401" s="549">
        <f t="shared" si="19"/>
        <v>25396.219999999998</v>
      </c>
    </row>
    <row r="402" spans="1:6">
      <c r="A402" s="319">
        <f t="shared" si="20"/>
        <v>388</v>
      </c>
      <c r="B402" s="553">
        <v>43586</v>
      </c>
      <c r="C402" s="553">
        <v>43594</v>
      </c>
      <c r="D402" s="547">
        <f t="shared" si="18"/>
        <v>8</v>
      </c>
      <c r="E402" s="549">
        <v>713.04</v>
      </c>
      <c r="F402" s="549">
        <f t="shared" si="19"/>
        <v>5704.32</v>
      </c>
    </row>
    <row r="403" spans="1:6">
      <c r="A403" s="319">
        <f t="shared" si="20"/>
        <v>389</v>
      </c>
      <c r="B403" s="553">
        <v>43586</v>
      </c>
      <c r="C403" s="553">
        <v>43594</v>
      </c>
      <c r="D403" s="547">
        <f t="shared" si="18"/>
        <v>8</v>
      </c>
      <c r="E403" s="549">
        <v>757.01</v>
      </c>
      <c r="F403" s="549">
        <f t="shared" si="19"/>
        <v>6056.08</v>
      </c>
    </row>
    <row r="404" spans="1:6">
      <c r="A404" s="319">
        <f t="shared" si="20"/>
        <v>390</v>
      </c>
      <c r="B404" s="553">
        <v>43586</v>
      </c>
      <c r="C404" s="553">
        <v>43594</v>
      </c>
      <c r="D404" s="547">
        <f t="shared" si="18"/>
        <v>8</v>
      </c>
      <c r="E404" s="549">
        <v>1128.29</v>
      </c>
      <c r="F404" s="549">
        <f t="shared" si="19"/>
        <v>9026.32</v>
      </c>
    </row>
    <row r="405" spans="1:6">
      <c r="A405" s="319">
        <f t="shared" si="20"/>
        <v>391</v>
      </c>
      <c r="B405" s="553">
        <v>43586</v>
      </c>
      <c r="C405" s="553">
        <v>43594</v>
      </c>
      <c r="D405" s="547">
        <f t="shared" si="18"/>
        <v>8</v>
      </c>
      <c r="E405" s="549">
        <v>1279.68</v>
      </c>
      <c r="F405" s="549">
        <f t="shared" si="19"/>
        <v>10237.44</v>
      </c>
    </row>
    <row r="406" spans="1:6">
      <c r="A406" s="319">
        <f t="shared" si="20"/>
        <v>392</v>
      </c>
      <c r="B406" s="553">
        <v>43586</v>
      </c>
      <c r="C406" s="553">
        <v>43594</v>
      </c>
      <c r="D406" s="547">
        <f t="shared" si="18"/>
        <v>8</v>
      </c>
      <c r="E406" s="549">
        <v>1300.0999999999999</v>
      </c>
      <c r="F406" s="549">
        <f t="shared" si="19"/>
        <v>10400.799999999999</v>
      </c>
    </row>
    <row r="407" spans="1:6">
      <c r="A407" s="319">
        <f t="shared" si="20"/>
        <v>393</v>
      </c>
      <c r="B407" s="553">
        <v>43586</v>
      </c>
      <c r="C407" s="553">
        <v>43594</v>
      </c>
      <c r="D407" s="547">
        <f t="shared" si="18"/>
        <v>8</v>
      </c>
      <c r="E407" s="549">
        <v>1306.69</v>
      </c>
      <c r="F407" s="549">
        <f t="shared" si="19"/>
        <v>10453.52</v>
      </c>
    </row>
    <row r="408" spans="1:6">
      <c r="A408" s="319">
        <f t="shared" si="20"/>
        <v>394</v>
      </c>
      <c r="B408" s="553">
        <v>43586</v>
      </c>
      <c r="C408" s="553">
        <v>43594</v>
      </c>
      <c r="D408" s="547">
        <f t="shared" si="18"/>
        <v>8</v>
      </c>
      <c r="E408" s="549">
        <v>1361.36</v>
      </c>
      <c r="F408" s="549">
        <f t="shared" si="19"/>
        <v>10890.88</v>
      </c>
    </row>
    <row r="409" spans="1:6">
      <c r="A409" s="319">
        <f t="shared" si="20"/>
        <v>395</v>
      </c>
      <c r="B409" s="553">
        <v>43586</v>
      </c>
      <c r="C409" s="553">
        <v>43594</v>
      </c>
      <c r="D409" s="547">
        <f t="shared" si="18"/>
        <v>8</v>
      </c>
      <c r="E409" s="549">
        <v>1776.57</v>
      </c>
      <c r="F409" s="549">
        <f t="shared" si="19"/>
        <v>14212.56</v>
      </c>
    </row>
    <row r="410" spans="1:6">
      <c r="A410" s="319">
        <f t="shared" si="20"/>
        <v>396</v>
      </c>
      <c r="B410" s="553">
        <v>43586</v>
      </c>
      <c r="C410" s="553">
        <v>43594</v>
      </c>
      <c r="D410" s="547">
        <f t="shared" si="18"/>
        <v>8</v>
      </c>
      <c r="E410" s="549">
        <v>2007</v>
      </c>
      <c r="F410" s="549">
        <f t="shared" si="19"/>
        <v>16056</v>
      </c>
    </row>
    <row r="411" spans="1:6">
      <c r="A411" s="319">
        <f t="shared" si="20"/>
        <v>397</v>
      </c>
      <c r="B411" s="553">
        <v>43586</v>
      </c>
      <c r="C411" s="553">
        <v>43594</v>
      </c>
      <c r="D411" s="547">
        <f t="shared" si="18"/>
        <v>8</v>
      </c>
      <c r="E411" s="549">
        <v>2286.37</v>
      </c>
      <c r="F411" s="549">
        <f t="shared" si="19"/>
        <v>18290.96</v>
      </c>
    </row>
    <row r="412" spans="1:6">
      <c r="A412" s="319">
        <f t="shared" si="20"/>
        <v>398</v>
      </c>
      <c r="B412" s="553">
        <v>43586</v>
      </c>
      <c r="C412" s="553">
        <v>43594</v>
      </c>
      <c r="D412" s="547">
        <f t="shared" si="18"/>
        <v>8</v>
      </c>
      <c r="E412" s="549">
        <v>2341.52</v>
      </c>
      <c r="F412" s="549">
        <f t="shared" si="19"/>
        <v>18732.16</v>
      </c>
    </row>
    <row r="413" spans="1:6">
      <c r="A413" s="319">
        <f t="shared" si="20"/>
        <v>399</v>
      </c>
      <c r="B413" s="553">
        <v>43586</v>
      </c>
      <c r="C413" s="553">
        <v>43594</v>
      </c>
      <c r="D413" s="547">
        <f t="shared" si="18"/>
        <v>8</v>
      </c>
      <c r="E413" s="549">
        <v>2528.85</v>
      </c>
      <c r="F413" s="549">
        <f t="shared" si="19"/>
        <v>20230.8</v>
      </c>
    </row>
    <row r="414" spans="1:6">
      <c r="A414" s="319">
        <f t="shared" si="20"/>
        <v>400</v>
      </c>
      <c r="B414" s="553">
        <v>43586</v>
      </c>
      <c r="C414" s="553">
        <v>43594</v>
      </c>
      <c r="D414" s="547">
        <f t="shared" si="18"/>
        <v>8</v>
      </c>
      <c r="E414" s="549">
        <v>2654.65</v>
      </c>
      <c r="F414" s="549">
        <f t="shared" si="19"/>
        <v>21237.200000000001</v>
      </c>
    </row>
    <row r="415" spans="1:6">
      <c r="A415" s="319">
        <f t="shared" si="20"/>
        <v>401</v>
      </c>
      <c r="B415" s="553">
        <v>43586</v>
      </c>
      <c r="C415" s="553">
        <v>43594</v>
      </c>
      <c r="D415" s="547">
        <f t="shared" si="18"/>
        <v>8</v>
      </c>
      <c r="E415" s="549">
        <v>2665.04</v>
      </c>
      <c r="F415" s="549">
        <f t="shared" si="19"/>
        <v>21320.32</v>
      </c>
    </row>
    <row r="416" spans="1:6">
      <c r="A416" s="319">
        <f t="shared" si="20"/>
        <v>402</v>
      </c>
      <c r="B416" s="553">
        <v>43586</v>
      </c>
      <c r="C416" s="553">
        <v>43594</v>
      </c>
      <c r="D416" s="547">
        <f t="shared" si="18"/>
        <v>8</v>
      </c>
      <c r="E416" s="549">
        <v>2752.44</v>
      </c>
      <c r="F416" s="549">
        <f t="shared" si="19"/>
        <v>22019.52</v>
      </c>
    </row>
    <row r="417" spans="1:6">
      <c r="A417" s="319">
        <f t="shared" si="20"/>
        <v>403</v>
      </c>
      <c r="B417" s="553">
        <v>43586</v>
      </c>
      <c r="C417" s="553">
        <v>43594</v>
      </c>
      <c r="D417" s="547">
        <f t="shared" si="18"/>
        <v>8</v>
      </c>
      <c r="E417" s="549">
        <v>2820.28</v>
      </c>
      <c r="F417" s="549">
        <f t="shared" si="19"/>
        <v>22562.240000000002</v>
      </c>
    </row>
    <row r="418" spans="1:6">
      <c r="A418" s="319">
        <f t="shared" si="20"/>
        <v>404</v>
      </c>
      <c r="B418" s="553">
        <v>43586</v>
      </c>
      <c r="C418" s="553">
        <v>43594</v>
      </c>
      <c r="D418" s="547">
        <f t="shared" si="18"/>
        <v>8</v>
      </c>
      <c r="E418" s="549">
        <v>2908.9</v>
      </c>
      <c r="F418" s="549">
        <f t="shared" si="19"/>
        <v>23271.200000000001</v>
      </c>
    </row>
    <row r="419" spans="1:6">
      <c r="A419" s="319">
        <f t="shared" si="20"/>
        <v>405</v>
      </c>
      <c r="B419" s="553">
        <v>43586</v>
      </c>
      <c r="C419" s="553">
        <v>43594</v>
      </c>
      <c r="D419" s="547">
        <f t="shared" si="18"/>
        <v>8</v>
      </c>
      <c r="E419" s="549">
        <v>2921.64</v>
      </c>
      <c r="F419" s="549">
        <f t="shared" si="19"/>
        <v>23373.119999999999</v>
      </c>
    </row>
    <row r="420" spans="1:6">
      <c r="A420" s="319">
        <f t="shared" si="20"/>
        <v>406</v>
      </c>
      <c r="B420" s="553">
        <v>43586</v>
      </c>
      <c r="C420" s="553">
        <v>43594</v>
      </c>
      <c r="D420" s="547">
        <f t="shared" si="18"/>
        <v>8</v>
      </c>
      <c r="E420" s="549">
        <v>2949.76</v>
      </c>
      <c r="F420" s="549">
        <f t="shared" si="19"/>
        <v>23598.080000000002</v>
      </c>
    </row>
    <row r="421" spans="1:6">
      <c r="A421" s="319">
        <f t="shared" si="20"/>
        <v>407</v>
      </c>
      <c r="B421" s="553">
        <v>43586</v>
      </c>
      <c r="C421" s="553">
        <v>43594</v>
      </c>
      <c r="D421" s="547">
        <f t="shared" si="18"/>
        <v>8</v>
      </c>
      <c r="E421" s="549">
        <v>2970.49</v>
      </c>
      <c r="F421" s="549">
        <f t="shared" si="19"/>
        <v>23763.919999999998</v>
      </c>
    </row>
    <row r="422" spans="1:6">
      <c r="A422" s="319">
        <f t="shared" si="20"/>
        <v>408</v>
      </c>
      <c r="B422" s="553">
        <v>43586</v>
      </c>
      <c r="C422" s="553">
        <v>43594</v>
      </c>
      <c r="D422" s="547">
        <f t="shared" si="18"/>
        <v>8</v>
      </c>
      <c r="E422" s="549">
        <v>3088.02</v>
      </c>
      <c r="F422" s="549">
        <f t="shared" si="19"/>
        <v>24704.16</v>
      </c>
    </row>
    <row r="423" spans="1:6">
      <c r="A423" s="319">
        <f t="shared" si="20"/>
        <v>409</v>
      </c>
      <c r="B423" s="553">
        <v>43586</v>
      </c>
      <c r="C423" s="553">
        <v>43594</v>
      </c>
      <c r="D423" s="547">
        <f t="shared" si="18"/>
        <v>8</v>
      </c>
      <c r="E423" s="549">
        <v>3096.82</v>
      </c>
      <c r="F423" s="549">
        <f t="shared" si="19"/>
        <v>24774.560000000001</v>
      </c>
    </row>
    <row r="424" spans="1:6">
      <c r="A424" s="319">
        <f t="shared" si="20"/>
        <v>410</v>
      </c>
      <c r="B424" s="553">
        <v>43586</v>
      </c>
      <c r="C424" s="553">
        <v>43594</v>
      </c>
      <c r="D424" s="547">
        <f t="shared" si="18"/>
        <v>8</v>
      </c>
      <c r="E424" s="549">
        <v>3150.24</v>
      </c>
      <c r="F424" s="549">
        <f t="shared" si="19"/>
        <v>25201.919999999998</v>
      </c>
    </row>
    <row r="425" spans="1:6">
      <c r="A425" s="319">
        <f t="shared" si="20"/>
        <v>411</v>
      </c>
      <c r="B425" s="553">
        <v>43586</v>
      </c>
      <c r="C425" s="553">
        <v>43594</v>
      </c>
      <c r="D425" s="547">
        <f t="shared" si="18"/>
        <v>8</v>
      </c>
      <c r="E425" s="549">
        <v>3287.25</v>
      </c>
      <c r="F425" s="549">
        <f t="shared" si="19"/>
        <v>26298</v>
      </c>
    </row>
    <row r="426" spans="1:6">
      <c r="A426" s="319">
        <f t="shared" si="20"/>
        <v>412</v>
      </c>
      <c r="B426" s="553">
        <v>43586</v>
      </c>
      <c r="C426" s="553">
        <v>43594</v>
      </c>
      <c r="D426" s="547">
        <f t="shared" ref="D426:D488" si="21">C426-B426</f>
        <v>8</v>
      </c>
      <c r="E426" s="549">
        <v>3297.94</v>
      </c>
      <c r="F426" s="549">
        <f t="shared" ref="F426:F488" si="22">E426*D426</f>
        <v>26383.52</v>
      </c>
    </row>
    <row r="427" spans="1:6">
      <c r="A427" s="319">
        <f t="shared" si="20"/>
        <v>413</v>
      </c>
      <c r="B427" s="553">
        <v>43586</v>
      </c>
      <c r="C427" s="553">
        <v>43594</v>
      </c>
      <c r="D427" s="547">
        <f t="shared" si="21"/>
        <v>8</v>
      </c>
      <c r="E427" s="549">
        <v>3366.45</v>
      </c>
      <c r="F427" s="549">
        <f t="shared" si="22"/>
        <v>26931.599999999999</v>
      </c>
    </row>
    <row r="428" spans="1:6">
      <c r="A428" s="319">
        <f t="shared" si="20"/>
        <v>414</v>
      </c>
      <c r="B428" s="553">
        <v>43586</v>
      </c>
      <c r="C428" s="553">
        <v>43594</v>
      </c>
      <c r="D428" s="547">
        <f t="shared" si="21"/>
        <v>8</v>
      </c>
      <c r="E428" s="549">
        <v>3413.58</v>
      </c>
      <c r="F428" s="549">
        <f t="shared" si="22"/>
        <v>27308.639999999999</v>
      </c>
    </row>
    <row r="429" spans="1:6">
      <c r="A429" s="319">
        <f t="shared" si="20"/>
        <v>415</v>
      </c>
      <c r="B429" s="553">
        <v>43586</v>
      </c>
      <c r="C429" s="553">
        <v>43594</v>
      </c>
      <c r="D429" s="547">
        <f t="shared" si="21"/>
        <v>8</v>
      </c>
      <c r="E429" s="549">
        <v>3446.27</v>
      </c>
      <c r="F429" s="549">
        <f t="shared" si="22"/>
        <v>27570.16</v>
      </c>
    </row>
    <row r="430" spans="1:6">
      <c r="A430" s="319">
        <f t="shared" si="20"/>
        <v>416</v>
      </c>
      <c r="B430" s="553">
        <v>43586</v>
      </c>
      <c r="C430" s="553">
        <v>43594</v>
      </c>
      <c r="D430" s="547">
        <f t="shared" si="21"/>
        <v>8</v>
      </c>
      <c r="E430" s="549">
        <v>3466.38</v>
      </c>
      <c r="F430" s="549">
        <f t="shared" si="22"/>
        <v>27731.040000000001</v>
      </c>
    </row>
    <row r="431" spans="1:6">
      <c r="A431" s="319">
        <f t="shared" si="20"/>
        <v>417</v>
      </c>
      <c r="B431" s="553">
        <v>43586</v>
      </c>
      <c r="C431" s="553">
        <v>43627</v>
      </c>
      <c r="D431" s="547">
        <f t="shared" si="21"/>
        <v>41</v>
      </c>
      <c r="E431" s="549">
        <v>3600.46</v>
      </c>
      <c r="F431" s="549">
        <f t="shared" si="22"/>
        <v>147618.86000000002</v>
      </c>
    </row>
    <row r="432" spans="1:6">
      <c r="A432" s="319">
        <f t="shared" si="20"/>
        <v>418</v>
      </c>
      <c r="B432" s="553">
        <v>43586</v>
      </c>
      <c r="C432" s="553">
        <v>43594</v>
      </c>
      <c r="D432" s="547">
        <f t="shared" si="21"/>
        <v>8</v>
      </c>
      <c r="E432" s="549">
        <v>3629.79</v>
      </c>
      <c r="F432" s="549">
        <f t="shared" si="22"/>
        <v>29038.32</v>
      </c>
    </row>
    <row r="433" spans="1:6">
      <c r="A433" s="319">
        <f t="shared" si="20"/>
        <v>419</v>
      </c>
      <c r="B433" s="553">
        <v>43586</v>
      </c>
      <c r="C433" s="553">
        <v>43594</v>
      </c>
      <c r="D433" s="547">
        <f t="shared" si="21"/>
        <v>8</v>
      </c>
      <c r="E433" s="549">
        <v>3636.07</v>
      </c>
      <c r="F433" s="549">
        <f t="shared" si="22"/>
        <v>29088.560000000001</v>
      </c>
    </row>
    <row r="434" spans="1:6">
      <c r="A434" s="319">
        <f t="shared" si="20"/>
        <v>420</v>
      </c>
      <c r="B434" s="553">
        <v>43586</v>
      </c>
      <c r="C434" s="553">
        <v>43594</v>
      </c>
      <c r="D434" s="547">
        <f t="shared" si="21"/>
        <v>8</v>
      </c>
      <c r="E434" s="549">
        <v>3686.35</v>
      </c>
      <c r="F434" s="549">
        <f t="shared" si="22"/>
        <v>29490.799999999999</v>
      </c>
    </row>
    <row r="435" spans="1:6">
      <c r="A435" s="319">
        <f t="shared" si="20"/>
        <v>421</v>
      </c>
      <c r="B435" s="553">
        <v>43586</v>
      </c>
      <c r="C435" s="553">
        <v>43594</v>
      </c>
      <c r="D435" s="547">
        <f t="shared" si="21"/>
        <v>8</v>
      </c>
      <c r="E435" s="549">
        <v>3763.62</v>
      </c>
      <c r="F435" s="549">
        <f t="shared" si="22"/>
        <v>30108.959999999999</v>
      </c>
    </row>
    <row r="436" spans="1:6">
      <c r="A436" s="319">
        <f t="shared" si="20"/>
        <v>422</v>
      </c>
      <c r="B436" s="553">
        <v>43586</v>
      </c>
      <c r="C436" s="553">
        <v>43594</v>
      </c>
      <c r="D436" s="547">
        <f t="shared" si="21"/>
        <v>8</v>
      </c>
      <c r="E436" s="549">
        <v>3803.88</v>
      </c>
      <c r="F436" s="549">
        <f t="shared" si="22"/>
        <v>30431.040000000001</v>
      </c>
    </row>
    <row r="437" spans="1:6">
      <c r="A437" s="319">
        <f t="shared" si="20"/>
        <v>423</v>
      </c>
      <c r="B437" s="553">
        <v>43586</v>
      </c>
      <c r="C437" s="553">
        <v>43594</v>
      </c>
      <c r="D437" s="547">
        <f t="shared" si="21"/>
        <v>8</v>
      </c>
      <c r="E437" s="549">
        <v>3806.4</v>
      </c>
      <c r="F437" s="549">
        <f t="shared" si="22"/>
        <v>30451.200000000001</v>
      </c>
    </row>
    <row r="438" spans="1:6">
      <c r="A438" s="319">
        <f t="shared" si="20"/>
        <v>424</v>
      </c>
      <c r="B438" s="553">
        <v>43586</v>
      </c>
      <c r="C438" s="553">
        <v>43594</v>
      </c>
      <c r="D438" s="547">
        <f t="shared" si="21"/>
        <v>8</v>
      </c>
      <c r="E438" s="549">
        <v>3824.05</v>
      </c>
      <c r="F438" s="549">
        <f t="shared" si="22"/>
        <v>30592.400000000001</v>
      </c>
    </row>
    <row r="439" spans="1:6">
      <c r="A439" s="319">
        <f t="shared" si="20"/>
        <v>425</v>
      </c>
      <c r="B439" s="553">
        <v>43586</v>
      </c>
      <c r="C439" s="553">
        <v>43594</v>
      </c>
      <c r="D439" s="547">
        <f t="shared" si="21"/>
        <v>8</v>
      </c>
      <c r="E439" s="549">
        <v>3852.9</v>
      </c>
      <c r="F439" s="549">
        <f t="shared" si="22"/>
        <v>30823.200000000001</v>
      </c>
    </row>
    <row r="440" spans="1:6">
      <c r="A440" s="319">
        <f t="shared" si="20"/>
        <v>426</v>
      </c>
      <c r="B440" s="553">
        <v>43586</v>
      </c>
      <c r="C440" s="553">
        <v>43594</v>
      </c>
      <c r="D440" s="547">
        <f t="shared" si="21"/>
        <v>8</v>
      </c>
      <c r="E440" s="549">
        <v>4140.76</v>
      </c>
      <c r="F440" s="549">
        <f t="shared" si="22"/>
        <v>33126.080000000002</v>
      </c>
    </row>
    <row r="441" spans="1:6">
      <c r="A441" s="319">
        <f t="shared" si="20"/>
        <v>427</v>
      </c>
      <c r="B441" s="553">
        <v>43586</v>
      </c>
      <c r="C441" s="553">
        <v>43594</v>
      </c>
      <c r="D441" s="547">
        <f t="shared" si="21"/>
        <v>8</v>
      </c>
      <c r="E441" s="549">
        <v>4148.93</v>
      </c>
      <c r="F441" s="549">
        <f t="shared" si="22"/>
        <v>33191.440000000002</v>
      </c>
    </row>
    <row r="442" spans="1:6">
      <c r="A442" s="319">
        <f t="shared" si="20"/>
        <v>428</v>
      </c>
      <c r="B442" s="553">
        <v>43586</v>
      </c>
      <c r="C442" s="553">
        <v>43594</v>
      </c>
      <c r="D442" s="547">
        <f t="shared" si="21"/>
        <v>8</v>
      </c>
      <c r="E442" s="549">
        <v>4176.58</v>
      </c>
      <c r="F442" s="549">
        <f t="shared" si="22"/>
        <v>33412.639999999999</v>
      </c>
    </row>
    <row r="443" spans="1:6">
      <c r="A443" s="319">
        <f t="shared" si="20"/>
        <v>429</v>
      </c>
      <c r="B443" s="553">
        <v>43586</v>
      </c>
      <c r="C443" s="553">
        <v>43594</v>
      </c>
      <c r="D443" s="547">
        <f t="shared" si="21"/>
        <v>8</v>
      </c>
      <c r="E443" s="549">
        <v>4202.9799999999996</v>
      </c>
      <c r="F443" s="549">
        <f t="shared" si="22"/>
        <v>33623.839999999997</v>
      </c>
    </row>
    <row r="444" spans="1:6">
      <c r="A444" s="319">
        <f t="shared" si="20"/>
        <v>430</v>
      </c>
      <c r="B444" s="553">
        <v>43586</v>
      </c>
      <c r="C444" s="553">
        <v>43594</v>
      </c>
      <c r="D444" s="547">
        <f t="shared" si="21"/>
        <v>8</v>
      </c>
      <c r="E444" s="549">
        <v>4226.2299999999996</v>
      </c>
      <c r="F444" s="549">
        <f t="shared" si="22"/>
        <v>33809.839999999997</v>
      </c>
    </row>
    <row r="445" spans="1:6">
      <c r="A445" s="319">
        <f t="shared" si="20"/>
        <v>431</v>
      </c>
      <c r="B445" s="553">
        <v>43586</v>
      </c>
      <c r="C445" s="553">
        <v>43594</v>
      </c>
      <c r="D445" s="547">
        <f t="shared" si="21"/>
        <v>8</v>
      </c>
      <c r="E445" s="549">
        <v>4353.82</v>
      </c>
      <c r="F445" s="549">
        <f t="shared" si="22"/>
        <v>34830.559999999998</v>
      </c>
    </row>
    <row r="446" spans="1:6">
      <c r="A446" s="319">
        <f t="shared" si="20"/>
        <v>432</v>
      </c>
      <c r="B446" s="553">
        <v>43586</v>
      </c>
      <c r="C446" s="553">
        <v>43594</v>
      </c>
      <c r="D446" s="547">
        <f t="shared" si="21"/>
        <v>8</v>
      </c>
      <c r="E446" s="549">
        <v>4421.07</v>
      </c>
      <c r="F446" s="549">
        <f t="shared" si="22"/>
        <v>35368.559999999998</v>
      </c>
    </row>
    <row r="447" spans="1:6">
      <c r="A447" s="319">
        <f t="shared" si="20"/>
        <v>433</v>
      </c>
      <c r="B447" s="553">
        <v>43586</v>
      </c>
      <c r="C447" s="553">
        <v>43594</v>
      </c>
      <c r="D447" s="547">
        <f t="shared" si="21"/>
        <v>8</v>
      </c>
      <c r="E447" s="549">
        <v>4426.7299999999996</v>
      </c>
      <c r="F447" s="549">
        <f t="shared" si="22"/>
        <v>35413.839999999997</v>
      </c>
    </row>
    <row r="448" spans="1:6">
      <c r="A448" s="319">
        <f t="shared" si="20"/>
        <v>434</v>
      </c>
      <c r="B448" s="553">
        <v>43586</v>
      </c>
      <c r="C448" s="553">
        <v>43594</v>
      </c>
      <c r="D448" s="547">
        <f t="shared" si="21"/>
        <v>8</v>
      </c>
      <c r="E448" s="549">
        <v>4443.6899999999996</v>
      </c>
      <c r="F448" s="549">
        <f t="shared" si="22"/>
        <v>35549.519999999997</v>
      </c>
    </row>
    <row r="449" spans="1:6">
      <c r="A449" s="319">
        <f t="shared" si="20"/>
        <v>435</v>
      </c>
      <c r="B449" s="553">
        <v>43586</v>
      </c>
      <c r="C449" s="553">
        <v>43594</v>
      </c>
      <c r="D449" s="547">
        <f t="shared" si="21"/>
        <v>8</v>
      </c>
      <c r="E449" s="549">
        <v>4546.1400000000003</v>
      </c>
      <c r="F449" s="549">
        <f t="shared" si="22"/>
        <v>36369.120000000003</v>
      </c>
    </row>
    <row r="450" spans="1:6">
      <c r="A450" s="319">
        <f t="shared" si="20"/>
        <v>436</v>
      </c>
      <c r="B450" s="553">
        <v>43586</v>
      </c>
      <c r="C450" s="553">
        <v>43594</v>
      </c>
      <c r="D450" s="547">
        <f t="shared" si="21"/>
        <v>8</v>
      </c>
      <c r="E450" s="549">
        <v>4607.1000000000004</v>
      </c>
      <c r="F450" s="549">
        <f t="shared" si="22"/>
        <v>36856.800000000003</v>
      </c>
    </row>
    <row r="451" spans="1:6">
      <c r="A451" s="319">
        <f t="shared" si="20"/>
        <v>437</v>
      </c>
      <c r="B451" s="553">
        <v>43586</v>
      </c>
      <c r="C451" s="553">
        <v>43595</v>
      </c>
      <c r="D451" s="547">
        <f t="shared" si="21"/>
        <v>9</v>
      </c>
      <c r="E451" s="549">
        <v>4613.3900000000003</v>
      </c>
      <c r="F451" s="549">
        <f t="shared" si="22"/>
        <v>41520.51</v>
      </c>
    </row>
    <row r="452" spans="1:6">
      <c r="A452" s="319">
        <f t="shared" si="20"/>
        <v>438</v>
      </c>
      <c r="B452" s="553">
        <v>43586</v>
      </c>
      <c r="C452" s="553">
        <v>43594</v>
      </c>
      <c r="D452" s="547">
        <f t="shared" si="21"/>
        <v>8</v>
      </c>
      <c r="E452" s="549">
        <v>4730.29</v>
      </c>
      <c r="F452" s="549">
        <f t="shared" si="22"/>
        <v>37842.32</v>
      </c>
    </row>
    <row r="453" spans="1:6">
      <c r="A453" s="319">
        <f t="shared" si="20"/>
        <v>439</v>
      </c>
      <c r="B453" s="553">
        <v>43586</v>
      </c>
      <c r="C453" s="553">
        <v>43594</v>
      </c>
      <c r="D453" s="547">
        <f t="shared" si="21"/>
        <v>8</v>
      </c>
      <c r="E453" s="549">
        <v>4771.1400000000003</v>
      </c>
      <c r="F453" s="549">
        <f t="shared" si="22"/>
        <v>38169.120000000003</v>
      </c>
    </row>
    <row r="454" spans="1:6">
      <c r="A454" s="319">
        <f t="shared" si="20"/>
        <v>440</v>
      </c>
      <c r="B454" s="553">
        <v>43586</v>
      </c>
      <c r="C454" s="553">
        <v>43594</v>
      </c>
      <c r="D454" s="547">
        <f t="shared" si="21"/>
        <v>8</v>
      </c>
      <c r="E454" s="549">
        <v>4809.04</v>
      </c>
      <c r="F454" s="549">
        <f t="shared" si="22"/>
        <v>38472.32</v>
      </c>
    </row>
    <row r="455" spans="1:6">
      <c r="A455" s="319">
        <f t="shared" si="20"/>
        <v>441</v>
      </c>
      <c r="B455" s="553">
        <v>43586</v>
      </c>
      <c r="C455" s="553">
        <v>43594</v>
      </c>
      <c r="D455" s="547">
        <f t="shared" si="21"/>
        <v>8</v>
      </c>
      <c r="E455" s="549">
        <v>4861.0200000000004</v>
      </c>
      <c r="F455" s="549">
        <f t="shared" si="22"/>
        <v>38888.160000000003</v>
      </c>
    </row>
    <row r="456" spans="1:6">
      <c r="A456" s="319">
        <f t="shared" si="20"/>
        <v>442</v>
      </c>
      <c r="B456" s="553">
        <v>43586</v>
      </c>
      <c r="C456" s="553">
        <v>43594</v>
      </c>
      <c r="D456" s="547">
        <f t="shared" si="21"/>
        <v>8</v>
      </c>
      <c r="E456" s="549">
        <v>4862.8999999999996</v>
      </c>
      <c r="F456" s="549">
        <f t="shared" si="22"/>
        <v>38903.199999999997</v>
      </c>
    </row>
    <row r="457" spans="1:6">
      <c r="A457" s="319">
        <f t="shared" si="20"/>
        <v>443</v>
      </c>
      <c r="B457" s="553">
        <v>43586</v>
      </c>
      <c r="C457" s="553">
        <v>43594</v>
      </c>
      <c r="D457" s="547">
        <f t="shared" si="21"/>
        <v>8</v>
      </c>
      <c r="E457" s="549">
        <v>5001.8</v>
      </c>
      <c r="F457" s="549">
        <f t="shared" si="22"/>
        <v>40014.400000000001</v>
      </c>
    </row>
    <row r="458" spans="1:6">
      <c r="A458" s="319">
        <f t="shared" si="20"/>
        <v>444</v>
      </c>
      <c r="B458" s="553">
        <v>43586</v>
      </c>
      <c r="C458" s="553">
        <v>43594</v>
      </c>
      <c r="D458" s="547">
        <f t="shared" si="21"/>
        <v>8</v>
      </c>
      <c r="E458" s="549">
        <v>5184.07</v>
      </c>
      <c r="F458" s="549">
        <f t="shared" si="22"/>
        <v>41472.559999999998</v>
      </c>
    </row>
    <row r="459" spans="1:6">
      <c r="A459" s="319">
        <f t="shared" si="20"/>
        <v>445</v>
      </c>
      <c r="B459" s="553">
        <v>43586</v>
      </c>
      <c r="C459" s="553">
        <v>43594</v>
      </c>
      <c r="D459" s="547">
        <f t="shared" si="21"/>
        <v>8</v>
      </c>
      <c r="E459" s="549">
        <v>5192.24</v>
      </c>
      <c r="F459" s="549">
        <f t="shared" si="22"/>
        <v>41537.919999999998</v>
      </c>
    </row>
    <row r="460" spans="1:6">
      <c r="A460" s="319">
        <f t="shared" si="20"/>
        <v>446</v>
      </c>
      <c r="B460" s="553">
        <v>43586</v>
      </c>
      <c r="C460" s="553">
        <v>43594</v>
      </c>
      <c r="D460" s="547">
        <f t="shared" si="21"/>
        <v>8</v>
      </c>
      <c r="E460" s="549">
        <v>5493.92</v>
      </c>
      <c r="F460" s="549">
        <f t="shared" si="22"/>
        <v>43951.360000000001</v>
      </c>
    </row>
    <row r="461" spans="1:6">
      <c r="A461" s="319">
        <f t="shared" si="20"/>
        <v>447</v>
      </c>
      <c r="B461" s="553">
        <v>43586</v>
      </c>
      <c r="C461" s="553">
        <v>43594</v>
      </c>
      <c r="D461" s="547">
        <f t="shared" si="21"/>
        <v>8</v>
      </c>
      <c r="E461" s="549">
        <v>5914.07</v>
      </c>
      <c r="F461" s="549">
        <f t="shared" si="22"/>
        <v>47312.56</v>
      </c>
    </row>
    <row r="462" spans="1:6">
      <c r="A462" s="319">
        <f t="shared" si="20"/>
        <v>448</v>
      </c>
      <c r="B462" s="553">
        <v>43586</v>
      </c>
      <c r="C462" s="553">
        <v>43594</v>
      </c>
      <c r="D462" s="547">
        <f t="shared" si="21"/>
        <v>8</v>
      </c>
      <c r="E462" s="549">
        <v>6166.41</v>
      </c>
      <c r="F462" s="549">
        <f t="shared" si="22"/>
        <v>49331.28</v>
      </c>
    </row>
    <row r="463" spans="1:6">
      <c r="A463" s="319">
        <f t="shared" ref="A463:A526" si="23">A462+1</f>
        <v>449</v>
      </c>
      <c r="B463" s="553">
        <v>43586</v>
      </c>
      <c r="C463" s="553">
        <v>43594</v>
      </c>
      <c r="D463" s="547">
        <f t="shared" si="21"/>
        <v>8</v>
      </c>
      <c r="E463" s="549">
        <v>6331.08</v>
      </c>
      <c r="F463" s="549">
        <f t="shared" si="22"/>
        <v>50648.639999999999</v>
      </c>
    </row>
    <row r="464" spans="1:6">
      <c r="A464" s="319">
        <f t="shared" si="23"/>
        <v>450</v>
      </c>
      <c r="B464" s="553">
        <v>43586</v>
      </c>
      <c r="C464" s="553">
        <v>43594</v>
      </c>
      <c r="D464" s="547">
        <f t="shared" si="21"/>
        <v>8</v>
      </c>
      <c r="E464" s="549">
        <v>6414.67</v>
      </c>
      <c r="F464" s="549">
        <f t="shared" si="22"/>
        <v>51317.36</v>
      </c>
    </row>
    <row r="465" spans="1:6">
      <c r="A465" s="319">
        <f t="shared" si="23"/>
        <v>451</v>
      </c>
      <c r="B465" s="553">
        <v>43586</v>
      </c>
      <c r="C465" s="553">
        <v>43594</v>
      </c>
      <c r="D465" s="547">
        <f t="shared" si="21"/>
        <v>8</v>
      </c>
      <c r="E465" s="549">
        <v>7407.7</v>
      </c>
      <c r="F465" s="549">
        <f t="shared" si="22"/>
        <v>59261.599999999999</v>
      </c>
    </row>
    <row r="466" spans="1:6">
      <c r="A466" s="319">
        <f t="shared" si="23"/>
        <v>452</v>
      </c>
      <c r="B466" s="553">
        <v>43586</v>
      </c>
      <c r="C466" s="553">
        <v>43594</v>
      </c>
      <c r="D466" s="547">
        <f t="shared" si="21"/>
        <v>8</v>
      </c>
      <c r="E466" s="549">
        <v>7525.86</v>
      </c>
      <c r="F466" s="549">
        <f t="shared" si="22"/>
        <v>60206.879999999997</v>
      </c>
    </row>
    <row r="467" spans="1:6">
      <c r="A467" s="319">
        <f t="shared" si="23"/>
        <v>453</v>
      </c>
      <c r="B467" s="553">
        <v>43586</v>
      </c>
      <c r="C467" s="553">
        <v>43594</v>
      </c>
      <c r="D467" s="547">
        <f t="shared" si="21"/>
        <v>8</v>
      </c>
      <c r="E467" s="549">
        <v>8028.66</v>
      </c>
      <c r="F467" s="549">
        <f t="shared" si="22"/>
        <v>64229.279999999999</v>
      </c>
    </row>
    <row r="468" spans="1:6">
      <c r="A468" s="319">
        <f t="shared" si="23"/>
        <v>454</v>
      </c>
      <c r="B468" s="553">
        <v>43586</v>
      </c>
      <c r="C468" s="553">
        <v>43594</v>
      </c>
      <c r="D468" s="547">
        <f t="shared" si="21"/>
        <v>8</v>
      </c>
      <c r="E468" s="549">
        <v>8062.6</v>
      </c>
      <c r="F468" s="549">
        <f t="shared" si="22"/>
        <v>64500.800000000003</v>
      </c>
    </row>
    <row r="469" spans="1:6">
      <c r="A469" s="319">
        <f t="shared" si="23"/>
        <v>455</v>
      </c>
      <c r="B469" s="553">
        <v>43586</v>
      </c>
      <c r="C469" s="553">
        <v>43595</v>
      </c>
      <c r="D469" s="547">
        <f t="shared" si="21"/>
        <v>9</v>
      </c>
      <c r="E469" s="549">
        <v>8117.28</v>
      </c>
      <c r="F469" s="549">
        <f t="shared" si="22"/>
        <v>73055.520000000004</v>
      </c>
    </row>
    <row r="470" spans="1:6">
      <c r="A470" s="319">
        <f t="shared" si="23"/>
        <v>456</v>
      </c>
      <c r="B470" s="553">
        <v>43586</v>
      </c>
      <c r="C470" s="553">
        <v>43594</v>
      </c>
      <c r="D470" s="547">
        <f t="shared" si="21"/>
        <v>8</v>
      </c>
      <c r="E470" s="549">
        <v>8201.5</v>
      </c>
      <c r="F470" s="549">
        <f t="shared" si="22"/>
        <v>65612</v>
      </c>
    </row>
    <row r="471" spans="1:6">
      <c r="A471" s="319">
        <f t="shared" si="23"/>
        <v>457</v>
      </c>
      <c r="B471" s="553">
        <v>43586</v>
      </c>
      <c r="C471" s="553">
        <v>43594</v>
      </c>
      <c r="D471" s="547">
        <f t="shared" si="21"/>
        <v>8</v>
      </c>
      <c r="E471" s="549">
        <v>8880.9</v>
      </c>
      <c r="F471" s="549">
        <f t="shared" si="22"/>
        <v>71047.199999999997</v>
      </c>
    </row>
    <row r="472" spans="1:6">
      <c r="A472" s="319">
        <f t="shared" si="23"/>
        <v>458</v>
      </c>
      <c r="B472" s="553">
        <v>43586</v>
      </c>
      <c r="C472" s="553">
        <v>43594</v>
      </c>
      <c r="D472" s="547">
        <f t="shared" si="21"/>
        <v>8</v>
      </c>
      <c r="E472" s="549">
        <v>8990.89</v>
      </c>
      <c r="F472" s="549">
        <f t="shared" si="22"/>
        <v>71927.12</v>
      </c>
    </row>
    <row r="473" spans="1:6">
      <c r="A473" s="319">
        <f t="shared" si="23"/>
        <v>459</v>
      </c>
      <c r="B473" s="553">
        <v>43586</v>
      </c>
      <c r="C473" s="553">
        <v>43594</v>
      </c>
      <c r="D473" s="547">
        <f t="shared" si="21"/>
        <v>8</v>
      </c>
      <c r="E473" s="549">
        <v>10167.44</v>
      </c>
      <c r="F473" s="549">
        <f t="shared" si="22"/>
        <v>81339.520000000004</v>
      </c>
    </row>
    <row r="474" spans="1:6">
      <c r="A474" s="319">
        <f t="shared" si="23"/>
        <v>460</v>
      </c>
      <c r="B474" s="553">
        <v>43586</v>
      </c>
      <c r="C474" s="553">
        <v>43594</v>
      </c>
      <c r="D474" s="547">
        <f t="shared" si="21"/>
        <v>8</v>
      </c>
      <c r="E474" s="549">
        <v>11721.61</v>
      </c>
      <c r="F474" s="549">
        <f t="shared" si="22"/>
        <v>93772.88</v>
      </c>
    </row>
    <row r="475" spans="1:6">
      <c r="A475" s="319">
        <f t="shared" si="23"/>
        <v>461</v>
      </c>
      <c r="B475" s="553">
        <v>43586</v>
      </c>
      <c r="C475" s="553">
        <v>43594</v>
      </c>
      <c r="D475" s="547">
        <f t="shared" si="21"/>
        <v>8</v>
      </c>
      <c r="E475" s="549">
        <v>14630.42</v>
      </c>
      <c r="F475" s="549">
        <f t="shared" si="22"/>
        <v>117043.36</v>
      </c>
    </row>
    <row r="476" spans="1:6">
      <c r="A476" s="319">
        <f t="shared" si="23"/>
        <v>462</v>
      </c>
      <c r="B476" s="553">
        <v>43586</v>
      </c>
      <c r="C476" s="553">
        <v>43594</v>
      </c>
      <c r="D476" s="547">
        <f t="shared" si="21"/>
        <v>8</v>
      </c>
      <c r="E476" s="549">
        <v>18491.3</v>
      </c>
      <c r="F476" s="549">
        <f t="shared" si="22"/>
        <v>147930.4</v>
      </c>
    </row>
    <row r="477" spans="1:6">
      <c r="A477" s="319">
        <f t="shared" si="23"/>
        <v>463</v>
      </c>
      <c r="B477" s="553">
        <v>43586</v>
      </c>
      <c r="C477" s="553">
        <v>43594</v>
      </c>
      <c r="D477" s="547">
        <f t="shared" si="21"/>
        <v>8</v>
      </c>
      <c r="E477" s="549">
        <v>20031.75</v>
      </c>
      <c r="F477" s="549">
        <f t="shared" si="22"/>
        <v>160254</v>
      </c>
    </row>
    <row r="478" spans="1:6">
      <c r="A478" s="319">
        <f t="shared" si="23"/>
        <v>464</v>
      </c>
      <c r="B478" s="553">
        <v>43586</v>
      </c>
      <c r="C478" s="553">
        <v>43594</v>
      </c>
      <c r="D478" s="547">
        <f t="shared" si="21"/>
        <v>8</v>
      </c>
      <c r="E478" s="549">
        <v>20263.669999999998</v>
      </c>
      <c r="F478" s="549">
        <f t="shared" si="22"/>
        <v>162109.35999999999</v>
      </c>
    </row>
    <row r="479" spans="1:6">
      <c r="A479" s="319">
        <f t="shared" si="23"/>
        <v>465</v>
      </c>
      <c r="B479" s="553">
        <v>43586</v>
      </c>
      <c r="C479" s="553">
        <v>43594</v>
      </c>
      <c r="D479" s="547">
        <f t="shared" si="21"/>
        <v>8</v>
      </c>
      <c r="E479" s="549">
        <v>24021.99</v>
      </c>
      <c r="F479" s="549">
        <f t="shared" si="22"/>
        <v>192175.92</v>
      </c>
    </row>
    <row r="480" spans="1:6">
      <c r="A480" s="319">
        <f t="shared" si="23"/>
        <v>466</v>
      </c>
      <c r="B480" s="553">
        <v>43586</v>
      </c>
      <c r="C480" s="553">
        <v>43594</v>
      </c>
      <c r="D480" s="547">
        <f t="shared" si="21"/>
        <v>8</v>
      </c>
      <c r="E480" s="549">
        <v>24684.95</v>
      </c>
      <c r="F480" s="549">
        <f t="shared" si="22"/>
        <v>197479.6</v>
      </c>
    </row>
    <row r="481" spans="1:6">
      <c r="A481" s="319">
        <f t="shared" si="23"/>
        <v>467</v>
      </c>
      <c r="B481" s="553">
        <v>43586</v>
      </c>
      <c r="C481" s="553">
        <v>43594</v>
      </c>
      <c r="D481" s="547">
        <f t="shared" si="21"/>
        <v>8</v>
      </c>
      <c r="E481" s="549">
        <v>28565.08</v>
      </c>
      <c r="F481" s="549">
        <f t="shared" si="22"/>
        <v>228520.64</v>
      </c>
    </row>
    <row r="482" spans="1:6">
      <c r="A482" s="319">
        <f t="shared" si="23"/>
        <v>468</v>
      </c>
      <c r="B482" s="553">
        <v>43586</v>
      </c>
      <c r="C482" s="553">
        <v>43594</v>
      </c>
      <c r="D482" s="547">
        <f t="shared" si="21"/>
        <v>8</v>
      </c>
      <c r="E482" s="549">
        <v>32391.75</v>
      </c>
      <c r="F482" s="549">
        <f t="shared" si="22"/>
        <v>259134</v>
      </c>
    </row>
    <row r="483" spans="1:6">
      <c r="A483" s="319">
        <f t="shared" si="23"/>
        <v>469</v>
      </c>
      <c r="B483" s="553">
        <v>43586</v>
      </c>
      <c r="C483" s="553">
        <v>43594</v>
      </c>
      <c r="D483" s="547">
        <f t="shared" si="21"/>
        <v>8</v>
      </c>
      <c r="E483" s="549">
        <v>37652.339999999997</v>
      </c>
      <c r="F483" s="549">
        <f t="shared" si="22"/>
        <v>301218.71999999997</v>
      </c>
    </row>
    <row r="484" spans="1:6">
      <c r="A484" s="319">
        <f t="shared" si="23"/>
        <v>470</v>
      </c>
      <c r="B484" s="553">
        <v>43586</v>
      </c>
      <c r="C484" s="553">
        <v>43594</v>
      </c>
      <c r="D484" s="547">
        <f t="shared" si="21"/>
        <v>8</v>
      </c>
      <c r="E484" s="549">
        <v>53491.3</v>
      </c>
      <c r="F484" s="549">
        <f t="shared" si="22"/>
        <v>427930.4</v>
      </c>
    </row>
    <row r="485" spans="1:6">
      <c r="A485" s="319">
        <f t="shared" si="23"/>
        <v>471</v>
      </c>
      <c r="B485" s="553">
        <v>43588</v>
      </c>
      <c r="C485" s="553">
        <v>43627</v>
      </c>
      <c r="D485" s="547">
        <f t="shared" si="21"/>
        <v>39</v>
      </c>
      <c r="E485" s="549">
        <v>2592.7600000000002</v>
      </c>
      <c r="F485" s="549">
        <f t="shared" si="22"/>
        <v>101117.64000000001</v>
      </c>
    </row>
    <row r="486" spans="1:6">
      <c r="A486" s="319">
        <f t="shared" si="23"/>
        <v>472</v>
      </c>
      <c r="B486" s="553">
        <v>43591</v>
      </c>
      <c r="C486" s="553">
        <v>43627</v>
      </c>
      <c r="D486" s="547">
        <f t="shared" si="21"/>
        <v>36</v>
      </c>
      <c r="E486" s="549">
        <v>854.85</v>
      </c>
      <c r="F486" s="549">
        <f t="shared" si="22"/>
        <v>30774.600000000002</v>
      </c>
    </row>
    <row r="487" spans="1:6">
      <c r="A487" s="319">
        <f t="shared" si="23"/>
        <v>473</v>
      </c>
      <c r="B487" s="553">
        <v>43591</v>
      </c>
      <c r="C487" s="553">
        <v>43627</v>
      </c>
      <c r="D487" s="547">
        <f t="shared" si="21"/>
        <v>36</v>
      </c>
      <c r="E487" s="549">
        <v>1861.22</v>
      </c>
      <c r="F487" s="549">
        <f t="shared" si="22"/>
        <v>67003.92</v>
      </c>
    </row>
    <row r="488" spans="1:6">
      <c r="A488" s="319">
        <f t="shared" si="23"/>
        <v>474</v>
      </c>
      <c r="B488" s="553">
        <v>43592</v>
      </c>
      <c r="C488" s="553">
        <v>43627</v>
      </c>
      <c r="D488" s="547">
        <f t="shared" si="21"/>
        <v>35</v>
      </c>
      <c r="E488" s="549">
        <v>2828.98</v>
      </c>
      <c r="F488" s="549">
        <f t="shared" si="22"/>
        <v>99014.3</v>
      </c>
    </row>
    <row r="489" spans="1:6">
      <c r="A489" s="319">
        <f t="shared" si="23"/>
        <v>475</v>
      </c>
      <c r="B489" s="553">
        <v>43593</v>
      </c>
      <c r="C489" s="553">
        <v>43627</v>
      </c>
      <c r="D489" s="547">
        <f t="shared" ref="D489:D494" si="24">C489-B489</f>
        <v>34</v>
      </c>
      <c r="E489" s="549">
        <v>2629.57</v>
      </c>
      <c r="F489" s="549">
        <f t="shared" ref="F489:F494" si="25">E489*D489</f>
        <v>89405.38</v>
      </c>
    </row>
    <row r="490" spans="1:6">
      <c r="A490" s="319">
        <f t="shared" si="23"/>
        <v>476</v>
      </c>
      <c r="B490" s="553">
        <v>43594</v>
      </c>
      <c r="C490" s="553">
        <v>43627</v>
      </c>
      <c r="D490" s="547">
        <f t="shared" si="24"/>
        <v>33</v>
      </c>
      <c r="E490" s="549">
        <v>279.08</v>
      </c>
      <c r="F490" s="549">
        <f t="shared" si="25"/>
        <v>9209.64</v>
      </c>
    </row>
    <row r="491" spans="1:6">
      <c r="A491" s="319">
        <f t="shared" si="23"/>
        <v>477</v>
      </c>
      <c r="B491" s="553">
        <v>43594</v>
      </c>
      <c r="C491" s="553">
        <v>43627</v>
      </c>
      <c r="D491" s="547">
        <f t="shared" si="24"/>
        <v>33</v>
      </c>
      <c r="E491" s="549">
        <v>2635.61</v>
      </c>
      <c r="F491" s="549">
        <f t="shared" si="25"/>
        <v>86975.13</v>
      </c>
    </row>
    <row r="492" spans="1:6">
      <c r="A492" s="319">
        <f t="shared" si="23"/>
        <v>478</v>
      </c>
      <c r="B492" s="553">
        <v>43594</v>
      </c>
      <c r="C492" s="553">
        <v>43627</v>
      </c>
      <c r="D492" s="547">
        <f t="shared" si="24"/>
        <v>33</v>
      </c>
      <c r="E492" s="549">
        <v>3488.37</v>
      </c>
      <c r="F492" s="549">
        <f t="shared" si="25"/>
        <v>115116.20999999999</v>
      </c>
    </row>
    <row r="493" spans="1:6">
      <c r="A493" s="319">
        <f t="shared" si="23"/>
        <v>479</v>
      </c>
      <c r="B493" s="553">
        <v>43595</v>
      </c>
      <c r="C493" s="553">
        <v>43627</v>
      </c>
      <c r="D493" s="547">
        <f t="shared" si="24"/>
        <v>32</v>
      </c>
      <c r="E493" s="549">
        <v>442.44</v>
      </c>
      <c r="F493" s="549">
        <f t="shared" si="25"/>
        <v>14158.08</v>
      </c>
    </row>
    <row r="494" spans="1:6">
      <c r="A494" s="319">
        <f t="shared" si="23"/>
        <v>480</v>
      </c>
      <c r="B494" s="553">
        <v>43595</v>
      </c>
      <c r="C494" s="553">
        <v>43627</v>
      </c>
      <c r="D494" s="547">
        <f t="shared" si="24"/>
        <v>32</v>
      </c>
      <c r="E494" s="549">
        <v>544.54</v>
      </c>
      <c r="F494" s="549">
        <f t="shared" si="25"/>
        <v>17425.28</v>
      </c>
    </row>
    <row r="495" spans="1:6">
      <c r="A495" s="319">
        <f t="shared" si="23"/>
        <v>481</v>
      </c>
      <c r="B495" s="553">
        <v>43595</v>
      </c>
      <c r="C495" s="553">
        <v>43627</v>
      </c>
      <c r="D495" s="547">
        <f t="shared" ref="D495:D520" si="26">C495-B495</f>
        <v>32</v>
      </c>
      <c r="E495" s="549">
        <v>2589.2800000000002</v>
      </c>
      <c r="F495" s="549">
        <f t="shared" ref="F495:F520" si="27">E495*D495</f>
        <v>82856.960000000006</v>
      </c>
    </row>
    <row r="496" spans="1:6">
      <c r="A496" s="319">
        <f t="shared" si="23"/>
        <v>482</v>
      </c>
      <c r="B496" s="553">
        <v>43595</v>
      </c>
      <c r="C496" s="553">
        <v>43627</v>
      </c>
      <c r="D496" s="547">
        <f t="shared" si="26"/>
        <v>32</v>
      </c>
      <c r="E496" s="549">
        <v>3052.82</v>
      </c>
      <c r="F496" s="549">
        <f t="shared" si="27"/>
        <v>97690.240000000005</v>
      </c>
    </row>
    <row r="497" spans="1:6">
      <c r="A497" s="319">
        <f t="shared" si="23"/>
        <v>483</v>
      </c>
      <c r="B497" s="553">
        <v>43595</v>
      </c>
      <c r="C497" s="553">
        <v>43627</v>
      </c>
      <c r="D497" s="547">
        <f t="shared" si="26"/>
        <v>32</v>
      </c>
      <c r="E497" s="549">
        <v>3131.13</v>
      </c>
      <c r="F497" s="549">
        <f t="shared" si="27"/>
        <v>100196.16</v>
      </c>
    </row>
    <row r="498" spans="1:6">
      <c r="A498" s="319">
        <f t="shared" si="23"/>
        <v>484</v>
      </c>
      <c r="B498" s="553">
        <v>43598</v>
      </c>
      <c r="C498" s="553">
        <v>43627</v>
      </c>
      <c r="D498" s="547">
        <f t="shared" si="26"/>
        <v>29</v>
      </c>
      <c r="E498" s="549">
        <v>3316.45</v>
      </c>
      <c r="F498" s="549">
        <f t="shared" si="27"/>
        <v>96177.049999999988</v>
      </c>
    </row>
    <row r="499" spans="1:6">
      <c r="A499" s="319">
        <f t="shared" si="23"/>
        <v>485</v>
      </c>
      <c r="B499" s="553">
        <v>43600</v>
      </c>
      <c r="C499" s="553">
        <v>43627</v>
      </c>
      <c r="D499" s="547">
        <f t="shared" si="26"/>
        <v>27</v>
      </c>
      <c r="E499" s="549">
        <v>15583.86</v>
      </c>
      <c r="F499" s="549">
        <f t="shared" si="27"/>
        <v>420764.22000000003</v>
      </c>
    </row>
    <row r="500" spans="1:6">
      <c r="A500" s="319">
        <f t="shared" si="23"/>
        <v>486</v>
      </c>
      <c r="B500" s="553">
        <v>43606</v>
      </c>
      <c r="C500" s="553">
        <v>43627</v>
      </c>
      <c r="D500" s="547">
        <f t="shared" si="26"/>
        <v>21</v>
      </c>
      <c r="E500" s="549">
        <v>2306.79</v>
      </c>
      <c r="F500" s="549">
        <f t="shared" si="27"/>
        <v>48442.59</v>
      </c>
    </row>
    <row r="501" spans="1:6">
      <c r="A501" s="319">
        <f t="shared" si="23"/>
        <v>487</v>
      </c>
      <c r="B501" s="553">
        <v>43606</v>
      </c>
      <c r="C501" s="553">
        <v>43627</v>
      </c>
      <c r="D501" s="547">
        <f t="shared" si="26"/>
        <v>21</v>
      </c>
      <c r="E501" s="549">
        <v>3184.18</v>
      </c>
      <c r="F501" s="549">
        <f t="shared" si="27"/>
        <v>66867.78</v>
      </c>
    </row>
    <row r="502" spans="1:6">
      <c r="A502" s="319">
        <f t="shared" si="23"/>
        <v>488</v>
      </c>
      <c r="B502" s="553">
        <v>43614</v>
      </c>
      <c r="C502" s="553">
        <v>43627</v>
      </c>
      <c r="D502" s="547">
        <f t="shared" si="26"/>
        <v>13</v>
      </c>
      <c r="E502" s="549">
        <v>422.02</v>
      </c>
      <c r="F502" s="549">
        <f t="shared" si="27"/>
        <v>5486.26</v>
      </c>
    </row>
    <row r="503" spans="1:6">
      <c r="A503" s="319">
        <f t="shared" si="23"/>
        <v>489</v>
      </c>
      <c r="B503" s="553">
        <v>43614</v>
      </c>
      <c r="C503" s="553">
        <v>43627</v>
      </c>
      <c r="D503" s="547">
        <f t="shared" si="26"/>
        <v>13</v>
      </c>
      <c r="E503" s="549">
        <v>1498.08</v>
      </c>
      <c r="F503" s="549">
        <f t="shared" si="27"/>
        <v>19475.04</v>
      </c>
    </row>
    <row r="504" spans="1:6">
      <c r="A504" s="319">
        <f t="shared" si="23"/>
        <v>490</v>
      </c>
      <c r="B504" s="553">
        <v>43614</v>
      </c>
      <c r="C504" s="553">
        <v>43627</v>
      </c>
      <c r="D504" s="547">
        <f t="shared" si="26"/>
        <v>13</v>
      </c>
      <c r="E504" s="549">
        <v>1540.15</v>
      </c>
      <c r="F504" s="549">
        <f t="shared" si="27"/>
        <v>20021.95</v>
      </c>
    </row>
    <row r="505" spans="1:6">
      <c r="A505" s="319">
        <f t="shared" si="23"/>
        <v>491</v>
      </c>
      <c r="B505" s="553">
        <v>43615</v>
      </c>
      <c r="C505" s="553">
        <v>43627</v>
      </c>
      <c r="D505" s="547">
        <f t="shared" si="26"/>
        <v>12</v>
      </c>
      <c r="E505" s="549">
        <v>102.1</v>
      </c>
      <c r="F505" s="549">
        <f t="shared" si="27"/>
        <v>1225.1999999999998</v>
      </c>
    </row>
    <row r="506" spans="1:6">
      <c r="A506" s="319">
        <f t="shared" si="23"/>
        <v>492</v>
      </c>
      <c r="B506" s="553">
        <v>43615</v>
      </c>
      <c r="C506" s="553">
        <v>43627</v>
      </c>
      <c r="D506" s="547">
        <f t="shared" si="26"/>
        <v>12</v>
      </c>
      <c r="E506" s="549">
        <v>3336.91</v>
      </c>
      <c r="F506" s="549">
        <f t="shared" si="27"/>
        <v>40042.92</v>
      </c>
    </row>
    <row r="507" spans="1:6">
      <c r="A507" s="319">
        <f t="shared" si="23"/>
        <v>493</v>
      </c>
      <c r="B507" s="553">
        <v>43616</v>
      </c>
      <c r="C507" s="553">
        <v>43627</v>
      </c>
      <c r="D507" s="547">
        <f t="shared" si="26"/>
        <v>11</v>
      </c>
      <c r="E507" s="549">
        <v>40.840000000000003</v>
      </c>
      <c r="F507" s="549">
        <f t="shared" si="27"/>
        <v>449.24</v>
      </c>
    </row>
    <row r="508" spans="1:6">
      <c r="A508" s="319">
        <f t="shared" si="23"/>
        <v>494</v>
      </c>
      <c r="B508" s="553">
        <v>43616</v>
      </c>
      <c r="C508" s="553">
        <v>43627</v>
      </c>
      <c r="D508" s="547">
        <f t="shared" si="26"/>
        <v>11</v>
      </c>
      <c r="E508" s="549">
        <v>68.83</v>
      </c>
      <c r="F508" s="549">
        <f t="shared" si="27"/>
        <v>757.13</v>
      </c>
    </row>
    <row r="509" spans="1:6">
      <c r="A509" s="319">
        <f t="shared" si="23"/>
        <v>495</v>
      </c>
      <c r="B509" s="553">
        <v>43616</v>
      </c>
      <c r="C509" s="553">
        <v>43656</v>
      </c>
      <c r="D509" s="547">
        <f t="shared" si="26"/>
        <v>40</v>
      </c>
      <c r="E509" s="549">
        <v>619.41999999999996</v>
      </c>
      <c r="F509" s="549">
        <f t="shared" si="27"/>
        <v>24776.799999999999</v>
      </c>
    </row>
    <row r="510" spans="1:6">
      <c r="A510" s="319">
        <f t="shared" si="23"/>
        <v>496</v>
      </c>
      <c r="B510" s="553">
        <v>43616</v>
      </c>
      <c r="C510" s="553">
        <v>43656</v>
      </c>
      <c r="D510" s="547">
        <f t="shared" si="26"/>
        <v>40</v>
      </c>
      <c r="E510" s="549">
        <v>2754.46</v>
      </c>
      <c r="F510" s="549">
        <f t="shared" si="27"/>
        <v>110178.4</v>
      </c>
    </row>
    <row r="511" spans="1:6">
      <c r="A511" s="319">
        <f t="shared" si="23"/>
        <v>497</v>
      </c>
      <c r="B511" s="553">
        <v>43617</v>
      </c>
      <c r="C511" s="553">
        <v>43627</v>
      </c>
      <c r="D511" s="547">
        <f t="shared" si="26"/>
        <v>10</v>
      </c>
      <c r="E511" s="549">
        <v>34.03</v>
      </c>
      <c r="F511" s="549">
        <f t="shared" si="27"/>
        <v>340.3</v>
      </c>
    </row>
    <row r="512" spans="1:6">
      <c r="A512" s="319">
        <f t="shared" si="23"/>
        <v>498</v>
      </c>
      <c r="B512" s="553">
        <v>43617</v>
      </c>
      <c r="C512" s="553">
        <v>43627</v>
      </c>
      <c r="D512" s="547">
        <f t="shared" si="26"/>
        <v>10</v>
      </c>
      <c r="E512" s="549">
        <v>40.840000000000003</v>
      </c>
      <c r="F512" s="549">
        <f t="shared" si="27"/>
        <v>408.40000000000003</v>
      </c>
    </row>
    <row r="513" spans="1:6">
      <c r="A513" s="319">
        <f t="shared" si="23"/>
        <v>499</v>
      </c>
      <c r="B513" s="553">
        <v>43617</v>
      </c>
      <c r="C513" s="553">
        <v>43627</v>
      </c>
      <c r="D513" s="547">
        <f t="shared" si="26"/>
        <v>10</v>
      </c>
      <c r="E513" s="549">
        <v>44.69</v>
      </c>
      <c r="F513" s="549">
        <f t="shared" si="27"/>
        <v>446.9</v>
      </c>
    </row>
    <row r="514" spans="1:6">
      <c r="A514" s="319">
        <f t="shared" si="23"/>
        <v>500</v>
      </c>
      <c r="B514" s="553">
        <v>43617</v>
      </c>
      <c r="C514" s="553">
        <v>43627</v>
      </c>
      <c r="D514" s="547">
        <f t="shared" si="26"/>
        <v>10</v>
      </c>
      <c r="E514" s="549">
        <v>147.31</v>
      </c>
      <c r="F514" s="549">
        <f t="shared" si="27"/>
        <v>1473.1</v>
      </c>
    </row>
    <row r="515" spans="1:6">
      <c r="A515" s="319">
        <f t="shared" si="23"/>
        <v>501</v>
      </c>
      <c r="B515" s="553">
        <v>43617</v>
      </c>
      <c r="C515" s="553">
        <v>43627</v>
      </c>
      <c r="D515" s="547">
        <f t="shared" si="26"/>
        <v>10</v>
      </c>
      <c r="E515" s="549">
        <v>272.27</v>
      </c>
      <c r="F515" s="549">
        <f t="shared" si="27"/>
        <v>2722.7</v>
      </c>
    </row>
    <row r="516" spans="1:6">
      <c r="A516" s="319">
        <f t="shared" si="23"/>
        <v>502</v>
      </c>
      <c r="B516" s="553">
        <v>43617</v>
      </c>
      <c r="C516" s="553">
        <v>43627</v>
      </c>
      <c r="D516" s="547">
        <f t="shared" si="26"/>
        <v>10</v>
      </c>
      <c r="E516" s="549">
        <v>272.27</v>
      </c>
      <c r="F516" s="549">
        <f t="shared" si="27"/>
        <v>2722.7</v>
      </c>
    </row>
    <row r="517" spans="1:6">
      <c r="A517" s="319">
        <f t="shared" si="23"/>
        <v>503</v>
      </c>
      <c r="B517" s="553">
        <v>43617</v>
      </c>
      <c r="C517" s="553">
        <v>43627</v>
      </c>
      <c r="D517" s="547">
        <f t="shared" si="26"/>
        <v>10</v>
      </c>
      <c r="E517" s="549">
        <v>306.31</v>
      </c>
      <c r="F517" s="549">
        <f t="shared" si="27"/>
        <v>3063.1</v>
      </c>
    </row>
    <row r="518" spans="1:6">
      <c r="A518" s="319">
        <f t="shared" si="23"/>
        <v>504</v>
      </c>
      <c r="B518" s="553">
        <v>43617</v>
      </c>
      <c r="C518" s="553">
        <v>43627</v>
      </c>
      <c r="D518" s="547">
        <f t="shared" si="26"/>
        <v>10</v>
      </c>
      <c r="E518" s="549">
        <v>340.34</v>
      </c>
      <c r="F518" s="549">
        <f t="shared" si="27"/>
        <v>3403.3999999999996</v>
      </c>
    </row>
    <row r="519" spans="1:6">
      <c r="A519" s="319">
        <f t="shared" si="23"/>
        <v>505</v>
      </c>
      <c r="B519" s="553">
        <v>43617</v>
      </c>
      <c r="C519" s="553">
        <v>43627</v>
      </c>
      <c r="D519" s="547">
        <f t="shared" si="26"/>
        <v>10</v>
      </c>
      <c r="E519" s="549">
        <v>374.37</v>
      </c>
      <c r="F519" s="549">
        <f t="shared" si="27"/>
        <v>3743.7</v>
      </c>
    </row>
    <row r="520" spans="1:6">
      <c r="A520" s="319">
        <f t="shared" si="23"/>
        <v>506</v>
      </c>
      <c r="B520" s="553">
        <v>43617</v>
      </c>
      <c r="C520" s="553">
        <v>43627</v>
      </c>
      <c r="D520" s="547">
        <f t="shared" si="26"/>
        <v>10</v>
      </c>
      <c r="E520" s="549">
        <v>408.41</v>
      </c>
      <c r="F520" s="549">
        <f t="shared" si="27"/>
        <v>4084.1000000000004</v>
      </c>
    </row>
    <row r="521" spans="1:6">
      <c r="A521" s="319">
        <f t="shared" si="23"/>
        <v>507</v>
      </c>
      <c r="B521" s="553">
        <v>43617</v>
      </c>
      <c r="C521" s="553">
        <v>43627</v>
      </c>
      <c r="D521" s="547">
        <f t="shared" ref="D521:D583" si="28">C521-B521</f>
        <v>10</v>
      </c>
      <c r="E521" s="549">
        <v>423.89</v>
      </c>
      <c r="F521" s="549">
        <f t="shared" ref="F521:F583" si="29">E521*D521</f>
        <v>4238.8999999999996</v>
      </c>
    </row>
    <row r="522" spans="1:6">
      <c r="A522" s="319">
        <f t="shared" si="23"/>
        <v>508</v>
      </c>
      <c r="B522" s="553">
        <v>43617</v>
      </c>
      <c r="C522" s="553">
        <v>43627</v>
      </c>
      <c r="D522" s="547">
        <f t="shared" si="28"/>
        <v>10</v>
      </c>
      <c r="E522" s="549">
        <v>483.28</v>
      </c>
      <c r="F522" s="549">
        <f t="shared" si="29"/>
        <v>4832.7999999999993</v>
      </c>
    </row>
    <row r="523" spans="1:6">
      <c r="A523" s="319">
        <f t="shared" si="23"/>
        <v>509</v>
      </c>
      <c r="B523" s="553">
        <v>43617</v>
      </c>
      <c r="C523" s="553">
        <v>43627</v>
      </c>
      <c r="D523" s="547">
        <f t="shared" si="28"/>
        <v>10</v>
      </c>
      <c r="E523" s="549">
        <v>571.9</v>
      </c>
      <c r="F523" s="549">
        <f t="shared" si="29"/>
        <v>5719</v>
      </c>
    </row>
    <row r="524" spans="1:6">
      <c r="A524" s="319">
        <f t="shared" si="23"/>
        <v>510</v>
      </c>
      <c r="B524" s="553">
        <v>43617</v>
      </c>
      <c r="C524" s="553">
        <v>43627</v>
      </c>
      <c r="D524" s="547">
        <f t="shared" si="28"/>
        <v>10</v>
      </c>
      <c r="E524" s="549">
        <v>787.29</v>
      </c>
      <c r="F524" s="549">
        <f t="shared" si="29"/>
        <v>7872.9</v>
      </c>
    </row>
    <row r="525" spans="1:6">
      <c r="A525" s="319">
        <f t="shared" si="23"/>
        <v>511</v>
      </c>
      <c r="B525" s="553">
        <v>43617</v>
      </c>
      <c r="C525" s="553">
        <v>43627</v>
      </c>
      <c r="D525" s="547">
        <f t="shared" si="28"/>
        <v>10</v>
      </c>
      <c r="E525" s="549">
        <v>843.2</v>
      </c>
      <c r="F525" s="549">
        <f t="shared" si="29"/>
        <v>8432</v>
      </c>
    </row>
    <row r="526" spans="1:6">
      <c r="A526" s="319">
        <f t="shared" si="23"/>
        <v>512</v>
      </c>
      <c r="B526" s="553">
        <v>43617</v>
      </c>
      <c r="C526" s="553">
        <v>43627</v>
      </c>
      <c r="D526" s="547">
        <f t="shared" si="28"/>
        <v>10</v>
      </c>
      <c r="E526" s="549">
        <v>1183.1400000000001</v>
      </c>
      <c r="F526" s="549">
        <f t="shared" si="29"/>
        <v>11831.400000000001</v>
      </c>
    </row>
    <row r="527" spans="1:6">
      <c r="A527" s="319">
        <f t="shared" ref="A527:A590" si="30">A526+1</f>
        <v>513</v>
      </c>
      <c r="B527" s="553">
        <v>43617</v>
      </c>
      <c r="C527" s="553">
        <v>43627</v>
      </c>
      <c r="D527" s="547">
        <f t="shared" si="28"/>
        <v>10</v>
      </c>
      <c r="E527" s="549">
        <v>1279.68</v>
      </c>
      <c r="F527" s="549">
        <f t="shared" si="29"/>
        <v>12796.800000000001</v>
      </c>
    </row>
    <row r="528" spans="1:6">
      <c r="A528" s="319">
        <f t="shared" si="30"/>
        <v>514</v>
      </c>
      <c r="B528" s="553">
        <v>43617</v>
      </c>
      <c r="C528" s="553">
        <v>43627</v>
      </c>
      <c r="D528" s="547">
        <f t="shared" si="28"/>
        <v>10</v>
      </c>
      <c r="E528" s="549">
        <v>1300.0999999999999</v>
      </c>
      <c r="F528" s="549">
        <f t="shared" si="29"/>
        <v>13001</v>
      </c>
    </row>
    <row r="529" spans="1:6">
      <c r="A529" s="319">
        <f t="shared" si="30"/>
        <v>515</v>
      </c>
      <c r="B529" s="553">
        <v>43617</v>
      </c>
      <c r="C529" s="553">
        <v>43627</v>
      </c>
      <c r="D529" s="547">
        <f t="shared" si="28"/>
        <v>10</v>
      </c>
      <c r="E529" s="549">
        <v>1361.36</v>
      </c>
      <c r="F529" s="549">
        <f t="shared" si="29"/>
        <v>13613.599999999999</v>
      </c>
    </row>
    <row r="530" spans="1:6">
      <c r="A530" s="319">
        <f t="shared" si="30"/>
        <v>516</v>
      </c>
      <c r="B530" s="553">
        <v>43617</v>
      </c>
      <c r="C530" s="553">
        <v>43627</v>
      </c>
      <c r="D530" s="547">
        <f t="shared" si="28"/>
        <v>10</v>
      </c>
      <c r="E530" s="549">
        <v>1757.15</v>
      </c>
      <c r="F530" s="549">
        <f t="shared" si="29"/>
        <v>17571.5</v>
      </c>
    </row>
    <row r="531" spans="1:6">
      <c r="A531" s="319">
        <f t="shared" si="30"/>
        <v>517</v>
      </c>
      <c r="B531" s="553">
        <v>43617</v>
      </c>
      <c r="C531" s="553">
        <v>43627</v>
      </c>
      <c r="D531" s="547">
        <f t="shared" si="28"/>
        <v>10</v>
      </c>
      <c r="E531" s="549">
        <v>1768.22</v>
      </c>
      <c r="F531" s="549">
        <f t="shared" si="29"/>
        <v>17682.2</v>
      </c>
    </row>
    <row r="532" spans="1:6">
      <c r="A532" s="319">
        <f t="shared" si="30"/>
        <v>518</v>
      </c>
      <c r="B532" s="553">
        <v>43617</v>
      </c>
      <c r="C532" s="553">
        <v>43627</v>
      </c>
      <c r="D532" s="547">
        <f t="shared" si="28"/>
        <v>10</v>
      </c>
      <c r="E532" s="549">
        <v>1776.57</v>
      </c>
      <c r="F532" s="549">
        <f t="shared" si="29"/>
        <v>17765.7</v>
      </c>
    </row>
    <row r="533" spans="1:6">
      <c r="A533" s="319">
        <f t="shared" si="30"/>
        <v>519</v>
      </c>
      <c r="B533" s="553">
        <v>43617</v>
      </c>
      <c r="C533" s="553">
        <v>43627</v>
      </c>
      <c r="D533" s="547">
        <f t="shared" si="28"/>
        <v>10</v>
      </c>
      <c r="E533" s="549">
        <v>2176.0700000000002</v>
      </c>
      <c r="F533" s="549">
        <f t="shared" si="29"/>
        <v>21760.7</v>
      </c>
    </row>
    <row r="534" spans="1:6">
      <c r="A534" s="319">
        <f t="shared" si="30"/>
        <v>520</v>
      </c>
      <c r="B534" s="553">
        <v>43617</v>
      </c>
      <c r="C534" s="553">
        <v>43627</v>
      </c>
      <c r="D534" s="547">
        <f t="shared" si="28"/>
        <v>10</v>
      </c>
      <c r="E534" s="549">
        <v>2247.7199999999998</v>
      </c>
      <c r="F534" s="549">
        <f t="shared" si="29"/>
        <v>22477.199999999997</v>
      </c>
    </row>
    <row r="535" spans="1:6">
      <c r="A535" s="319">
        <f t="shared" si="30"/>
        <v>521</v>
      </c>
      <c r="B535" s="553">
        <v>43617</v>
      </c>
      <c r="C535" s="553">
        <v>43627</v>
      </c>
      <c r="D535" s="547">
        <f t="shared" si="28"/>
        <v>10</v>
      </c>
      <c r="E535" s="549">
        <v>2257.58</v>
      </c>
      <c r="F535" s="549">
        <f t="shared" si="29"/>
        <v>22575.8</v>
      </c>
    </row>
    <row r="536" spans="1:6">
      <c r="A536" s="319">
        <f t="shared" si="30"/>
        <v>522</v>
      </c>
      <c r="B536" s="553">
        <v>43617</v>
      </c>
      <c r="C536" s="553">
        <v>43627</v>
      </c>
      <c r="D536" s="547">
        <f t="shared" si="28"/>
        <v>10</v>
      </c>
      <c r="E536" s="549">
        <v>2306.09</v>
      </c>
      <c r="F536" s="549">
        <f t="shared" si="29"/>
        <v>23060.9</v>
      </c>
    </row>
    <row r="537" spans="1:6">
      <c r="A537" s="319">
        <f t="shared" si="30"/>
        <v>523</v>
      </c>
      <c r="B537" s="553">
        <v>43617</v>
      </c>
      <c r="C537" s="553">
        <v>43627</v>
      </c>
      <c r="D537" s="547">
        <f t="shared" si="28"/>
        <v>10</v>
      </c>
      <c r="E537" s="549">
        <v>2423.0700000000002</v>
      </c>
      <c r="F537" s="549">
        <f t="shared" si="29"/>
        <v>24230.7</v>
      </c>
    </row>
    <row r="538" spans="1:6">
      <c r="A538" s="319">
        <f t="shared" si="30"/>
        <v>524</v>
      </c>
      <c r="B538" s="553">
        <v>43617</v>
      </c>
      <c r="C538" s="553">
        <v>43627</v>
      </c>
      <c r="D538" s="547">
        <f t="shared" si="28"/>
        <v>10</v>
      </c>
      <c r="E538" s="549">
        <v>2433.75</v>
      </c>
      <c r="F538" s="549">
        <f t="shared" si="29"/>
        <v>24337.5</v>
      </c>
    </row>
    <row r="539" spans="1:6">
      <c r="A539" s="319">
        <f t="shared" si="30"/>
        <v>525</v>
      </c>
      <c r="B539" s="553">
        <v>43617</v>
      </c>
      <c r="C539" s="553">
        <v>43627</v>
      </c>
      <c r="D539" s="547">
        <f t="shared" si="28"/>
        <v>10</v>
      </c>
      <c r="E539" s="549">
        <v>2654.65</v>
      </c>
      <c r="F539" s="549">
        <f t="shared" si="29"/>
        <v>26546.5</v>
      </c>
    </row>
    <row r="540" spans="1:6">
      <c r="A540" s="319">
        <f t="shared" si="30"/>
        <v>526</v>
      </c>
      <c r="B540" s="553">
        <v>43617</v>
      </c>
      <c r="C540" s="553">
        <v>43627</v>
      </c>
      <c r="D540" s="547">
        <f t="shared" si="28"/>
        <v>10</v>
      </c>
      <c r="E540" s="549">
        <v>2726.63</v>
      </c>
      <c r="F540" s="549">
        <f t="shared" si="29"/>
        <v>27266.300000000003</v>
      </c>
    </row>
    <row r="541" spans="1:6">
      <c r="A541" s="319">
        <f t="shared" si="30"/>
        <v>527</v>
      </c>
      <c r="B541" s="553">
        <v>43617</v>
      </c>
      <c r="C541" s="553">
        <v>43627</v>
      </c>
      <c r="D541" s="547">
        <f t="shared" si="28"/>
        <v>10</v>
      </c>
      <c r="E541" s="549">
        <v>2744.23</v>
      </c>
      <c r="F541" s="549">
        <f t="shared" si="29"/>
        <v>27442.3</v>
      </c>
    </row>
    <row r="542" spans="1:6">
      <c r="A542" s="319">
        <f t="shared" si="30"/>
        <v>528</v>
      </c>
      <c r="B542" s="553">
        <v>43617</v>
      </c>
      <c r="C542" s="553">
        <v>43627</v>
      </c>
      <c r="D542" s="547">
        <f t="shared" si="28"/>
        <v>10</v>
      </c>
      <c r="E542" s="549">
        <v>2923.98</v>
      </c>
      <c r="F542" s="549">
        <f t="shared" si="29"/>
        <v>29239.8</v>
      </c>
    </row>
    <row r="543" spans="1:6">
      <c r="A543" s="319">
        <f t="shared" si="30"/>
        <v>529</v>
      </c>
      <c r="B543" s="553">
        <v>43617</v>
      </c>
      <c r="C543" s="553">
        <v>43627</v>
      </c>
      <c r="D543" s="547">
        <f t="shared" si="28"/>
        <v>10</v>
      </c>
      <c r="E543" s="549">
        <v>2999.4</v>
      </c>
      <c r="F543" s="549">
        <f t="shared" si="29"/>
        <v>29994</v>
      </c>
    </row>
    <row r="544" spans="1:6">
      <c r="A544" s="319">
        <f t="shared" si="30"/>
        <v>530</v>
      </c>
      <c r="B544" s="553">
        <v>43617</v>
      </c>
      <c r="C544" s="553">
        <v>43627</v>
      </c>
      <c r="D544" s="547">
        <f t="shared" si="28"/>
        <v>10</v>
      </c>
      <c r="E544" s="549">
        <v>3000.2</v>
      </c>
      <c r="F544" s="549">
        <f t="shared" si="29"/>
        <v>30002</v>
      </c>
    </row>
    <row r="545" spans="1:6">
      <c r="A545" s="319">
        <f t="shared" si="30"/>
        <v>531</v>
      </c>
      <c r="B545" s="553">
        <v>43617</v>
      </c>
      <c r="C545" s="553">
        <v>43627</v>
      </c>
      <c r="D545" s="547">
        <f t="shared" si="28"/>
        <v>10</v>
      </c>
      <c r="E545" s="549">
        <v>3060.99</v>
      </c>
      <c r="F545" s="549">
        <f t="shared" si="29"/>
        <v>30609.899999999998</v>
      </c>
    </row>
    <row r="546" spans="1:6">
      <c r="A546" s="319">
        <f t="shared" si="30"/>
        <v>532</v>
      </c>
      <c r="B546" s="553">
        <v>43617</v>
      </c>
      <c r="C546" s="553">
        <v>43627</v>
      </c>
      <c r="D546" s="547">
        <f t="shared" si="28"/>
        <v>10</v>
      </c>
      <c r="E546" s="549">
        <v>3089.91</v>
      </c>
      <c r="F546" s="549">
        <f t="shared" si="29"/>
        <v>30899.1</v>
      </c>
    </row>
    <row r="547" spans="1:6">
      <c r="A547" s="319">
        <f t="shared" si="30"/>
        <v>533</v>
      </c>
      <c r="B547" s="553">
        <v>43617</v>
      </c>
      <c r="C547" s="553">
        <v>43627</v>
      </c>
      <c r="D547" s="547">
        <f t="shared" si="28"/>
        <v>10</v>
      </c>
      <c r="E547" s="549">
        <v>3166.58</v>
      </c>
      <c r="F547" s="549">
        <f t="shared" si="29"/>
        <v>31665.8</v>
      </c>
    </row>
    <row r="548" spans="1:6">
      <c r="A548" s="319">
        <f t="shared" si="30"/>
        <v>534</v>
      </c>
      <c r="B548" s="553">
        <v>43617</v>
      </c>
      <c r="C548" s="553">
        <v>43627</v>
      </c>
      <c r="D548" s="547">
        <f t="shared" si="28"/>
        <v>10</v>
      </c>
      <c r="E548" s="549">
        <v>3215.61</v>
      </c>
      <c r="F548" s="549">
        <f t="shared" si="29"/>
        <v>32156.100000000002</v>
      </c>
    </row>
    <row r="549" spans="1:6">
      <c r="A549" s="319">
        <f t="shared" si="30"/>
        <v>535</v>
      </c>
      <c r="B549" s="553">
        <v>43617</v>
      </c>
      <c r="C549" s="553">
        <v>43627</v>
      </c>
      <c r="D549" s="547">
        <f t="shared" si="28"/>
        <v>10</v>
      </c>
      <c r="E549" s="549">
        <v>3218.75</v>
      </c>
      <c r="F549" s="549">
        <f t="shared" si="29"/>
        <v>32187.5</v>
      </c>
    </row>
    <row r="550" spans="1:6">
      <c r="A550" s="319">
        <f t="shared" si="30"/>
        <v>536</v>
      </c>
      <c r="B550" s="553">
        <v>43617</v>
      </c>
      <c r="C550" s="553">
        <v>43627</v>
      </c>
      <c r="D550" s="547">
        <f t="shared" si="28"/>
        <v>10</v>
      </c>
      <c r="E550" s="549">
        <v>3248.92</v>
      </c>
      <c r="F550" s="549">
        <f t="shared" si="29"/>
        <v>32489.200000000001</v>
      </c>
    </row>
    <row r="551" spans="1:6">
      <c r="A551" s="319">
        <f t="shared" si="30"/>
        <v>537</v>
      </c>
      <c r="B551" s="553">
        <v>43617</v>
      </c>
      <c r="C551" s="553">
        <v>43627</v>
      </c>
      <c r="D551" s="547">
        <f t="shared" si="28"/>
        <v>10</v>
      </c>
      <c r="E551" s="549">
        <v>3324.96</v>
      </c>
      <c r="F551" s="549">
        <f t="shared" si="29"/>
        <v>33249.599999999999</v>
      </c>
    </row>
    <row r="552" spans="1:6">
      <c r="A552" s="319">
        <f t="shared" si="30"/>
        <v>538</v>
      </c>
      <c r="B552" s="553">
        <v>43617</v>
      </c>
      <c r="C552" s="553">
        <v>43627</v>
      </c>
      <c r="D552" s="547">
        <f t="shared" si="28"/>
        <v>10</v>
      </c>
      <c r="E552" s="549">
        <v>3350.1</v>
      </c>
      <c r="F552" s="549">
        <f t="shared" si="29"/>
        <v>33501</v>
      </c>
    </row>
    <row r="553" spans="1:6">
      <c r="A553" s="319">
        <f t="shared" si="30"/>
        <v>539</v>
      </c>
      <c r="B553" s="553">
        <v>43617</v>
      </c>
      <c r="C553" s="553">
        <v>43627</v>
      </c>
      <c r="D553" s="547">
        <f t="shared" si="28"/>
        <v>10</v>
      </c>
      <c r="E553" s="549">
        <v>3351.99</v>
      </c>
      <c r="F553" s="549">
        <f t="shared" si="29"/>
        <v>33519.899999999994</v>
      </c>
    </row>
    <row r="554" spans="1:6">
      <c r="A554" s="319">
        <f t="shared" si="30"/>
        <v>540</v>
      </c>
      <c r="B554" s="553">
        <v>43617</v>
      </c>
      <c r="C554" s="553">
        <v>43627</v>
      </c>
      <c r="D554" s="547">
        <f t="shared" si="28"/>
        <v>10</v>
      </c>
      <c r="E554" s="549">
        <v>3384.04</v>
      </c>
      <c r="F554" s="549">
        <f t="shared" si="29"/>
        <v>33840.400000000001</v>
      </c>
    </row>
    <row r="555" spans="1:6">
      <c r="A555" s="319">
        <f t="shared" si="30"/>
        <v>541</v>
      </c>
      <c r="B555" s="553">
        <v>43617</v>
      </c>
      <c r="C555" s="553">
        <v>43627</v>
      </c>
      <c r="D555" s="547">
        <f t="shared" si="28"/>
        <v>10</v>
      </c>
      <c r="E555" s="549">
        <v>3422.38</v>
      </c>
      <c r="F555" s="549">
        <f t="shared" si="29"/>
        <v>34223.800000000003</v>
      </c>
    </row>
    <row r="556" spans="1:6">
      <c r="A556" s="319">
        <f t="shared" si="30"/>
        <v>542</v>
      </c>
      <c r="B556" s="553">
        <v>43617</v>
      </c>
      <c r="C556" s="553">
        <v>43627</v>
      </c>
      <c r="D556" s="547">
        <f t="shared" si="28"/>
        <v>10</v>
      </c>
      <c r="E556" s="549">
        <v>3566.22</v>
      </c>
      <c r="F556" s="549">
        <f t="shared" si="29"/>
        <v>35662.199999999997</v>
      </c>
    </row>
    <row r="557" spans="1:6">
      <c r="A557" s="319">
        <f t="shared" si="30"/>
        <v>543</v>
      </c>
      <c r="B557" s="553">
        <v>43617</v>
      </c>
      <c r="C557" s="553">
        <v>43627</v>
      </c>
      <c r="D557" s="547">
        <f t="shared" si="28"/>
        <v>10</v>
      </c>
      <c r="E557" s="549">
        <v>3574.48</v>
      </c>
      <c r="F557" s="549">
        <f t="shared" si="29"/>
        <v>35744.800000000003</v>
      </c>
    </row>
    <row r="558" spans="1:6">
      <c r="A558" s="319">
        <f t="shared" si="30"/>
        <v>544</v>
      </c>
      <c r="B558" s="553">
        <v>43617</v>
      </c>
      <c r="C558" s="553">
        <v>43627</v>
      </c>
      <c r="D558" s="547">
        <f t="shared" si="28"/>
        <v>10</v>
      </c>
      <c r="E558" s="549">
        <v>3786.91</v>
      </c>
      <c r="F558" s="549">
        <f t="shared" si="29"/>
        <v>37869.1</v>
      </c>
    </row>
    <row r="559" spans="1:6">
      <c r="A559" s="319">
        <f t="shared" si="30"/>
        <v>545</v>
      </c>
      <c r="B559" s="553">
        <v>43617</v>
      </c>
      <c r="C559" s="553">
        <v>43627</v>
      </c>
      <c r="D559" s="547">
        <f t="shared" si="28"/>
        <v>10</v>
      </c>
      <c r="E559" s="549">
        <v>3908.21</v>
      </c>
      <c r="F559" s="549">
        <f t="shared" si="29"/>
        <v>39082.1</v>
      </c>
    </row>
    <row r="560" spans="1:6">
      <c r="A560" s="319">
        <f t="shared" si="30"/>
        <v>546</v>
      </c>
      <c r="B560" s="553">
        <v>43617</v>
      </c>
      <c r="C560" s="553">
        <v>43627</v>
      </c>
      <c r="D560" s="547">
        <f t="shared" si="28"/>
        <v>10</v>
      </c>
      <c r="E560" s="549">
        <v>3962.89</v>
      </c>
      <c r="F560" s="549">
        <f t="shared" si="29"/>
        <v>39628.9</v>
      </c>
    </row>
    <row r="561" spans="1:6">
      <c r="A561" s="319">
        <f t="shared" si="30"/>
        <v>547</v>
      </c>
      <c r="B561" s="553">
        <v>43617</v>
      </c>
      <c r="C561" s="553">
        <v>43627</v>
      </c>
      <c r="D561" s="547">
        <f t="shared" si="28"/>
        <v>10</v>
      </c>
      <c r="E561" s="549">
        <v>4006.89</v>
      </c>
      <c r="F561" s="549">
        <f t="shared" si="29"/>
        <v>40068.9</v>
      </c>
    </row>
    <row r="562" spans="1:6">
      <c r="A562" s="319">
        <f t="shared" si="30"/>
        <v>548</v>
      </c>
      <c r="B562" s="553">
        <v>43617</v>
      </c>
      <c r="C562" s="553">
        <v>43627</v>
      </c>
      <c r="D562" s="547">
        <f t="shared" si="28"/>
        <v>10</v>
      </c>
      <c r="E562" s="549">
        <v>4060.31</v>
      </c>
      <c r="F562" s="549">
        <f t="shared" si="29"/>
        <v>40603.1</v>
      </c>
    </row>
    <row r="563" spans="1:6">
      <c r="A563" s="319">
        <f t="shared" si="30"/>
        <v>549</v>
      </c>
      <c r="B563" s="553">
        <v>43617</v>
      </c>
      <c r="C563" s="553">
        <v>43627</v>
      </c>
      <c r="D563" s="547">
        <f t="shared" si="28"/>
        <v>10</v>
      </c>
      <c r="E563" s="549">
        <v>4214.29</v>
      </c>
      <c r="F563" s="549">
        <f t="shared" si="29"/>
        <v>42142.9</v>
      </c>
    </row>
    <row r="564" spans="1:6">
      <c r="A564" s="319">
        <f t="shared" si="30"/>
        <v>550</v>
      </c>
      <c r="B564" s="553">
        <v>43617</v>
      </c>
      <c r="C564" s="553">
        <v>43627</v>
      </c>
      <c r="D564" s="547">
        <f t="shared" si="28"/>
        <v>10</v>
      </c>
      <c r="E564" s="549">
        <v>4218.0600000000004</v>
      </c>
      <c r="F564" s="549">
        <f t="shared" si="29"/>
        <v>42180.600000000006</v>
      </c>
    </row>
    <row r="565" spans="1:6">
      <c r="A565" s="319">
        <f t="shared" si="30"/>
        <v>551</v>
      </c>
      <c r="B565" s="553">
        <v>43617</v>
      </c>
      <c r="C565" s="553">
        <v>43627</v>
      </c>
      <c r="D565" s="547">
        <f t="shared" si="28"/>
        <v>10</v>
      </c>
      <c r="E565" s="549">
        <v>4262.6899999999996</v>
      </c>
      <c r="F565" s="549">
        <f t="shared" si="29"/>
        <v>42626.899999999994</v>
      </c>
    </row>
    <row r="566" spans="1:6">
      <c r="A566" s="319">
        <f t="shared" si="30"/>
        <v>552</v>
      </c>
      <c r="B566" s="553">
        <v>43617</v>
      </c>
      <c r="C566" s="553">
        <v>43627</v>
      </c>
      <c r="D566" s="547">
        <f t="shared" si="28"/>
        <v>10</v>
      </c>
      <c r="E566" s="549">
        <v>4280.28</v>
      </c>
      <c r="F566" s="549">
        <f t="shared" si="29"/>
        <v>42802.799999999996</v>
      </c>
    </row>
    <row r="567" spans="1:6">
      <c r="A567" s="319">
        <f t="shared" si="30"/>
        <v>553</v>
      </c>
      <c r="B567" s="553">
        <v>43617</v>
      </c>
      <c r="C567" s="553">
        <v>43627</v>
      </c>
      <c r="D567" s="547">
        <f t="shared" si="28"/>
        <v>10</v>
      </c>
      <c r="E567" s="549">
        <v>4343.13</v>
      </c>
      <c r="F567" s="549">
        <f t="shared" si="29"/>
        <v>43431.3</v>
      </c>
    </row>
    <row r="568" spans="1:6">
      <c r="A568" s="319">
        <f t="shared" si="30"/>
        <v>554</v>
      </c>
      <c r="B568" s="553">
        <v>43617</v>
      </c>
      <c r="C568" s="553">
        <v>43627</v>
      </c>
      <c r="D568" s="547">
        <f t="shared" si="28"/>
        <v>10</v>
      </c>
      <c r="E568" s="549">
        <v>4468.21</v>
      </c>
      <c r="F568" s="549">
        <f t="shared" si="29"/>
        <v>44682.1</v>
      </c>
    </row>
    <row r="569" spans="1:6">
      <c r="A569" s="319">
        <f t="shared" si="30"/>
        <v>555</v>
      </c>
      <c r="B569" s="553">
        <v>43617</v>
      </c>
      <c r="C569" s="553">
        <v>43627</v>
      </c>
      <c r="D569" s="547">
        <f t="shared" si="28"/>
        <v>10</v>
      </c>
      <c r="E569" s="549">
        <v>4541.74</v>
      </c>
      <c r="F569" s="549">
        <f t="shared" si="29"/>
        <v>45417.399999999994</v>
      </c>
    </row>
    <row r="570" spans="1:6">
      <c r="A570" s="319">
        <f t="shared" si="30"/>
        <v>556</v>
      </c>
      <c r="B570" s="553">
        <v>43617</v>
      </c>
      <c r="C570" s="553">
        <v>43627</v>
      </c>
      <c r="D570" s="547">
        <f t="shared" si="28"/>
        <v>10</v>
      </c>
      <c r="E570" s="549">
        <v>4559.97</v>
      </c>
      <c r="F570" s="549">
        <f t="shared" si="29"/>
        <v>45599.700000000004</v>
      </c>
    </row>
    <row r="571" spans="1:6">
      <c r="A571" s="319">
        <f t="shared" si="30"/>
        <v>557</v>
      </c>
      <c r="B571" s="553">
        <v>43617</v>
      </c>
      <c r="C571" s="553">
        <v>43627</v>
      </c>
      <c r="D571" s="547">
        <f t="shared" si="28"/>
        <v>10</v>
      </c>
      <c r="E571" s="549">
        <v>4569.34</v>
      </c>
      <c r="F571" s="549">
        <f t="shared" si="29"/>
        <v>45693.4</v>
      </c>
    </row>
    <row r="572" spans="1:6">
      <c r="A572" s="319">
        <f t="shared" si="30"/>
        <v>558</v>
      </c>
      <c r="B572" s="553">
        <v>43617</v>
      </c>
      <c r="C572" s="553">
        <v>43627</v>
      </c>
      <c r="D572" s="547">
        <f t="shared" si="28"/>
        <v>10</v>
      </c>
      <c r="E572" s="549">
        <v>4705.1499999999996</v>
      </c>
      <c r="F572" s="549">
        <f t="shared" si="29"/>
        <v>47051.5</v>
      </c>
    </row>
    <row r="573" spans="1:6">
      <c r="A573" s="319">
        <f t="shared" si="30"/>
        <v>559</v>
      </c>
      <c r="B573" s="553">
        <v>43617</v>
      </c>
      <c r="C573" s="553">
        <v>43627</v>
      </c>
      <c r="D573" s="547">
        <f t="shared" si="28"/>
        <v>10</v>
      </c>
      <c r="E573" s="549">
        <v>4736.58</v>
      </c>
      <c r="F573" s="549">
        <f t="shared" si="29"/>
        <v>47365.8</v>
      </c>
    </row>
    <row r="574" spans="1:6">
      <c r="A574" s="319">
        <f t="shared" si="30"/>
        <v>560</v>
      </c>
      <c r="B574" s="553">
        <v>43617</v>
      </c>
      <c r="C574" s="553">
        <v>43627</v>
      </c>
      <c r="D574" s="547">
        <f t="shared" si="28"/>
        <v>10</v>
      </c>
      <c r="E574" s="549">
        <v>4766.12</v>
      </c>
      <c r="F574" s="549">
        <f t="shared" si="29"/>
        <v>47661.2</v>
      </c>
    </row>
    <row r="575" spans="1:6">
      <c r="A575" s="319">
        <f t="shared" si="30"/>
        <v>561</v>
      </c>
      <c r="B575" s="553">
        <v>43617</v>
      </c>
      <c r="C575" s="553">
        <v>43627</v>
      </c>
      <c r="D575" s="547">
        <f t="shared" si="28"/>
        <v>10</v>
      </c>
      <c r="E575" s="549">
        <v>4837.76</v>
      </c>
      <c r="F575" s="549">
        <f t="shared" si="29"/>
        <v>48377.600000000006</v>
      </c>
    </row>
    <row r="576" spans="1:6">
      <c r="A576" s="319">
        <f t="shared" si="30"/>
        <v>562</v>
      </c>
      <c r="B576" s="553">
        <v>43617</v>
      </c>
      <c r="C576" s="553">
        <v>43627</v>
      </c>
      <c r="D576" s="547">
        <f t="shared" si="28"/>
        <v>10</v>
      </c>
      <c r="E576" s="549">
        <v>5027.57</v>
      </c>
      <c r="F576" s="549">
        <f t="shared" si="29"/>
        <v>50275.7</v>
      </c>
    </row>
    <row r="577" spans="1:6">
      <c r="A577" s="319">
        <f t="shared" si="30"/>
        <v>563</v>
      </c>
      <c r="B577" s="553">
        <v>43617</v>
      </c>
      <c r="C577" s="553">
        <v>43627</v>
      </c>
      <c r="D577" s="547">
        <f t="shared" si="28"/>
        <v>10</v>
      </c>
      <c r="E577" s="549">
        <v>5299.71</v>
      </c>
      <c r="F577" s="549">
        <f t="shared" si="29"/>
        <v>52997.1</v>
      </c>
    </row>
    <row r="578" spans="1:6">
      <c r="A578" s="319">
        <f t="shared" si="30"/>
        <v>564</v>
      </c>
      <c r="B578" s="553">
        <v>43617</v>
      </c>
      <c r="C578" s="553">
        <v>43627</v>
      </c>
      <c r="D578" s="547">
        <f t="shared" si="28"/>
        <v>10</v>
      </c>
      <c r="E578" s="549">
        <v>5331.77</v>
      </c>
      <c r="F578" s="549">
        <f t="shared" si="29"/>
        <v>53317.700000000004</v>
      </c>
    </row>
    <row r="579" spans="1:6">
      <c r="A579" s="319">
        <f t="shared" si="30"/>
        <v>565</v>
      </c>
      <c r="B579" s="553">
        <v>43617</v>
      </c>
      <c r="C579" s="553">
        <v>43627</v>
      </c>
      <c r="D579" s="547">
        <f t="shared" si="28"/>
        <v>10</v>
      </c>
      <c r="E579" s="549">
        <v>5334.91</v>
      </c>
      <c r="F579" s="549">
        <f t="shared" si="29"/>
        <v>53349.1</v>
      </c>
    </row>
    <row r="580" spans="1:6">
      <c r="A580" s="319">
        <f t="shared" si="30"/>
        <v>566</v>
      </c>
      <c r="B580" s="553">
        <v>43617</v>
      </c>
      <c r="C580" s="553">
        <v>43627</v>
      </c>
      <c r="D580" s="547">
        <f t="shared" si="28"/>
        <v>10</v>
      </c>
      <c r="E580" s="549">
        <v>5443.64</v>
      </c>
      <c r="F580" s="549">
        <f t="shared" si="29"/>
        <v>54436.4</v>
      </c>
    </row>
    <row r="581" spans="1:6">
      <c r="A581" s="319">
        <f t="shared" si="30"/>
        <v>567</v>
      </c>
      <c r="B581" s="553">
        <v>43617</v>
      </c>
      <c r="C581" s="553">
        <v>43627</v>
      </c>
      <c r="D581" s="547">
        <f t="shared" si="28"/>
        <v>10</v>
      </c>
      <c r="E581" s="549">
        <v>5765.2</v>
      </c>
      <c r="F581" s="549">
        <f t="shared" si="29"/>
        <v>57652</v>
      </c>
    </row>
    <row r="582" spans="1:6">
      <c r="A582" s="319">
        <f t="shared" si="30"/>
        <v>568</v>
      </c>
      <c r="B582" s="553">
        <v>43617</v>
      </c>
      <c r="C582" s="553">
        <v>43627</v>
      </c>
      <c r="D582" s="547">
        <f t="shared" si="28"/>
        <v>10</v>
      </c>
      <c r="E582" s="549">
        <v>5937.01</v>
      </c>
      <c r="F582" s="549">
        <f t="shared" si="29"/>
        <v>59370.100000000006</v>
      </c>
    </row>
    <row r="583" spans="1:6">
      <c r="A583" s="319">
        <f t="shared" si="30"/>
        <v>569</v>
      </c>
      <c r="B583" s="553">
        <v>43617</v>
      </c>
      <c r="C583" s="553">
        <v>43627</v>
      </c>
      <c r="D583" s="547">
        <f t="shared" si="28"/>
        <v>10</v>
      </c>
      <c r="E583" s="549">
        <v>6107.96</v>
      </c>
      <c r="F583" s="549">
        <f t="shared" si="29"/>
        <v>61079.6</v>
      </c>
    </row>
    <row r="584" spans="1:6">
      <c r="A584" s="319">
        <f t="shared" si="30"/>
        <v>570</v>
      </c>
      <c r="B584" s="553">
        <v>43617</v>
      </c>
      <c r="C584" s="553">
        <v>43627</v>
      </c>
      <c r="D584" s="547">
        <f t="shared" ref="D584:D646" si="31">C584-B584</f>
        <v>10</v>
      </c>
      <c r="E584" s="549">
        <v>7341.71</v>
      </c>
      <c r="F584" s="549">
        <f t="shared" ref="F584:F646" si="32">E584*D584</f>
        <v>73417.100000000006</v>
      </c>
    </row>
    <row r="585" spans="1:6">
      <c r="A585" s="319">
        <f t="shared" si="30"/>
        <v>571</v>
      </c>
      <c r="B585" s="553">
        <v>43617</v>
      </c>
      <c r="C585" s="553">
        <v>43627</v>
      </c>
      <c r="D585" s="547">
        <f t="shared" si="31"/>
        <v>10</v>
      </c>
      <c r="E585" s="549">
        <v>7530.89</v>
      </c>
      <c r="F585" s="549">
        <f t="shared" si="32"/>
        <v>75308.900000000009</v>
      </c>
    </row>
    <row r="586" spans="1:6">
      <c r="A586" s="319">
        <f t="shared" si="30"/>
        <v>572</v>
      </c>
      <c r="B586" s="553">
        <v>43617</v>
      </c>
      <c r="C586" s="553">
        <v>43627</v>
      </c>
      <c r="D586" s="547">
        <f t="shared" si="31"/>
        <v>10</v>
      </c>
      <c r="E586" s="549">
        <v>7903.59</v>
      </c>
      <c r="F586" s="549">
        <f t="shared" si="32"/>
        <v>79035.899999999994</v>
      </c>
    </row>
    <row r="587" spans="1:6">
      <c r="A587" s="319">
        <f t="shared" si="30"/>
        <v>573</v>
      </c>
      <c r="B587" s="553">
        <v>43617</v>
      </c>
      <c r="C587" s="553">
        <v>43627</v>
      </c>
      <c r="D587" s="547">
        <f t="shared" si="31"/>
        <v>10</v>
      </c>
      <c r="E587" s="549">
        <v>8105.34</v>
      </c>
      <c r="F587" s="549">
        <f t="shared" si="32"/>
        <v>81053.399999999994</v>
      </c>
    </row>
    <row r="588" spans="1:6">
      <c r="A588" s="319">
        <f t="shared" si="30"/>
        <v>574</v>
      </c>
      <c r="B588" s="553">
        <v>43617</v>
      </c>
      <c r="C588" s="553">
        <v>43627</v>
      </c>
      <c r="D588" s="547">
        <f t="shared" si="31"/>
        <v>10</v>
      </c>
      <c r="E588" s="549">
        <v>8330.34</v>
      </c>
      <c r="F588" s="549">
        <f t="shared" si="32"/>
        <v>83303.399999999994</v>
      </c>
    </row>
    <row r="589" spans="1:6">
      <c r="A589" s="319">
        <f t="shared" si="30"/>
        <v>575</v>
      </c>
      <c r="B589" s="553">
        <v>43617</v>
      </c>
      <c r="C589" s="553">
        <v>43627</v>
      </c>
      <c r="D589" s="547">
        <f t="shared" si="31"/>
        <v>10</v>
      </c>
      <c r="E589" s="549">
        <v>8416.44</v>
      </c>
      <c r="F589" s="549">
        <f t="shared" si="32"/>
        <v>84164.400000000009</v>
      </c>
    </row>
    <row r="590" spans="1:6">
      <c r="A590" s="319">
        <f t="shared" si="30"/>
        <v>576</v>
      </c>
      <c r="B590" s="553">
        <v>43617</v>
      </c>
      <c r="C590" s="553">
        <v>43627</v>
      </c>
      <c r="D590" s="547">
        <f t="shared" si="31"/>
        <v>10</v>
      </c>
      <c r="E590" s="549">
        <v>8757.82</v>
      </c>
      <c r="F590" s="549">
        <f t="shared" si="32"/>
        <v>87578.2</v>
      </c>
    </row>
    <row r="591" spans="1:6">
      <c r="A591" s="319">
        <f t="shared" ref="A591:A654" si="33">A590+1</f>
        <v>577</v>
      </c>
      <c r="B591" s="553">
        <v>43617</v>
      </c>
      <c r="C591" s="553">
        <v>43627</v>
      </c>
      <c r="D591" s="547">
        <f t="shared" si="31"/>
        <v>10</v>
      </c>
      <c r="E591" s="549">
        <v>9928.61</v>
      </c>
      <c r="F591" s="549">
        <f t="shared" si="32"/>
        <v>99286.1</v>
      </c>
    </row>
    <row r="592" spans="1:6">
      <c r="A592" s="319">
        <f t="shared" si="33"/>
        <v>578</v>
      </c>
      <c r="B592" s="553">
        <v>43617</v>
      </c>
      <c r="C592" s="553">
        <v>43627</v>
      </c>
      <c r="D592" s="547">
        <f t="shared" si="31"/>
        <v>10</v>
      </c>
      <c r="E592" s="549">
        <v>10755.09</v>
      </c>
      <c r="F592" s="549">
        <f t="shared" si="32"/>
        <v>107550.9</v>
      </c>
    </row>
    <row r="593" spans="1:6">
      <c r="A593" s="319">
        <f t="shared" si="33"/>
        <v>579</v>
      </c>
      <c r="B593" s="553">
        <v>43617</v>
      </c>
      <c r="C593" s="553">
        <v>43627</v>
      </c>
      <c r="D593" s="547">
        <f t="shared" si="31"/>
        <v>10</v>
      </c>
      <c r="E593" s="549">
        <v>11220.18</v>
      </c>
      <c r="F593" s="549">
        <f t="shared" si="32"/>
        <v>112201.8</v>
      </c>
    </row>
    <row r="594" spans="1:6">
      <c r="A594" s="319">
        <f t="shared" si="33"/>
        <v>580</v>
      </c>
      <c r="B594" s="553">
        <v>43617</v>
      </c>
      <c r="C594" s="553">
        <v>43627</v>
      </c>
      <c r="D594" s="547">
        <f t="shared" si="31"/>
        <v>10</v>
      </c>
      <c r="E594" s="549">
        <v>13049.75</v>
      </c>
      <c r="F594" s="549">
        <f t="shared" si="32"/>
        <v>130497.5</v>
      </c>
    </row>
    <row r="595" spans="1:6">
      <c r="A595" s="319">
        <f t="shared" si="33"/>
        <v>581</v>
      </c>
      <c r="B595" s="553">
        <v>43617</v>
      </c>
      <c r="C595" s="553">
        <v>43627</v>
      </c>
      <c r="D595" s="547">
        <f t="shared" si="31"/>
        <v>10</v>
      </c>
      <c r="E595" s="549">
        <v>13849.83</v>
      </c>
      <c r="F595" s="549">
        <f t="shared" si="32"/>
        <v>138498.29999999999</v>
      </c>
    </row>
    <row r="596" spans="1:6">
      <c r="A596" s="319">
        <f t="shared" si="33"/>
        <v>582</v>
      </c>
      <c r="B596" s="553">
        <v>43617</v>
      </c>
      <c r="C596" s="553">
        <v>43627</v>
      </c>
      <c r="D596" s="547">
        <f t="shared" si="31"/>
        <v>10</v>
      </c>
      <c r="E596" s="549">
        <v>17282.060000000001</v>
      </c>
      <c r="F596" s="549">
        <f t="shared" si="32"/>
        <v>172820.6</v>
      </c>
    </row>
    <row r="597" spans="1:6">
      <c r="A597" s="319">
        <f t="shared" si="33"/>
        <v>583</v>
      </c>
      <c r="B597" s="553">
        <v>43617</v>
      </c>
      <c r="C597" s="553">
        <v>43627</v>
      </c>
      <c r="D597" s="547">
        <f t="shared" si="31"/>
        <v>10</v>
      </c>
      <c r="E597" s="549">
        <v>18738.93</v>
      </c>
      <c r="F597" s="549">
        <f t="shared" si="32"/>
        <v>187389.3</v>
      </c>
    </row>
    <row r="598" spans="1:6">
      <c r="A598" s="319">
        <f t="shared" si="33"/>
        <v>584</v>
      </c>
      <c r="B598" s="553">
        <v>43617</v>
      </c>
      <c r="C598" s="553">
        <v>43627</v>
      </c>
      <c r="D598" s="547">
        <f t="shared" si="31"/>
        <v>10</v>
      </c>
      <c r="E598" s="549">
        <v>20357.72</v>
      </c>
      <c r="F598" s="549">
        <f t="shared" si="32"/>
        <v>203577.2</v>
      </c>
    </row>
    <row r="599" spans="1:6">
      <c r="A599" s="319">
        <f t="shared" si="33"/>
        <v>585</v>
      </c>
      <c r="B599" s="553">
        <v>43617</v>
      </c>
      <c r="C599" s="553">
        <v>43627</v>
      </c>
      <c r="D599" s="547">
        <f t="shared" si="31"/>
        <v>10</v>
      </c>
      <c r="E599" s="549">
        <v>23626.26</v>
      </c>
      <c r="F599" s="549">
        <f t="shared" si="32"/>
        <v>236262.59999999998</v>
      </c>
    </row>
    <row r="600" spans="1:6">
      <c r="A600" s="319">
        <f t="shared" si="33"/>
        <v>586</v>
      </c>
      <c r="B600" s="553">
        <v>43617</v>
      </c>
      <c r="C600" s="553">
        <v>43627</v>
      </c>
      <c r="D600" s="547">
        <f t="shared" si="31"/>
        <v>10</v>
      </c>
      <c r="E600" s="549">
        <v>27623.35</v>
      </c>
      <c r="F600" s="549">
        <f t="shared" si="32"/>
        <v>276233.5</v>
      </c>
    </row>
    <row r="601" spans="1:6">
      <c r="A601" s="319">
        <f t="shared" si="33"/>
        <v>587</v>
      </c>
      <c r="B601" s="553">
        <v>43617</v>
      </c>
      <c r="C601" s="553">
        <v>43627</v>
      </c>
      <c r="D601" s="547">
        <f t="shared" si="31"/>
        <v>10</v>
      </c>
      <c r="E601" s="549">
        <v>33711.25</v>
      </c>
      <c r="F601" s="549">
        <f t="shared" si="32"/>
        <v>337112.5</v>
      </c>
    </row>
    <row r="602" spans="1:6">
      <c r="A602" s="319">
        <f t="shared" si="33"/>
        <v>588</v>
      </c>
      <c r="B602" s="553">
        <v>43617</v>
      </c>
      <c r="C602" s="553">
        <v>43627</v>
      </c>
      <c r="D602" s="547">
        <f t="shared" si="31"/>
        <v>10</v>
      </c>
      <c r="E602" s="549">
        <v>37972.6</v>
      </c>
      <c r="F602" s="549">
        <f t="shared" si="32"/>
        <v>379726</v>
      </c>
    </row>
    <row r="603" spans="1:6">
      <c r="A603" s="319">
        <f t="shared" si="33"/>
        <v>589</v>
      </c>
      <c r="B603" s="553">
        <v>43617</v>
      </c>
      <c r="C603" s="553">
        <v>43627</v>
      </c>
      <c r="D603" s="547">
        <f t="shared" si="31"/>
        <v>10</v>
      </c>
      <c r="E603" s="549">
        <v>46416.73</v>
      </c>
      <c r="F603" s="549">
        <f t="shared" si="32"/>
        <v>464167.30000000005</v>
      </c>
    </row>
    <row r="604" spans="1:6">
      <c r="A604" s="319">
        <f t="shared" si="33"/>
        <v>590</v>
      </c>
      <c r="B604" s="553">
        <v>43620</v>
      </c>
      <c r="C604" s="553">
        <v>43656</v>
      </c>
      <c r="D604" s="547">
        <f t="shared" si="31"/>
        <v>36</v>
      </c>
      <c r="E604" s="549">
        <v>2330.0500000000002</v>
      </c>
      <c r="F604" s="549">
        <f t="shared" si="32"/>
        <v>83881.8</v>
      </c>
    </row>
    <row r="605" spans="1:6">
      <c r="A605" s="319">
        <f t="shared" si="33"/>
        <v>591</v>
      </c>
      <c r="B605" s="553">
        <v>43621</v>
      </c>
      <c r="C605" s="553">
        <v>43656</v>
      </c>
      <c r="D605" s="547">
        <f t="shared" si="31"/>
        <v>35</v>
      </c>
      <c r="E605" s="549">
        <v>44.69</v>
      </c>
      <c r="F605" s="549">
        <f t="shared" si="32"/>
        <v>1564.1499999999999</v>
      </c>
    </row>
    <row r="606" spans="1:6">
      <c r="A606" s="319">
        <f t="shared" si="33"/>
        <v>592</v>
      </c>
      <c r="B606" s="553">
        <v>43621</v>
      </c>
      <c r="C606" s="553">
        <v>43656</v>
      </c>
      <c r="D606" s="547">
        <f t="shared" si="31"/>
        <v>35</v>
      </c>
      <c r="E606" s="549">
        <v>626.55999999999995</v>
      </c>
      <c r="F606" s="549">
        <f t="shared" si="32"/>
        <v>21929.599999999999</v>
      </c>
    </row>
    <row r="607" spans="1:6">
      <c r="A607" s="319">
        <f t="shared" si="33"/>
        <v>593</v>
      </c>
      <c r="B607" s="553">
        <v>43622</v>
      </c>
      <c r="C607" s="553">
        <v>43656</v>
      </c>
      <c r="D607" s="547">
        <f t="shared" si="31"/>
        <v>34</v>
      </c>
      <c r="E607" s="549">
        <v>2387.85</v>
      </c>
      <c r="F607" s="549">
        <f t="shared" si="32"/>
        <v>81186.899999999994</v>
      </c>
    </row>
    <row r="608" spans="1:6">
      <c r="A608" s="319">
        <f t="shared" si="33"/>
        <v>594</v>
      </c>
      <c r="B608" s="553">
        <v>43623</v>
      </c>
      <c r="C608" s="553">
        <v>43656</v>
      </c>
      <c r="D608" s="547">
        <f t="shared" si="31"/>
        <v>33</v>
      </c>
      <c r="E608" s="549">
        <v>2446.27</v>
      </c>
      <c r="F608" s="549">
        <f t="shared" si="32"/>
        <v>80726.91</v>
      </c>
    </row>
    <row r="609" spans="1:6">
      <c r="A609" s="319">
        <f t="shared" si="33"/>
        <v>595</v>
      </c>
      <c r="B609" s="553">
        <v>43626</v>
      </c>
      <c r="C609" s="553">
        <v>43656</v>
      </c>
      <c r="D609" s="547">
        <f t="shared" si="31"/>
        <v>30</v>
      </c>
      <c r="E609" s="549">
        <v>269.49</v>
      </c>
      <c r="F609" s="549">
        <f t="shared" si="32"/>
        <v>8084.7000000000007</v>
      </c>
    </row>
    <row r="610" spans="1:6">
      <c r="A610" s="319">
        <f t="shared" si="33"/>
        <v>596</v>
      </c>
      <c r="B610" s="553">
        <v>43626</v>
      </c>
      <c r="C610" s="553">
        <v>43656</v>
      </c>
      <c r="D610" s="547">
        <f t="shared" si="31"/>
        <v>30</v>
      </c>
      <c r="E610" s="549">
        <v>2319.58</v>
      </c>
      <c r="F610" s="549">
        <f t="shared" si="32"/>
        <v>69587.399999999994</v>
      </c>
    </row>
    <row r="611" spans="1:6">
      <c r="A611" s="319">
        <f t="shared" si="33"/>
        <v>597</v>
      </c>
      <c r="B611" s="553">
        <v>43626</v>
      </c>
      <c r="C611" s="553">
        <v>43656</v>
      </c>
      <c r="D611" s="547">
        <f t="shared" si="31"/>
        <v>30</v>
      </c>
      <c r="E611" s="549">
        <v>3497.8</v>
      </c>
      <c r="F611" s="549">
        <f t="shared" si="32"/>
        <v>104934</v>
      </c>
    </row>
    <row r="612" spans="1:6">
      <c r="A612" s="319">
        <f t="shared" si="33"/>
        <v>598</v>
      </c>
      <c r="B612" s="553">
        <v>43627</v>
      </c>
      <c r="C612" s="553">
        <v>43656</v>
      </c>
      <c r="D612" s="547">
        <f t="shared" si="31"/>
        <v>29</v>
      </c>
      <c r="E612" s="549">
        <v>427.25</v>
      </c>
      <c r="F612" s="549">
        <f t="shared" si="32"/>
        <v>12390.25</v>
      </c>
    </row>
    <row r="613" spans="1:6">
      <c r="A613" s="319">
        <f t="shared" si="33"/>
        <v>599</v>
      </c>
      <c r="B613" s="553">
        <v>43627</v>
      </c>
      <c r="C613" s="553">
        <v>43656</v>
      </c>
      <c r="D613" s="547">
        <f t="shared" si="31"/>
        <v>29</v>
      </c>
      <c r="E613" s="549">
        <v>525.84</v>
      </c>
      <c r="F613" s="549">
        <f t="shared" si="32"/>
        <v>15249.36</v>
      </c>
    </row>
    <row r="614" spans="1:6">
      <c r="A614" s="319">
        <f t="shared" si="33"/>
        <v>600</v>
      </c>
      <c r="B614" s="553">
        <v>43627</v>
      </c>
      <c r="C614" s="553">
        <v>43656</v>
      </c>
      <c r="D614" s="547">
        <f t="shared" si="31"/>
        <v>29</v>
      </c>
      <c r="E614" s="549">
        <v>2567.13</v>
      </c>
      <c r="F614" s="549">
        <f t="shared" si="32"/>
        <v>74446.77</v>
      </c>
    </row>
    <row r="615" spans="1:6">
      <c r="A615" s="319">
        <f t="shared" si="33"/>
        <v>601</v>
      </c>
      <c r="B615" s="553">
        <v>43627</v>
      </c>
      <c r="C615" s="553">
        <v>43656</v>
      </c>
      <c r="D615" s="547">
        <f t="shared" si="31"/>
        <v>29</v>
      </c>
      <c r="E615" s="549">
        <v>2770.57</v>
      </c>
      <c r="F615" s="549">
        <f t="shared" si="32"/>
        <v>80346.53</v>
      </c>
    </row>
    <row r="616" spans="1:6">
      <c r="A616" s="319">
        <f t="shared" si="33"/>
        <v>602</v>
      </c>
      <c r="B616" s="553">
        <v>43627</v>
      </c>
      <c r="C616" s="553">
        <v>43656</v>
      </c>
      <c r="D616" s="547">
        <f t="shared" si="31"/>
        <v>29</v>
      </c>
      <c r="E616" s="549">
        <v>2889.41</v>
      </c>
      <c r="F616" s="549">
        <f t="shared" si="32"/>
        <v>83792.89</v>
      </c>
    </row>
    <row r="617" spans="1:6">
      <c r="A617" s="319">
        <f t="shared" si="33"/>
        <v>603</v>
      </c>
      <c r="B617" s="553">
        <v>43628</v>
      </c>
      <c r="C617" s="553">
        <v>43656</v>
      </c>
      <c r="D617" s="547">
        <f t="shared" si="31"/>
        <v>28</v>
      </c>
      <c r="E617" s="549">
        <v>2965.96</v>
      </c>
      <c r="F617" s="549">
        <f t="shared" si="32"/>
        <v>83046.880000000005</v>
      </c>
    </row>
    <row r="618" spans="1:6">
      <c r="A618" s="319">
        <f t="shared" si="33"/>
        <v>604</v>
      </c>
      <c r="B618" s="553">
        <v>43631</v>
      </c>
      <c r="C618" s="553">
        <v>43656</v>
      </c>
      <c r="D618" s="547">
        <f t="shared" si="31"/>
        <v>25</v>
      </c>
      <c r="E618" s="549">
        <v>16023.81</v>
      </c>
      <c r="F618" s="549">
        <f t="shared" si="32"/>
        <v>400595.25</v>
      </c>
    </row>
    <row r="619" spans="1:6">
      <c r="A619" s="319">
        <f t="shared" si="33"/>
        <v>605</v>
      </c>
      <c r="B619" s="553">
        <v>43636</v>
      </c>
      <c r="C619" s="553">
        <v>43656</v>
      </c>
      <c r="D619" s="547">
        <f t="shared" si="31"/>
        <v>20</v>
      </c>
      <c r="E619" s="549">
        <v>2287.31</v>
      </c>
      <c r="F619" s="549">
        <f t="shared" si="32"/>
        <v>45746.2</v>
      </c>
    </row>
    <row r="620" spans="1:6">
      <c r="A620" s="319">
        <f t="shared" si="33"/>
        <v>606</v>
      </c>
      <c r="B620" s="553">
        <v>43636</v>
      </c>
      <c r="C620" s="553">
        <v>43656</v>
      </c>
      <c r="D620" s="547">
        <f t="shared" si="31"/>
        <v>20</v>
      </c>
      <c r="E620" s="549">
        <v>2775.66</v>
      </c>
      <c r="F620" s="549">
        <f t="shared" si="32"/>
        <v>55513.2</v>
      </c>
    </row>
    <row r="621" spans="1:6">
      <c r="A621" s="319">
        <f t="shared" si="33"/>
        <v>607</v>
      </c>
      <c r="B621" s="553">
        <v>43637</v>
      </c>
      <c r="C621" s="553">
        <v>43656</v>
      </c>
      <c r="D621" s="547">
        <f t="shared" si="31"/>
        <v>19</v>
      </c>
      <c r="E621" s="549">
        <v>39.44</v>
      </c>
      <c r="F621" s="549">
        <f t="shared" si="32"/>
        <v>749.3599999999999</v>
      </c>
    </row>
    <row r="622" spans="1:6">
      <c r="A622" s="319">
        <f t="shared" si="33"/>
        <v>608</v>
      </c>
      <c r="B622" s="553">
        <v>43637</v>
      </c>
      <c r="C622" s="553">
        <v>43656</v>
      </c>
      <c r="D622" s="547">
        <f t="shared" si="31"/>
        <v>19</v>
      </c>
      <c r="E622" s="549">
        <v>44.69</v>
      </c>
      <c r="F622" s="549">
        <f t="shared" si="32"/>
        <v>849.1099999999999</v>
      </c>
    </row>
    <row r="623" spans="1:6">
      <c r="A623" s="319">
        <f t="shared" si="33"/>
        <v>609</v>
      </c>
      <c r="B623" s="553">
        <v>43642</v>
      </c>
      <c r="C623" s="553">
        <v>43656</v>
      </c>
      <c r="D623" s="547">
        <f t="shared" si="31"/>
        <v>14</v>
      </c>
      <c r="E623" s="549">
        <v>407.53</v>
      </c>
      <c r="F623" s="549">
        <f t="shared" si="32"/>
        <v>5705.42</v>
      </c>
    </row>
    <row r="624" spans="1:6">
      <c r="A624" s="319">
        <f t="shared" si="33"/>
        <v>610</v>
      </c>
      <c r="B624" s="553">
        <v>43642</v>
      </c>
      <c r="C624" s="553">
        <v>43656</v>
      </c>
      <c r="D624" s="547">
        <f t="shared" si="31"/>
        <v>14</v>
      </c>
      <c r="E624" s="549">
        <v>1119.43</v>
      </c>
      <c r="F624" s="549">
        <f t="shared" si="32"/>
        <v>15672.02</v>
      </c>
    </row>
    <row r="625" spans="1:6">
      <c r="A625" s="319">
        <f t="shared" si="33"/>
        <v>611</v>
      </c>
      <c r="B625" s="553">
        <v>43643</v>
      </c>
      <c r="C625" s="553">
        <v>43656</v>
      </c>
      <c r="D625" s="547">
        <f t="shared" si="31"/>
        <v>13</v>
      </c>
      <c r="E625" s="549">
        <v>1420.58</v>
      </c>
      <c r="F625" s="549">
        <f t="shared" si="32"/>
        <v>18467.54</v>
      </c>
    </row>
    <row r="626" spans="1:6">
      <c r="A626" s="319">
        <f t="shared" si="33"/>
        <v>612</v>
      </c>
      <c r="B626" s="553">
        <v>43644</v>
      </c>
      <c r="C626" s="553">
        <v>43656</v>
      </c>
      <c r="D626" s="547">
        <f t="shared" si="31"/>
        <v>12</v>
      </c>
      <c r="E626" s="549">
        <v>98.6</v>
      </c>
      <c r="F626" s="549">
        <f t="shared" si="32"/>
        <v>1183.1999999999998</v>
      </c>
    </row>
    <row r="627" spans="1:6">
      <c r="A627" s="319">
        <f t="shared" si="33"/>
        <v>613</v>
      </c>
      <c r="B627" s="553">
        <v>43644</v>
      </c>
      <c r="C627" s="553">
        <v>43656</v>
      </c>
      <c r="D627" s="547">
        <f t="shared" si="31"/>
        <v>12</v>
      </c>
      <c r="E627" s="549">
        <v>3325.59</v>
      </c>
      <c r="F627" s="549">
        <f t="shared" si="32"/>
        <v>39907.08</v>
      </c>
    </row>
    <row r="628" spans="1:6">
      <c r="A628" s="319">
        <f t="shared" si="33"/>
        <v>614</v>
      </c>
      <c r="B628" s="553">
        <v>43647</v>
      </c>
      <c r="C628" s="553">
        <v>43656</v>
      </c>
      <c r="D628" s="547">
        <f t="shared" si="31"/>
        <v>9</v>
      </c>
      <c r="E628" s="549">
        <v>32.869999999999997</v>
      </c>
      <c r="F628" s="549">
        <f t="shared" si="32"/>
        <v>295.83</v>
      </c>
    </row>
    <row r="629" spans="1:6">
      <c r="A629" s="319">
        <f t="shared" si="33"/>
        <v>615</v>
      </c>
      <c r="B629" s="553">
        <v>43647</v>
      </c>
      <c r="C629" s="553">
        <v>43656</v>
      </c>
      <c r="D629" s="547">
        <f t="shared" si="31"/>
        <v>9</v>
      </c>
      <c r="E629" s="549">
        <v>39.44</v>
      </c>
      <c r="F629" s="549">
        <f t="shared" si="32"/>
        <v>354.96</v>
      </c>
    </row>
    <row r="630" spans="1:6">
      <c r="A630" s="319">
        <f t="shared" si="33"/>
        <v>616</v>
      </c>
      <c r="B630" s="553">
        <v>43647</v>
      </c>
      <c r="C630" s="553">
        <v>43656</v>
      </c>
      <c r="D630" s="547">
        <f t="shared" si="31"/>
        <v>9</v>
      </c>
      <c r="E630" s="549">
        <v>44.69</v>
      </c>
      <c r="F630" s="549">
        <f t="shared" si="32"/>
        <v>402.21</v>
      </c>
    </row>
    <row r="631" spans="1:6">
      <c r="A631" s="319">
        <f t="shared" si="33"/>
        <v>617</v>
      </c>
      <c r="B631" s="553">
        <v>43647</v>
      </c>
      <c r="C631" s="553">
        <v>43656</v>
      </c>
      <c r="D631" s="547">
        <f t="shared" si="31"/>
        <v>9</v>
      </c>
      <c r="E631" s="549">
        <v>44.69</v>
      </c>
      <c r="F631" s="549">
        <f t="shared" si="32"/>
        <v>402.21</v>
      </c>
    </row>
    <row r="632" spans="1:6">
      <c r="A632" s="319">
        <f t="shared" si="33"/>
        <v>618</v>
      </c>
      <c r="B632" s="553">
        <v>43647</v>
      </c>
      <c r="C632" s="553">
        <v>43656</v>
      </c>
      <c r="D632" s="547">
        <f t="shared" si="31"/>
        <v>9</v>
      </c>
      <c r="E632" s="549">
        <v>56.76</v>
      </c>
      <c r="F632" s="549">
        <f t="shared" si="32"/>
        <v>510.84</v>
      </c>
    </row>
    <row r="633" spans="1:6">
      <c r="A633" s="319">
        <f t="shared" si="33"/>
        <v>619</v>
      </c>
      <c r="B633" s="553">
        <v>43647</v>
      </c>
      <c r="C633" s="553">
        <v>43656</v>
      </c>
      <c r="D633" s="547">
        <f t="shared" si="31"/>
        <v>9</v>
      </c>
      <c r="E633" s="549">
        <v>262.92</v>
      </c>
      <c r="F633" s="549">
        <f t="shared" si="32"/>
        <v>2366.2800000000002</v>
      </c>
    </row>
    <row r="634" spans="1:6">
      <c r="A634" s="319">
        <f t="shared" si="33"/>
        <v>620</v>
      </c>
      <c r="B634" s="553">
        <v>43647</v>
      </c>
      <c r="C634" s="553">
        <v>43656</v>
      </c>
      <c r="D634" s="547">
        <f t="shared" si="31"/>
        <v>9</v>
      </c>
      <c r="E634" s="549">
        <v>262.92</v>
      </c>
      <c r="F634" s="549">
        <f t="shared" si="32"/>
        <v>2366.2800000000002</v>
      </c>
    </row>
    <row r="635" spans="1:6">
      <c r="A635" s="319">
        <f t="shared" si="33"/>
        <v>621</v>
      </c>
      <c r="B635" s="553">
        <v>43647</v>
      </c>
      <c r="C635" s="553">
        <v>43656</v>
      </c>
      <c r="D635" s="547">
        <f t="shared" si="31"/>
        <v>9</v>
      </c>
      <c r="E635" s="549">
        <v>295.79000000000002</v>
      </c>
      <c r="F635" s="549">
        <f t="shared" si="32"/>
        <v>2662.11</v>
      </c>
    </row>
    <row r="636" spans="1:6">
      <c r="A636" s="319">
        <f t="shared" si="33"/>
        <v>622</v>
      </c>
      <c r="B636" s="553">
        <v>43647</v>
      </c>
      <c r="C636" s="553">
        <v>43656</v>
      </c>
      <c r="D636" s="547">
        <f t="shared" si="31"/>
        <v>9</v>
      </c>
      <c r="E636" s="549">
        <v>328.65</v>
      </c>
      <c r="F636" s="549">
        <f t="shared" si="32"/>
        <v>2957.85</v>
      </c>
    </row>
    <row r="637" spans="1:6">
      <c r="A637" s="319">
        <f t="shared" si="33"/>
        <v>623</v>
      </c>
      <c r="B637" s="553">
        <v>43647</v>
      </c>
      <c r="C637" s="553">
        <v>43656</v>
      </c>
      <c r="D637" s="547">
        <f t="shared" si="31"/>
        <v>9</v>
      </c>
      <c r="E637" s="549">
        <v>361.52</v>
      </c>
      <c r="F637" s="549">
        <f t="shared" si="32"/>
        <v>3253.68</v>
      </c>
    </row>
    <row r="638" spans="1:6">
      <c r="A638" s="319">
        <f t="shared" si="33"/>
        <v>624</v>
      </c>
      <c r="B638" s="553">
        <v>43647</v>
      </c>
      <c r="C638" s="553">
        <v>43656</v>
      </c>
      <c r="D638" s="547">
        <f t="shared" si="31"/>
        <v>9</v>
      </c>
      <c r="E638" s="549">
        <v>394.38</v>
      </c>
      <c r="F638" s="549">
        <f t="shared" si="32"/>
        <v>3549.42</v>
      </c>
    </row>
    <row r="639" spans="1:6">
      <c r="A639" s="319">
        <f t="shared" si="33"/>
        <v>625</v>
      </c>
      <c r="B639" s="553">
        <v>43647</v>
      </c>
      <c r="C639" s="553">
        <v>43656</v>
      </c>
      <c r="D639" s="547">
        <f t="shared" si="31"/>
        <v>9</v>
      </c>
      <c r="E639" s="549">
        <v>466.68</v>
      </c>
      <c r="F639" s="549">
        <f t="shared" si="32"/>
        <v>4200.12</v>
      </c>
    </row>
    <row r="640" spans="1:6">
      <c r="A640" s="319">
        <f t="shared" si="33"/>
        <v>626</v>
      </c>
      <c r="B640" s="553">
        <v>43647</v>
      </c>
      <c r="C640" s="553">
        <v>43689</v>
      </c>
      <c r="D640" s="547">
        <f t="shared" si="31"/>
        <v>42</v>
      </c>
      <c r="E640" s="549">
        <v>519.27</v>
      </c>
      <c r="F640" s="549">
        <f t="shared" si="32"/>
        <v>21809.34</v>
      </c>
    </row>
    <row r="641" spans="1:6">
      <c r="A641" s="319">
        <f t="shared" si="33"/>
        <v>627</v>
      </c>
      <c r="B641" s="553">
        <v>43647</v>
      </c>
      <c r="C641" s="553">
        <v>43657</v>
      </c>
      <c r="D641" s="547">
        <f t="shared" si="31"/>
        <v>10</v>
      </c>
      <c r="E641" s="549">
        <v>627.66999999999996</v>
      </c>
      <c r="F641" s="549">
        <f t="shared" si="32"/>
        <v>6276.7</v>
      </c>
    </row>
    <row r="642" spans="1:6">
      <c r="A642" s="319">
        <f t="shared" si="33"/>
        <v>628</v>
      </c>
      <c r="B642" s="553">
        <v>43647</v>
      </c>
      <c r="C642" s="553">
        <v>43656</v>
      </c>
      <c r="D642" s="547">
        <f t="shared" si="31"/>
        <v>9</v>
      </c>
      <c r="E642" s="549">
        <v>705.76</v>
      </c>
      <c r="F642" s="549">
        <f t="shared" si="32"/>
        <v>6351.84</v>
      </c>
    </row>
    <row r="643" spans="1:6">
      <c r="A643" s="319">
        <f t="shared" si="33"/>
        <v>629</v>
      </c>
      <c r="B643" s="553">
        <v>43647</v>
      </c>
      <c r="C643" s="553">
        <v>43656</v>
      </c>
      <c r="D643" s="547">
        <f t="shared" si="31"/>
        <v>9</v>
      </c>
      <c r="E643" s="549">
        <v>747.69</v>
      </c>
      <c r="F643" s="549">
        <f t="shared" si="32"/>
        <v>6729.2100000000009</v>
      </c>
    </row>
    <row r="644" spans="1:6">
      <c r="A644" s="319">
        <f t="shared" si="33"/>
        <v>630</v>
      </c>
      <c r="B644" s="553">
        <v>43647</v>
      </c>
      <c r="C644" s="553">
        <v>43656</v>
      </c>
      <c r="D644" s="547">
        <f t="shared" si="31"/>
        <v>9</v>
      </c>
      <c r="E644" s="549">
        <v>1192.75</v>
      </c>
      <c r="F644" s="549">
        <f t="shared" si="32"/>
        <v>10734.75</v>
      </c>
    </row>
    <row r="645" spans="1:6">
      <c r="A645" s="319">
        <f t="shared" si="33"/>
        <v>631</v>
      </c>
      <c r="B645" s="553">
        <v>43647</v>
      </c>
      <c r="C645" s="553">
        <v>43656</v>
      </c>
      <c r="D645" s="547">
        <f t="shared" si="31"/>
        <v>9</v>
      </c>
      <c r="E645" s="549">
        <v>1235.72</v>
      </c>
      <c r="F645" s="549">
        <f t="shared" si="32"/>
        <v>11121.48</v>
      </c>
    </row>
    <row r="646" spans="1:6">
      <c r="A646" s="319">
        <f t="shared" si="33"/>
        <v>632</v>
      </c>
      <c r="B646" s="553">
        <v>43647</v>
      </c>
      <c r="C646" s="553">
        <v>43656</v>
      </c>
      <c r="D646" s="547">
        <f t="shared" si="31"/>
        <v>9</v>
      </c>
      <c r="E646" s="549">
        <v>1255.44</v>
      </c>
      <c r="F646" s="549">
        <f t="shared" si="32"/>
        <v>11298.960000000001</v>
      </c>
    </row>
    <row r="647" spans="1:6">
      <c r="A647" s="319">
        <f t="shared" si="33"/>
        <v>633</v>
      </c>
      <c r="B647" s="553">
        <v>43647</v>
      </c>
      <c r="C647" s="553">
        <v>43656</v>
      </c>
      <c r="D647" s="547">
        <f t="shared" ref="D647:D709" si="34">C647-B647</f>
        <v>9</v>
      </c>
      <c r="E647" s="549">
        <v>1314.6</v>
      </c>
      <c r="F647" s="549">
        <f t="shared" ref="F647:F709" si="35">E647*D647</f>
        <v>11831.4</v>
      </c>
    </row>
    <row r="648" spans="1:6">
      <c r="A648" s="319">
        <f t="shared" si="33"/>
        <v>634</v>
      </c>
      <c r="B648" s="553">
        <v>43647</v>
      </c>
      <c r="C648" s="553">
        <v>43656</v>
      </c>
      <c r="D648" s="547">
        <f t="shared" si="34"/>
        <v>9</v>
      </c>
      <c r="E648" s="549">
        <v>1456</v>
      </c>
      <c r="F648" s="549">
        <f t="shared" si="35"/>
        <v>13104</v>
      </c>
    </row>
    <row r="649" spans="1:6">
      <c r="A649" s="319">
        <f t="shared" si="33"/>
        <v>635</v>
      </c>
      <c r="B649" s="553">
        <v>43647</v>
      </c>
      <c r="C649" s="553">
        <v>43656</v>
      </c>
      <c r="D649" s="547">
        <f t="shared" si="34"/>
        <v>9</v>
      </c>
      <c r="E649" s="549">
        <v>1630.93</v>
      </c>
      <c r="F649" s="549">
        <f t="shared" si="35"/>
        <v>14678.37</v>
      </c>
    </row>
    <row r="650" spans="1:6">
      <c r="A650" s="319">
        <f t="shared" si="33"/>
        <v>636</v>
      </c>
      <c r="B650" s="553">
        <v>43647</v>
      </c>
      <c r="C650" s="553">
        <v>43656</v>
      </c>
      <c r="D650" s="547">
        <f t="shared" si="34"/>
        <v>9</v>
      </c>
      <c r="E650" s="549">
        <v>1715.55</v>
      </c>
      <c r="F650" s="549">
        <f t="shared" si="35"/>
        <v>15439.949999999999</v>
      </c>
    </row>
    <row r="651" spans="1:6">
      <c r="A651" s="319">
        <f t="shared" si="33"/>
        <v>637</v>
      </c>
      <c r="B651" s="553">
        <v>43647</v>
      </c>
      <c r="C651" s="553">
        <v>43656</v>
      </c>
      <c r="D651" s="547">
        <f t="shared" si="34"/>
        <v>9</v>
      </c>
      <c r="E651" s="549">
        <v>1732.79</v>
      </c>
      <c r="F651" s="549">
        <f t="shared" si="35"/>
        <v>15595.11</v>
      </c>
    </row>
    <row r="652" spans="1:6">
      <c r="A652" s="319">
        <f t="shared" si="33"/>
        <v>638</v>
      </c>
      <c r="B652" s="553">
        <v>43647</v>
      </c>
      <c r="C652" s="553">
        <v>43689</v>
      </c>
      <c r="D652" s="547">
        <f t="shared" si="34"/>
        <v>42</v>
      </c>
      <c r="E652" s="549">
        <v>1743.86</v>
      </c>
      <c r="F652" s="549">
        <f t="shared" si="35"/>
        <v>73242.12</v>
      </c>
    </row>
    <row r="653" spans="1:6">
      <c r="A653" s="319">
        <f t="shared" si="33"/>
        <v>639</v>
      </c>
      <c r="B653" s="553">
        <v>43647</v>
      </c>
      <c r="C653" s="553">
        <v>43656</v>
      </c>
      <c r="D653" s="547">
        <f t="shared" si="34"/>
        <v>9</v>
      </c>
      <c r="E653" s="549">
        <v>2007</v>
      </c>
      <c r="F653" s="549">
        <f t="shared" si="35"/>
        <v>18063</v>
      </c>
    </row>
    <row r="654" spans="1:6">
      <c r="A654" s="319">
        <f t="shared" si="33"/>
        <v>640</v>
      </c>
      <c r="B654" s="553">
        <v>43647</v>
      </c>
      <c r="C654" s="553">
        <v>43656</v>
      </c>
      <c r="D654" s="547">
        <f t="shared" si="34"/>
        <v>9</v>
      </c>
      <c r="E654" s="549">
        <v>2031.51</v>
      </c>
      <c r="F654" s="549">
        <f t="shared" si="35"/>
        <v>18283.59</v>
      </c>
    </row>
    <row r="655" spans="1:6">
      <c r="A655" s="319">
        <f t="shared" ref="A655:A718" si="36">A654+1</f>
        <v>641</v>
      </c>
      <c r="B655" s="553">
        <v>43647</v>
      </c>
      <c r="C655" s="553">
        <v>43656</v>
      </c>
      <c r="D655" s="547">
        <f t="shared" si="34"/>
        <v>9</v>
      </c>
      <c r="E655" s="549">
        <v>2207.4899999999998</v>
      </c>
      <c r="F655" s="549">
        <f t="shared" si="35"/>
        <v>19867.409999999996</v>
      </c>
    </row>
    <row r="656" spans="1:6">
      <c r="A656" s="319">
        <f t="shared" si="36"/>
        <v>642</v>
      </c>
      <c r="B656" s="553">
        <v>43647</v>
      </c>
      <c r="C656" s="553">
        <v>43656</v>
      </c>
      <c r="D656" s="547">
        <f t="shared" si="34"/>
        <v>9</v>
      </c>
      <c r="E656" s="549">
        <v>2265.31</v>
      </c>
      <c r="F656" s="549">
        <f t="shared" si="35"/>
        <v>20387.79</v>
      </c>
    </row>
    <row r="657" spans="1:6">
      <c r="A657" s="319">
        <f t="shared" si="36"/>
        <v>643</v>
      </c>
      <c r="B657" s="553">
        <v>43647</v>
      </c>
      <c r="C657" s="553">
        <v>43656</v>
      </c>
      <c r="D657" s="547">
        <f t="shared" si="34"/>
        <v>9</v>
      </c>
      <c r="E657" s="549">
        <v>2523</v>
      </c>
      <c r="F657" s="549">
        <f t="shared" si="35"/>
        <v>22707</v>
      </c>
    </row>
    <row r="658" spans="1:6">
      <c r="A658" s="319">
        <f t="shared" si="36"/>
        <v>644</v>
      </c>
      <c r="B658" s="553">
        <v>43647</v>
      </c>
      <c r="C658" s="553">
        <v>43656</v>
      </c>
      <c r="D658" s="547">
        <f t="shared" si="34"/>
        <v>9</v>
      </c>
      <c r="E658" s="549">
        <v>2541.23</v>
      </c>
      <c r="F658" s="549">
        <f t="shared" si="35"/>
        <v>22871.07</v>
      </c>
    </row>
    <row r="659" spans="1:6">
      <c r="A659" s="319">
        <f t="shared" si="36"/>
        <v>645</v>
      </c>
      <c r="B659" s="553">
        <v>43647</v>
      </c>
      <c r="C659" s="553">
        <v>43656</v>
      </c>
      <c r="D659" s="547">
        <f t="shared" si="34"/>
        <v>9</v>
      </c>
      <c r="E659" s="549">
        <v>2563.4699999999998</v>
      </c>
      <c r="F659" s="549">
        <f t="shared" si="35"/>
        <v>23071.23</v>
      </c>
    </row>
    <row r="660" spans="1:6">
      <c r="A660" s="319">
        <f t="shared" si="36"/>
        <v>646</v>
      </c>
      <c r="B660" s="553">
        <v>43647</v>
      </c>
      <c r="C660" s="553">
        <v>43656</v>
      </c>
      <c r="D660" s="547">
        <f t="shared" si="34"/>
        <v>9</v>
      </c>
      <c r="E660" s="549">
        <v>2715.32</v>
      </c>
      <c r="F660" s="549">
        <f t="shared" si="35"/>
        <v>24437.88</v>
      </c>
    </row>
    <row r="661" spans="1:6">
      <c r="A661" s="319">
        <f t="shared" si="36"/>
        <v>647</v>
      </c>
      <c r="B661" s="553">
        <v>43647</v>
      </c>
      <c r="C661" s="553">
        <v>43656</v>
      </c>
      <c r="D661" s="547">
        <f t="shared" si="34"/>
        <v>9</v>
      </c>
      <c r="E661" s="549">
        <v>2865.24</v>
      </c>
      <c r="F661" s="549">
        <f t="shared" si="35"/>
        <v>25787.159999999996</v>
      </c>
    </row>
    <row r="662" spans="1:6">
      <c r="A662" s="319">
        <f t="shared" si="36"/>
        <v>648</v>
      </c>
      <c r="B662" s="553">
        <v>43647</v>
      </c>
      <c r="C662" s="553">
        <v>43656</v>
      </c>
      <c r="D662" s="547">
        <f t="shared" si="34"/>
        <v>9</v>
      </c>
      <c r="E662" s="549">
        <v>2876.84</v>
      </c>
      <c r="F662" s="549">
        <f t="shared" si="35"/>
        <v>25891.56</v>
      </c>
    </row>
    <row r="663" spans="1:6">
      <c r="A663" s="319">
        <f t="shared" si="36"/>
        <v>649</v>
      </c>
      <c r="B663" s="553">
        <v>43647</v>
      </c>
      <c r="C663" s="553">
        <v>43656</v>
      </c>
      <c r="D663" s="547">
        <f t="shared" si="34"/>
        <v>9</v>
      </c>
      <c r="E663" s="549">
        <v>2886.9</v>
      </c>
      <c r="F663" s="549">
        <f t="shared" si="35"/>
        <v>25982.100000000002</v>
      </c>
    </row>
    <row r="664" spans="1:6">
      <c r="A664" s="319">
        <f t="shared" si="36"/>
        <v>650</v>
      </c>
      <c r="B664" s="553">
        <v>43647</v>
      </c>
      <c r="C664" s="553">
        <v>43656</v>
      </c>
      <c r="D664" s="547">
        <f t="shared" si="34"/>
        <v>9</v>
      </c>
      <c r="E664" s="549">
        <v>2906.38</v>
      </c>
      <c r="F664" s="549">
        <f t="shared" si="35"/>
        <v>26157.420000000002</v>
      </c>
    </row>
    <row r="665" spans="1:6">
      <c r="A665" s="319">
        <f t="shared" si="36"/>
        <v>651</v>
      </c>
      <c r="B665" s="553">
        <v>43647</v>
      </c>
      <c r="C665" s="553">
        <v>43656</v>
      </c>
      <c r="D665" s="547">
        <f t="shared" si="34"/>
        <v>9</v>
      </c>
      <c r="E665" s="549">
        <v>2918.33</v>
      </c>
      <c r="F665" s="549">
        <f t="shared" si="35"/>
        <v>26264.97</v>
      </c>
    </row>
    <row r="666" spans="1:6">
      <c r="A666" s="319">
        <f t="shared" si="36"/>
        <v>652</v>
      </c>
      <c r="B666" s="553">
        <v>43647</v>
      </c>
      <c r="C666" s="553">
        <v>43656</v>
      </c>
      <c r="D666" s="547">
        <f t="shared" si="34"/>
        <v>9</v>
      </c>
      <c r="E666" s="549">
        <v>2931.71</v>
      </c>
      <c r="F666" s="549">
        <f t="shared" si="35"/>
        <v>26385.39</v>
      </c>
    </row>
    <row r="667" spans="1:6">
      <c r="A667" s="319">
        <f t="shared" si="36"/>
        <v>653</v>
      </c>
      <c r="B667" s="553">
        <v>43647</v>
      </c>
      <c r="C667" s="553">
        <v>43656</v>
      </c>
      <c r="D667" s="547">
        <f t="shared" si="34"/>
        <v>9</v>
      </c>
      <c r="E667" s="549">
        <v>3023.28</v>
      </c>
      <c r="F667" s="549">
        <f t="shared" si="35"/>
        <v>27209.52</v>
      </c>
    </row>
    <row r="668" spans="1:6">
      <c r="A668" s="319">
        <f t="shared" si="36"/>
        <v>654</v>
      </c>
      <c r="B668" s="553">
        <v>43647</v>
      </c>
      <c r="C668" s="553">
        <v>43656</v>
      </c>
      <c r="D668" s="547">
        <f t="shared" si="34"/>
        <v>9</v>
      </c>
      <c r="E668" s="549">
        <v>3031.46</v>
      </c>
      <c r="F668" s="549">
        <f t="shared" si="35"/>
        <v>27283.14</v>
      </c>
    </row>
    <row r="669" spans="1:6">
      <c r="A669" s="319">
        <f t="shared" si="36"/>
        <v>655</v>
      </c>
      <c r="B669" s="553">
        <v>43647</v>
      </c>
      <c r="C669" s="553">
        <v>43656</v>
      </c>
      <c r="D669" s="547">
        <f t="shared" si="34"/>
        <v>9</v>
      </c>
      <c r="E669" s="549">
        <v>3071.68</v>
      </c>
      <c r="F669" s="549">
        <f t="shared" si="35"/>
        <v>27645.119999999999</v>
      </c>
    </row>
    <row r="670" spans="1:6">
      <c r="A670" s="319">
        <f t="shared" si="36"/>
        <v>656</v>
      </c>
      <c r="B670" s="553">
        <v>43647</v>
      </c>
      <c r="C670" s="553">
        <v>43656</v>
      </c>
      <c r="D670" s="547">
        <f t="shared" si="34"/>
        <v>9</v>
      </c>
      <c r="E670" s="549">
        <v>3081.38</v>
      </c>
      <c r="F670" s="549">
        <f t="shared" si="35"/>
        <v>27732.420000000002</v>
      </c>
    </row>
    <row r="671" spans="1:6">
      <c r="A671" s="319">
        <f t="shared" si="36"/>
        <v>657</v>
      </c>
      <c r="B671" s="553">
        <v>43647</v>
      </c>
      <c r="C671" s="553">
        <v>43656</v>
      </c>
      <c r="D671" s="547">
        <f t="shared" si="34"/>
        <v>9</v>
      </c>
      <c r="E671" s="549">
        <v>3148.36</v>
      </c>
      <c r="F671" s="549">
        <f t="shared" si="35"/>
        <v>28335.24</v>
      </c>
    </row>
    <row r="672" spans="1:6">
      <c r="A672" s="319">
        <f t="shared" si="36"/>
        <v>658</v>
      </c>
      <c r="B672" s="553">
        <v>43647</v>
      </c>
      <c r="C672" s="553">
        <v>43656</v>
      </c>
      <c r="D672" s="547">
        <f t="shared" si="34"/>
        <v>9</v>
      </c>
      <c r="E672" s="549">
        <v>3187.32</v>
      </c>
      <c r="F672" s="549">
        <f t="shared" si="35"/>
        <v>28685.88</v>
      </c>
    </row>
    <row r="673" spans="1:6">
      <c r="A673" s="319">
        <f t="shared" si="36"/>
        <v>659</v>
      </c>
      <c r="B673" s="553">
        <v>43647</v>
      </c>
      <c r="C673" s="553">
        <v>43656</v>
      </c>
      <c r="D673" s="547">
        <f t="shared" si="34"/>
        <v>9</v>
      </c>
      <c r="E673" s="549">
        <v>3229.43</v>
      </c>
      <c r="F673" s="549">
        <f t="shared" si="35"/>
        <v>29064.87</v>
      </c>
    </row>
    <row r="674" spans="1:6">
      <c r="A674" s="319">
        <f t="shared" si="36"/>
        <v>660</v>
      </c>
      <c r="B674" s="553">
        <v>43647</v>
      </c>
      <c r="C674" s="553">
        <v>43656</v>
      </c>
      <c r="D674" s="547">
        <f t="shared" si="34"/>
        <v>9</v>
      </c>
      <c r="E674" s="549">
        <v>3249.54</v>
      </c>
      <c r="F674" s="549">
        <f t="shared" si="35"/>
        <v>29245.86</v>
      </c>
    </row>
    <row r="675" spans="1:6">
      <c r="A675" s="319">
        <f t="shared" si="36"/>
        <v>661</v>
      </c>
      <c r="B675" s="553">
        <v>43647</v>
      </c>
      <c r="C675" s="553">
        <v>43656</v>
      </c>
      <c r="D675" s="547">
        <f t="shared" si="34"/>
        <v>9</v>
      </c>
      <c r="E675" s="549">
        <v>3287.88</v>
      </c>
      <c r="F675" s="549">
        <f t="shared" si="35"/>
        <v>29590.920000000002</v>
      </c>
    </row>
    <row r="676" spans="1:6">
      <c r="A676" s="319">
        <f t="shared" si="36"/>
        <v>662</v>
      </c>
      <c r="B676" s="553">
        <v>43647</v>
      </c>
      <c r="C676" s="553">
        <v>43656</v>
      </c>
      <c r="D676" s="547">
        <f t="shared" si="34"/>
        <v>9</v>
      </c>
      <c r="E676" s="549">
        <v>3340.68</v>
      </c>
      <c r="F676" s="549">
        <f t="shared" si="35"/>
        <v>30066.12</v>
      </c>
    </row>
    <row r="677" spans="1:6">
      <c r="A677" s="319">
        <f t="shared" si="36"/>
        <v>663</v>
      </c>
      <c r="B677" s="553">
        <v>43647</v>
      </c>
      <c r="C677" s="553">
        <v>43656</v>
      </c>
      <c r="D677" s="547">
        <f t="shared" si="34"/>
        <v>9</v>
      </c>
      <c r="E677" s="549">
        <v>3348.22</v>
      </c>
      <c r="F677" s="549">
        <f t="shared" si="35"/>
        <v>30133.98</v>
      </c>
    </row>
    <row r="678" spans="1:6">
      <c r="A678" s="319">
        <f t="shared" si="36"/>
        <v>664</v>
      </c>
      <c r="B678" s="553">
        <v>43647</v>
      </c>
      <c r="C678" s="553">
        <v>43656</v>
      </c>
      <c r="D678" s="547">
        <f t="shared" si="34"/>
        <v>9</v>
      </c>
      <c r="E678" s="549">
        <v>3470.15</v>
      </c>
      <c r="F678" s="549">
        <f t="shared" si="35"/>
        <v>31231.350000000002</v>
      </c>
    </row>
    <row r="679" spans="1:6">
      <c r="A679" s="319">
        <f t="shared" si="36"/>
        <v>665</v>
      </c>
      <c r="B679" s="553">
        <v>43647</v>
      </c>
      <c r="C679" s="553">
        <v>43656</v>
      </c>
      <c r="D679" s="547">
        <f t="shared" si="34"/>
        <v>9</v>
      </c>
      <c r="E679" s="549">
        <v>3757.37</v>
      </c>
      <c r="F679" s="549">
        <f t="shared" si="35"/>
        <v>33816.33</v>
      </c>
    </row>
    <row r="680" spans="1:6">
      <c r="A680" s="319">
        <f t="shared" si="36"/>
        <v>666</v>
      </c>
      <c r="B680" s="553">
        <v>43647</v>
      </c>
      <c r="C680" s="553">
        <v>43656</v>
      </c>
      <c r="D680" s="547">
        <f t="shared" si="34"/>
        <v>9</v>
      </c>
      <c r="E680" s="549">
        <v>3802.62</v>
      </c>
      <c r="F680" s="549">
        <f t="shared" si="35"/>
        <v>34223.58</v>
      </c>
    </row>
    <row r="681" spans="1:6">
      <c r="A681" s="319">
        <f t="shared" si="36"/>
        <v>667</v>
      </c>
      <c r="B681" s="553">
        <v>43647</v>
      </c>
      <c r="C681" s="553">
        <v>43657</v>
      </c>
      <c r="D681" s="547">
        <f t="shared" si="34"/>
        <v>10</v>
      </c>
      <c r="E681" s="549">
        <v>3812.05</v>
      </c>
      <c r="F681" s="549">
        <f t="shared" si="35"/>
        <v>38120.5</v>
      </c>
    </row>
    <row r="682" spans="1:6">
      <c r="A682" s="319">
        <f t="shared" si="36"/>
        <v>668</v>
      </c>
      <c r="B682" s="553">
        <v>43647</v>
      </c>
      <c r="C682" s="553">
        <v>43656</v>
      </c>
      <c r="D682" s="547">
        <f t="shared" si="34"/>
        <v>9</v>
      </c>
      <c r="E682" s="549">
        <v>3947.81</v>
      </c>
      <c r="F682" s="549">
        <f t="shared" si="35"/>
        <v>35530.29</v>
      </c>
    </row>
    <row r="683" spans="1:6">
      <c r="A683" s="319">
        <f t="shared" si="36"/>
        <v>669</v>
      </c>
      <c r="B683" s="553">
        <v>43647</v>
      </c>
      <c r="C683" s="553">
        <v>43656</v>
      </c>
      <c r="D683" s="547">
        <f t="shared" si="34"/>
        <v>9</v>
      </c>
      <c r="E683" s="549">
        <v>3959.12</v>
      </c>
      <c r="F683" s="549">
        <f t="shared" si="35"/>
        <v>35632.080000000002</v>
      </c>
    </row>
    <row r="684" spans="1:6">
      <c r="A684" s="319">
        <f t="shared" si="36"/>
        <v>670</v>
      </c>
      <c r="B684" s="553">
        <v>43647</v>
      </c>
      <c r="C684" s="553">
        <v>43656</v>
      </c>
      <c r="D684" s="547">
        <f t="shared" si="34"/>
        <v>9</v>
      </c>
      <c r="E684" s="549">
        <v>3993.06</v>
      </c>
      <c r="F684" s="549">
        <f t="shared" si="35"/>
        <v>35937.54</v>
      </c>
    </row>
    <row r="685" spans="1:6">
      <c r="A685" s="319">
        <f t="shared" si="36"/>
        <v>671</v>
      </c>
      <c r="B685" s="553">
        <v>43647</v>
      </c>
      <c r="C685" s="553">
        <v>43656</v>
      </c>
      <c r="D685" s="547">
        <f t="shared" si="34"/>
        <v>9</v>
      </c>
      <c r="E685" s="549">
        <v>4104.3</v>
      </c>
      <c r="F685" s="549">
        <f t="shared" si="35"/>
        <v>36938.700000000004</v>
      </c>
    </row>
    <row r="686" spans="1:6">
      <c r="A686" s="319">
        <f t="shared" si="36"/>
        <v>672</v>
      </c>
      <c r="B686" s="553">
        <v>43647</v>
      </c>
      <c r="C686" s="553">
        <v>43656</v>
      </c>
      <c r="D686" s="547">
        <f t="shared" si="34"/>
        <v>9</v>
      </c>
      <c r="E686" s="549">
        <v>4143.2700000000004</v>
      </c>
      <c r="F686" s="549">
        <f t="shared" si="35"/>
        <v>37289.430000000008</v>
      </c>
    </row>
    <row r="687" spans="1:6">
      <c r="A687" s="319">
        <f t="shared" si="36"/>
        <v>673</v>
      </c>
      <c r="B687" s="553">
        <v>43647</v>
      </c>
      <c r="C687" s="553">
        <v>43656</v>
      </c>
      <c r="D687" s="547">
        <f t="shared" si="34"/>
        <v>9</v>
      </c>
      <c r="E687" s="549">
        <v>4165.8999999999996</v>
      </c>
      <c r="F687" s="549">
        <f t="shared" si="35"/>
        <v>37493.1</v>
      </c>
    </row>
    <row r="688" spans="1:6">
      <c r="A688" s="319">
        <f t="shared" si="36"/>
        <v>674</v>
      </c>
      <c r="B688" s="553">
        <v>43647</v>
      </c>
      <c r="C688" s="553">
        <v>43656</v>
      </c>
      <c r="D688" s="547">
        <f t="shared" si="34"/>
        <v>9</v>
      </c>
      <c r="E688" s="549">
        <v>4184.75</v>
      </c>
      <c r="F688" s="549">
        <f t="shared" si="35"/>
        <v>37662.75</v>
      </c>
    </row>
    <row r="689" spans="1:6">
      <c r="A689" s="319">
        <f t="shared" si="36"/>
        <v>675</v>
      </c>
      <c r="B689" s="553">
        <v>43647</v>
      </c>
      <c r="C689" s="553">
        <v>43656</v>
      </c>
      <c r="D689" s="547">
        <f t="shared" si="34"/>
        <v>9</v>
      </c>
      <c r="E689" s="549">
        <v>4408.5</v>
      </c>
      <c r="F689" s="549">
        <f t="shared" si="35"/>
        <v>39676.5</v>
      </c>
    </row>
    <row r="690" spans="1:6">
      <c r="A690" s="319">
        <f t="shared" si="36"/>
        <v>676</v>
      </c>
      <c r="B690" s="553">
        <v>43647</v>
      </c>
      <c r="C690" s="553">
        <v>43656</v>
      </c>
      <c r="D690" s="547">
        <f t="shared" si="34"/>
        <v>9</v>
      </c>
      <c r="E690" s="549">
        <v>4426.7299999999996</v>
      </c>
      <c r="F690" s="549">
        <f t="shared" si="35"/>
        <v>39840.569999999992</v>
      </c>
    </row>
    <row r="691" spans="1:6">
      <c r="A691" s="319">
        <f t="shared" si="36"/>
        <v>677</v>
      </c>
      <c r="B691" s="553">
        <v>43647</v>
      </c>
      <c r="C691" s="553">
        <v>43656</v>
      </c>
      <c r="D691" s="547">
        <f t="shared" si="34"/>
        <v>9</v>
      </c>
      <c r="E691" s="549">
        <v>4520.37</v>
      </c>
      <c r="F691" s="549">
        <f t="shared" si="35"/>
        <v>40683.33</v>
      </c>
    </row>
    <row r="692" spans="1:6">
      <c r="A692" s="319">
        <f t="shared" si="36"/>
        <v>678</v>
      </c>
      <c r="B692" s="553">
        <v>43647</v>
      </c>
      <c r="C692" s="553">
        <v>43656</v>
      </c>
      <c r="D692" s="547">
        <f t="shared" si="34"/>
        <v>9</v>
      </c>
      <c r="E692" s="549">
        <v>4522.26</v>
      </c>
      <c r="F692" s="549">
        <f t="shared" si="35"/>
        <v>40700.340000000004</v>
      </c>
    </row>
    <row r="693" spans="1:6">
      <c r="A693" s="319">
        <f t="shared" si="36"/>
        <v>679</v>
      </c>
      <c r="B693" s="553">
        <v>43647</v>
      </c>
      <c r="C693" s="553">
        <v>43656</v>
      </c>
      <c r="D693" s="547">
        <f t="shared" si="34"/>
        <v>9</v>
      </c>
      <c r="E693" s="549">
        <v>4564.37</v>
      </c>
      <c r="F693" s="549">
        <f t="shared" si="35"/>
        <v>41079.33</v>
      </c>
    </row>
    <row r="694" spans="1:6">
      <c r="A694" s="319">
        <f t="shared" si="36"/>
        <v>680</v>
      </c>
      <c r="B694" s="553">
        <v>43647</v>
      </c>
      <c r="C694" s="553">
        <v>43656</v>
      </c>
      <c r="D694" s="547">
        <f t="shared" si="34"/>
        <v>9</v>
      </c>
      <c r="E694" s="549">
        <v>4580.08</v>
      </c>
      <c r="F694" s="549">
        <f t="shared" si="35"/>
        <v>41220.720000000001</v>
      </c>
    </row>
    <row r="695" spans="1:6">
      <c r="A695" s="319">
        <f t="shared" si="36"/>
        <v>681</v>
      </c>
      <c r="B695" s="553">
        <v>43647</v>
      </c>
      <c r="C695" s="553">
        <v>43656</v>
      </c>
      <c r="D695" s="547">
        <f t="shared" si="34"/>
        <v>9</v>
      </c>
      <c r="E695" s="549">
        <v>4639.79</v>
      </c>
      <c r="F695" s="549">
        <f t="shared" si="35"/>
        <v>41758.11</v>
      </c>
    </row>
    <row r="696" spans="1:6">
      <c r="A696" s="319">
        <f t="shared" si="36"/>
        <v>682</v>
      </c>
      <c r="B696" s="553">
        <v>43647</v>
      </c>
      <c r="C696" s="553">
        <v>43656</v>
      </c>
      <c r="D696" s="547">
        <f t="shared" si="34"/>
        <v>9</v>
      </c>
      <c r="E696" s="549">
        <v>4692.58</v>
      </c>
      <c r="F696" s="549">
        <f t="shared" si="35"/>
        <v>42233.22</v>
      </c>
    </row>
    <row r="697" spans="1:6">
      <c r="A697" s="319">
        <f t="shared" si="36"/>
        <v>683</v>
      </c>
      <c r="B697" s="553">
        <v>43647</v>
      </c>
      <c r="C697" s="553">
        <v>43656</v>
      </c>
      <c r="D697" s="547">
        <f t="shared" si="34"/>
        <v>9</v>
      </c>
      <c r="E697" s="549">
        <v>4923.24</v>
      </c>
      <c r="F697" s="549">
        <f t="shared" si="35"/>
        <v>44309.159999999996</v>
      </c>
    </row>
    <row r="698" spans="1:6">
      <c r="A698" s="319">
        <f t="shared" si="36"/>
        <v>684</v>
      </c>
      <c r="B698" s="553">
        <v>43647</v>
      </c>
      <c r="C698" s="553">
        <v>43656</v>
      </c>
      <c r="D698" s="547">
        <f t="shared" si="34"/>
        <v>9</v>
      </c>
      <c r="E698" s="549">
        <v>4970.38</v>
      </c>
      <c r="F698" s="549">
        <f t="shared" si="35"/>
        <v>44733.42</v>
      </c>
    </row>
    <row r="699" spans="1:6">
      <c r="A699" s="319">
        <f t="shared" si="36"/>
        <v>685</v>
      </c>
      <c r="B699" s="553">
        <v>43647</v>
      </c>
      <c r="C699" s="553">
        <v>43656</v>
      </c>
      <c r="D699" s="547">
        <f t="shared" si="34"/>
        <v>9</v>
      </c>
      <c r="E699" s="549">
        <v>4998.3900000000003</v>
      </c>
      <c r="F699" s="549">
        <f t="shared" si="35"/>
        <v>44985.51</v>
      </c>
    </row>
    <row r="700" spans="1:6">
      <c r="A700" s="319">
        <f t="shared" si="36"/>
        <v>686</v>
      </c>
      <c r="B700" s="553">
        <v>43647</v>
      </c>
      <c r="C700" s="553">
        <v>43656</v>
      </c>
      <c r="D700" s="547">
        <f t="shared" si="34"/>
        <v>9</v>
      </c>
      <c r="E700" s="549">
        <v>5207.95</v>
      </c>
      <c r="F700" s="549">
        <f t="shared" si="35"/>
        <v>46871.549999999996</v>
      </c>
    </row>
    <row r="701" spans="1:6">
      <c r="A701" s="319">
        <f t="shared" si="36"/>
        <v>687</v>
      </c>
      <c r="B701" s="553">
        <v>43647</v>
      </c>
      <c r="C701" s="553">
        <v>43656</v>
      </c>
      <c r="D701" s="547">
        <f t="shared" si="34"/>
        <v>9</v>
      </c>
      <c r="E701" s="549">
        <v>5546.71</v>
      </c>
      <c r="F701" s="549">
        <f t="shared" si="35"/>
        <v>49920.39</v>
      </c>
    </row>
    <row r="702" spans="1:6">
      <c r="A702" s="319">
        <f t="shared" si="36"/>
        <v>688</v>
      </c>
      <c r="B702" s="553">
        <v>43647</v>
      </c>
      <c r="C702" s="553">
        <v>43656</v>
      </c>
      <c r="D702" s="547">
        <f t="shared" si="34"/>
        <v>9</v>
      </c>
      <c r="E702" s="549">
        <v>5794.8</v>
      </c>
      <c r="F702" s="549">
        <f t="shared" si="35"/>
        <v>52153.200000000004</v>
      </c>
    </row>
    <row r="703" spans="1:6">
      <c r="A703" s="319">
        <f t="shared" si="36"/>
        <v>689</v>
      </c>
      <c r="B703" s="553">
        <v>43647</v>
      </c>
      <c r="C703" s="553">
        <v>43656</v>
      </c>
      <c r="D703" s="547">
        <f t="shared" si="34"/>
        <v>9</v>
      </c>
      <c r="E703" s="549">
        <v>5833.94</v>
      </c>
      <c r="F703" s="549">
        <f t="shared" si="35"/>
        <v>52505.46</v>
      </c>
    </row>
    <row r="704" spans="1:6">
      <c r="A704" s="319">
        <f t="shared" si="36"/>
        <v>690</v>
      </c>
      <c r="B704" s="553">
        <v>43647</v>
      </c>
      <c r="C704" s="553">
        <v>43656</v>
      </c>
      <c r="D704" s="547">
        <f t="shared" si="34"/>
        <v>9</v>
      </c>
      <c r="E704" s="549">
        <v>6129.33</v>
      </c>
      <c r="F704" s="549">
        <f t="shared" si="35"/>
        <v>55163.97</v>
      </c>
    </row>
    <row r="705" spans="1:6">
      <c r="A705" s="319">
        <f t="shared" si="36"/>
        <v>691</v>
      </c>
      <c r="B705" s="553">
        <v>43647</v>
      </c>
      <c r="C705" s="553">
        <v>43656</v>
      </c>
      <c r="D705" s="547">
        <f t="shared" si="34"/>
        <v>9</v>
      </c>
      <c r="E705" s="549">
        <v>6437.3</v>
      </c>
      <c r="F705" s="549">
        <f t="shared" si="35"/>
        <v>57935.700000000004</v>
      </c>
    </row>
    <row r="706" spans="1:6">
      <c r="A706" s="319">
        <f t="shared" si="36"/>
        <v>692</v>
      </c>
      <c r="B706" s="553">
        <v>43647</v>
      </c>
      <c r="C706" s="553">
        <v>43656</v>
      </c>
      <c r="D706" s="547">
        <f t="shared" si="34"/>
        <v>9</v>
      </c>
      <c r="E706" s="549">
        <v>7461.12</v>
      </c>
      <c r="F706" s="549">
        <f t="shared" si="35"/>
        <v>67150.080000000002</v>
      </c>
    </row>
    <row r="707" spans="1:6">
      <c r="A707" s="319">
        <f t="shared" si="36"/>
        <v>693</v>
      </c>
      <c r="B707" s="553">
        <v>43647</v>
      </c>
      <c r="C707" s="553">
        <v>43656</v>
      </c>
      <c r="D707" s="547">
        <f t="shared" si="34"/>
        <v>9</v>
      </c>
      <c r="E707" s="549">
        <v>7557.28</v>
      </c>
      <c r="F707" s="549">
        <f t="shared" si="35"/>
        <v>68015.520000000004</v>
      </c>
    </row>
    <row r="708" spans="1:6">
      <c r="A708" s="319">
        <f t="shared" si="36"/>
        <v>694</v>
      </c>
      <c r="B708" s="553">
        <v>43647</v>
      </c>
      <c r="C708" s="553">
        <v>43656</v>
      </c>
      <c r="D708" s="547">
        <f t="shared" si="34"/>
        <v>9</v>
      </c>
      <c r="E708" s="549">
        <v>8011.06</v>
      </c>
      <c r="F708" s="549">
        <f t="shared" si="35"/>
        <v>72099.540000000008</v>
      </c>
    </row>
    <row r="709" spans="1:6">
      <c r="A709" s="319">
        <f t="shared" si="36"/>
        <v>695</v>
      </c>
      <c r="B709" s="553">
        <v>43647</v>
      </c>
      <c r="C709" s="553">
        <v>43656</v>
      </c>
      <c r="D709" s="547">
        <f t="shared" si="34"/>
        <v>9</v>
      </c>
      <c r="E709" s="549">
        <v>8234.81</v>
      </c>
      <c r="F709" s="549">
        <f t="shared" si="35"/>
        <v>74113.289999999994</v>
      </c>
    </row>
    <row r="710" spans="1:6">
      <c r="A710" s="319">
        <f t="shared" si="36"/>
        <v>696</v>
      </c>
      <c r="B710" s="553">
        <v>43647</v>
      </c>
      <c r="C710" s="553">
        <v>43657</v>
      </c>
      <c r="D710" s="547">
        <f t="shared" ref="D710:D734" si="37">C710-B710</f>
        <v>10</v>
      </c>
      <c r="E710" s="549">
        <v>10554.6</v>
      </c>
      <c r="F710" s="549">
        <f t="shared" ref="F710:F734" si="38">E710*D710</f>
        <v>105546</v>
      </c>
    </row>
    <row r="711" spans="1:6">
      <c r="A711" s="319">
        <f t="shared" si="36"/>
        <v>697</v>
      </c>
      <c r="B711" s="553">
        <v>43647</v>
      </c>
      <c r="C711" s="553">
        <v>43656</v>
      </c>
      <c r="D711" s="547">
        <f t="shared" si="37"/>
        <v>9</v>
      </c>
      <c r="E711" s="549">
        <v>10931.07</v>
      </c>
      <c r="F711" s="549">
        <f t="shared" si="38"/>
        <v>98379.63</v>
      </c>
    </row>
    <row r="712" spans="1:6">
      <c r="A712" s="319">
        <f t="shared" si="36"/>
        <v>698</v>
      </c>
      <c r="B712" s="553">
        <v>43647</v>
      </c>
      <c r="C712" s="553">
        <v>43656</v>
      </c>
      <c r="D712" s="547">
        <f t="shared" si="37"/>
        <v>9</v>
      </c>
      <c r="E712" s="549">
        <v>10936.97</v>
      </c>
      <c r="F712" s="549">
        <f t="shared" si="38"/>
        <v>98432.73</v>
      </c>
    </row>
    <row r="713" spans="1:6">
      <c r="A713" s="319">
        <f t="shared" si="36"/>
        <v>699</v>
      </c>
      <c r="B713" s="553">
        <v>43647</v>
      </c>
      <c r="C713" s="553">
        <v>43656</v>
      </c>
      <c r="D713" s="547">
        <f t="shared" si="37"/>
        <v>9</v>
      </c>
      <c r="E713" s="549">
        <v>13716.58</v>
      </c>
      <c r="F713" s="549">
        <f t="shared" si="38"/>
        <v>123449.22</v>
      </c>
    </row>
    <row r="714" spans="1:6">
      <c r="A714" s="319">
        <f t="shared" si="36"/>
        <v>700</v>
      </c>
      <c r="B714" s="553">
        <v>43647</v>
      </c>
      <c r="C714" s="553">
        <v>43656</v>
      </c>
      <c r="D714" s="547">
        <f t="shared" si="37"/>
        <v>9</v>
      </c>
      <c r="E714" s="549">
        <v>13798.92</v>
      </c>
      <c r="F714" s="549">
        <f t="shared" si="38"/>
        <v>124190.28</v>
      </c>
    </row>
    <row r="715" spans="1:6">
      <c r="A715" s="319">
        <f t="shared" si="36"/>
        <v>701</v>
      </c>
      <c r="B715" s="553">
        <v>43647</v>
      </c>
      <c r="C715" s="553">
        <v>43656</v>
      </c>
      <c r="D715" s="547">
        <f t="shared" si="37"/>
        <v>9</v>
      </c>
      <c r="E715" s="549">
        <v>16673.68</v>
      </c>
      <c r="F715" s="549">
        <f t="shared" si="38"/>
        <v>150063.12</v>
      </c>
    </row>
    <row r="716" spans="1:6">
      <c r="A716" s="319">
        <f t="shared" si="36"/>
        <v>702</v>
      </c>
      <c r="B716" s="553">
        <v>43647</v>
      </c>
      <c r="C716" s="553">
        <v>43656</v>
      </c>
      <c r="D716" s="547">
        <f t="shared" si="37"/>
        <v>9</v>
      </c>
      <c r="E716" s="549">
        <v>19215.96</v>
      </c>
      <c r="F716" s="549">
        <f t="shared" si="38"/>
        <v>172943.63999999998</v>
      </c>
    </row>
    <row r="717" spans="1:6">
      <c r="A717" s="319">
        <f t="shared" si="36"/>
        <v>703</v>
      </c>
      <c r="B717" s="553">
        <v>43647</v>
      </c>
      <c r="C717" s="553">
        <v>43656</v>
      </c>
      <c r="D717" s="547">
        <f t="shared" si="37"/>
        <v>9</v>
      </c>
      <c r="E717" s="549">
        <v>21509.59</v>
      </c>
      <c r="F717" s="549">
        <f t="shared" si="38"/>
        <v>193586.31</v>
      </c>
    </row>
    <row r="718" spans="1:6">
      <c r="A718" s="319">
        <f t="shared" si="36"/>
        <v>704</v>
      </c>
      <c r="B718" s="553">
        <v>43647</v>
      </c>
      <c r="C718" s="553">
        <v>43656</v>
      </c>
      <c r="D718" s="547">
        <f t="shared" si="37"/>
        <v>9</v>
      </c>
      <c r="E718" s="549">
        <v>23313.85</v>
      </c>
      <c r="F718" s="549">
        <f t="shared" si="38"/>
        <v>209824.65</v>
      </c>
    </row>
    <row r="719" spans="1:6">
      <c r="A719" s="319">
        <f t="shared" ref="A719:A782" si="39">A718+1</f>
        <v>705</v>
      </c>
      <c r="B719" s="553">
        <v>43647</v>
      </c>
      <c r="C719" s="553">
        <v>43656</v>
      </c>
      <c r="D719" s="547">
        <f t="shared" si="37"/>
        <v>9</v>
      </c>
      <c r="E719" s="549">
        <v>28942.78</v>
      </c>
      <c r="F719" s="549">
        <f t="shared" si="38"/>
        <v>260485.02</v>
      </c>
    </row>
    <row r="720" spans="1:6">
      <c r="A720" s="319">
        <f t="shared" si="39"/>
        <v>706</v>
      </c>
      <c r="B720" s="553">
        <v>43647</v>
      </c>
      <c r="C720" s="553">
        <v>43656</v>
      </c>
      <c r="D720" s="547">
        <f t="shared" si="37"/>
        <v>9</v>
      </c>
      <c r="E720" s="549">
        <v>31886.15</v>
      </c>
      <c r="F720" s="549">
        <f t="shared" si="38"/>
        <v>286975.35000000003</v>
      </c>
    </row>
    <row r="721" spans="1:6">
      <c r="A721" s="319">
        <f t="shared" si="39"/>
        <v>707</v>
      </c>
      <c r="B721" s="553">
        <v>43647</v>
      </c>
      <c r="C721" s="553">
        <v>43656</v>
      </c>
      <c r="D721" s="547">
        <f t="shared" si="37"/>
        <v>9</v>
      </c>
      <c r="E721" s="549">
        <v>36057.019999999997</v>
      </c>
      <c r="F721" s="549">
        <f t="shared" si="38"/>
        <v>324513.18</v>
      </c>
    </row>
    <row r="722" spans="1:6">
      <c r="A722" s="319">
        <f t="shared" si="39"/>
        <v>708</v>
      </c>
      <c r="B722" s="553">
        <v>43647</v>
      </c>
      <c r="C722" s="553">
        <v>43656</v>
      </c>
      <c r="D722" s="547">
        <f t="shared" si="37"/>
        <v>9</v>
      </c>
      <c r="E722" s="549">
        <v>39051.85</v>
      </c>
      <c r="F722" s="549">
        <f t="shared" si="38"/>
        <v>351466.64999999997</v>
      </c>
    </row>
    <row r="723" spans="1:6">
      <c r="A723" s="319">
        <f t="shared" si="39"/>
        <v>709</v>
      </c>
      <c r="B723" s="553">
        <v>43649</v>
      </c>
      <c r="C723" s="553">
        <v>43689</v>
      </c>
      <c r="D723" s="547">
        <f t="shared" si="37"/>
        <v>40</v>
      </c>
      <c r="E723" s="549">
        <v>2241.4299999999998</v>
      </c>
      <c r="F723" s="549">
        <f t="shared" si="38"/>
        <v>89657.2</v>
      </c>
    </row>
    <row r="724" spans="1:6">
      <c r="A724" s="319">
        <f t="shared" si="39"/>
        <v>710</v>
      </c>
      <c r="B724" s="553">
        <v>43651</v>
      </c>
      <c r="C724" s="553">
        <v>43689</v>
      </c>
      <c r="D724" s="547">
        <f t="shared" si="37"/>
        <v>38</v>
      </c>
      <c r="E724" s="549">
        <v>44.69</v>
      </c>
      <c r="F724" s="549">
        <f t="shared" si="38"/>
        <v>1698.2199999999998</v>
      </c>
    </row>
    <row r="725" spans="1:6">
      <c r="A725" s="319">
        <f t="shared" si="39"/>
        <v>711</v>
      </c>
      <c r="B725" s="553">
        <v>43651</v>
      </c>
      <c r="C725" s="553">
        <v>43689</v>
      </c>
      <c r="D725" s="547">
        <f t="shared" si="37"/>
        <v>38</v>
      </c>
      <c r="E725" s="549">
        <v>621.9</v>
      </c>
      <c r="F725" s="549">
        <f t="shared" si="38"/>
        <v>23632.2</v>
      </c>
    </row>
    <row r="726" spans="1:6">
      <c r="A726" s="319">
        <f t="shared" si="39"/>
        <v>712</v>
      </c>
      <c r="B726" s="553">
        <v>43654</v>
      </c>
      <c r="C726" s="553">
        <v>43689</v>
      </c>
      <c r="D726" s="547">
        <f t="shared" si="37"/>
        <v>35</v>
      </c>
      <c r="E726" s="549">
        <v>2330.65</v>
      </c>
      <c r="F726" s="549">
        <f t="shared" si="38"/>
        <v>81572.75</v>
      </c>
    </row>
    <row r="727" spans="1:6">
      <c r="A727" s="319">
        <f t="shared" si="39"/>
        <v>713</v>
      </c>
      <c r="B727" s="553">
        <v>43655</v>
      </c>
      <c r="C727" s="553">
        <v>43689</v>
      </c>
      <c r="D727" s="547">
        <f t="shared" si="37"/>
        <v>34</v>
      </c>
      <c r="E727" s="549">
        <v>2304.08</v>
      </c>
      <c r="F727" s="549">
        <f t="shared" si="38"/>
        <v>78338.720000000001</v>
      </c>
    </row>
    <row r="728" spans="1:6">
      <c r="A728" s="319">
        <f t="shared" si="39"/>
        <v>714</v>
      </c>
      <c r="B728" s="553">
        <v>43656</v>
      </c>
      <c r="C728" s="553">
        <v>43689</v>
      </c>
      <c r="D728" s="547">
        <f t="shared" si="37"/>
        <v>33</v>
      </c>
      <c r="E728" s="549">
        <v>236.63</v>
      </c>
      <c r="F728" s="549">
        <f t="shared" si="38"/>
        <v>7808.79</v>
      </c>
    </row>
    <row r="729" spans="1:6">
      <c r="A729" s="319">
        <f t="shared" si="39"/>
        <v>715</v>
      </c>
      <c r="B729" s="553">
        <v>43656</v>
      </c>
      <c r="C729" s="553">
        <v>43689</v>
      </c>
      <c r="D729" s="547">
        <f t="shared" si="37"/>
        <v>33</v>
      </c>
      <c r="E729" s="549">
        <v>2135.79</v>
      </c>
      <c r="F729" s="549">
        <f t="shared" si="38"/>
        <v>70481.069999999992</v>
      </c>
    </row>
    <row r="730" spans="1:6">
      <c r="A730" s="319">
        <f t="shared" si="39"/>
        <v>716</v>
      </c>
      <c r="B730" s="553">
        <v>43656</v>
      </c>
      <c r="C730" s="553">
        <v>43689</v>
      </c>
      <c r="D730" s="547">
        <f t="shared" si="37"/>
        <v>33</v>
      </c>
      <c r="E730" s="549">
        <v>3262.11</v>
      </c>
      <c r="F730" s="549">
        <f t="shared" si="38"/>
        <v>107649.63</v>
      </c>
    </row>
    <row r="731" spans="1:6">
      <c r="A731" s="319">
        <f t="shared" si="39"/>
        <v>717</v>
      </c>
      <c r="B731" s="553">
        <v>43657</v>
      </c>
      <c r="C731" s="553">
        <v>43689</v>
      </c>
      <c r="D731" s="547">
        <f t="shared" si="37"/>
        <v>32</v>
      </c>
      <c r="E731" s="549">
        <v>361.52</v>
      </c>
      <c r="F731" s="549">
        <f t="shared" si="38"/>
        <v>11568.64</v>
      </c>
    </row>
    <row r="732" spans="1:6">
      <c r="A732" s="319">
        <f t="shared" si="39"/>
        <v>718</v>
      </c>
      <c r="B732" s="553">
        <v>43657</v>
      </c>
      <c r="C732" s="553">
        <v>43689</v>
      </c>
      <c r="D732" s="547">
        <f t="shared" si="37"/>
        <v>32</v>
      </c>
      <c r="E732" s="549">
        <v>571.85</v>
      </c>
      <c r="F732" s="549">
        <f t="shared" si="38"/>
        <v>18299.2</v>
      </c>
    </row>
    <row r="733" spans="1:6">
      <c r="A733" s="319">
        <f t="shared" si="39"/>
        <v>719</v>
      </c>
      <c r="B733" s="553">
        <v>43657</v>
      </c>
      <c r="C733" s="553">
        <v>43689</v>
      </c>
      <c r="D733" s="547">
        <f t="shared" si="37"/>
        <v>32</v>
      </c>
      <c r="E733" s="549">
        <v>2153.5100000000002</v>
      </c>
      <c r="F733" s="549">
        <f t="shared" si="38"/>
        <v>68912.320000000007</v>
      </c>
    </row>
    <row r="734" spans="1:6">
      <c r="A734" s="319">
        <f t="shared" si="39"/>
        <v>720</v>
      </c>
      <c r="B734" s="553">
        <v>43657</v>
      </c>
      <c r="C734" s="553">
        <v>43689</v>
      </c>
      <c r="D734" s="547">
        <f t="shared" si="37"/>
        <v>32</v>
      </c>
      <c r="E734" s="549">
        <v>2488.5700000000002</v>
      </c>
      <c r="F734" s="549">
        <f t="shared" si="38"/>
        <v>79634.240000000005</v>
      </c>
    </row>
    <row r="735" spans="1:6">
      <c r="A735" s="319">
        <f t="shared" si="39"/>
        <v>721</v>
      </c>
      <c r="B735" s="553">
        <v>43657</v>
      </c>
      <c r="C735" s="553">
        <v>43689</v>
      </c>
      <c r="D735" s="547">
        <f t="shared" ref="D735:D741" si="40">C735-B735</f>
        <v>32</v>
      </c>
      <c r="E735" s="549">
        <v>2771.26</v>
      </c>
      <c r="F735" s="549">
        <f t="shared" ref="F735:F741" si="41">E735*D735</f>
        <v>88680.320000000007</v>
      </c>
    </row>
    <row r="736" spans="1:6">
      <c r="A736" s="319">
        <f t="shared" si="39"/>
        <v>722</v>
      </c>
      <c r="B736" s="553">
        <v>43658</v>
      </c>
      <c r="C736" s="553">
        <v>43689</v>
      </c>
      <c r="D736" s="547">
        <f t="shared" si="40"/>
        <v>31</v>
      </c>
      <c r="E736" s="549">
        <v>2925.67</v>
      </c>
      <c r="F736" s="549">
        <f t="shared" si="41"/>
        <v>90695.77</v>
      </c>
    </row>
    <row r="737" spans="1:6">
      <c r="A737" s="319">
        <f t="shared" si="39"/>
        <v>723</v>
      </c>
      <c r="B737" s="553">
        <v>43661</v>
      </c>
      <c r="C737" s="553">
        <v>43689</v>
      </c>
      <c r="D737" s="547">
        <f t="shared" si="40"/>
        <v>28</v>
      </c>
      <c r="E737" s="549">
        <v>15486.44</v>
      </c>
      <c r="F737" s="549">
        <f t="shared" si="41"/>
        <v>433620.32</v>
      </c>
    </row>
    <row r="738" spans="1:6">
      <c r="A738" s="319">
        <f t="shared" si="39"/>
        <v>724</v>
      </c>
      <c r="B738" s="553">
        <v>43668</v>
      </c>
      <c r="C738" s="553">
        <v>43689</v>
      </c>
      <c r="D738" s="547">
        <f t="shared" si="40"/>
        <v>21</v>
      </c>
      <c r="E738" s="549">
        <v>2277.88</v>
      </c>
      <c r="F738" s="549">
        <f t="shared" si="41"/>
        <v>47835.48</v>
      </c>
    </row>
    <row r="739" spans="1:6">
      <c r="A739" s="319">
        <f t="shared" si="39"/>
        <v>725</v>
      </c>
      <c r="B739" s="553">
        <v>43668</v>
      </c>
      <c r="C739" s="553">
        <v>43689</v>
      </c>
      <c r="D739" s="547">
        <f t="shared" si="40"/>
        <v>21</v>
      </c>
      <c r="E739" s="549">
        <v>2807.71</v>
      </c>
      <c r="F739" s="549">
        <f t="shared" si="41"/>
        <v>58961.91</v>
      </c>
    </row>
    <row r="740" spans="1:6">
      <c r="A740" s="319">
        <f t="shared" si="39"/>
        <v>726</v>
      </c>
      <c r="B740" s="553">
        <v>43675</v>
      </c>
      <c r="C740" s="553">
        <v>43689</v>
      </c>
      <c r="D740" s="547">
        <f t="shared" si="40"/>
        <v>14</v>
      </c>
      <c r="E740" s="549">
        <v>289.20999999999998</v>
      </c>
      <c r="F740" s="549">
        <f t="shared" si="41"/>
        <v>4048.9399999999996</v>
      </c>
    </row>
    <row r="741" spans="1:6">
      <c r="A741" s="319">
        <f t="shared" si="39"/>
        <v>727</v>
      </c>
      <c r="B741" s="553">
        <v>43675</v>
      </c>
      <c r="C741" s="553">
        <v>43689</v>
      </c>
      <c r="D741" s="547">
        <f t="shared" si="40"/>
        <v>14</v>
      </c>
      <c r="E741" s="549">
        <v>1394</v>
      </c>
      <c r="F741" s="549">
        <f t="shared" si="41"/>
        <v>19516</v>
      </c>
    </row>
    <row r="742" spans="1:6">
      <c r="A742" s="319">
        <f t="shared" si="39"/>
        <v>728</v>
      </c>
      <c r="B742" s="553">
        <v>43675</v>
      </c>
      <c r="C742" s="553">
        <v>43689</v>
      </c>
      <c r="D742" s="547">
        <f t="shared" ref="D742:D804" si="42">C742-B742</f>
        <v>14</v>
      </c>
      <c r="E742" s="549">
        <v>1544.58</v>
      </c>
      <c r="F742" s="549">
        <f t="shared" ref="F742:F804" si="43">E742*D742</f>
        <v>21624.12</v>
      </c>
    </row>
    <row r="743" spans="1:6">
      <c r="A743" s="319">
        <f t="shared" si="39"/>
        <v>729</v>
      </c>
      <c r="B743" s="553">
        <v>43676</v>
      </c>
      <c r="C743" s="553">
        <v>43689</v>
      </c>
      <c r="D743" s="547">
        <f t="shared" si="42"/>
        <v>13</v>
      </c>
      <c r="E743" s="549">
        <v>92.02</v>
      </c>
      <c r="F743" s="549">
        <f t="shared" si="43"/>
        <v>1196.26</v>
      </c>
    </row>
    <row r="744" spans="1:6">
      <c r="A744" s="319">
        <f t="shared" si="39"/>
        <v>730</v>
      </c>
      <c r="B744" s="553">
        <v>43676</v>
      </c>
      <c r="C744" s="553">
        <v>43689</v>
      </c>
      <c r="D744" s="547">
        <f t="shared" si="42"/>
        <v>13</v>
      </c>
      <c r="E744" s="549">
        <v>3234.46</v>
      </c>
      <c r="F744" s="549">
        <f t="shared" si="43"/>
        <v>42047.98</v>
      </c>
    </row>
    <row r="745" spans="1:6">
      <c r="A745" s="319">
        <f t="shared" si="39"/>
        <v>731</v>
      </c>
      <c r="B745" s="553">
        <v>43677</v>
      </c>
      <c r="C745" s="553">
        <v>43719</v>
      </c>
      <c r="D745" s="547">
        <f t="shared" si="42"/>
        <v>42</v>
      </c>
      <c r="E745" s="549">
        <v>519.27</v>
      </c>
      <c r="F745" s="549">
        <f t="shared" si="43"/>
        <v>21809.34</v>
      </c>
    </row>
    <row r="746" spans="1:6">
      <c r="A746" s="319">
        <f t="shared" si="39"/>
        <v>732</v>
      </c>
      <c r="B746" s="553">
        <v>43677</v>
      </c>
      <c r="C746" s="553">
        <v>43719</v>
      </c>
      <c r="D746" s="547">
        <f t="shared" si="42"/>
        <v>42</v>
      </c>
      <c r="E746" s="549">
        <v>1305.43</v>
      </c>
      <c r="F746" s="549">
        <f t="shared" si="43"/>
        <v>54828.060000000005</v>
      </c>
    </row>
    <row r="747" spans="1:6">
      <c r="A747" s="319">
        <f t="shared" si="39"/>
        <v>733</v>
      </c>
      <c r="B747" s="553">
        <v>43678</v>
      </c>
      <c r="C747" s="553">
        <v>43689</v>
      </c>
      <c r="D747" s="547">
        <f t="shared" si="42"/>
        <v>11</v>
      </c>
      <c r="E747" s="549">
        <v>26.29</v>
      </c>
      <c r="F747" s="549">
        <f t="shared" si="43"/>
        <v>289.19</v>
      </c>
    </row>
    <row r="748" spans="1:6">
      <c r="A748" s="319">
        <f t="shared" si="39"/>
        <v>734</v>
      </c>
      <c r="B748" s="553">
        <v>43678</v>
      </c>
      <c r="C748" s="553">
        <v>43689</v>
      </c>
      <c r="D748" s="547">
        <f t="shared" si="42"/>
        <v>11</v>
      </c>
      <c r="E748" s="549">
        <v>39.44</v>
      </c>
      <c r="F748" s="549">
        <f t="shared" si="43"/>
        <v>433.84</v>
      </c>
    </row>
    <row r="749" spans="1:6">
      <c r="A749" s="319">
        <f t="shared" si="39"/>
        <v>735</v>
      </c>
      <c r="B749" s="553">
        <v>43678</v>
      </c>
      <c r="C749" s="553">
        <v>43689</v>
      </c>
      <c r="D749" s="547">
        <f t="shared" si="42"/>
        <v>11</v>
      </c>
      <c r="E749" s="549">
        <v>44.69</v>
      </c>
      <c r="F749" s="549">
        <f t="shared" si="43"/>
        <v>491.59</v>
      </c>
    </row>
    <row r="750" spans="1:6">
      <c r="A750" s="319">
        <f t="shared" si="39"/>
        <v>736</v>
      </c>
      <c r="B750" s="553">
        <v>43678</v>
      </c>
      <c r="C750" s="553">
        <v>43689</v>
      </c>
      <c r="D750" s="547">
        <f t="shared" si="42"/>
        <v>11</v>
      </c>
      <c r="E750" s="549">
        <v>44.69</v>
      </c>
      <c r="F750" s="549">
        <f t="shared" si="43"/>
        <v>491.59</v>
      </c>
    </row>
    <row r="751" spans="1:6">
      <c r="A751" s="319">
        <f t="shared" si="39"/>
        <v>737</v>
      </c>
      <c r="B751" s="553">
        <v>43678</v>
      </c>
      <c r="C751" s="553">
        <v>43689</v>
      </c>
      <c r="D751" s="547">
        <f t="shared" si="42"/>
        <v>11</v>
      </c>
      <c r="E751" s="549">
        <v>44.69</v>
      </c>
      <c r="F751" s="549">
        <f t="shared" si="43"/>
        <v>491.59</v>
      </c>
    </row>
    <row r="752" spans="1:6">
      <c r="A752" s="319">
        <f t="shared" si="39"/>
        <v>738</v>
      </c>
      <c r="B752" s="553">
        <v>43678</v>
      </c>
      <c r="C752" s="553">
        <v>43689</v>
      </c>
      <c r="D752" s="547">
        <f t="shared" si="42"/>
        <v>11</v>
      </c>
      <c r="E752" s="549">
        <v>197.19</v>
      </c>
      <c r="F752" s="549">
        <f t="shared" si="43"/>
        <v>2169.09</v>
      </c>
    </row>
    <row r="753" spans="1:6">
      <c r="A753" s="319">
        <f t="shared" si="39"/>
        <v>739</v>
      </c>
      <c r="B753" s="553">
        <v>43678</v>
      </c>
      <c r="C753" s="553">
        <v>43689</v>
      </c>
      <c r="D753" s="547">
        <f t="shared" si="42"/>
        <v>11</v>
      </c>
      <c r="E753" s="549">
        <v>236.63</v>
      </c>
      <c r="F753" s="549">
        <f t="shared" si="43"/>
        <v>2602.9299999999998</v>
      </c>
    </row>
    <row r="754" spans="1:6">
      <c r="A754" s="319">
        <f t="shared" si="39"/>
        <v>740</v>
      </c>
      <c r="B754" s="553">
        <v>43678</v>
      </c>
      <c r="C754" s="553">
        <v>43689</v>
      </c>
      <c r="D754" s="547">
        <f t="shared" si="42"/>
        <v>11</v>
      </c>
      <c r="E754" s="549">
        <v>243.2</v>
      </c>
      <c r="F754" s="549">
        <f t="shared" si="43"/>
        <v>2675.2</v>
      </c>
    </row>
    <row r="755" spans="1:6">
      <c r="A755" s="319">
        <f t="shared" si="39"/>
        <v>741</v>
      </c>
      <c r="B755" s="553">
        <v>43678</v>
      </c>
      <c r="C755" s="553">
        <v>43689</v>
      </c>
      <c r="D755" s="547">
        <f t="shared" si="42"/>
        <v>11</v>
      </c>
      <c r="E755" s="549">
        <v>262.92</v>
      </c>
      <c r="F755" s="549">
        <f t="shared" si="43"/>
        <v>2892.1200000000003</v>
      </c>
    </row>
    <row r="756" spans="1:6">
      <c r="A756" s="319">
        <f t="shared" si="39"/>
        <v>742</v>
      </c>
      <c r="B756" s="553">
        <v>43678</v>
      </c>
      <c r="C756" s="553">
        <v>43689</v>
      </c>
      <c r="D756" s="547">
        <f t="shared" si="42"/>
        <v>11</v>
      </c>
      <c r="E756" s="549">
        <v>328.65</v>
      </c>
      <c r="F756" s="549">
        <f t="shared" si="43"/>
        <v>3615.1499999999996</v>
      </c>
    </row>
    <row r="757" spans="1:6">
      <c r="A757" s="319">
        <f t="shared" si="39"/>
        <v>743</v>
      </c>
      <c r="B757" s="553">
        <v>43678</v>
      </c>
      <c r="C757" s="553">
        <v>43689</v>
      </c>
      <c r="D757" s="547">
        <f t="shared" si="42"/>
        <v>11</v>
      </c>
      <c r="E757" s="549">
        <v>341.8</v>
      </c>
      <c r="F757" s="549">
        <f t="shared" si="43"/>
        <v>3759.8</v>
      </c>
    </row>
    <row r="758" spans="1:6">
      <c r="A758" s="319">
        <f t="shared" si="39"/>
        <v>744</v>
      </c>
      <c r="B758" s="553">
        <v>43678</v>
      </c>
      <c r="C758" s="553">
        <v>43689</v>
      </c>
      <c r="D758" s="547">
        <f t="shared" si="42"/>
        <v>11</v>
      </c>
      <c r="E758" s="549">
        <v>512.69000000000005</v>
      </c>
      <c r="F758" s="549">
        <f t="shared" si="43"/>
        <v>5639.59</v>
      </c>
    </row>
    <row r="759" spans="1:6">
      <c r="A759" s="319">
        <f t="shared" si="39"/>
        <v>745</v>
      </c>
      <c r="B759" s="553">
        <v>43678</v>
      </c>
      <c r="C759" s="553">
        <v>43689</v>
      </c>
      <c r="D759" s="547">
        <f t="shared" si="42"/>
        <v>11</v>
      </c>
      <c r="E759" s="549">
        <v>670.66</v>
      </c>
      <c r="F759" s="549">
        <f t="shared" si="43"/>
        <v>7377.2599999999993</v>
      </c>
    </row>
    <row r="760" spans="1:6">
      <c r="A760" s="319">
        <f t="shared" si="39"/>
        <v>746</v>
      </c>
      <c r="B760" s="553">
        <v>43678</v>
      </c>
      <c r="C760" s="553">
        <v>43689</v>
      </c>
      <c r="D760" s="547">
        <f t="shared" si="42"/>
        <v>11</v>
      </c>
      <c r="E760" s="549">
        <v>670.82</v>
      </c>
      <c r="F760" s="549">
        <f t="shared" si="43"/>
        <v>7379.02</v>
      </c>
    </row>
    <row r="761" spans="1:6">
      <c r="A761" s="319">
        <f t="shared" si="39"/>
        <v>747</v>
      </c>
      <c r="B761" s="553">
        <v>43678</v>
      </c>
      <c r="C761" s="553">
        <v>43689</v>
      </c>
      <c r="D761" s="547">
        <f t="shared" si="42"/>
        <v>11</v>
      </c>
      <c r="E761" s="549">
        <v>736.04</v>
      </c>
      <c r="F761" s="549">
        <f t="shared" si="43"/>
        <v>8096.44</v>
      </c>
    </row>
    <row r="762" spans="1:6">
      <c r="A762" s="319">
        <f t="shared" si="39"/>
        <v>748</v>
      </c>
      <c r="B762" s="553">
        <v>43678</v>
      </c>
      <c r="C762" s="553">
        <v>43689</v>
      </c>
      <c r="D762" s="547">
        <f t="shared" si="42"/>
        <v>11</v>
      </c>
      <c r="E762" s="549">
        <v>887.36</v>
      </c>
      <c r="F762" s="549">
        <f t="shared" si="43"/>
        <v>9760.9600000000009</v>
      </c>
    </row>
    <row r="763" spans="1:6">
      <c r="A763" s="319">
        <f t="shared" si="39"/>
        <v>749</v>
      </c>
      <c r="B763" s="553">
        <v>43678</v>
      </c>
      <c r="C763" s="553">
        <v>43689</v>
      </c>
      <c r="D763" s="547">
        <f t="shared" si="42"/>
        <v>11</v>
      </c>
      <c r="E763" s="549">
        <v>1045.1099999999999</v>
      </c>
      <c r="F763" s="549">
        <f t="shared" si="43"/>
        <v>11496.21</v>
      </c>
    </row>
    <row r="764" spans="1:6">
      <c r="A764" s="319">
        <f t="shared" si="39"/>
        <v>750</v>
      </c>
      <c r="B764" s="553">
        <v>43678</v>
      </c>
      <c r="C764" s="553">
        <v>43689</v>
      </c>
      <c r="D764" s="547">
        <f t="shared" si="42"/>
        <v>11</v>
      </c>
      <c r="E764" s="549">
        <v>1084</v>
      </c>
      <c r="F764" s="549">
        <f t="shared" si="43"/>
        <v>11924</v>
      </c>
    </row>
    <row r="765" spans="1:6">
      <c r="A765" s="319">
        <f t="shared" si="39"/>
        <v>751</v>
      </c>
      <c r="B765" s="553">
        <v>43678</v>
      </c>
      <c r="C765" s="553">
        <v>43689</v>
      </c>
      <c r="D765" s="547">
        <f t="shared" si="42"/>
        <v>11</v>
      </c>
      <c r="E765" s="549">
        <v>1120.76</v>
      </c>
      <c r="F765" s="549">
        <f t="shared" si="43"/>
        <v>12328.36</v>
      </c>
    </row>
    <row r="766" spans="1:6">
      <c r="A766" s="319">
        <f t="shared" si="39"/>
        <v>752</v>
      </c>
      <c r="B766" s="553">
        <v>43678</v>
      </c>
      <c r="C766" s="553">
        <v>43689</v>
      </c>
      <c r="D766" s="547">
        <f t="shared" si="42"/>
        <v>11</v>
      </c>
      <c r="E766" s="549">
        <v>1194.72</v>
      </c>
      <c r="F766" s="549">
        <f t="shared" si="43"/>
        <v>13141.92</v>
      </c>
    </row>
    <row r="767" spans="1:6">
      <c r="A767" s="319">
        <f t="shared" si="39"/>
        <v>753</v>
      </c>
      <c r="B767" s="553">
        <v>43678</v>
      </c>
      <c r="C767" s="553">
        <v>43689</v>
      </c>
      <c r="D767" s="547">
        <f t="shared" si="42"/>
        <v>11</v>
      </c>
      <c r="E767" s="549">
        <v>1262.02</v>
      </c>
      <c r="F767" s="549">
        <f t="shared" si="43"/>
        <v>13882.22</v>
      </c>
    </row>
    <row r="768" spans="1:6">
      <c r="A768" s="319">
        <f t="shared" si="39"/>
        <v>754</v>
      </c>
      <c r="B768" s="553">
        <v>43678</v>
      </c>
      <c r="C768" s="553">
        <v>43689</v>
      </c>
      <c r="D768" s="547">
        <f t="shared" si="42"/>
        <v>11</v>
      </c>
      <c r="E768" s="549">
        <v>1611.01</v>
      </c>
      <c r="F768" s="549">
        <f t="shared" si="43"/>
        <v>17721.11</v>
      </c>
    </row>
    <row r="769" spans="1:6">
      <c r="A769" s="319">
        <f t="shared" si="39"/>
        <v>755</v>
      </c>
      <c r="B769" s="553">
        <v>43678</v>
      </c>
      <c r="C769" s="553">
        <v>43689</v>
      </c>
      <c r="D769" s="547">
        <f t="shared" si="42"/>
        <v>11</v>
      </c>
      <c r="E769" s="549">
        <v>1728.7</v>
      </c>
      <c r="F769" s="549">
        <f t="shared" si="43"/>
        <v>19015.7</v>
      </c>
    </row>
    <row r="770" spans="1:6">
      <c r="A770" s="319">
        <f t="shared" si="39"/>
        <v>756</v>
      </c>
      <c r="B770" s="553">
        <v>43678</v>
      </c>
      <c r="C770" s="553">
        <v>43689</v>
      </c>
      <c r="D770" s="547">
        <f t="shared" si="42"/>
        <v>11</v>
      </c>
      <c r="E770" s="549">
        <v>2007</v>
      </c>
      <c r="F770" s="549">
        <f t="shared" si="43"/>
        <v>22077</v>
      </c>
    </row>
    <row r="771" spans="1:6">
      <c r="A771" s="319">
        <f t="shared" si="39"/>
        <v>757</v>
      </c>
      <c r="B771" s="553">
        <v>43678</v>
      </c>
      <c r="C771" s="553">
        <v>43689</v>
      </c>
      <c r="D771" s="547">
        <f t="shared" si="42"/>
        <v>11</v>
      </c>
      <c r="E771" s="549">
        <v>2012.66</v>
      </c>
      <c r="F771" s="549">
        <f t="shared" si="43"/>
        <v>22139.260000000002</v>
      </c>
    </row>
    <row r="772" spans="1:6">
      <c r="A772" s="319">
        <f t="shared" si="39"/>
        <v>758</v>
      </c>
      <c r="B772" s="553">
        <v>43678</v>
      </c>
      <c r="C772" s="553">
        <v>43689</v>
      </c>
      <c r="D772" s="547">
        <f t="shared" si="42"/>
        <v>11</v>
      </c>
      <c r="E772" s="549">
        <v>2015.8</v>
      </c>
      <c r="F772" s="549">
        <f t="shared" si="43"/>
        <v>22173.8</v>
      </c>
    </row>
    <row r="773" spans="1:6">
      <c r="A773" s="319">
        <f t="shared" si="39"/>
        <v>759</v>
      </c>
      <c r="B773" s="553">
        <v>43678</v>
      </c>
      <c r="C773" s="553">
        <v>43689</v>
      </c>
      <c r="D773" s="547">
        <f t="shared" si="42"/>
        <v>11</v>
      </c>
      <c r="E773" s="549">
        <v>2149.67</v>
      </c>
      <c r="F773" s="549">
        <f t="shared" si="43"/>
        <v>23646.370000000003</v>
      </c>
    </row>
    <row r="774" spans="1:6">
      <c r="A774" s="319">
        <f t="shared" si="39"/>
        <v>760</v>
      </c>
      <c r="B774" s="553">
        <v>43678</v>
      </c>
      <c r="C774" s="553">
        <v>43689</v>
      </c>
      <c r="D774" s="547">
        <f t="shared" si="42"/>
        <v>11</v>
      </c>
      <c r="E774" s="549">
        <v>2237.66</v>
      </c>
      <c r="F774" s="549">
        <f t="shared" si="43"/>
        <v>24614.26</v>
      </c>
    </row>
    <row r="775" spans="1:6">
      <c r="A775" s="319">
        <f t="shared" si="39"/>
        <v>761</v>
      </c>
      <c r="B775" s="553">
        <v>43678</v>
      </c>
      <c r="C775" s="553">
        <v>43689</v>
      </c>
      <c r="D775" s="547">
        <f t="shared" si="42"/>
        <v>11</v>
      </c>
      <c r="E775" s="549">
        <v>2237.66</v>
      </c>
      <c r="F775" s="549">
        <f t="shared" si="43"/>
        <v>24614.26</v>
      </c>
    </row>
    <row r="776" spans="1:6">
      <c r="A776" s="319">
        <f t="shared" si="39"/>
        <v>762</v>
      </c>
      <c r="B776" s="553">
        <v>43678</v>
      </c>
      <c r="C776" s="553">
        <v>43689</v>
      </c>
      <c r="D776" s="547">
        <f t="shared" si="42"/>
        <v>11</v>
      </c>
      <c r="E776" s="549">
        <v>2397.3000000000002</v>
      </c>
      <c r="F776" s="549">
        <f t="shared" si="43"/>
        <v>26370.300000000003</v>
      </c>
    </row>
    <row r="777" spans="1:6">
      <c r="A777" s="319">
        <f t="shared" si="39"/>
        <v>763</v>
      </c>
      <c r="B777" s="553">
        <v>43678</v>
      </c>
      <c r="C777" s="553">
        <v>43689</v>
      </c>
      <c r="D777" s="547">
        <f t="shared" si="42"/>
        <v>11</v>
      </c>
      <c r="E777" s="549">
        <v>2605.33</v>
      </c>
      <c r="F777" s="549">
        <f t="shared" si="43"/>
        <v>28658.629999999997</v>
      </c>
    </row>
    <row r="778" spans="1:6">
      <c r="A778" s="319">
        <f t="shared" si="39"/>
        <v>764</v>
      </c>
      <c r="B778" s="553">
        <v>43678</v>
      </c>
      <c r="C778" s="553">
        <v>43689</v>
      </c>
      <c r="D778" s="547">
        <f t="shared" si="42"/>
        <v>11</v>
      </c>
      <c r="E778" s="549">
        <v>2635.77</v>
      </c>
      <c r="F778" s="549">
        <f t="shared" si="43"/>
        <v>28993.47</v>
      </c>
    </row>
    <row r="779" spans="1:6">
      <c r="A779" s="319">
        <f t="shared" si="39"/>
        <v>765</v>
      </c>
      <c r="B779" s="553">
        <v>43678</v>
      </c>
      <c r="C779" s="553">
        <v>43689</v>
      </c>
      <c r="D779" s="547">
        <f t="shared" si="42"/>
        <v>11</v>
      </c>
      <c r="E779" s="549">
        <v>2656.24</v>
      </c>
      <c r="F779" s="549">
        <f t="shared" si="43"/>
        <v>29218.639999999999</v>
      </c>
    </row>
    <row r="780" spans="1:6">
      <c r="A780" s="319">
        <f t="shared" si="39"/>
        <v>766</v>
      </c>
      <c r="B780" s="553">
        <v>43678</v>
      </c>
      <c r="C780" s="553">
        <v>43689</v>
      </c>
      <c r="D780" s="547">
        <f t="shared" si="42"/>
        <v>11</v>
      </c>
      <c r="E780" s="549">
        <v>2658.75</v>
      </c>
      <c r="F780" s="549">
        <f t="shared" si="43"/>
        <v>29246.25</v>
      </c>
    </row>
    <row r="781" spans="1:6">
      <c r="A781" s="319">
        <f t="shared" si="39"/>
        <v>767</v>
      </c>
      <c r="B781" s="553">
        <v>43678</v>
      </c>
      <c r="C781" s="553">
        <v>43689</v>
      </c>
      <c r="D781" s="547">
        <f t="shared" si="42"/>
        <v>11</v>
      </c>
      <c r="E781" s="549">
        <v>2667.84</v>
      </c>
      <c r="F781" s="549">
        <f t="shared" si="43"/>
        <v>29346.240000000002</v>
      </c>
    </row>
    <row r="782" spans="1:6">
      <c r="A782" s="319">
        <f t="shared" si="39"/>
        <v>768</v>
      </c>
      <c r="B782" s="553">
        <v>43678</v>
      </c>
      <c r="C782" s="553">
        <v>43689</v>
      </c>
      <c r="D782" s="547">
        <f t="shared" si="42"/>
        <v>11</v>
      </c>
      <c r="E782" s="549">
        <v>2786.97</v>
      </c>
      <c r="F782" s="549">
        <f t="shared" si="43"/>
        <v>30656.67</v>
      </c>
    </row>
    <row r="783" spans="1:6">
      <c r="A783" s="319">
        <f t="shared" ref="A783:A846" si="44">A782+1</f>
        <v>769</v>
      </c>
      <c r="B783" s="553">
        <v>43678</v>
      </c>
      <c r="C783" s="553">
        <v>43689</v>
      </c>
      <c r="D783" s="547">
        <f t="shared" si="42"/>
        <v>11</v>
      </c>
      <c r="E783" s="549">
        <v>2790.71</v>
      </c>
      <c r="F783" s="549">
        <f t="shared" si="43"/>
        <v>30697.81</v>
      </c>
    </row>
    <row r="784" spans="1:6">
      <c r="A784" s="319">
        <f t="shared" si="44"/>
        <v>770</v>
      </c>
      <c r="B784" s="553">
        <v>43678</v>
      </c>
      <c r="C784" s="553">
        <v>43689</v>
      </c>
      <c r="D784" s="547">
        <f t="shared" si="42"/>
        <v>11</v>
      </c>
      <c r="E784" s="549">
        <v>2907.01</v>
      </c>
      <c r="F784" s="549">
        <f t="shared" si="43"/>
        <v>31977.11</v>
      </c>
    </row>
    <row r="785" spans="1:6">
      <c r="A785" s="319">
        <f t="shared" si="44"/>
        <v>771</v>
      </c>
      <c r="B785" s="553">
        <v>43678</v>
      </c>
      <c r="C785" s="553">
        <v>43689</v>
      </c>
      <c r="D785" s="547">
        <f t="shared" si="42"/>
        <v>11</v>
      </c>
      <c r="E785" s="549">
        <v>3042.77</v>
      </c>
      <c r="F785" s="549">
        <f t="shared" si="43"/>
        <v>33470.47</v>
      </c>
    </row>
    <row r="786" spans="1:6">
      <c r="A786" s="319">
        <f t="shared" si="44"/>
        <v>772</v>
      </c>
      <c r="B786" s="553">
        <v>43678</v>
      </c>
      <c r="C786" s="553">
        <v>43689</v>
      </c>
      <c r="D786" s="547">
        <f t="shared" si="42"/>
        <v>11</v>
      </c>
      <c r="E786" s="549">
        <v>3059.74</v>
      </c>
      <c r="F786" s="549">
        <f t="shared" si="43"/>
        <v>33657.14</v>
      </c>
    </row>
    <row r="787" spans="1:6">
      <c r="A787" s="319">
        <f t="shared" si="44"/>
        <v>773</v>
      </c>
      <c r="B787" s="553">
        <v>43678</v>
      </c>
      <c r="C787" s="553">
        <v>43689</v>
      </c>
      <c r="D787" s="547">
        <f t="shared" si="42"/>
        <v>11</v>
      </c>
      <c r="E787" s="549">
        <v>3103.1</v>
      </c>
      <c r="F787" s="549">
        <f t="shared" si="43"/>
        <v>34134.1</v>
      </c>
    </row>
    <row r="788" spans="1:6">
      <c r="A788" s="319">
        <f t="shared" si="44"/>
        <v>774</v>
      </c>
      <c r="B788" s="553">
        <v>43678</v>
      </c>
      <c r="C788" s="553">
        <v>43689</v>
      </c>
      <c r="D788" s="547">
        <f t="shared" si="42"/>
        <v>11</v>
      </c>
      <c r="E788" s="549">
        <v>3124.47</v>
      </c>
      <c r="F788" s="549">
        <f t="shared" si="43"/>
        <v>34369.17</v>
      </c>
    </row>
    <row r="789" spans="1:6">
      <c r="A789" s="319">
        <f t="shared" si="44"/>
        <v>775</v>
      </c>
      <c r="B789" s="553">
        <v>43678</v>
      </c>
      <c r="C789" s="553">
        <v>43689</v>
      </c>
      <c r="D789" s="547">
        <f t="shared" si="42"/>
        <v>11</v>
      </c>
      <c r="E789" s="549">
        <v>3148.36</v>
      </c>
      <c r="F789" s="549">
        <f t="shared" si="43"/>
        <v>34631.96</v>
      </c>
    </row>
    <row r="790" spans="1:6">
      <c r="A790" s="319">
        <f t="shared" si="44"/>
        <v>776</v>
      </c>
      <c r="B790" s="553">
        <v>43678</v>
      </c>
      <c r="C790" s="553">
        <v>43689</v>
      </c>
      <c r="D790" s="547">
        <f t="shared" si="42"/>
        <v>11</v>
      </c>
      <c r="E790" s="549">
        <v>3152.59</v>
      </c>
      <c r="F790" s="549">
        <f t="shared" si="43"/>
        <v>34678.490000000005</v>
      </c>
    </row>
    <row r="791" spans="1:6">
      <c r="A791" s="319">
        <f t="shared" si="44"/>
        <v>777</v>
      </c>
      <c r="B791" s="553">
        <v>43678</v>
      </c>
      <c r="C791" s="553">
        <v>43689</v>
      </c>
      <c r="D791" s="547">
        <f t="shared" si="42"/>
        <v>11</v>
      </c>
      <c r="E791" s="549">
        <v>3158.41</v>
      </c>
      <c r="F791" s="549">
        <f t="shared" si="43"/>
        <v>34742.509999999995</v>
      </c>
    </row>
    <row r="792" spans="1:6">
      <c r="A792" s="319">
        <f t="shared" si="44"/>
        <v>778</v>
      </c>
      <c r="B792" s="553">
        <v>43678</v>
      </c>
      <c r="C792" s="553">
        <v>43689</v>
      </c>
      <c r="D792" s="547">
        <f t="shared" si="42"/>
        <v>11</v>
      </c>
      <c r="E792" s="549">
        <v>3197.38</v>
      </c>
      <c r="F792" s="549">
        <f t="shared" si="43"/>
        <v>35171.18</v>
      </c>
    </row>
    <row r="793" spans="1:6">
      <c r="A793" s="319">
        <f t="shared" si="44"/>
        <v>779</v>
      </c>
      <c r="B793" s="553">
        <v>43678</v>
      </c>
      <c r="C793" s="553">
        <v>43689</v>
      </c>
      <c r="D793" s="547">
        <f t="shared" si="42"/>
        <v>11</v>
      </c>
      <c r="E793" s="549">
        <v>3231.32</v>
      </c>
      <c r="F793" s="549">
        <f t="shared" si="43"/>
        <v>35544.520000000004</v>
      </c>
    </row>
    <row r="794" spans="1:6">
      <c r="A794" s="319">
        <f t="shared" si="44"/>
        <v>780</v>
      </c>
      <c r="B794" s="553">
        <v>43678</v>
      </c>
      <c r="C794" s="553">
        <v>43689</v>
      </c>
      <c r="D794" s="547">
        <f t="shared" si="42"/>
        <v>11</v>
      </c>
      <c r="E794" s="549">
        <v>3337.53</v>
      </c>
      <c r="F794" s="549">
        <f t="shared" si="43"/>
        <v>36712.83</v>
      </c>
    </row>
    <row r="795" spans="1:6">
      <c r="A795" s="319">
        <f t="shared" si="44"/>
        <v>781</v>
      </c>
      <c r="B795" s="553">
        <v>43678</v>
      </c>
      <c r="C795" s="553">
        <v>43689</v>
      </c>
      <c r="D795" s="547">
        <f t="shared" si="42"/>
        <v>11</v>
      </c>
      <c r="E795" s="549">
        <v>3350.1</v>
      </c>
      <c r="F795" s="549">
        <f t="shared" si="43"/>
        <v>36851.1</v>
      </c>
    </row>
    <row r="796" spans="1:6">
      <c r="A796" s="319">
        <f t="shared" si="44"/>
        <v>782</v>
      </c>
      <c r="B796" s="553">
        <v>43678</v>
      </c>
      <c r="C796" s="553">
        <v>43689</v>
      </c>
      <c r="D796" s="547">
        <f t="shared" si="42"/>
        <v>11</v>
      </c>
      <c r="E796" s="549">
        <v>3496.55</v>
      </c>
      <c r="F796" s="549">
        <f t="shared" si="43"/>
        <v>38462.050000000003</v>
      </c>
    </row>
    <row r="797" spans="1:6">
      <c r="A797" s="319">
        <f t="shared" si="44"/>
        <v>783</v>
      </c>
      <c r="B797" s="553">
        <v>43678</v>
      </c>
      <c r="C797" s="553">
        <v>43689</v>
      </c>
      <c r="D797" s="547">
        <f t="shared" si="42"/>
        <v>11</v>
      </c>
      <c r="E797" s="549">
        <v>3608.42</v>
      </c>
      <c r="F797" s="549">
        <f t="shared" si="43"/>
        <v>39692.620000000003</v>
      </c>
    </row>
    <row r="798" spans="1:6">
      <c r="A798" s="319">
        <f t="shared" si="44"/>
        <v>784</v>
      </c>
      <c r="B798" s="553">
        <v>43678</v>
      </c>
      <c r="C798" s="553">
        <v>43690</v>
      </c>
      <c r="D798" s="547">
        <f t="shared" si="42"/>
        <v>12</v>
      </c>
      <c r="E798" s="549">
        <v>3635.44</v>
      </c>
      <c r="F798" s="549">
        <f t="shared" si="43"/>
        <v>43625.279999999999</v>
      </c>
    </row>
    <row r="799" spans="1:6">
      <c r="A799" s="319">
        <f t="shared" si="44"/>
        <v>785</v>
      </c>
      <c r="B799" s="553">
        <v>43678</v>
      </c>
      <c r="C799" s="553">
        <v>43689</v>
      </c>
      <c r="D799" s="547">
        <f t="shared" si="42"/>
        <v>11</v>
      </c>
      <c r="E799" s="549">
        <v>3653.04</v>
      </c>
      <c r="F799" s="549">
        <f t="shared" si="43"/>
        <v>40183.440000000002</v>
      </c>
    </row>
    <row r="800" spans="1:6">
      <c r="A800" s="319">
        <f t="shared" si="44"/>
        <v>786</v>
      </c>
      <c r="B800" s="553">
        <v>43678</v>
      </c>
      <c r="C800" s="553">
        <v>43689</v>
      </c>
      <c r="D800" s="547">
        <f t="shared" si="42"/>
        <v>11</v>
      </c>
      <c r="E800" s="549">
        <v>3752.97</v>
      </c>
      <c r="F800" s="549">
        <f t="shared" si="43"/>
        <v>41282.67</v>
      </c>
    </row>
    <row r="801" spans="1:6">
      <c r="A801" s="319">
        <f t="shared" si="44"/>
        <v>787</v>
      </c>
      <c r="B801" s="553">
        <v>43678</v>
      </c>
      <c r="C801" s="553">
        <v>43689</v>
      </c>
      <c r="D801" s="547">
        <f t="shared" si="42"/>
        <v>11</v>
      </c>
      <c r="E801" s="549">
        <v>3756.12</v>
      </c>
      <c r="F801" s="549">
        <f t="shared" si="43"/>
        <v>41317.32</v>
      </c>
    </row>
    <row r="802" spans="1:6">
      <c r="A802" s="319">
        <f t="shared" si="44"/>
        <v>788</v>
      </c>
      <c r="B802" s="553">
        <v>43678</v>
      </c>
      <c r="C802" s="553">
        <v>43689</v>
      </c>
      <c r="D802" s="547">
        <f t="shared" si="42"/>
        <v>11</v>
      </c>
      <c r="E802" s="549">
        <v>3771.2</v>
      </c>
      <c r="F802" s="549">
        <f t="shared" si="43"/>
        <v>41483.199999999997</v>
      </c>
    </row>
    <row r="803" spans="1:6">
      <c r="A803" s="319">
        <f t="shared" si="44"/>
        <v>789</v>
      </c>
      <c r="B803" s="553">
        <v>43678</v>
      </c>
      <c r="C803" s="553">
        <v>43689</v>
      </c>
      <c r="D803" s="547">
        <f t="shared" si="42"/>
        <v>11</v>
      </c>
      <c r="E803" s="549">
        <v>3899.41</v>
      </c>
      <c r="F803" s="549">
        <f t="shared" si="43"/>
        <v>42893.509999999995</v>
      </c>
    </row>
    <row r="804" spans="1:6">
      <c r="A804" s="319">
        <f t="shared" si="44"/>
        <v>790</v>
      </c>
      <c r="B804" s="553">
        <v>43678</v>
      </c>
      <c r="C804" s="553">
        <v>43689</v>
      </c>
      <c r="D804" s="547">
        <f t="shared" si="42"/>
        <v>11</v>
      </c>
      <c r="E804" s="549">
        <v>3955.35</v>
      </c>
      <c r="F804" s="549">
        <f t="shared" si="43"/>
        <v>43508.85</v>
      </c>
    </row>
    <row r="805" spans="1:6">
      <c r="A805" s="319">
        <f t="shared" si="44"/>
        <v>791</v>
      </c>
      <c r="B805" s="553">
        <v>43678</v>
      </c>
      <c r="C805" s="553">
        <v>43689</v>
      </c>
      <c r="D805" s="547">
        <f t="shared" ref="D805:D868" si="45">C805-B805</f>
        <v>11</v>
      </c>
      <c r="E805" s="549">
        <v>4032.03</v>
      </c>
      <c r="F805" s="549">
        <f t="shared" ref="F805:F868" si="46">E805*D805</f>
        <v>44352.33</v>
      </c>
    </row>
    <row r="806" spans="1:6">
      <c r="A806" s="319">
        <f t="shared" si="44"/>
        <v>792</v>
      </c>
      <c r="B806" s="553">
        <v>43678</v>
      </c>
      <c r="C806" s="553">
        <v>43689</v>
      </c>
      <c r="D806" s="547">
        <f t="shared" si="45"/>
        <v>11</v>
      </c>
      <c r="E806" s="549">
        <v>4147.67</v>
      </c>
      <c r="F806" s="549">
        <f t="shared" si="46"/>
        <v>45624.37</v>
      </c>
    </row>
    <row r="807" spans="1:6">
      <c r="A807" s="319">
        <f t="shared" si="44"/>
        <v>793</v>
      </c>
      <c r="B807" s="553">
        <v>43678</v>
      </c>
      <c r="C807" s="553">
        <v>43689</v>
      </c>
      <c r="D807" s="547">
        <f t="shared" si="45"/>
        <v>11</v>
      </c>
      <c r="E807" s="549">
        <v>4195.4399999999996</v>
      </c>
      <c r="F807" s="549">
        <f t="shared" si="46"/>
        <v>46149.84</v>
      </c>
    </row>
    <row r="808" spans="1:6">
      <c r="A808" s="319">
        <f t="shared" si="44"/>
        <v>794</v>
      </c>
      <c r="B808" s="553">
        <v>43678</v>
      </c>
      <c r="C808" s="553">
        <v>43689</v>
      </c>
      <c r="D808" s="547">
        <f t="shared" si="45"/>
        <v>11</v>
      </c>
      <c r="E808" s="549">
        <v>4326.17</v>
      </c>
      <c r="F808" s="549">
        <f t="shared" si="46"/>
        <v>47587.87</v>
      </c>
    </row>
    <row r="809" spans="1:6">
      <c r="A809" s="319">
        <f t="shared" si="44"/>
        <v>795</v>
      </c>
      <c r="B809" s="553">
        <v>43678</v>
      </c>
      <c r="C809" s="553">
        <v>43689</v>
      </c>
      <c r="D809" s="547">
        <f t="shared" si="45"/>
        <v>11</v>
      </c>
      <c r="E809" s="549">
        <v>4328.05</v>
      </c>
      <c r="F809" s="549">
        <f t="shared" si="46"/>
        <v>47608.55</v>
      </c>
    </row>
    <row r="810" spans="1:6">
      <c r="A810" s="319">
        <f t="shared" si="44"/>
        <v>796</v>
      </c>
      <c r="B810" s="553">
        <v>43678</v>
      </c>
      <c r="C810" s="553">
        <v>43689</v>
      </c>
      <c r="D810" s="547">
        <f t="shared" si="45"/>
        <v>11</v>
      </c>
      <c r="E810" s="549">
        <v>4481.3999999999996</v>
      </c>
      <c r="F810" s="549">
        <f t="shared" si="46"/>
        <v>49295.399999999994</v>
      </c>
    </row>
    <row r="811" spans="1:6">
      <c r="A811" s="319">
        <f t="shared" si="44"/>
        <v>797</v>
      </c>
      <c r="B811" s="553">
        <v>43678</v>
      </c>
      <c r="C811" s="553">
        <v>43689</v>
      </c>
      <c r="D811" s="547">
        <f t="shared" si="45"/>
        <v>11</v>
      </c>
      <c r="E811" s="549">
        <v>4522.26</v>
      </c>
      <c r="F811" s="549">
        <f t="shared" si="46"/>
        <v>49744.86</v>
      </c>
    </row>
    <row r="812" spans="1:6">
      <c r="A812" s="319">
        <f t="shared" si="44"/>
        <v>798</v>
      </c>
      <c r="B812" s="553">
        <v>43678</v>
      </c>
      <c r="C812" s="553">
        <v>43689</v>
      </c>
      <c r="D812" s="547">
        <f t="shared" si="45"/>
        <v>11</v>
      </c>
      <c r="E812" s="549">
        <v>4567.51</v>
      </c>
      <c r="F812" s="549">
        <f t="shared" si="46"/>
        <v>50242.61</v>
      </c>
    </row>
    <row r="813" spans="1:6">
      <c r="A813" s="319">
        <f t="shared" si="44"/>
        <v>799</v>
      </c>
      <c r="B813" s="553">
        <v>43678</v>
      </c>
      <c r="C813" s="553">
        <v>43689</v>
      </c>
      <c r="D813" s="547">
        <f t="shared" si="45"/>
        <v>11</v>
      </c>
      <c r="E813" s="549">
        <v>4586.3599999999997</v>
      </c>
      <c r="F813" s="549">
        <f t="shared" si="46"/>
        <v>50449.96</v>
      </c>
    </row>
    <row r="814" spans="1:6">
      <c r="A814" s="319">
        <f t="shared" si="44"/>
        <v>800</v>
      </c>
      <c r="B814" s="553">
        <v>43678</v>
      </c>
      <c r="C814" s="553">
        <v>43689</v>
      </c>
      <c r="D814" s="547">
        <f t="shared" si="45"/>
        <v>11</v>
      </c>
      <c r="E814" s="549">
        <v>4602.08</v>
      </c>
      <c r="F814" s="549">
        <f t="shared" si="46"/>
        <v>50622.879999999997</v>
      </c>
    </row>
    <row r="815" spans="1:6">
      <c r="A815" s="319">
        <f t="shared" si="44"/>
        <v>801</v>
      </c>
      <c r="B815" s="553">
        <v>43678</v>
      </c>
      <c r="C815" s="553">
        <v>43689</v>
      </c>
      <c r="D815" s="547">
        <f t="shared" si="45"/>
        <v>11</v>
      </c>
      <c r="E815" s="549">
        <v>4828.97</v>
      </c>
      <c r="F815" s="549">
        <f t="shared" si="46"/>
        <v>53118.670000000006</v>
      </c>
    </row>
    <row r="816" spans="1:6">
      <c r="A816" s="319">
        <f t="shared" si="44"/>
        <v>802</v>
      </c>
      <c r="B816" s="553">
        <v>43678</v>
      </c>
      <c r="C816" s="553">
        <v>43689</v>
      </c>
      <c r="D816" s="547">
        <f t="shared" si="45"/>
        <v>11</v>
      </c>
      <c r="E816" s="549">
        <v>4842.79</v>
      </c>
      <c r="F816" s="549">
        <f t="shared" si="46"/>
        <v>53270.69</v>
      </c>
    </row>
    <row r="817" spans="1:6">
      <c r="A817" s="319">
        <f t="shared" si="44"/>
        <v>803</v>
      </c>
      <c r="B817" s="553">
        <v>43678</v>
      </c>
      <c r="C817" s="553">
        <v>43689</v>
      </c>
      <c r="D817" s="547">
        <f t="shared" si="45"/>
        <v>11</v>
      </c>
      <c r="E817" s="549">
        <v>4942.1000000000004</v>
      </c>
      <c r="F817" s="549">
        <f t="shared" si="46"/>
        <v>54363.100000000006</v>
      </c>
    </row>
    <row r="818" spans="1:6">
      <c r="A818" s="319">
        <f t="shared" si="44"/>
        <v>804</v>
      </c>
      <c r="B818" s="553">
        <v>43678</v>
      </c>
      <c r="C818" s="553">
        <v>43689</v>
      </c>
      <c r="D818" s="547">
        <f t="shared" si="45"/>
        <v>11</v>
      </c>
      <c r="E818" s="549">
        <v>5004.32</v>
      </c>
      <c r="F818" s="549">
        <f t="shared" si="46"/>
        <v>55047.519999999997</v>
      </c>
    </row>
    <row r="819" spans="1:6">
      <c r="A819" s="319">
        <f t="shared" si="44"/>
        <v>805</v>
      </c>
      <c r="B819" s="553">
        <v>43678</v>
      </c>
      <c r="C819" s="553">
        <v>43689</v>
      </c>
      <c r="D819" s="547">
        <f t="shared" si="45"/>
        <v>11</v>
      </c>
      <c r="E819" s="549">
        <v>5022.54</v>
      </c>
      <c r="F819" s="549">
        <f t="shared" si="46"/>
        <v>55247.94</v>
      </c>
    </row>
    <row r="820" spans="1:6">
      <c r="A820" s="319">
        <f t="shared" si="44"/>
        <v>806</v>
      </c>
      <c r="B820" s="553">
        <v>43678</v>
      </c>
      <c r="C820" s="553">
        <v>43689</v>
      </c>
      <c r="D820" s="547">
        <f t="shared" si="45"/>
        <v>11</v>
      </c>
      <c r="E820" s="549">
        <v>5035.74</v>
      </c>
      <c r="F820" s="549">
        <f t="shared" si="46"/>
        <v>55393.14</v>
      </c>
    </row>
    <row r="821" spans="1:6">
      <c r="A821" s="319">
        <f t="shared" si="44"/>
        <v>807</v>
      </c>
      <c r="B821" s="553">
        <v>43678</v>
      </c>
      <c r="C821" s="553">
        <v>43689</v>
      </c>
      <c r="D821" s="547">
        <f t="shared" si="45"/>
        <v>11</v>
      </c>
      <c r="E821" s="549">
        <v>5771.47</v>
      </c>
      <c r="F821" s="549">
        <f t="shared" si="46"/>
        <v>63486.170000000006</v>
      </c>
    </row>
    <row r="822" spans="1:6">
      <c r="A822" s="319">
        <f t="shared" si="44"/>
        <v>808</v>
      </c>
      <c r="B822" s="553">
        <v>43678</v>
      </c>
      <c r="C822" s="553">
        <v>43689</v>
      </c>
      <c r="D822" s="547">
        <f t="shared" si="45"/>
        <v>11</v>
      </c>
      <c r="E822" s="549">
        <v>5943.41</v>
      </c>
      <c r="F822" s="549">
        <f t="shared" si="46"/>
        <v>65377.509999999995</v>
      </c>
    </row>
    <row r="823" spans="1:6">
      <c r="A823" s="319">
        <f t="shared" si="44"/>
        <v>809</v>
      </c>
      <c r="B823" s="553">
        <v>43678</v>
      </c>
      <c r="C823" s="553">
        <v>43689</v>
      </c>
      <c r="D823" s="547">
        <f t="shared" si="45"/>
        <v>11</v>
      </c>
      <c r="E823" s="549">
        <v>5958.38</v>
      </c>
      <c r="F823" s="549">
        <f t="shared" si="46"/>
        <v>65542.180000000008</v>
      </c>
    </row>
    <row r="824" spans="1:6">
      <c r="A824" s="319">
        <f t="shared" si="44"/>
        <v>810</v>
      </c>
      <c r="B824" s="553">
        <v>43678</v>
      </c>
      <c r="C824" s="553">
        <v>43689</v>
      </c>
      <c r="D824" s="547">
        <f t="shared" si="45"/>
        <v>11</v>
      </c>
      <c r="E824" s="549">
        <v>6184.64</v>
      </c>
      <c r="F824" s="549">
        <f t="shared" si="46"/>
        <v>68031.040000000008</v>
      </c>
    </row>
    <row r="825" spans="1:6">
      <c r="A825" s="319">
        <f t="shared" si="44"/>
        <v>811</v>
      </c>
      <c r="B825" s="553">
        <v>43678</v>
      </c>
      <c r="C825" s="553">
        <v>43689</v>
      </c>
      <c r="D825" s="547">
        <f t="shared" si="45"/>
        <v>11</v>
      </c>
      <c r="E825" s="549">
        <v>6594.42</v>
      </c>
      <c r="F825" s="549">
        <f t="shared" si="46"/>
        <v>72538.62</v>
      </c>
    </row>
    <row r="826" spans="1:6">
      <c r="A826" s="319">
        <f t="shared" si="44"/>
        <v>812</v>
      </c>
      <c r="B826" s="553">
        <v>43678</v>
      </c>
      <c r="C826" s="553">
        <v>43689</v>
      </c>
      <c r="D826" s="547">
        <f t="shared" si="45"/>
        <v>11</v>
      </c>
      <c r="E826" s="549">
        <v>6727.66</v>
      </c>
      <c r="F826" s="549">
        <f t="shared" si="46"/>
        <v>74004.259999999995</v>
      </c>
    </row>
    <row r="827" spans="1:6">
      <c r="A827" s="319">
        <f t="shared" si="44"/>
        <v>813</v>
      </c>
      <c r="B827" s="553">
        <v>43678</v>
      </c>
      <c r="C827" s="553">
        <v>43689</v>
      </c>
      <c r="D827" s="547">
        <f t="shared" si="45"/>
        <v>11</v>
      </c>
      <c r="E827" s="549">
        <v>7351.14</v>
      </c>
      <c r="F827" s="549">
        <f t="shared" si="46"/>
        <v>80862.540000000008</v>
      </c>
    </row>
    <row r="828" spans="1:6">
      <c r="A828" s="319">
        <f t="shared" si="44"/>
        <v>814</v>
      </c>
      <c r="B828" s="553">
        <v>43678</v>
      </c>
      <c r="C828" s="553">
        <v>43689</v>
      </c>
      <c r="D828" s="547">
        <f t="shared" si="45"/>
        <v>11</v>
      </c>
      <c r="E828" s="549">
        <v>7713.15</v>
      </c>
      <c r="F828" s="549">
        <f t="shared" si="46"/>
        <v>84844.65</v>
      </c>
    </row>
    <row r="829" spans="1:6">
      <c r="A829" s="319">
        <f t="shared" si="44"/>
        <v>815</v>
      </c>
      <c r="B829" s="553">
        <v>43678</v>
      </c>
      <c r="C829" s="553">
        <v>43689</v>
      </c>
      <c r="D829" s="547">
        <f t="shared" si="45"/>
        <v>11</v>
      </c>
      <c r="E829" s="549">
        <v>8122.93</v>
      </c>
      <c r="F829" s="549">
        <f t="shared" si="46"/>
        <v>89352.23000000001</v>
      </c>
    </row>
    <row r="830" spans="1:6">
      <c r="A830" s="319">
        <f t="shared" si="44"/>
        <v>816</v>
      </c>
      <c r="B830" s="553">
        <v>43678</v>
      </c>
      <c r="C830" s="553">
        <v>43690</v>
      </c>
      <c r="D830" s="547">
        <f t="shared" si="45"/>
        <v>12</v>
      </c>
      <c r="E830" s="549">
        <v>9964.44</v>
      </c>
      <c r="F830" s="549">
        <f t="shared" si="46"/>
        <v>119573.28</v>
      </c>
    </row>
    <row r="831" spans="1:6">
      <c r="A831" s="319">
        <f t="shared" si="44"/>
        <v>817</v>
      </c>
      <c r="B831" s="553">
        <v>43678</v>
      </c>
      <c r="C831" s="553">
        <v>43689</v>
      </c>
      <c r="D831" s="547">
        <f t="shared" si="45"/>
        <v>11</v>
      </c>
      <c r="E831" s="549">
        <v>11029.12</v>
      </c>
      <c r="F831" s="549">
        <f t="shared" si="46"/>
        <v>121320.32000000001</v>
      </c>
    </row>
    <row r="832" spans="1:6">
      <c r="A832" s="319">
        <f t="shared" si="44"/>
        <v>818</v>
      </c>
      <c r="B832" s="553">
        <v>43678</v>
      </c>
      <c r="C832" s="553">
        <v>43689</v>
      </c>
      <c r="D832" s="547">
        <f t="shared" si="45"/>
        <v>11</v>
      </c>
      <c r="E832" s="549">
        <v>11327.66</v>
      </c>
      <c r="F832" s="549">
        <f t="shared" si="46"/>
        <v>124604.26</v>
      </c>
    </row>
    <row r="833" spans="1:6">
      <c r="A833" s="319">
        <f t="shared" si="44"/>
        <v>819</v>
      </c>
      <c r="B833" s="553">
        <v>43678</v>
      </c>
      <c r="C833" s="553">
        <v>43689</v>
      </c>
      <c r="D833" s="547">
        <f t="shared" si="45"/>
        <v>11</v>
      </c>
      <c r="E833" s="549">
        <v>15023.24</v>
      </c>
      <c r="F833" s="549">
        <f t="shared" si="46"/>
        <v>165255.63999999998</v>
      </c>
    </row>
    <row r="834" spans="1:6">
      <c r="A834" s="319">
        <f t="shared" si="44"/>
        <v>820</v>
      </c>
      <c r="B834" s="553">
        <v>43678</v>
      </c>
      <c r="C834" s="553">
        <v>43689</v>
      </c>
      <c r="D834" s="547">
        <f t="shared" si="45"/>
        <v>11</v>
      </c>
      <c r="E834" s="549">
        <v>15355.71</v>
      </c>
      <c r="F834" s="549">
        <f t="shared" si="46"/>
        <v>168912.81</v>
      </c>
    </row>
    <row r="835" spans="1:6">
      <c r="A835" s="319">
        <f t="shared" si="44"/>
        <v>821</v>
      </c>
      <c r="B835" s="553">
        <v>43678</v>
      </c>
      <c r="C835" s="553">
        <v>43689</v>
      </c>
      <c r="D835" s="547">
        <f t="shared" si="45"/>
        <v>11</v>
      </c>
      <c r="E835" s="549">
        <v>23245.08</v>
      </c>
      <c r="F835" s="549">
        <f t="shared" si="46"/>
        <v>255695.88</v>
      </c>
    </row>
    <row r="836" spans="1:6">
      <c r="A836" s="319">
        <f t="shared" si="44"/>
        <v>822</v>
      </c>
      <c r="B836" s="553">
        <v>43678</v>
      </c>
      <c r="C836" s="553">
        <v>43689</v>
      </c>
      <c r="D836" s="547">
        <f t="shared" si="45"/>
        <v>11</v>
      </c>
      <c r="E836" s="549">
        <v>30404.9</v>
      </c>
      <c r="F836" s="549">
        <f t="shared" si="46"/>
        <v>334453.90000000002</v>
      </c>
    </row>
    <row r="837" spans="1:6">
      <c r="A837" s="319">
        <f t="shared" si="44"/>
        <v>823</v>
      </c>
      <c r="B837" s="553">
        <v>43678</v>
      </c>
      <c r="C837" s="553">
        <v>43689</v>
      </c>
      <c r="D837" s="547">
        <f t="shared" si="45"/>
        <v>11</v>
      </c>
      <c r="E837" s="549">
        <v>30609.41</v>
      </c>
      <c r="F837" s="549">
        <f t="shared" si="46"/>
        <v>336703.51</v>
      </c>
    </row>
    <row r="838" spans="1:6">
      <c r="A838" s="319">
        <f t="shared" si="44"/>
        <v>824</v>
      </c>
      <c r="B838" s="553">
        <v>43678</v>
      </c>
      <c r="C838" s="553">
        <v>43689</v>
      </c>
      <c r="D838" s="547">
        <f t="shared" si="45"/>
        <v>11</v>
      </c>
      <c r="E838" s="549">
        <v>31098.02</v>
      </c>
      <c r="F838" s="549">
        <f t="shared" si="46"/>
        <v>342078.22000000003</v>
      </c>
    </row>
    <row r="839" spans="1:6">
      <c r="A839" s="319">
        <f t="shared" si="44"/>
        <v>825</v>
      </c>
      <c r="B839" s="553">
        <v>43678</v>
      </c>
      <c r="C839" s="553">
        <v>43689</v>
      </c>
      <c r="D839" s="547">
        <f t="shared" si="45"/>
        <v>11</v>
      </c>
      <c r="E839" s="549">
        <v>33767.730000000003</v>
      </c>
      <c r="F839" s="549">
        <f t="shared" si="46"/>
        <v>371445.03</v>
      </c>
    </row>
    <row r="840" spans="1:6">
      <c r="A840" s="319">
        <f t="shared" si="44"/>
        <v>826</v>
      </c>
      <c r="B840" s="553">
        <v>43679</v>
      </c>
      <c r="C840" s="553">
        <v>43719</v>
      </c>
      <c r="D840" s="547">
        <f t="shared" si="45"/>
        <v>40</v>
      </c>
      <c r="E840" s="549">
        <v>2199.9499999999998</v>
      </c>
      <c r="F840" s="549">
        <f t="shared" si="46"/>
        <v>87998</v>
      </c>
    </row>
    <row r="841" spans="1:6">
      <c r="A841" s="319">
        <f t="shared" si="44"/>
        <v>827</v>
      </c>
      <c r="B841" s="553">
        <v>43682</v>
      </c>
      <c r="C841" s="553">
        <v>43719</v>
      </c>
      <c r="D841" s="547">
        <f t="shared" si="45"/>
        <v>37</v>
      </c>
      <c r="E841" s="549">
        <v>44.69</v>
      </c>
      <c r="F841" s="549">
        <f t="shared" si="46"/>
        <v>1653.53</v>
      </c>
    </row>
    <row r="842" spans="1:6">
      <c r="A842" s="319">
        <f t="shared" si="44"/>
        <v>828</v>
      </c>
      <c r="B842" s="553">
        <v>43682</v>
      </c>
      <c r="C842" s="553">
        <v>43719</v>
      </c>
      <c r="D842" s="547">
        <f t="shared" si="45"/>
        <v>37</v>
      </c>
      <c r="E842" s="549">
        <v>626.55999999999995</v>
      </c>
      <c r="F842" s="549">
        <f t="shared" si="46"/>
        <v>23182.719999999998</v>
      </c>
    </row>
    <row r="843" spans="1:6">
      <c r="A843" s="319">
        <f t="shared" si="44"/>
        <v>829</v>
      </c>
      <c r="B843" s="553">
        <v>43683</v>
      </c>
      <c r="C843" s="553">
        <v>43719</v>
      </c>
      <c r="D843" s="547">
        <f t="shared" si="45"/>
        <v>36</v>
      </c>
      <c r="E843" s="549">
        <v>2053.87</v>
      </c>
      <c r="F843" s="549">
        <f t="shared" si="46"/>
        <v>73939.319999999992</v>
      </c>
    </row>
    <row r="844" spans="1:6">
      <c r="A844" s="319">
        <f t="shared" si="44"/>
        <v>830</v>
      </c>
      <c r="B844" s="553">
        <v>43684</v>
      </c>
      <c r="C844" s="553">
        <v>43719</v>
      </c>
      <c r="D844" s="547">
        <f t="shared" si="45"/>
        <v>35</v>
      </c>
      <c r="E844" s="549">
        <v>2027.29</v>
      </c>
      <c r="F844" s="549">
        <f t="shared" si="46"/>
        <v>70955.149999999994</v>
      </c>
    </row>
    <row r="845" spans="1:6">
      <c r="A845" s="319">
        <f t="shared" si="44"/>
        <v>831</v>
      </c>
      <c r="B845" s="553">
        <v>43685</v>
      </c>
      <c r="C845" s="553">
        <v>43719</v>
      </c>
      <c r="D845" s="547">
        <f t="shared" si="45"/>
        <v>34</v>
      </c>
      <c r="E845" s="549">
        <v>236.63</v>
      </c>
      <c r="F845" s="549">
        <f t="shared" si="46"/>
        <v>8045.42</v>
      </c>
    </row>
    <row r="846" spans="1:6">
      <c r="A846" s="319">
        <f t="shared" si="44"/>
        <v>832</v>
      </c>
      <c r="B846" s="553">
        <v>43685</v>
      </c>
      <c r="C846" s="553">
        <v>43719</v>
      </c>
      <c r="D846" s="547">
        <f t="shared" si="45"/>
        <v>34</v>
      </c>
      <c r="E846" s="549">
        <v>2002.94</v>
      </c>
      <c r="F846" s="549">
        <f t="shared" si="46"/>
        <v>68099.960000000006</v>
      </c>
    </row>
    <row r="847" spans="1:6">
      <c r="A847" s="319">
        <f t="shared" ref="A847:A910" si="47">A846+1</f>
        <v>833</v>
      </c>
      <c r="B847" s="553">
        <v>43685</v>
      </c>
      <c r="C847" s="553">
        <v>43719</v>
      </c>
      <c r="D847" s="547">
        <f t="shared" si="45"/>
        <v>34</v>
      </c>
      <c r="E847" s="549">
        <v>3079.85</v>
      </c>
      <c r="F847" s="549">
        <f t="shared" si="46"/>
        <v>104714.9</v>
      </c>
    </row>
    <row r="848" spans="1:6">
      <c r="A848" s="319">
        <f t="shared" si="47"/>
        <v>834</v>
      </c>
      <c r="B848" s="553">
        <v>43686</v>
      </c>
      <c r="C848" s="553">
        <v>43719</v>
      </c>
      <c r="D848" s="547">
        <f t="shared" si="45"/>
        <v>33</v>
      </c>
      <c r="E848" s="549">
        <v>361.52</v>
      </c>
      <c r="F848" s="549">
        <f t="shared" si="46"/>
        <v>11930.16</v>
      </c>
    </row>
    <row r="849" spans="1:6">
      <c r="A849" s="319">
        <f t="shared" si="47"/>
        <v>835</v>
      </c>
      <c r="B849" s="553">
        <v>43686</v>
      </c>
      <c r="C849" s="553">
        <v>43719</v>
      </c>
      <c r="D849" s="547">
        <f t="shared" si="45"/>
        <v>33</v>
      </c>
      <c r="E849" s="549">
        <v>571.85</v>
      </c>
      <c r="F849" s="549">
        <f t="shared" si="46"/>
        <v>18871.05</v>
      </c>
    </row>
    <row r="850" spans="1:6">
      <c r="A850" s="319">
        <f t="shared" si="47"/>
        <v>836</v>
      </c>
      <c r="B850" s="553">
        <v>43686</v>
      </c>
      <c r="C850" s="553">
        <v>43719</v>
      </c>
      <c r="D850" s="547">
        <f t="shared" si="45"/>
        <v>33</v>
      </c>
      <c r="E850" s="549">
        <v>1907.72</v>
      </c>
      <c r="F850" s="549">
        <f t="shared" si="46"/>
        <v>62954.76</v>
      </c>
    </row>
    <row r="851" spans="1:6">
      <c r="A851" s="319">
        <f t="shared" si="47"/>
        <v>837</v>
      </c>
      <c r="B851" s="553">
        <v>43686</v>
      </c>
      <c r="C851" s="553">
        <v>43719</v>
      </c>
      <c r="D851" s="547">
        <f t="shared" si="45"/>
        <v>33</v>
      </c>
      <c r="E851" s="549">
        <v>2255.37</v>
      </c>
      <c r="F851" s="549">
        <f t="shared" si="46"/>
        <v>74427.209999999992</v>
      </c>
    </row>
    <row r="852" spans="1:6">
      <c r="A852" s="319">
        <f t="shared" si="47"/>
        <v>838</v>
      </c>
      <c r="B852" s="553">
        <v>43686</v>
      </c>
      <c r="C852" s="553">
        <v>43719</v>
      </c>
      <c r="D852" s="547">
        <f t="shared" si="45"/>
        <v>33</v>
      </c>
      <c r="E852" s="549">
        <v>2788.85</v>
      </c>
      <c r="F852" s="549">
        <f t="shared" si="46"/>
        <v>92032.05</v>
      </c>
    </row>
    <row r="853" spans="1:6">
      <c r="A853" s="319">
        <f t="shared" si="47"/>
        <v>839</v>
      </c>
      <c r="B853" s="553">
        <v>43689</v>
      </c>
      <c r="C853" s="553">
        <v>43719</v>
      </c>
      <c r="D853" s="547">
        <f t="shared" si="45"/>
        <v>30</v>
      </c>
      <c r="E853" s="549">
        <v>2951.86</v>
      </c>
      <c r="F853" s="549">
        <f t="shared" si="46"/>
        <v>88555.8</v>
      </c>
    </row>
    <row r="854" spans="1:6">
      <c r="A854" s="319">
        <f t="shared" si="47"/>
        <v>840</v>
      </c>
      <c r="B854" s="553">
        <v>43692</v>
      </c>
      <c r="C854" s="553">
        <v>43719</v>
      </c>
      <c r="D854" s="547">
        <f t="shared" si="45"/>
        <v>27</v>
      </c>
      <c r="E854" s="549">
        <v>17884.169999999998</v>
      </c>
      <c r="F854" s="549">
        <f t="shared" si="46"/>
        <v>482872.58999999997</v>
      </c>
    </row>
    <row r="855" spans="1:6">
      <c r="A855" s="319">
        <f t="shared" si="47"/>
        <v>841</v>
      </c>
      <c r="B855" s="553">
        <v>43697</v>
      </c>
      <c r="C855" s="553">
        <v>43719</v>
      </c>
      <c r="D855" s="547">
        <f t="shared" si="45"/>
        <v>22</v>
      </c>
      <c r="E855" s="549">
        <v>2225.7199999999998</v>
      </c>
      <c r="F855" s="549">
        <f t="shared" si="46"/>
        <v>48965.84</v>
      </c>
    </row>
    <row r="856" spans="1:6">
      <c r="A856" s="319">
        <f t="shared" si="47"/>
        <v>842</v>
      </c>
      <c r="B856" s="553">
        <v>43697</v>
      </c>
      <c r="C856" s="553">
        <v>43719</v>
      </c>
      <c r="D856" s="547">
        <f t="shared" si="45"/>
        <v>22</v>
      </c>
      <c r="E856" s="549">
        <v>2416.15</v>
      </c>
      <c r="F856" s="549">
        <f t="shared" si="46"/>
        <v>53155.3</v>
      </c>
    </row>
    <row r="857" spans="1:6">
      <c r="A857" s="319">
        <f t="shared" si="47"/>
        <v>843</v>
      </c>
      <c r="B857" s="553">
        <v>43703</v>
      </c>
      <c r="C857" s="553">
        <v>43719</v>
      </c>
      <c r="D857" s="547">
        <f t="shared" si="45"/>
        <v>16</v>
      </c>
      <c r="E857" s="549">
        <v>289.20999999999998</v>
      </c>
      <c r="F857" s="549">
        <f t="shared" si="46"/>
        <v>4627.3599999999997</v>
      </c>
    </row>
    <row r="858" spans="1:6">
      <c r="A858" s="319">
        <f t="shared" si="47"/>
        <v>844</v>
      </c>
      <c r="B858" s="553">
        <v>43703</v>
      </c>
      <c r="C858" s="553">
        <v>43719</v>
      </c>
      <c r="D858" s="547">
        <f t="shared" si="45"/>
        <v>16</v>
      </c>
      <c r="E858" s="549">
        <v>1301</v>
      </c>
      <c r="F858" s="549">
        <f t="shared" si="46"/>
        <v>20816</v>
      </c>
    </row>
    <row r="859" spans="1:6">
      <c r="A859" s="319">
        <f t="shared" si="47"/>
        <v>845</v>
      </c>
      <c r="B859" s="553">
        <v>43704</v>
      </c>
      <c r="C859" s="553">
        <v>43719</v>
      </c>
      <c r="D859" s="547">
        <f t="shared" si="45"/>
        <v>15</v>
      </c>
      <c r="E859" s="549">
        <v>1314.29</v>
      </c>
      <c r="F859" s="549">
        <f t="shared" si="46"/>
        <v>19714.349999999999</v>
      </c>
    </row>
    <row r="860" spans="1:6">
      <c r="A860" s="319">
        <f t="shared" si="47"/>
        <v>846</v>
      </c>
      <c r="B860" s="553">
        <v>43705</v>
      </c>
      <c r="C860" s="553">
        <v>43719</v>
      </c>
      <c r="D860" s="547">
        <f t="shared" si="45"/>
        <v>14</v>
      </c>
      <c r="E860" s="549">
        <v>92.02</v>
      </c>
      <c r="F860" s="549">
        <f t="shared" si="46"/>
        <v>1288.28</v>
      </c>
    </row>
    <row r="861" spans="1:6">
      <c r="A861" s="319">
        <f t="shared" si="47"/>
        <v>847</v>
      </c>
      <c r="B861" s="553">
        <v>43705</v>
      </c>
      <c r="C861" s="553">
        <v>43719</v>
      </c>
      <c r="D861" s="547">
        <f t="shared" si="45"/>
        <v>14</v>
      </c>
      <c r="E861" s="549">
        <v>3272.8</v>
      </c>
      <c r="F861" s="549">
        <f t="shared" si="46"/>
        <v>45819.200000000004</v>
      </c>
    </row>
    <row r="862" spans="1:6">
      <c r="A862" s="319">
        <f t="shared" si="47"/>
        <v>848</v>
      </c>
      <c r="B862" s="553">
        <v>43706</v>
      </c>
      <c r="C862" s="553">
        <v>43747</v>
      </c>
      <c r="D862" s="547">
        <f t="shared" si="45"/>
        <v>41</v>
      </c>
      <c r="E862" s="549">
        <v>519.27</v>
      </c>
      <c r="F862" s="549">
        <f t="shared" si="46"/>
        <v>21290.07</v>
      </c>
    </row>
    <row r="863" spans="1:6">
      <c r="A863" s="319">
        <f t="shared" si="47"/>
        <v>849</v>
      </c>
      <c r="B863" s="553">
        <v>43706</v>
      </c>
      <c r="C863" s="553">
        <v>43747</v>
      </c>
      <c r="D863" s="547">
        <f t="shared" si="45"/>
        <v>41</v>
      </c>
      <c r="E863" s="549">
        <v>1363</v>
      </c>
      <c r="F863" s="549">
        <f t="shared" si="46"/>
        <v>55883</v>
      </c>
    </row>
    <row r="864" spans="1:6">
      <c r="A864" s="319">
        <f t="shared" si="47"/>
        <v>850</v>
      </c>
      <c r="B864" s="553">
        <v>43709</v>
      </c>
      <c r="C864" s="553">
        <v>43719</v>
      </c>
      <c r="D864" s="547">
        <f t="shared" si="45"/>
        <v>10</v>
      </c>
      <c r="E864" s="549">
        <v>26.29</v>
      </c>
      <c r="F864" s="549">
        <f t="shared" si="46"/>
        <v>262.89999999999998</v>
      </c>
    </row>
    <row r="865" spans="1:6">
      <c r="A865" s="319">
        <f t="shared" si="47"/>
        <v>851</v>
      </c>
      <c r="B865" s="553">
        <v>43709</v>
      </c>
      <c r="C865" s="553">
        <v>43719</v>
      </c>
      <c r="D865" s="547">
        <f t="shared" si="45"/>
        <v>10</v>
      </c>
      <c r="E865" s="549">
        <v>39.44</v>
      </c>
      <c r="F865" s="549">
        <f t="shared" si="46"/>
        <v>394.4</v>
      </c>
    </row>
    <row r="866" spans="1:6">
      <c r="A866" s="319">
        <f t="shared" si="47"/>
        <v>852</v>
      </c>
      <c r="B866" s="553">
        <v>43709</v>
      </c>
      <c r="C866" s="553">
        <v>43719</v>
      </c>
      <c r="D866" s="547">
        <f t="shared" si="45"/>
        <v>10</v>
      </c>
      <c r="E866" s="549">
        <v>44.69</v>
      </c>
      <c r="F866" s="549">
        <f t="shared" si="46"/>
        <v>446.9</v>
      </c>
    </row>
    <row r="867" spans="1:6">
      <c r="A867" s="319">
        <f t="shared" si="47"/>
        <v>853</v>
      </c>
      <c r="B867" s="553">
        <v>43709</v>
      </c>
      <c r="C867" s="553">
        <v>43719</v>
      </c>
      <c r="D867" s="547">
        <f t="shared" si="45"/>
        <v>10</v>
      </c>
      <c r="E867" s="549">
        <v>44.69</v>
      </c>
      <c r="F867" s="549">
        <f t="shared" si="46"/>
        <v>446.9</v>
      </c>
    </row>
    <row r="868" spans="1:6">
      <c r="A868" s="319">
        <f t="shared" si="47"/>
        <v>854</v>
      </c>
      <c r="B868" s="553">
        <v>43709</v>
      </c>
      <c r="C868" s="553">
        <v>43719</v>
      </c>
      <c r="D868" s="547">
        <f t="shared" si="45"/>
        <v>10</v>
      </c>
      <c r="E868" s="549">
        <v>47.71</v>
      </c>
      <c r="F868" s="549">
        <f t="shared" si="46"/>
        <v>477.1</v>
      </c>
    </row>
    <row r="869" spans="1:6">
      <c r="A869" s="319">
        <f t="shared" si="47"/>
        <v>855</v>
      </c>
      <c r="B869" s="553">
        <v>43709</v>
      </c>
      <c r="C869" s="553">
        <v>43719</v>
      </c>
      <c r="D869" s="547">
        <f t="shared" ref="D869:D930" si="48">C869-B869</f>
        <v>10</v>
      </c>
      <c r="E869" s="549">
        <v>197.19</v>
      </c>
      <c r="F869" s="549">
        <f t="shared" ref="F869:F930" si="49">E869*D869</f>
        <v>1971.9</v>
      </c>
    </row>
    <row r="870" spans="1:6">
      <c r="A870" s="319">
        <f t="shared" si="47"/>
        <v>856</v>
      </c>
      <c r="B870" s="553">
        <v>43709</v>
      </c>
      <c r="C870" s="553">
        <v>43719</v>
      </c>
      <c r="D870" s="547">
        <f t="shared" si="48"/>
        <v>10</v>
      </c>
      <c r="E870" s="549">
        <v>236.63</v>
      </c>
      <c r="F870" s="549">
        <f t="shared" si="49"/>
        <v>2366.3000000000002</v>
      </c>
    </row>
    <row r="871" spans="1:6">
      <c r="A871" s="319">
        <f t="shared" si="47"/>
        <v>857</v>
      </c>
      <c r="B871" s="553">
        <v>43709</v>
      </c>
      <c r="C871" s="553">
        <v>43719</v>
      </c>
      <c r="D871" s="547">
        <f t="shared" si="48"/>
        <v>10</v>
      </c>
      <c r="E871" s="549">
        <v>243.2</v>
      </c>
      <c r="F871" s="549">
        <f t="shared" si="49"/>
        <v>2432</v>
      </c>
    </row>
    <row r="872" spans="1:6">
      <c r="A872" s="319">
        <f t="shared" si="47"/>
        <v>858</v>
      </c>
      <c r="B872" s="553">
        <v>43709</v>
      </c>
      <c r="C872" s="553">
        <v>43719</v>
      </c>
      <c r="D872" s="547">
        <f t="shared" si="48"/>
        <v>10</v>
      </c>
      <c r="E872" s="549">
        <v>262.92</v>
      </c>
      <c r="F872" s="549">
        <f t="shared" si="49"/>
        <v>2629.2000000000003</v>
      </c>
    </row>
    <row r="873" spans="1:6">
      <c r="A873" s="319">
        <f t="shared" si="47"/>
        <v>859</v>
      </c>
      <c r="B873" s="553">
        <v>43709</v>
      </c>
      <c r="C873" s="553">
        <v>43719</v>
      </c>
      <c r="D873" s="547">
        <f t="shared" si="48"/>
        <v>10</v>
      </c>
      <c r="E873" s="549">
        <v>328.65</v>
      </c>
      <c r="F873" s="549">
        <f t="shared" si="49"/>
        <v>3286.5</v>
      </c>
    </row>
    <row r="874" spans="1:6">
      <c r="A874" s="319">
        <f t="shared" si="47"/>
        <v>860</v>
      </c>
      <c r="B874" s="553">
        <v>43709</v>
      </c>
      <c r="C874" s="553">
        <v>43719</v>
      </c>
      <c r="D874" s="547">
        <f t="shared" si="48"/>
        <v>10</v>
      </c>
      <c r="E874" s="549">
        <v>341.8</v>
      </c>
      <c r="F874" s="549">
        <f t="shared" si="49"/>
        <v>3418</v>
      </c>
    </row>
    <row r="875" spans="1:6">
      <c r="A875" s="319">
        <f t="shared" si="47"/>
        <v>861</v>
      </c>
      <c r="B875" s="553">
        <v>43709</v>
      </c>
      <c r="C875" s="553">
        <v>43719</v>
      </c>
      <c r="D875" s="547">
        <f t="shared" si="48"/>
        <v>10</v>
      </c>
      <c r="E875" s="549">
        <v>512.69000000000005</v>
      </c>
      <c r="F875" s="549">
        <f t="shared" si="49"/>
        <v>5126.9000000000005</v>
      </c>
    </row>
    <row r="876" spans="1:6">
      <c r="A876" s="319">
        <f t="shared" si="47"/>
        <v>862</v>
      </c>
      <c r="B876" s="553">
        <v>43709</v>
      </c>
      <c r="C876" s="553">
        <v>43719</v>
      </c>
      <c r="D876" s="547">
        <f t="shared" si="48"/>
        <v>10</v>
      </c>
      <c r="E876" s="549">
        <v>652.73</v>
      </c>
      <c r="F876" s="549">
        <f t="shared" si="49"/>
        <v>6527.3</v>
      </c>
    </row>
    <row r="877" spans="1:6">
      <c r="A877" s="319">
        <f t="shared" si="47"/>
        <v>863</v>
      </c>
      <c r="B877" s="553">
        <v>43709</v>
      </c>
      <c r="C877" s="553">
        <v>43719</v>
      </c>
      <c r="D877" s="547">
        <f t="shared" si="48"/>
        <v>10</v>
      </c>
      <c r="E877" s="549">
        <v>719.74</v>
      </c>
      <c r="F877" s="549">
        <f t="shared" si="49"/>
        <v>7197.4</v>
      </c>
    </row>
    <row r="878" spans="1:6">
      <c r="A878" s="319">
        <f t="shared" si="47"/>
        <v>864</v>
      </c>
      <c r="B878" s="553">
        <v>43709</v>
      </c>
      <c r="C878" s="553">
        <v>43719</v>
      </c>
      <c r="D878" s="547">
        <f t="shared" si="48"/>
        <v>10</v>
      </c>
      <c r="E878" s="549">
        <v>817.58</v>
      </c>
      <c r="F878" s="549">
        <f t="shared" si="49"/>
        <v>8175.8</v>
      </c>
    </row>
    <row r="879" spans="1:6">
      <c r="A879" s="319">
        <f t="shared" si="47"/>
        <v>865</v>
      </c>
      <c r="B879" s="553">
        <v>43709</v>
      </c>
      <c r="C879" s="553">
        <v>43719</v>
      </c>
      <c r="D879" s="547">
        <f t="shared" si="48"/>
        <v>10</v>
      </c>
      <c r="E879" s="549">
        <v>887.36</v>
      </c>
      <c r="F879" s="549">
        <f t="shared" si="49"/>
        <v>8873.6</v>
      </c>
    </row>
    <row r="880" spans="1:6">
      <c r="A880" s="319">
        <f t="shared" si="47"/>
        <v>866</v>
      </c>
      <c r="B880" s="553">
        <v>43709</v>
      </c>
      <c r="C880" s="553">
        <v>43719</v>
      </c>
      <c r="D880" s="547">
        <f t="shared" si="48"/>
        <v>10</v>
      </c>
      <c r="E880" s="549">
        <v>982.97</v>
      </c>
      <c r="F880" s="549">
        <f t="shared" si="49"/>
        <v>9829.7000000000007</v>
      </c>
    </row>
    <row r="881" spans="1:6">
      <c r="A881" s="319">
        <f t="shared" si="47"/>
        <v>867</v>
      </c>
      <c r="B881" s="553">
        <v>43709</v>
      </c>
      <c r="C881" s="553">
        <v>43719</v>
      </c>
      <c r="D881" s="547">
        <f t="shared" si="48"/>
        <v>10</v>
      </c>
      <c r="E881" s="549">
        <v>1045.1099999999999</v>
      </c>
      <c r="F881" s="549">
        <f t="shared" si="49"/>
        <v>10451.099999999999</v>
      </c>
    </row>
    <row r="882" spans="1:6">
      <c r="A882" s="319">
        <f t="shared" si="47"/>
        <v>868</v>
      </c>
      <c r="B882" s="553">
        <v>43709</v>
      </c>
      <c r="C882" s="553">
        <v>43719</v>
      </c>
      <c r="D882" s="547">
        <f t="shared" si="48"/>
        <v>10</v>
      </c>
      <c r="E882" s="549">
        <v>1205.79</v>
      </c>
      <c r="F882" s="549">
        <f t="shared" si="49"/>
        <v>12057.9</v>
      </c>
    </row>
    <row r="883" spans="1:6">
      <c r="A883" s="319">
        <f t="shared" si="47"/>
        <v>869</v>
      </c>
      <c r="B883" s="553">
        <v>43709</v>
      </c>
      <c r="C883" s="553">
        <v>43719</v>
      </c>
      <c r="D883" s="547">
        <f t="shared" si="48"/>
        <v>10</v>
      </c>
      <c r="E883" s="549">
        <v>1262.02</v>
      </c>
      <c r="F883" s="549">
        <f t="shared" si="49"/>
        <v>12620.2</v>
      </c>
    </row>
    <row r="884" spans="1:6">
      <c r="A884" s="319">
        <f t="shared" si="47"/>
        <v>870</v>
      </c>
      <c r="B884" s="553">
        <v>43709</v>
      </c>
      <c r="C884" s="553">
        <v>43719</v>
      </c>
      <c r="D884" s="547">
        <f t="shared" si="48"/>
        <v>10</v>
      </c>
      <c r="E884" s="549">
        <v>1385.15</v>
      </c>
      <c r="F884" s="549">
        <f t="shared" si="49"/>
        <v>13851.5</v>
      </c>
    </row>
    <row r="885" spans="1:6">
      <c r="A885" s="319">
        <f t="shared" si="47"/>
        <v>871</v>
      </c>
      <c r="B885" s="553">
        <v>43709</v>
      </c>
      <c r="C885" s="553">
        <v>43719</v>
      </c>
      <c r="D885" s="547">
        <f t="shared" si="48"/>
        <v>10</v>
      </c>
      <c r="E885" s="549">
        <v>1409.5</v>
      </c>
      <c r="F885" s="549">
        <f t="shared" si="49"/>
        <v>14095</v>
      </c>
    </row>
    <row r="886" spans="1:6">
      <c r="A886" s="319">
        <f t="shared" si="47"/>
        <v>872</v>
      </c>
      <c r="B886" s="553">
        <v>43709</v>
      </c>
      <c r="C886" s="553">
        <v>43719</v>
      </c>
      <c r="D886" s="547">
        <f t="shared" si="48"/>
        <v>10</v>
      </c>
      <c r="E886" s="549">
        <v>1728.7</v>
      </c>
      <c r="F886" s="549">
        <f t="shared" si="49"/>
        <v>17287</v>
      </c>
    </row>
    <row r="887" spans="1:6">
      <c r="A887" s="319">
        <f t="shared" si="47"/>
        <v>873</v>
      </c>
      <c r="B887" s="553">
        <v>43709</v>
      </c>
      <c r="C887" s="553">
        <v>43719</v>
      </c>
      <c r="D887" s="547">
        <f t="shared" si="48"/>
        <v>10</v>
      </c>
      <c r="E887" s="549">
        <v>2007</v>
      </c>
      <c r="F887" s="549">
        <f t="shared" si="49"/>
        <v>20070</v>
      </c>
    </row>
    <row r="888" spans="1:6">
      <c r="A888" s="319">
        <f t="shared" si="47"/>
        <v>874</v>
      </c>
      <c r="B888" s="553">
        <v>43709</v>
      </c>
      <c r="C888" s="553">
        <v>43719</v>
      </c>
      <c r="D888" s="547">
        <f t="shared" si="48"/>
        <v>10</v>
      </c>
      <c r="E888" s="549">
        <v>2007</v>
      </c>
      <c r="F888" s="549">
        <f t="shared" si="49"/>
        <v>20070</v>
      </c>
    </row>
    <row r="889" spans="1:6">
      <c r="A889" s="319">
        <f t="shared" si="47"/>
        <v>875</v>
      </c>
      <c r="B889" s="553">
        <v>43709</v>
      </c>
      <c r="C889" s="553">
        <v>43719</v>
      </c>
      <c r="D889" s="547">
        <f t="shared" si="48"/>
        <v>10</v>
      </c>
      <c r="E889" s="549">
        <v>2007.63</v>
      </c>
      <c r="F889" s="549">
        <f t="shared" si="49"/>
        <v>20076.300000000003</v>
      </c>
    </row>
    <row r="890" spans="1:6">
      <c r="A890" s="319">
        <f t="shared" si="47"/>
        <v>876</v>
      </c>
      <c r="B890" s="553">
        <v>43709</v>
      </c>
      <c r="C890" s="553">
        <v>43719</v>
      </c>
      <c r="D890" s="547">
        <f t="shared" si="48"/>
        <v>10</v>
      </c>
      <c r="E890" s="549">
        <v>2025.86</v>
      </c>
      <c r="F890" s="549">
        <f t="shared" si="49"/>
        <v>20258.599999999999</v>
      </c>
    </row>
    <row r="891" spans="1:6">
      <c r="A891" s="319">
        <f t="shared" si="47"/>
        <v>877</v>
      </c>
      <c r="B891" s="553">
        <v>43709</v>
      </c>
      <c r="C891" s="553">
        <v>43719</v>
      </c>
      <c r="D891" s="547">
        <f t="shared" si="48"/>
        <v>10</v>
      </c>
      <c r="E891" s="549">
        <v>2149.67</v>
      </c>
      <c r="F891" s="549">
        <f t="shared" si="49"/>
        <v>21496.7</v>
      </c>
    </row>
    <row r="892" spans="1:6">
      <c r="A892" s="319">
        <f t="shared" si="47"/>
        <v>878</v>
      </c>
      <c r="B892" s="553">
        <v>43709</v>
      </c>
      <c r="C892" s="553">
        <v>43719</v>
      </c>
      <c r="D892" s="547">
        <f t="shared" si="48"/>
        <v>10</v>
      </c>
      <c r="E892" s="549">
        <v>2201.21</v>
      </c>
      <c r="F892" s="549">
        <f t="shared" si="49"/>
        <v>22012.1</v>
      </c>
    </row>
    <row r="893" spans="1:6">
      <c r="A893" s="319">
        <f t="shared" si="47"/>
        <v>879</v>
      </c>
      <c r="B893" s="553">
        <v>43709</v>
      </c>
      <c r="C893" s="553">
        <v>43719</v>
      </c>
      <c r="D893" s="547">
        <f t="shared" si="48"/>
        <v>10</v>
      </c>
      <c r="E893" s="549">
        <v>2484.66</v>
      </c>
      <c r="F893" s="549">
        <f t="shared" si="49"/>
        <v>24846.6</v>
      </c>
    </row>
    <row r="894" spans="1:6">
      <c r="A894" s="319">
        <f t="shared" si="47"/>
        <v>880</v>
      </c>
      <c r="B894" s="553">
        <v>43709</v>
      </c>
      <c r="C894" s="553">
        <v>43719</v>
      </c>
      <c r="D894" s="547">
        <f t="shared" si="48"/>
        <v>10</v>
      </c>
      <c r="E894" s="549">
        <v>2485.92</v>
      </c>
      <c r="F894" s="549">
        <f t="shared" si="49"/>
        <v>24859.200000000001</v>
      </c>
    </row>
    <row r="895" spans="1:6">
      <c r="A895" s="319">
        <f t="shared" si="47"/>
        <v>881</v>
      </c>
      <c r="B895" s="553">
        <v>43709</v>
      </c>
      <c r="C895" s="553">
        <v>43719</v>
      </c>
      <c r="D895" s="547">
        <f t="shared" si="48"/>
        <v>10</v>
      </c>
      <c r="E895" s="549">
        <v>2567.13</v>
      </c>
      <c r="F895" s="549">
        <f t="shared" si="49"/>
        <v>25671.300000000003</v>
      </c>
    </row>
    <row r="896" spans="1:6">
      <c r="A896" s="319">
        <f t="shared" si="47"/>
        <v>882</v>
      </c>
      <c r="B896" s="553">
        <v>43709</v>
      </c>
      <c r="C896" s="553">
        <v>43719</v>
      </c>
      <c r="D896" s="547">
        <f t="shared" si="48"/>
        <v>10</v>
      </c>
      <c r="E896" s="549">
        <v>2635.77</v>
      </c>
      <c r="F896" s="549">
        <f t="shared" si="49"/>
        <v>26357.7</v>
      </c>
    </row>
    <row r="897" spans="1:6">
      <c r="A897" s="319">
        <f t="shared" si="47"/>
        <v>883</v>
      </c>
      <c r="B897" s="553">
        <v>43709</v>
      </c>
      <c r="C897" s="553">
        <v>43719</v>
      </c>
      <c r="D897" s="547">
        <f t="shared" si="48"/>
        <v>10</v>
      </c>
      <c r="E897" s="549">
        <v>2670.57</v>
      </c>
      <c r="F897" s="549">
        <f t="shared" si="49"/>
        <v>26705.7</v>
      </c>
    </row>
    <row r="898" spans="1:6">
      <c r="A898" s="319">
        <f t="shared" si="47"/>
        <v>884</v>
      </c>
      <c r="B898" s="553">
        <v>43709</v>
      </c>
      <c r="C898" s="553">
        <v>43719</v>
      </c>
      <c r="D898" s="547">
        <f t="shared" si="48"/>
        <v>10</v>
      </c>
      <c r="E898" s="549">
        <v>2710.29</v>
      </c>
      <c r="F898" s="549">
        <f t="shared" si="49"/>
        <v>27102.9</v>
      </c>
    </row>
    <row r="899" spans="1:6">
      <c r="A899" s="319">
        <f t="shared" si="47"/>
        <v>885</v>
      </c>
      <c r="B899" s="553">
        <v>43709</v>
      </c>
      <c r="C899" s="553">
        <v>43719</v>
      </c>
      <c r="D899" s="547">
        <f t="shared" si="48"/>
        <v>10</v>
      </c>
      <c r="E899" s="549">
        <v>2784.67</v>
      </c>
      <c r="F899" s="549">
        <f t="shared" si="49"/>
        <v>27846.7</v>
      </c>
    </row>
    <row r="900" spans="1:6">
      <c r="A900" s="319">
        <f t="shared" si="47"/>
        <v>886</v>
      </c>
      <c r="B900" s="553">
        <v>43709</v>
      </c>
      <c r="C900" s="553">
        <v>43719</v>
      </c>
      <c r="D900" s="547">
        <f t="shared" si="48"/>
        <v>10</v>
      </c>
      <c r="E900" s="549">
        <v>2897.58</v>
      </c>
      <c r="F900" s="549">
        <f t="shared" si="49"/>
        <v>28975.8</v>
      </c>
    </row>
    <row r="901" spans="1:6">
      <c r="A901" s="319">
        <f t="shared" si="47"/>
        <v>887</v>
      </c>
      <c r="B901" s="553">
        <v>43709</v>
      </c>
      <c r="C901" s="553">
        <v>43719</v>
      </c>
      <c r="D901" s="547">
        <f t="shared" si="48"/>
        <v>10</v>
      </c>
      <c r="E901" s="549">
        <v>2957.29</v>
      </c>
      <c r="F901" s="549">
        <f t="shared" si="49"/>
        <v>29572.9</v>
      </c>
    </row>
    <row r="902" spans="1:6">
      <c r="A902" s="319">
        <f t="shared" si="47"/>
        <v>888</v>
      </c>
      <c r="B902" s="553">
        <v>43709</v>
      </c>
      <c r="C902" s="553">
        <v>43719</v>
      </c>
      <c r="D902" s="547">
        <f t="shared" si="48"/>
        <v>10</v>
      </c>
      <c r="E902" s="549">
        <v>2999.4</v>
      </c>
      <c r="F902" s="549">
        <f t="shared" si="49"/>
        <v>29994</v>
      </c>
    </row>
    <row r="903" spans="1:6">
      <c r="A903" s="319">
        <f t="shared" si="47"/>
        <v>889</v>
      </c>
      <c r="B903" s="553">
        <v>43709</v>
      </c>
      <c r="C903" s="553">
        <v>43719</v>
      </c>
      <c r="D903" s="547">
        <f t="shared" si="48"/>
        <v>10</v>
      </c>
      <c r="E903" s="549">
        <v>3025.17</v>
      </c>
      <c r="F903" s="549">
        <f t="shared" si="49"/>
        <v>30251.7</v>
      </c>
    </row>
    <row r="904" spans="1:6">
      <c r="A904" s="319">
        <f t="shared" si="47"/>
        <v>890</v>
      </c>
      <c r="B904" s="553">
        <v>43709</v>
      </c>
      <c r="C904" s="553">
        <v>43719</v>
      </c>
      <c r="D904" s="547">
        <f t="shared" si="48"/>
        <v>10</v>
      </c>
      <c r="E904" s="549">
        <v>3115.67</v>
      </c>
      <c r="F904" s="549">
        <f t="shared" si="49"/>
        <v>31156.7</v>
      </c>
    </row>
    <row r="905" spans="1:6">
      <c r="A905" s="319">
        <f t="shared" si="47"/>
        <v>891</v>
      </c>
      <c r="B905" s="553">
        <v>43709</v>
      </c>
      <c r="C905" s="553">
        <v>43719</v>
      </c>
      <c r="D905" s="547">
        <f t="shared" si="48"/>
        <v>10</v>
      </c>
      <c r="E905" s="549">
        <v>3116.21</v>
      </c>
      <c r="F905" s="549">
        <f t="shared" si="49"/>
        <v>31162.1</v>
      </c>
    </row>
    <row r="906" spans="1:6">
      <c r="A906" s="319">
        <f t="shared" si="47"/>
        <v>892</v>
      </c>
      <c r="B906" s="553">
        <v>43709</v>
      </c>
      <c r="C906" s="553">
        <v>43719</v>
      </c>
      <c r="D906" s="547">
        <f t="shared" si="48"/>
        <v>10</v>
      </c>
      <c r="E906" s="549">
        <v>3118.82</v>
      </c>
      <c r="F906" s="549">
        <f t="shared" si="49"/>
        <v>31188.2</v>
      </c>
    </row>
    <row r="907" spans="1:6">
      <c r="A907" s="319">
        <f t="shared" si="47"/>
        <v>893</v>
      </c>
      <c r="B907" s="553">
        <v>43709</v>
      </c>
      <c r="C907" s="553">
        <v>43719</v>
      </c>
      <c r="D907" s="547">
        <f t="shared" si="48"/>
        <v>10</v>
      </c>
      <c r="E907" s="549">
        <v>3149.61</v>
      </c>
      <c r="F907" s="549">
        <f t="shared" si="49"/>
        <v>31496.100000000002</v>
      </c>
    </row>
    <row r="908" spans="1:6">
      <c r="A908" s="319">
        <f t="shared" si="47"/>
        <v>894</v>
      </c>
      <c r="B908" s="553">
        <v>43709</v>
      </c>
      <c r="C908" s="553">
        <v>43719</v>
      </c>
      <c r="D908" s="547">
        <f t="shared" si="48"/>
        <v>10</v>
      </c>
      <c r="E908" s="549">
        <v>3194.24</v>
      </c>
      <c r="F908" s="549">
        <f t="shared" si="49"/>
        <v>31942.399999999998</v>
      </c>
    </row>
    <row r="909" spans="1:6">
      <c r="A909" s="319">
        <f t="shared" si="47"/>
        <v>895</v>
      </c>
      <c r="B909" s="553">
        <v>43709</v>
      </c>
      <c r="C909" s="553">
        <v>43719</v>
      </c>
      <c r="D909" s="547">
        <f t="shared" si="48"/>
        <v>10</v>
      </c>
      <c r="E909" s="549">
        <v>3215.61</v>
      </c>
      <c r="F909" s="549">
        <f t="shared" si="49"/>
        <v>32156.100000000002</v>
      </c>
    </row>
    <row r="910" spans="1:6">
      <c r="A910" s="319">
        <f t="shared" si="47"/>
        <v>896</v>
      </c>
      <c r="B910" s="553">
        <v>43709</v>
      </c>
      <c r="C910" s="553">
        <v>43719</v>
      </c>
      <c r="D910" s="547">
        <f t="shared" si="48"/>
        <v>10</v>
      </c>
      <c r="E910" s="549">
        <v>3218.12</v>
      </c>
      <c r="F910" s="549">
        <f t="shared" si="49"/>
        <v>32181.199999999997</v>
      </c>
    </row>
    <row r="911" spans="1:6">
      <c r="A911" s="319">
        <f t="shared" ref="A911:A974" si="50">A910+1</f>
        <v>897</v>
      </c>
      <c r="B911" s="553">
        <v>43709</v>
      </c>
      <c r="C911" s="553">
        <v>43719</v>
      </c>
      <c r="D911" s="547">
        <f t="shared" si="48"/>
        <v>10</v>
      </c>
      <c r="E911" s="549">
        <v>3274.68</v>
      </c>
      <c r="F911" s="549">
        <f t="shared" si="49"/>
        <v>32746.799999999999</v>
      </c>
    </row>
    <row r="912" spans="1:6">
      <c r="A912" s="319">
        <f t="shared" si="50"/>
        <v>898</v>
      </c>
      <c r="B912" s="553">
        <v>43709</v>
      </c>
      <c r="C912" s="553">
        <v>43719</v>
      </c>
      <c r="D912" s="547">
        <f t="shared" si="48"/>
        <v>10</v>
      </c>
      <c r="E912" s="549">
        <v>3381.53</v>
      </c>
      <c r="F912" s="549">
        <f t="shared" si="49"/>
        <v>33815.300000000003</v>
      </c>
    </row>
    <row r="913" spans="1:6">
      <c r="A913" s="319">
        <f t="shared" si="50"/>
        <v>899</v>
      </c>
      <c r="B913" s="553">
        <v>43709</v>
      </c>
      <c r="C913" s="553">
        <v>43719</v>
      </c>
      <c r="D913" s="547">
        <f t="shared" si="48"/>
        <v>10</v>
      </c>
      <c r="E913" s="549">
        <v>3485.86</v>
      </c>
      <c r="F913" s="549">
        <f t="shared" si="49"/>
        <v>34858.6</v>
      </c>
    </row>
    <row r="914" spans="1:6">
      <c r="A914" s="319">
        <f t="shared" si="50"/>
        <v>900</v>
      </c>
      <c r="B914" s="553">
        <v>43709</v>
      </c>
      <c r="C914" s="553">
        <v>43719</v>
      </c>
      <c r="D914" s="547">
        <f t="shared" si="48"/>
        <v>10</v>
      </c>
      <c r="E914" s="549">
        <v>3593.96</v>
      </c>
      <c r="F914" s="549">
        <f t="shared" si="49"/>
        <v>35939.599999999999</v>
      </c>
    </row>
    <row r="915" spans="1:6">
      <c r="A915" s="319">
        <f t="shared" si="50"/>
        <v>901</v>
      </c>
      <c r="B915" s="553">
        <v>43709</v>
      </c>
      <c r="C915" s="553">
        <v>43719</v>
      </c>
      <c r="D915" s="547">
        <f t="shared" si="48"/>
        <v>10</v>
      </c>
      <c r="E915" s="549">
        <v>3641.1</v>
      </c>
      <c r="F915" s="549">
        <f t="shared" si="49"/>
        <v>36411</v>
      </c>
    </row>
    <row r="916" spans="1:6">
      <c r="A916" s="319">
        <f t="shared" si="50"/>
        <v>902</v>
      </c>
      <c r="B916" s="553">
        <v>43709</v>
      </c>
      <c r="C916" s="553">
        <v>43719</v>
      </c>
      <c r="D916" s="547">
        <f t="shared" si="48"/>
        <v>10</v>
      </c>
      <c r="E916" s="549">
        <v>3729.72</v>
      </c>
      <c r="F916" s="549">
        <f t="shared" si="49"/>
        <v>37297.199999999997</v>
      </c>
    </row>
    <row r="917" spans="1:6">
      <c r="A917" s="319">
        <f t="shared" si="50"/>
        <v>903</v>
      </c>
      <c r="B917" s="553">
        <v>43709</v>
      </c>
      <c r="C917" s="553">
        <v>43719</v>
      </c>
      <c r="D917" s="547">
        <f t="shared" si="48"/>
        <v>10</v>
      </c>
      <c r="E917" s="549">
        <v>3741.03</v>
      </c>
      <c r="F917" s="549">
        <f t="shared" si="49"/>
        <v>37410.300000000003</v>
      </c>
    </row>
    <row r="918" spans="1:6">
      <c r="A918" s="319">
        <f t="shared" si="50"/>
        <v>904</v>
      </c>
      <c r="B918" s="553">
        <v>43709</v>
      </c>
      <c r="C918" s="553">
        <v>43719</v>
      </c>
      <c r="D918" s="547">
        <f t="shared" si="48"/>
        <v>10</v>
      </c>
      <c r="E918" s="549">
        <v>3741.03</v>
      </c>
      <c r="F918" s="549">
        <f t="shared" si="49"/>
        <v>37410.300000000003</v>
      </c>
    </row>
    <row r="919" spans="1:6">
      <c r="A919" s="319">
        <f t="shared" si="50"/>
        <v>905</v>
      </c>
      <c r="B919" s="553">
        <v>43709</v>
      </c>
      <c r="C919" s="553">
        <v>43719</v>
      </c>
      <c r="D919" s="547">
        <f t="shared" si="48"/>
        <v>10</v>
      </c>
      <c r="E919" s="549">
        <v>3823.37</v>
      </c>
      <c r="F919" s="549">
        <f t="shared" si="49"/>
        <v>38233.699999999997</v>
      </c>
    </row>
    <row r="920" spans="1:6">
      <c r="A920" s="319">
        <f t="shared" si="50"/>
        <v>906</v>
      </c>
      <c r="B920" s="553">
        <v>43709</v>
      </c>
      <c r="C920" s="553">
        <v>43719</v>
      </c>
      <c r="D920" s="547">
        <f t="shared" si="48"/>
        <v>10</v>
      </c>
      <c r="E920" s="549">
        <v>3869.87</v>
      </c>
      <c r="F920" s="549">
        <f t="shared" si="49"/>
        <v>38698.699999999997</v>
      </c>
    </row>
    <row r="921" spans="1:6">
      <c r="A921" s="319">
        <f t="shared" si="50"/>
        <v>907</v>
      </c>
      <c r="B921" s="553">
        <v>43709</v>
      </c>
      <c r="C921" s="553">
        <v>43719</v>
      </c>
      <c r="D921" s="547">
        <f t="shared" si="48"/>
        <v>10</v>
      </c>
      <c r="E921" s="549">
        <v>3883.7</v>
      </c>
      <c r="F921" s="549">
        <f t="shared" si="49"/>
        <v>38837</v>
      </c>
    </row>
    <row r="922" spans="1:6">
      <c r="A922" s="319">
        <f t="shared" si="50"/>
        <v>908</v>
      </c>
      <c r="B922" s="553">
        <v>43709</v>
      </c>
      <c r="C922" s="553">
        <v>43719</v>
      </c>
      <c r="D922" s="547">
        <f t="shared" si="48"/>
        <v>10</v>
      </c>
      <c r="E922" s="549">
        <v>3940.89</v>
      </c>
      <c r="F922" s="549">
        <f t="shared" si="49"/>
        <v>39408.9</v>
      </c>
    </row>
    <row r="923" spans="1:6">
      <c r="A923" s="319">
        <f t="shared" si="50"/>
        <v>909</v>
      </c>
      <c r="B923" s="553">
        <v>43709</v>
      </c>
      <c r="C923" s="553">
        <v>43719</v>
      </c>
      <c r="D923" s="547">
        <f t="shared" si="48"/>
        <v>10</v>
      </c>
      <c r="E923" s="549">
        <v>4073.51</v>
      </c>
      <c r="F923" s="549">
        <f t="shared" si="49"/>
        <v>40735.100000000006</v>
      </c>
    </row>
    <row r="924" spans="1:6">
      <c r="A924" s="319">
        <f t="shared" si="50"/>
        <v>910</v>
      </c>
      <c r="B924" s="553">
        <v>43709</v>
      </c>
      <c r="C924" s="553">
        <v>43719</v>
      </c>
      <c r="D924" s="547">
        <f t="shared" si="48"/>
        <v>10</v>
      </c>
      <c r="E924" s="549">
        <v>4121.8999999999996</v>
      </c>
      <c r="F924" s="549">
        <f t="shared" si="49"/>
        <v>41219</v>
      </c>
    </row>
    <row r="925" spans="1:6">
      <c r="A925" s="319">
        <f t="shared" si="50"/>
        <v>911</v>
      </c>
      <c r="B925" s="553">
        <v>43709</v>
      </c>
      <c r="C925" s="553">
        <v>43719</v>
      </c>
      <c r="D925" s="547">
        <f t="shared" si="48"/>
        <v>10</v>
      </c>
      <c r="E925" s="549">
        <v>4351.3100000000004</v>
      </c>
      <c r="F925" s="549">
        <f t="shared" si="49"/>
        <v>43513.100000000006</v>
      </c>
    </row>
    <row r="926" spans="1:6">
      <c r="A926" s="319">
        <f t="shared" si="50"/>
        <v>912</v>
      </c>
      <c r="B926" s="553">
        <v>43709</v>
      </c>
      <c r="C926" s="553">
        <v>43719</v>
      </c>
      <c r="D926" s="547">
        <f t="shared" si="48"/>
        <v>10</v>
      </c>
      <c r="E926" s="549">
        <v>4537.97</v>
      </c>
      <c r="F926" s="549">
        <f t="shared" si="49"/>
        <v>45379.700000000004</v>
      </c>
    </row>
    <row r="927" spans="1:6">
      <c r="A927" s="319">
        <f t="shared" si="50"/>
        <v>913</v>
      </c>
      <c r="B927" s="553">
        <v>43709</v>
      </c>
      <c r="C927" s="553">
        <v>43719</v>
      </c>
      <c r="D927" s="547">
        <f t="shared" si="48"/>
        <v>10</v>
      </c>
      <c r="E927" s="549">
        <v>4558.08</v>
      </c>
      <c r="F927" s="549">
        <f t="shared" si="49"/>
        <v>45580.800000000003</v>
      </c>
    </row>
    <row r="928" spans="1:6">
      <c r="A928" s="319">
        <f t="shared" si="50"/>
        <v>914</v>
      </c>
      <c r="B928" s="553">
        <v>43709</v>
      </c>
      <c r="C928" s="553">
        <v>43719</v>
      </c>
      <c r="D928" s="547">
        <f t="shared" si="48"/>
        <v>10</v>
      </c>
      <c r="E928" s="549">
        <v>4566.25</v>
      </c>
      <c r="F928" s="549">
        <f t="shared" si="49"/>
        <v>45662.5</v>
      </c>
    </row>
    <row r="929" spans="1:6">
      <c r="A929" s="319">
        <f t="shared" si="50"/>
        <v>915</v>
      </c>
      <c r="B929" s="553">
        <v>43709</v>
      </c>
      <c r="C929" s="553">
        <v>43719</v>
      </c>
      <c r="D929" s="547">
        <f t="shared" si="48"/>
        <v>10</v>
      </c>
      <c r="E929" s="549">
        <v>4585.74</v>
      </c>
      <c r="F929" s="549">
        <f t="shared" si="49"/>
        <v>45857.399999999994</v>
      </c>
    </row>
    <row r="930" spans="1:6">
      <c r="A930" s="319">
        <f t="shared" si="50"/>
        <v>916</v>
      </c>
      <c r="B930" s="553">
        <v>43709</v>
      </c>
      <c r="C930" s="553">
        <v>43719</v>
      </c>
      <c r="D930" s="547">
        <f t="shared" si="48"/>
        <v>10</v>
      </c>
      <c r="E930" s="549">
        <v>4647.33</v>
      </c>
      <c r="F930" s="549">
        <f t="shared" si="49"/>
        <v>46473.3</v>
      </c>
    </row>
    <row r="931" spans="1:6">
      <c r="A931" s="319">
        <f t="shared" si="50"/>
        <v>917</v>
      </c>
      <c r="B931" s="553">
        <v>43709</v>
      </c>
      <c r="C931" s="553">
        <v>43719</v>
      </c>
      <c r="D931" s="547">
        <f t="shared" ref="D931:D975" si="51">C931-B931</f>
        <v>10</v>
      </c>
      <c r="E931" s="549">
        <v>4656.76</v>
      </c>
      <c r="F931" s="549">
        <f t="shared" ref="F931:F975" si="52">E931*D931</f>
        <v>46567.600000000006</v>
      </c>
    </row>
    <row r="932" spans="1:6">
      <c r="A932" s="319">
        <f t="shared" si="50"/>
        <v>918</v>
      </c>
      <c r="B932" s="553">
        <v>43709</v>
      </c>
      <c r="C932" s="553">
        <v>43719</v>
      </c>
      <c r="D932" s="547">
        <f t="shared" si="51"/>
        <v>10</v>
      </c>
      <c r="E932" s="549">
        <v>4762.97</v>
      </c>
      <c r="F932" s="549">
        <f t="shared" si="52"/>
        <v>47629.700000000004</v>
      </c>
    </row>
    <row r="933" spans="1:6">
      <c r="A933" s="319">
        <f t="shared" si="50"/>
        <v>919</v>
      </c>
      <c r="B933" s="553">
        <v>43709</v>
      </c>
      <c r="C933" s="553">
        <v>43719</v>
      </c>
      <c r="D933" s="547">
        <f t="shared" si="51"/>
        <v>10</v>
      </c>
      <c r="E933" s="549">
        <v>4763.6000000000004</v>
      </c>
      <c r="F933" s="549">
        <f t="shared" si="52"/>
        <v>47636</v>
      </c>
    </row>
    <row r="934" spans="1:6">
      <c r="A934" s="319">
        <f t="shared" si="50"/>
        <v>920</v>
      </c>
      <c r="B934" s="553">
        <v>43709</v>
      </c>
      <c r="C934" s="553">
        <v>43719</v>
      </c>
      <c r="D934" s="547">
        <f t="shared" si="51"/>
        <v>10</v>
      </c>
      <c r="E934" s="549">
        <v>4803.83</v>
      </c>
      <c r="F934" s="549">
        <f t="shared" si="52"/>
        <v>48038.3</v>
      </c>
    </row>
    <row r="935" spans="1:6">
      <c r="A935" s="319">
        <f t="shared" si="50"/>
        <v>921</v>
      </c>
      <c r="B935" s="553">
        <v>43709</v>
      </c>
      <c r="C935" s="553">
        <v>43719</v>
      </c>
      <c r="D935" s="547">
        <f t="shared" si="51"/>
        <v>10</v>
      </c>
      <c r="E935" s="549">
        <v>5158.3</v>
      </c>
      <c r="F935" s="549">
        <f t="shared" si="52"/>
        <v>51583</v>
      </c>
    </row>
    <row r="936" spans="1:6">
      <c r="A936" s="319">
        <f t="shared" si="50"/>
        <v>922</v>
      </c>
      <c r="B936" s="553">
        <v>43709</v>
      </c>
      <c r="C936" s="553">
        <v>43719</v>
      </c>
      <c r="D936" s="547">
        <f t="shared" si="51"/>
        <v>10</v>
      </c>
      <c r="E936" s="549">
        <v>5538.26</v>
      </c>
      <c r="F936" s="549">
        <f t="shared" si="52"/>
        <v>55382.600000000006</v>
      </c>
    </row>
    <row r="937" spans="1:6">
      <c r="A937" s="319">
        <f t="shared" si="50"/>
        <v>923</v>
      </c>
      <c r="B937" s="553">
        <v>43709</v>
      </c>
      <c r="C937" s="553">
        <v>43719</v>
      </c>
      <c r="D937" s="547">
        <f t="shared" si="51"/>
        <v>10</v>
      </c>
      <c r="E937" s="549">
        <v>5832.68</v>
      </c>
      <c r="F937" s="549">
        <f t="shared" si="52"/>
        <v>58326.8</v>
      </c>
    </row>
    <row r="938" spans="1:6">
      <c r="A938" s="319">
        <f t="shared" si="50"/>
        <v>924</v>
      </c>
      <c r="B938" s="553">
        <v>43709</v>
      </c>
      <c r="C938" s="553">
        <v>43719</v>
      </c>
      <c r="D938" s="547">
        <f t="shared" si="51"/>
        <v>10</v>
      </c>
      <c r="E938" s="549">
        <v>6027.51</v>
      </c>
      <c r="F938" s="549">
        <f t="shared" si="52"/>
        <v>60275.100000000006</v>
      </c>
    </row>
    <row r="939" spans="1:6">
      <c r="A939" s="319">
        <f t="shared" si="50"/>
        <v>925</v>
      </c>
      <c r="B939" s="553">
        <v>43709</v>
      </c>
      <c r="C939" s="553">
        <v>43719</v>
      </c>
      <c r="D939" s="547">
        <f t="shared" si="51"/>
        <v>10</v>
      </c>
      <c r="E939" s="549">
        <v>6230.52</v>
      </c>
      <c r="F939" s="549">
        <f t="shared" si="52"/>
        <v>62305.200000000004</v>
      </c>
    </row>
    <row r="940" spans="1:6">
      <c r="A940" s="319">
        <f t="shared" si="50"/>
        <v>926</v>
      </c>
      <c r="B940" s="553">
        <v>43709</v>
      </c>
      <c r="C940" s="553">
        <v>43719</v>
      </c>
      <c r="D940" s="547">
        <f t="shared" si="51"/>
        <v>10</v>
      </c>
      <c r="E940" s="549">
        <v>6530.94</v>
      </c>
      <c r="F940" s="549">
        <f t="shared" si="52"/>
        <v>65309.399999999994</v>
      </c>
    </row>
    <row r="941" spans="1:6">
      <c r="A941" s="319">
        <f t="shared" si="50"/>
        <v>927</v>
      </c>
      <c r="B941" s="553">
        <v>43709</v>
      </c>
      <c r="C941" s="553">
        <v>43719</v>
      </c>
      <c r="D941" s="547">
        <f t="shared" si="51"/>
        <v>10</v>
      </c>
      <c r="E941" s="549">
        <v>6951.41</v>
      </c>
      <c r="F941" s="549">
        <f t="shared" si="52"/>
        <v>69514.100000000006</v>
      </c>
    </row>
    <row r="942" spans="1:6">
      <c r="A942" s="319">
        <f t="shared" si="50"/>
        <v>928</v>
      </c>
      <c r="B942" s="553">
        <v>43709</v>
      </c>
      <c r="C942" s="553">
        <v>43719</v>
      </c>
      <c r="D942" s="547">
        <f t="shared" si="51"/>
        <v>10</v>
      </c>
      <c r="E942" s="549">
        <v>7384.45</v>
      </c>
      <c r="F942" s="549">
        <f t="shared" si="52"/>
        <v>73844.5</v>
      </c>
    </row>
    <row r="943" spans="1:6">
      <c r="A943" s="319">
        <f t="shared" si="50"/>
        <v>929</v>
      </c>
      <c r="B943" s="553">
        <v>43709</v>
      </c>
      <c r="C943" s="553">
        <v>43719</v>
      </c>
      <c r="D943" s="547">
        <f t="shared" si="51"/>
        <v>10</v>
      </c>
      <c r="E943" s="549">
        <v>7427.81</v>
      </c>
      <c r="F943" s="549">
        <f t="shared" si="52"/>
        <v>74278.100000000006</v>
      </c>
    </row>
    <row r="944" spans="1:6">
      <c r="A944" s="319">
        <f t="shared" si="50"/>
        <v>930</v>
      </c>
      <c r="B944" s="553">
        <v>43709</v>
      </c>
      <c r="C944" s="553">
        <v>43719</v>
      </c>
      <c r="D944" s="547">
        <f t="shared" si="51"/>
        <v>10</v>
      </c>
      <c r="E944" s="549">
        <v>7618.25</v>
      </c>
      <c r="F944" s="549">
        <f t="shared" si="52"/>
        <v>76182.5</v>
      </c>
    </row>
    <row r="945" spans="1:6">
      <c r="A945" s="319">
        <f t="shared" si="50"/>
        <v>931</v>
      </c>
      <c r="B945" s="553">
        <v>43709</v>
      </c>
      <c r="C945" s="553">
        <v>43719</v>
      </c>
      <c r="D945" s="547">
        <f t="shared" si="51"/>
        <v>10</v>
      </c>
      <c r="E945" s="549">
        <v>7644.02</v>
      </c>
      <c r="F945" s="549">
        <f t="shared" si="52"/>
        <v>76440.200000000012</v>
      </c>
    </row>
    <row r="946" spans="1:6">
      <c r="A946" s="319">
        <f t="shared" si="50"/>
        <v>932</v>
      </c>
      <c r="B946" s="553">
        <v>43709</v>
      </c>
      <c r="C946" s="553">
        <v>43719</v>
      </c>
      <c r="D946" s="547">
        <f t="shared" si="51"/>
        <v>10</v>
      </c>
      <c r="E946" s="549">
        <v>8309.6</v>
      </c>
      <c r="F946" s="549">
        <f t="shared" si="52"/>
        <v>83096</v>
      </c>
    </row>
    <row r="947" spans="1:6">
      <c r="A947" s="319">
        <f t="shared" si="50"/>
        <v>933</v>
      </c>
      <c r="B947" s="553">
        <v>43709</v>
      </c>
      <c r="C947" s="553">
        <v>43719</v>
      </c>
      <c r="D947" s="547">
        <f t="shared" si="51"/>
        <v>10</v>
      </c>
      <c r="E947" s="549">
        <v>9665.27</v>
      </c>
      <c r="F947" s="549">
        <f t="shared" si="52"/>
        <v>96652.700000000012</v>
      </c>
    </row>
    <row r="948" spans="1:6">
      <c r="A948" s="319">
        <f t="shared" si="50"/>
        <v>934</v>
      </c>
      <c r="B948" s="553">
        <v>43709</v>
      </c>
      <c r="C948" s="553">
        <v>43719</v>
      </c>
      <c r="D948" s="547">
        <f t="shared" si="51"/>
        <v>10</v>
      </c>
      <c r="E948" s="549">
        <v>10887.08</v>
      </c>
      <c r="F948" s="549">
        <f t="shared" si="52"/>
        <v>108870.8</v>
      </c>
    </row>
    <row r="949" spans="1:6">
      <c r="A949" s="319">
        <f t="shared" si="50"/>
        <v>935</v>
      </c>
      <c r="B949" s="553">
        <v>43709</v>
      </c>
      <c r="C949" s="553">
        <v>43719</v>
      </c>
      <c r="D949" s="547">
        <f t="shared" si="51"/>
        <v>10</v>
      </c>
      <c r="E949" s="549">
        <v>13568.89</v>
      </c>
      <c r="F949" s="549">
        <f t="shared" si="52"/>
        <v>135688.9</v>
      </c>
    </row>
    <row r="950" spans="1:6">
      <c r="A950" s="319">
        <f t="shared" si="50"/>
        <v>936</v>
      </c>
      <c r="B950" s="553">
        <v>43709</v>
      </c>
      <c r="C950" s="553">
        <v>43719</v>
      </c>
      <c r="D950" s="547">
        <f t="shared" si="51"/>
        <v>10</v>
      </c>
      <c r="E950" s="549">
        <v>16849.03</v>
      </c>
      <c r="F950" s="549">
        <f t="shared" si="52"/>
        <v>168490.3</v>
      </c>
    </row>
    <row r="951" spans="1:6">
      <c r="A951" s="319">
        <f t="shared" si="50"/>
        <v>937</v>
      </c>
      <c r="B951" s="553">
        <v>43709</v>
      </c>
      <c r="C951" s="553">
        <v>43719</v>
      </c>
      <c r="D951" s="547">
        <f t="shared" si="51"/>
        <v>10</v>
      </c>
      <c r="E951" s="549">
        <v>17293.55</v>
      </c>
      <c r="F951" s="549">
        <f t="shared" si="52"/>
        <v>172935.5</v>
      </c>
    </row>
    <row r="952" spans="1:6">
      <c r="A952" s="319">
        <f t="shared" si="50"/>
        <v>938</v>
      </c>
      <c r="B952" s="553">
        <v>43709</v>
      </c>
      <c r="C952" s="553">
        <v>43719</v>
      </c>
      <c r="D952" s="547">
        <f t="shared" si="51"/>
        <v>10</v>
      </c>
      <c r="E952" s="549">
        <v>18171.39</v>
      </c>
      <c r="F952" s="549">
        <f t="shared" si="52"/>
        <v>181713.9</v>
      </c>
    </row>
    <row r="953" spans="1:6">
      <c r="A953" s="319">
        <f t="shared" si="50"/>
        <v>939</v>
      </c>
      <c r="B953" s="553">
        <v>43709</v>
      </c>
      <c r="C953" s="553">
        <v>43719</v>
      </c>
      <c r="D953" s="547">
        <f t="shared" si="51"/>
        <v>10</v>
      </c>
      <c r="E953" s="549">
        <v>22759.65</v>
      </c>
      <c r="F953" s="549">
        <f t="shared" si="52"/>
        <v>227596.5</v>
      </c>
    </row>
    <row r="954" spans="1:6">
      <c r="A954" s="319">
        <f t="shared" si="50"/>
        <v>940</v>
      </c>
      <c r="B954" s="553">
        <v>43709</v>
      </c>
      <c r="C954" s="553">
        <v>43719</v>
      </c>
      <c r="D954" s="547">
        <f t="shared" si="51"/>
        <v>10</v>
      </c>
      <c r="E954" s="549">
        <v>35901.56</v>
      </c>
      <c r="F954" s="549">
        <f t="shared" si="52"/>
        <v>359015.6</v>
      </c>
    </row>
    <row r="955" spans="1:6">
      <c r="A955" s="319">
        <f t="shared" si="50"/>
        <v>941</v>
      </c>
      <c r="B955" s="553">
        <v>43709</v>
      </c>
      <c r="C955" s="553">
        <v>43719</v>
      </c>
      <c r="D955" s="547">
        <f t="shared" si="51"/>
        <v>10</v>
      </c>
      <c r="E955" s="549">
        <v>36019.65</v>
      </c>
      <c r="F955" s="549">
        <f t="shared" si="52"/>
        <v>360196.5</v>
      </c>
    </row>
    <row r="956" spans="1:6">
      <c r="A956" s="319">
        <f t="shared" si="50"/>
        <v>942</v>
      </c>
      <c r="B956" s="553">
        <v>43709</v>
      </c>
      <c r="C956" s="553">
        <v>43719</v>
      </c>
      <c r="D956" s="547">
        <f t="shared" si="51"/>
        <v>10</v>
      </c>
      <c r="E956" s="549">
        <v>48722.75</v>
      </c>
      <c r="F956" s="549">
        <f t="shared" si="52"/>
        <v>487227.5</v>
      </c>
    </row>
    <row r="957" spans="1:6">
      <c r="A957" s="319">
        <f t="shared" si="50"/>
        <v>943</v>
      </c>
      <c r="B957" s="553">
        <v>43711</v>
      </c>
      <c r="C957" s="553">
        <v>43747</v>
      </c>
      <c r="D957" s="547">
        <f t="shared" si="51"/>
        <v>36</v>
      </c>
      <c r="E957" s="549">
        <v>2245.1999999999998</v>
      </c>
      <c r="F957" s="549">
        <f t="shared" si="52"/>
        <v>80827.199999999997</v>
      </c>
    </row>
    <row r="958" spans="1:6">
      <c r="A958" s="319">
        <f t="shared" si="50"/>
        <v>944</v>
      </c>
      <c r="B958" s="553">
        <v>43712</v>
      </c>
      <c r="C958" s="553">
        <v>43747</v>
      </c>
      <c r="D958" s="547">
        <f t="shared" si="51"/>
        <v>35</v>
      </c>
      <c r="E958" s="549">
        <v>44.69</v>
      </c>
      <c r="F958" s="549">
        <f t="shared" si="52"/>
        <v>1564.1499999999999</v>
      </c>
    </row>
    <row r="959" spans="1:6">
      <c r="A959" s="319">
        <f t="shared" si="50"/>
        <v>945</v>
      </c>
      <c r="B959" s="553">
        <v>43712</v>
      </c>
      <c r="C959" s="553">
        <v>43747</v>
      </c>
      <c r="D959" s="547">
        <f t="shared" si="51"/>
        <v>35</v>
      </c>
      <c r="E959" s="549">
        <v>572.98</v>
      </c>
      <c r="F959" s="549">
        <f t="shared" si="52"/>
        <v>20054.3</v>
      </c>
    </row>
    <row r="960" spans="1:6">
      <c r="A960" s="319">
        <f t="shared" si="50"/>
        <v>946</v>
      </c>
      <c r="B960" s="553">
        <v>43713</v>
      </c>
      <c r="C960" s="553">
        <v>43747</v>
      </c>
      <c r="D960" s="547">
        <f t="shared" si="51"/>
        <v>34</v>
      </c>
      <c r="E960" s="549">
        <v>2754.46</v>
      </c>
      <c r="F960" s="549">
        <f t="shared" si="52"/>
        <v>93651.64</v>
      </c>
    </row>
    <row r="961" spans="1:6">
      <c r="A961" s="319">
        <f t="shared" si="50"/>
        <v>947</v>
      </c>
      <c r="B961" s="553">
        <v>43714</v>
      </c>
      <c r="C961" s="553">
        <v>43747</v>
      </c>
      <c r="D961" s="547">
        <f t="shared" si="51"/>
        <v>33</v>
      </c>
      <c r="E961" s="549">
        <v>2162.37</v>
      </c>
      <c r="F961" s="549">
        <f t="shared" si="52"/>
        <v>71358.209999999992</v>
      </c>
    </row>
    <row r="962" spans="1:6">
      <c r="A962" s="319">
        <f t="shared" si="50"/>
        <v>948</v>
      </c>
      <c r="B962" s="553">
        <v>43717</v>
      </c>
      <c r="C962" s="553">
        <v>43747</v>
      </c>
      <c r="D962" s="547">
        <f t="shared" si="51"/>
        <v>30</v>
      </c>
      <c r="E962" s="549">
        <v>224.82</v>
      </c>
      <c r="F962" s="549">
        <f t="shared" si="52"/>
        <v>6744.5999999999995</v>
      </c>
    </row>
    <row r="963" spans="1:6">
      <c r="A963" s="319">
        <f t="shared" si="50"/>
        <v>949</v>
      </c>
      <c r="B963" s="553">
        <v>43717</v>
      </c>
      <c r="C963" s="553">
        <v>43747</v>
      </c>
      <c r="D963" s="547">
        <f t="shared" si="51"/>
        <v>30</v>
      </c>
      <c r="E963" s="549">
        <v>2615.4699999999998</v>
      </c>
      <c r="F963" s="549">
        <f t="shared" si="52"/>
        <v>78464.099999999991</v>
      </c>
    </row>
    <row r="964" spans="1:6">
      <c r="A964" s="319">
        <f t="shared" si="50"/>
        <v>950</v>
      </c>
      <c r="B964" s="553">
        <v>43717</v>
      </c>
      <c r="C964" s="553">
        <v>43747</v>
      </c>
      <c r="D964" s="547">
        <f t="shared" si="51"/>
        <v>30</v>
      </c>
      <c r="E964" s="549">
        <v>3225.03</v>
      </c>
      <c r="F964" s="549">
        <f t="shared" si="52"/>
        <v>96750.900000000009</v>
      </c>
    </row>
    <row r="965" spans="1:6">
      <c r="A965" s="319">
        <f t="shared" si="50"/>
        <v>951</v>
      </c>
      <c r="B965" s="553">
        <v>43718</v>
      </c>
      <c r="C965" s="553">
        <v>43747</v>
      </c>
      <c r="D965" s="547">
        <f t="shared" si="51"/>
        <v>29</v>
      </c>
      <c r="E965" s="549">
        <v>343.47</v>
      </c>
      <c r="F965" s="549">
        <f t="shared" si="52"/>
        <v>9960.630000000001</v>
      </c>
    </row>
    <row r="966" spans="1:6">
      <c r="A966" s="319">
        <f t="shared" si="50"/>
        <v>952</v>
      </c>
      <c r="B966" s="553">
        <v>43718</v>
      </c>
      <c r="C966" s="553">
        <v>43747</v>
      </c>
      <c r="D966" s="547">
        <f t="shared" si="51"/>
        <v>29</v>
      </c>
      <c r="E966" s="549">
        <v>543.30999999999995</v>
      </c>
      <c r="F966" s="549">
        <f t="shared" si="52"/>
        <v>15755.989999999998</v>
      </c>
    </row>
    <row r="967" spans="1:6">
      <c r="A967" s="319">
        <f t="shared" si="50"/>
        <v>953</v>
      </c>
      <c r="B967" s="553">
        <v>43718</v>
      </c>
      <c r="C967" s="553">
        <v>43747</v>
      </c>
      <c r="D967" s="547">
        <f t="shared" si="51"/>
        <v>29</v>
      </c>
      <c r="E967" s="549">
        <v>2111.44</v>
      </c>
      <c r="F967" s="549">
        <f t="shared" si="52"/>
        <v>61231.76</v>
      </c>
    </row>
    <row r="968" spans="1:6">
      <c r="A968" s="319">
        <f t="shared" si="50"/>
        <v>954</v>
      </c>
      <c r="B968" s="553">
        <v>43718</v>
      </c>
      <c r="C968" s="553">
        <v>43747</v>
      </c>
      <c r="D968" s="547">
        <f t="shared" si="51"/>
        <v>29</v>
      </c>
      <c r="E968" s="549">
        <v>2337.3000000000002</v>
      </c>
      <c r="F968" s="549">
        <f t="shared" si="52"/>
        <v>67781.700000000012</v>
      </c>
    </row>
    <row r="969" spans="1:6">
      <c r="A969" s="319">
        <f t="shared" si="50"/>
        <v>955</v>
      </c>
      <c r="B969" s="553">
        <v>43718</v>
      </c>
      <c r="C969" s="553">
        <v>43747</v>
      </c>
      <c r="D969" s="547">
        <f t="shared" si="51"/>
        <v>29</v>
      </c>
      <c r="E969" s="549">
        <v>2852.96</v>
      </c>
      <c r="F969" s="549">
        <f t="shared" si="52"/>
        <v>82735.839999999997</v>
      </c>
    </row>
    <row r="970" spans="1:6">
      <c r="A970" s="319">
        <f t="shared" si="50"/>
        <v>956</v>
      </c>
      <c r="B970" s="553">
        <v>43719</v>
      </c>
      <c r="C970" s="553">
        <v>43747</v>
      </c>
      <c r="D970" s="547">
        <f t="shared" si="51"/>
        <v>28</v>
      </c>
      <c r="E970" s="549">
        <v>2929.7</v>
      </c>
      <c r="F970" s="549">
        <f t="shared" si="52"/>
        <v>82031.599999999991</v>
      </c>
    </row>
    <row r="971" spans="1:6">
      <c r="A971" s="319">
        <f t="shared" si="50"/>
        <v>957</v>
      </c>
      <c r="B971" s="553">
        <v>43723</v>
      </c>
      <c r="C971" s="553">
        <v>43747</v>
      </c>
      <c r="D971" s="547">
        <f t="shared" si="51"/>
        <v>24</v>
      </c>
      <c r="E971" s="549">
        <v>16311.66</v>
      </c>
      <c r="F971" s="549">
        <f t="shared" si="52"/>
        <v>391479.83999999997</v>
      </c>
    </row>
    <row r="972" spans="1:6">
      <c r="A972" s="319">
        <f t="shared" si="50"/>
        <v>958</v>
      </c>
      <c r="B972" s="553">
        <v>43727</v>
      </c>
      <c r="C972" s="553">
        <v>43747</v>
      </c>
      <c r="D972" s="547">
        <f t="shared" si="51"/>
        <v>20</v>
      </c>
      <c r="E972" s="549">
        <v>2233.2600000000002</v>
      </c>
      <c r="F972" s="549">
        <f t="shared" si="52"/>
        <v>44665.200000000004</v>
      </c>
    </row>
    <row r="973" spans="1:6">
      <c r="A973" s="319">
        <f t="shared" si="50"/>
        <v>959</v>
      </c>
      <c r="B973" s="553">
        <v>43727</v>
      </c>
      <c r="C973" s="553">
        <v>43747</v>
      </c>
      <c r="D973" s="547">
        <f t="shared" si="51"/>
        <v>20</v>
      </c>
      <c r="E973" s="549">
        <v>2484.0300000000002</v>
      </c>
      <c r="F973" s="549">
        <f t="shared" si="52"/>
        <v>49680.600000000006</v>
      </c>
    </row>
    <row r="974" spans="1:6">
      <c r="A974" s="319">
        <f t="shared" si="50"/>
        <v>960</v>
      </c>
      <c r="B974" s="553">
        <v>43734</v>
      </c>
      <c r="C974" s="553">
        <v>43747</v>
      </c>
      <c r="D974" s="547">
        <f t="shared" si="51"/>
        <v>13</v>
      </c>
      <c r="E974" s="549">
        <v>1332</v>
      </c>
      <c r="F974" s="549">
        <f t="shared" si="52"/>
        <v>17316</v>
      </c>
    </row>
    <row r="975" spans="1:6">
      <c r="A975" s="319">
        <f t="shared" ref="A975:A1038" si="53">A974+1</f>
        <v>961</v>
      </c>
      <c r="B975" s="553">
        <v>43735</v>
      </c>
      <c r="C975" s="553">
        <v>43747</v>
      </c>
      <c r="D975" s="547">
        <f t="shared" si="51"/>
        <v>12</v>
      </c>
      <c r="E975" s="549">
        <v>87.43</v>
      </c>
      <c r="F975" s="549">
        <f t="shared" si="52"/>
        <v>1049.1600000000001</v>
      </c>
    </row>
    <row r="976" spans="1:6">
      <c r="A976" s="319">
        <f t="shared" si="53"/>
        <v>962</v>
      </c>
      <c r="B976" s="553">
        <v>43735</v>
      </c>
      <c r="C976" s="553">
        <v>43747</v>
      </c>
      <c r="D976" s="547">
        <f t="shared" ref="D976:D1023" si="54">C976-B976</f>
        <v>12</v>
      </c>
      <c r="E976" s="549">
        <v>274.77999999999997</v>
      </c>
      <c r="F976" s="549">
        <f t="shared" ref="F976:F1023" si="55">E976*D976</f>
        <v>3297.3599999999997</v>
      </c>
    </row>
    <row r="977" spans="1:6">
      <c r="A977" s="319">
        <f t="shared" si="53"/>
        <v>963</v>
      </c>
      <c r="B977" s="553">
        <v>43735</v>
      </c>
      <c r="C977" s="553">
        <v>43747</v>
      </c>
      <c r="D977" s="547">
        <f t="shared" si="54"/>
        <v>12</v>
      </c>
      <c r="E977" s="549">
        <v>1360.79</v>
      </c>
      <c r="F977" s="549">
        <f t="shared" si="55"/>
        <v>16329.48</v>
      </c>
    </row>
    <row r="978" spans="1:6">
      <c r="A978" s="319">
        <f t="shared" si="53"/>
        <v>964</v>
      </c>
      <c r="B978" s="553">
        <v>43735</v>
      </c>
      <c r="C978" s="553">
        <v>43747</v>
      </c>
      <c r="D978" s="547">
        <f t="shared" si="54"/>
        <v>12</v>
      </c>
      <c r="E978" s="549">
        <v>3296.05</v>
      </c>
      <c r="F978" s="549">
        <f t="shared" si="55"/>
        <v>39552.600000000006</v>
      </c>
    </row>
    <row r="979" spans="1:6">
      <c r="A979" s="319">
        <f t="shared" si="53"/>
        <v>965</v>
      </c>
      <c r="B979" s="553">
        <v>43738</v>
      </c>
      <c r="C979" s="553">
        <v>43780</v>
      </c>
      <c r="D979" s="547">
        <f t="shared" si="54"/>
        <v>42</v>
      </c>
      <c r="E979" s="549">
        <v>493.35</v>
      </c>
      <c r="F979" s="549">
        <f t="shared" si="55"/>
        <v>20720.7</v>
      </c>
    </row>
    <row r="980" spans="1:6">
      <c r="A980" s="319">
        <f t="shared" si="53"/>
        <v>966</v>
      </c>
      <c r="B980" s="553">
        <v>43738</v>
      </c>
      <c r="C980" s="553">
        <v>43780</v>
      </c>
      <c r="D980" s="547">
        <f t="shared" si="54"/>
        <v>42</v>
      </c>
      <c r="E980" s="549">
        <v>1542.36</v>
      </c>
      <c r="F980" s="549">
        <f t="shared" si="55"/>
        <v>64779.119999999995</v>
      </c>
    </row>
    <row r="981" spans="1:6">
      <c r="A981" s="319">
        <f t="shared" si="53"/>
        <v>967</v>
      </c>
      <c r="B981" s="553">
        <v>43739</v>
      </c>
      <c r="C981" s="553">
        <v>43747</v>
      </c>
      <c r="D981" s="547">
        <f t="shared" si="54"/>
        <v>8</v>
      </c>
      <c r="E981" s="549">
        <v>24.98</v>
      </c>
      <c r="F981" s="549">
        <f t="shared" si="55"/>
        <v>199.84</v>
      </c>
    </row>
    <row r="982" spans="1:6">
      <c r="A982" s="319">
        <f t="shared" si="53"/>
        <v>968</v>
      </c>
      <c r="B982" s="553">
        <v>43739</v>
      </c>
      <c r="C982" s="553">
        <v>43747</v>
      </c>
      <c r="D982" s="547">
        <f t="shared" si="54"/>
        <v>8</v>
      </c>
      <c r="E982" s="549">
        <v>37.47</v>
      </c>
      <c r="F982" s="549">
        <f t="shared" si="55"/>
        <v>299.76</v>
      </c>
    </row>
    <row r="983" spans="1:6">
      <c r="A983" s="319">
        <f t="shared" si="53"/>
        <v>969</v>
      </c>
      <c r="B983" s="553">
        <v>43739</v>
      </c>
      <c r="C983" s="553">
        <v>43747</v>
      </c>
      <c r="D983" s="547">
        <f t="shared" si="54"/>
        <v>8</v>
      </c>
      <c r="E983" s="549">
        <v>38.75</v>
      </c>
      <c r="F983" s="549">
        <f t="shared" si="55"/>
        <v>310</v>
      </c>
    </row>
    <row r="984" spans="1:6">
      <c r="A984" s="319">
        <f t="shared" si="53"/>
        <v>970</v>
      </c>
      <c r="B984" s="553">
        <v>43739</v>
      </c>
      <c r="C984" s="553">
        <v>43747</v>
      </c>
      <c r="D984" s="547">
        <f t="shared" si="54"/>
        <v>8</v>
      </c>
      <c r="E984" s="549">
        <v>44.69</v>
      </c>
      <c r="F984" s="549">
        <f t="shared" si="55"/>
        <v>357.52</v>
      </c>
    </row>
    <row r="985" spans="1:6">
      <c r="A985" s="319">
        <f t="shared" si="53"/>
        <v>971</v>
      </c>
      <c r="B985" s="553">
        <v>43739</v>
      </c>
      <c r="C985" s="553">
        <v>43747</v>
      </c>
      <c r="D985" s="547">
        <f t="shared" si="54"/>
        <v>8</v>
      </c>
      <c r="E985" s="549">
        <v>44.69</v>
      </c>
      <c r="F985" s="549">
        <f t="shared" si="55"/>
        <v>357.52</v>
      </c>
    </row>
    <row r="986" spans="1:6">
      <c r="A986" s="319">
        <f t="shared" si="53"/>
        <v>972</v>
      </c>
      <c r="B986" s="553">
        <v>43739</v>
      </c>
      <c r="C986" s="553">
        <v>43747</v>
      </c>
      <c r="D986" s="547">
        <f t="shared" si="54"/>
        <v>8</v>
      </c>
      <c r="E986" s="549">
        <v>44.69</v>
      </c>
      <c r="F986" s="549">
        <f t="shared" si="55"/>
        <v>357.52</v>
      </c>
    </row>
    <row r="987" spans="1:6">
      <c r="A987" s="319">
        <f t="shared" si="53"/>
        <v>973</v>
      </c>
      <c r="B987" s="553">
        <v>43739</v>
      </c>
      <c r="C987" s="553">
        <v>43747</v>
      </c>
      <c r="D987" s="547">
        <f t="shared" si="54"/>
        <v>8</v>
      </c>
      <c r="E987" s="549">
        <v>187.35</v>
      </c>
      <c r="F987" s="549">
        <f t="shared" si="55"/>
        <v>1498.8</v>
      </c>
    </row>
    <row r="988" spans="1:6">
      <c r="A988" s="319">
        <f t="shared" si="53"/>
        <v>974</v>
      </c>
      <c r="B988" s="553">
        <v>43739</v>
      </c>
      <c r="C988" s="553">
        <v>43747</v>
      </c>
      <c r="D988" s="547">
        <f t="shared" si="54"/>
        <v>8</v>
      </c>
      <c r="E988" s="549">
        <v>224.82</v>
      </c>
      <c r="F988" s="549">
        <f t="shared" si="55"/>
        <v>1798.56</v>
      </c>
    </row>
    <row r="989" spans="1:6">
      <c r="A989" s="319">
        <f t="shared" si="53"/>
        <v>975</v>
      </c>
      <c r="B989" s="553">
        <v>43739</v>
      </c>
      <c r="C989" s="553">
        <v>43747</v>
      </c>
      <c r="D989" s="547">
        <f t="shared" si="54"/>
        <v>8</v>
      </c>
      <c r="E989" s="549">
        <v>231.06</v>
      </c>
      <c r="F989" s="549">
        <f t="shared" si="55"/>
        <v>1848.48</v>
      </c>
    </row>
    <row r="990" spans="1:6">
      <c r="A990" s="319">
        <f t="shared" si="53"/>
        <v>976</v>
      </c>
      <c r="B990" s="553">
        <v>43739</v>
      </c>
      <c r="C990" s="553">
        <v>43747</v>
      </c>
      <c r="D990" s="547">
        <f t="shared" si="54"/>
        <v>8</v>
      </c>
      <c r="E990" s="549">
        <v>249.8</v>
      </c>
      <c r="F990" s="549">
        <f t="shared" si="55"/>
        <v>1998.4</v>
      </c>
    </row>
    <row r="991" spans="1:6">
      <c r="A991" s="319">
        <f t="shared" si="53"/>
        <v>977</v>
      </c>
      <c r="B991" s="553">
        <v>43739</v>
      </c>
      <c r="C991" s="553">
        <v>43747</v>
      </c>
      <c r="D991" s="547">
        <f t="shared" si="54"/>
        <v>8</v>
      </c>
      <c r="E991" s="549">
        <v>312.25</v>
      </c>
      <c r="F991" s="549">
        <f t="shared" si="55"/>
        <v>2498</v>
      </c>
    </row>
    <row r="992" spans="1:6">
      <c r="A992" s="319">
        <f t="shared" si="53"/>
        <v>978</v>
      </c>
      <c r="B992" s="553">
        <v>43739</v>
      </c>
      <c r="C992" s="553">
        <v>43747</v>
      </c>
      <c r="D992" s="547">
        <f t="shared" si="54"/>
        <v>8</v>
      </c>
      <c r="E992" s="549">
        <v>324.73</v>
      </c>
      <c r="F992" s="549">
        <f t="shared" si="55"/>
        <v>2597.84</v>
      </c>
    </row>
    <row r="993" spans="1:6">
      <c r="A993" s="319">
        <f t="shared" si="53"/>
        <v>979</v>
      </c>
      <c r="B993" s="553">
        <v>43739</v>
      </c>
      <c r="C993" s="553">
        <v>43747</v>
      </c>
      <c r="D993" s="547">
        <f t="shared" si="54"/>
        <v>8</v>
      </c>
      <c r="E993" s="549">
        <v>487.1</v>
      </c>
      <c r="F993" s="549">
        <f t="shared" si="55"/>
        <v>3896.8</v>
      </c>
    </row>
    <row r="994" spans="1:6">
      <c r="A994" s="319">
        <f t="shared" si="53"/>
        <v>980</v>
      </c>
      <c r="B994" s="553">
        <v>43739</v>
      </c>
      <c r="C994" s="553">
        <v>43747</v>
      </c>
      <c r="D994" s="547">
        <f t="shared" si="54"/>
        <v>8</v>
      </c>
      <c r="E994" s="549">
        <v>661.82</v>
      </c>
      <c r="F994" s="549">
        <f t="shared" si="55"/>
        <v>5294.56</v>
      </c>
    </row>
    <row r="995" spans="1:6">
      <c r="A995" s="319">
        <f t="shared" si="53"/>
        <v>981</v>
      </c>
      <c r="B995" s="553">
        <v>43739</v>
      </c>
      <c r="C995" s="553">
        <v>43747</v>
      </c>
      <c r="D995" s="547">
        <f t="shared" si="54"/>
        <v>8</v>
      </c>
      <c r="E995" s="549">
        <v>689.45</v>
      </c>
      <c r="F995" s="549">
        <f t="shared" si="55"/>
        <v>5515.6</v>
      </c>
    </row>
    <row r="996" spans="1:6">
      <c r="A996" s="319">
        <f t="shared" si="53"/>
        <v>982</v>
      </c>
      <c r="B996" s="553">
        <v>43739</v>
      </c>
      <c r="C996" s="553">
        <v>43747</v>
      </c>
      <c r="D996" s="547">
        <f t="shared" si="54"/>
        <v>8</v>
      </c>
      <c r="E996" s="549">
        <v>843.06</v>
      </c>
      <c r="F996" s="549">
        <f t="shared" si="55"/>
        <v>6744.48</v>
      </c>
    </row>
    <row r="997" spans="1:6">
      <c r="A997" s="319">
        <f t="shared" si="53"/>
        <v>983</v>
      </c>
      <c r="B997" s="553">
        <v>43739</v>
      </c>
      <c r="C997" s="553">
        <v>43747</v>
      </c>
      <c r="D997" s="547">
        <f t="shared" si="54"/>
        <v>8</v>
      </c>
      <c r="E997" s="549">
        <v>878.14</v>
      </c>
      <c r="F997" s="549">
        <f t="shared" si="55"/>
        <v>7025.12</v>
      </c>
    </row>
    <row r="998" spans="1:6">
      <c r="A998" s="319">
        <f t="shared" si="53"/>
        <v>984</v>
      </c>
      <c r="B998" s="553">
        <v>43739</v>
      </c>
      <c r="C998" s="553">
        <v>43747</v>
      </c>
      <c r="D998" s="547">
        <f t="shared" si="54"/>
        <v>8</v>
      </c>
      <c r="E998" s="549">
        <v>992.94</v>
      </c>
      <c r="F998" s="549">
        <f t="shared" si="55"/>
        <v>7943.52</v>
      </c>
    </row>
    <row r="999" spans="1:6">
      <c r="A999" s="319">
        <f t="shared" si="53"/>
        <v>985</v>
      </c>
      <c r="B999" s="553">
        <v>43739</v>
      </c>
      <c r="C999" s="553">
        <v>43747</v>
      </c>
      <c r="D999" s="547">
        <f t="shared" si="54"/>
        <v>8</v>
      </c>
      <c r="E999" s="549">
        <v>994.62</v>
      </c>
      <c r="F999" s="549">
        <f t="shared" si="55"/>
        <v>7956.96</v>
      </c>
    </row>
    <row r="1000" spans="1:6">
      <c r="A1000" s="319">
        <f t="shared" si="53"/>
        <v>986</v>
      </c>
      <c r="B1000" s="553">
        <v>43739</v>
      </c>
      <c r="C1000" s="553">
        <v>43747</v>
      </c>
      <c r="D1000" s="547">
        <f t="shared" si="54"/>
        <v>8</v>
      </c>
      <c r="E1000" s="549">
        <v>1028.01</v>
      </c>
      <c r="F1000" s="549">
        <f t="shared" si="55"/>
        <v>8224.08</v>
      </c>
    </row>
    <row r="1001" spans="1:6">
      <c r="A1001" s="319">
        <f t="shared" si="53"/>
        <v>987</v>
      </c>
      <c r="B1001" s="553">
        <v>43739</v>
      </c>
      <c r="C1001" s="553">
        <v>43747</v>
      </c>
      <c r="D1001" s="547">
        <f t="shared" si="54"/>
        <v>8</v>
      </c>
      <c r="E1001" s="549">
        <v>1199.02</v>
      </c>
      <c r="F1001" s="549">
        <f t="shared" si="55"/>
        <v>9592.16</v>
      </c>
    </row>
    <row r="1002" spans="1:6">
      <c r="A1002" s="319">
        <f t="shared" si="53"/>
        <v>988</v>
      </c>
      <c r="B1002" s="553">
        <v>43739</v>
      </c>
      <c r="C1002" s="553">
        <v>43747</v>
      </c>
      <c r="D1002" s="547">
        <f t="shared" si="54"/>
        <v>8</v>
      </c>
      <c r="E1002" s="549">
        <v>1436.08</v>
      </c>
      <c r="F1002" s="549">
        <f t="shared" si="55"/>
        <v>11488.64</v>
      </c>
    </row>
    <row r="1003" spans="1:6">
      <c r="A1003" s="319">
        <f t="shared" si="53"/>
        <v>989</v>
      </c>
      <c r="B1003" s="553">
        <v>43739</v>
      </c>
      <c r="C1003" s="553">
        <v>43747</v>
      </c>
      <c r="D1003" s="547">
        <f t="shared" si="54"/>
        <v>8</v>
      </c>
      <c r="E1003" s="549">
        <v>1467.08</v>
      </c>
      <c r="F1003" s="549">
        <f t="shared" si="55"/>
        <v>11736.64</v>
      </c>
    </row>
    <row r="1004" spans="1:6">
      <c r="A1004" s="319">
        <f t="shared" si="53"/>
        <v>990</v>
      </c>
      <c r="B1004" s="553">
        <v>43739</v>
      </c>
      <c r="C1004" s="553">
        <v>43747</v>
      </c>
      <c r="D1004" s="547">
        <f t="shared" si="54"/>
        <v>8</v>
      </c>
      <c r="E1004" s="549">
        <v>1642.41</v>
      </c>
      <c r="F1004" s="549">
        <f t="shared" si="55"/>
        <v>13139.28</v>
      </c>
    </row>
    <row r="1005" spans="1:6">
      <c r="A1005" s="319">
        <f t="shared" si="53"/>
        <v>991</v>
      </c>
      <c r="B1005" s="553">
        <v>43739</v>
      </c>
      <c r="C1005" s="553">
        <v>43747</v>
      </c>
      <c r="D1005" s="547">
        <f t="shared" si="54"/>
        <v>8</v>
      </c>
      <c r="E1005" s="549">
        <v>2022.71</v>
      </c>
      <c r="F1005" s="549">
        <f t="shared" si="55"/>
        <v>16181.68</v>
      </c>
    </row>
    <row r="1006" spans="1:6">
      <c r="A1006" s="319">
        <f t="shared" si="53"/>
        <v>992</v>
      </c>
      <c r="B1006" s="553">
        <v>43739</v>
      </c>
      <c r="C1006" s="553">
        <v>43747</v>
      </c>
      <c r="D1006" s="547">
        <f t="shared" si="54"/>
        <v>8</v>
      </c>
      <c r="E1006" s="549">
        <v>2035.91</v>
      </c>
      <c r="F1006" s="549">
        <f t="shared" si="55"/>
        <v>16287.28</v>
      </c>
    </row>
    <row r="1007" spans="1:6">
      <c r="A1007" s="319">
        <f t="shared" si="53"/>
        <v>993</v>
      </c>
      <c r="B1007" s="553">
        <v>43739</v>
      </c>
      <c r="C1007" s="553">
        <v>43747</v>
      </c>
      <c r="D1007" s="547">
        <f t="shared" si="54"/>
        <v>8</v>
      </c>
      <c r="E1007" s="549">
        <v>2133.96</v>
      </c>
      <c r="F1007" s="549">
        <f t="shared" si="55"/>
        <v>17071.68</v>
      </c>
    </row>
    <row r="1008" spans="1:6">
      <c r="A1008" s="319">
        <f t="shared" si="53"/>
        <v>994</v>
      </c>
      <c r="B1008" s="553">
        <v>43739</v>
      </c>
      <c r="C1008" s="553">
        <v>43747</v>
      </c>
      <c r="D1008" s="547">
        <f t="shared" si="54"/>
        <v>8</v>
      </c>
      <c r="E1008" s="549">
        <v>2167.27</v>
      </c>
      <c r="F1008" s="549">
        <f t="shared" si="55"/>
        <v>17338.16</v>
      </c>
    </row>
    <row r="1009" spans="1:6">
      <c r="A1009" s="319">
        <f t="shared" si="53"/>
        <v>995</v>
      </c>
      <c r="B1009" s="553">
        <v>43739</v>
      </c>
      <c r="C1009" s="553">
        <v>43747</v>
      </c>
      <c r="D1009" s="547">
        <f t="shared" si="54"/>
        <v>8</v>
      </c>
      <c r="E1009" s="549">
        <v>2218.8000000000002</v>
      </c>
      <c r="F1009" s="549">
        <f t="shared" si="55"/>
        <v>17750.400000000001</v>
      </c>
    </row>
    <row r="1010" spans="1:6">
      <c r="A1010" s="319">
        <f t="shared" si="53"/>
        <v>996</v>
      </c>
      <c r="B1010" s="553">
        <v>43739</v>
      </c>
      <c r="C1010" s="553">
        <v>43747</v>
      </c>
      <c r="D1010" s="547">
        <f t="shared" si="54"/>
        <v>8</v>
      </c>
      <c r="E1010" s="549">
        <v>2284.15</v>
      </c>
      <c r="F1010" s="549">
        <f t="shared" si="55"/>
        <v>18273.2</v>
      </c>
    </row>
    <row r="1011" spans="1:6">
      <c r="A1011" s="319">
        <f t="shared" si="53"/>
        <v>997</v>
      </c>
      <c r="B1011" s="553">
        <v>43739</v>
      </c>
      <c r="C1011" s="553">
        <v>43747</v>
      </c>
      <c r="D1011" s="547">
        <f t="shared" si="54"/>
        <v>8</v>
      </c>
      <c r="E1011" s="549">
        <v>2288.5700000000002</v>
      </c>
      <c r="F1011" s="549">
        <f t="shared" si="55"/>
        <v>18308.560000000001</v>
      </c>
    </row>
    <row r="1012" spans="1:6">
      <c r="A1012" s="319">
        <f t="shared" si="53"/>
        <v>998</v>
      </c>
      <c r="B1012" s="553">
        <v>43739</v>
      </c>
      <c r="C1012" s="553">
        <v>43747</v>
      </c>
      <c r="D1012" s="547">
        <f t="shared" si="54"/>
        <v>8</v>
      </c>
      <c r="E1012" s="549">
        <v>2504.1999999999998</v>
      </c>
      <c r="F1012" s="549">
        <f t="shared" si="55"/>
        <v>20033.599999999999</v>
      </c>
    </row>
    <row r="1013" spans="1:6">
      <c r="A1013" s="319">
        <f t="shared" si="53"/>
        <v>999</v>
      </c>
      <c r="B1013" s="553">
        <v>43739</v>
      </c>
      <c r="C1013" s="553">
        <v>43747</v>
      </c>
      <c r="D1013" s="547">
        <f t="shared" si="54"/>
        <v>8</v>
      </c>
      <c r="E1013" s="549">
        <v>2598.42</v>
      </c>
      <c r="F1013" s="549">
        <f t="shared" si="55"/>
        <v>20787.36</v>
      </c>
    </row>
    <row r="1014" spans="1:6">
      <c r="A1014" s="319">
        <f t="shared" si="53"/>
        <v>1000</v>
      </c>
      <c r="B1014" s="553">
        <v>43739</v>
      </c>
      <c r="C1014" s="553">
        <v>43747</v>
      </c>
      <c r="D1014" s="547">
        <f t="shared" si="54"/>
        <v>8</v>
      </c>
      <c r="E1014" s="549">
        <v>2643.67</v>
      </c>
      <c r="F1014" s="549">
        <f t="shared" si="55"/>
        <v>21149.360000000001</v>
      </c>
    </row>
    <row r="1015" spans="1:6">
      <c r="A1015" s="319">
        <f t="shared" si="53"/>
        <v>1001</v>
      </c>
      <c r="B1015" s="553">
        <v>43739</v>
      </c>
      <c r="C1015" s="553">
        <v>43747</v>
      </c>
      <c r="D1015" s="547">
        <f t="shared" si="54"/>
        <v>8</v>
      </c>
      <c r="E1015" s="549">
        <v>2693.32</v>
      </c>
      <c r="F1015" s="549">
        <f t="shared" si="55"/>
        <v>21546.560000000001</v>
      </c>
    </row>
    <row r="1016" spans="1:6">
      <c r="A1016" s="319">
        <f t="shared" si="53"/>
        <v>1002</v>
      </c>
      <c r="B1016" s="553">
        <v>43739</v>
      </c>
      <c r="C1016" s="553">
        <v>43747</v>
      </c>
      <c r="D1016" s="547">
        <f t="shared" si="54"/>
        <v>8</v>
      </c>
      <c r="E1016" s="549">
        <v>2802.68</v>
      </c>
      <c r="F1016" s="549">
        <f t="shared" si="55"/>
        <v>22421.439999999999</v>
      </c>
    </row>
    <row r="1017" spans="1:6">
      <c r="A1017" s="319">
        <f t="shared" si="53"/>
        <v>1003</v>
      </c>
      <c r="B1017" s="553">
        <v>43739</v>
      </c>
      <c r="C1017" s="553">
        <v>43747</v>
      </c>
      <c r="D1017" s="547">
        <f t="shared" si="54"/>
        <v>8</v>
      </c>
      <c r="E1017" s="549">
        <v>2808.84</v>
      </c>
      <c r="F1017" s="549">
        <f t="shared" si="55"/>
        <v>22470.720000000001</v>
      </c>
    </row>
    <row r="1018" spans="1:6">
      <c r="A1018" s="319">
        <f t="shared" si="53"/>
        <v>1004</v>
      </c>
      <c r="B1018" s="553">
        <v>43739</v>
      </c>
      <c r="C1018" s="553">
        <v>43747</v>
      </c>
      <c r="D1018" s="547">
        <f t="shared" si="54"/>
        <v>8</v>
      </c>
      <c r="E1018" s="549">
        <v>2883.13</v>
      </c>
      <c r="F1018" s="549">
        <f t="shared" si="55"/>
        <v>23065.040000000001</v>
      </c>
    </row>
    <row r="1019" spans="1:6">
      <c r="A1019" s="319">
        <f t="shared" si="53"/>
        <v>1005</v>
      </c>
      <c r="B1019" s="553">
        <v>43739</v>
      </c>
      <c r="C1019" s="553">
        <v>43747</v>
      </c>
      <c r="D1019" s="547">
        <f t="shared" si="54"/>
        <v>8</v>
      </c>
      <c r="E1019" s="549">
        <v>2993.75</v>
      </c>
      <c r="F1019" s="549">
        <f t="shared" si="55"/>
        <v>23950</v>
      </c>
    </row>
    <row r="1020" spans="1:6">
      <c r="A1020" s="319">
        <f t="shared" si="53"/>
        <v>1006</v>
      </c>
      <c r="B1020" s="553">
        <v>43739</v>
      </c>
      <c r="C1020" s="553">
        <v>43747</v>
      </c>
      <c r="D1020" s="547">
        <f t="shared" si="54"/>
        <v>8</v>
      </c>
      <c r="E1020" s="549">
        <v>3001.07</v>
      </c>
      <c r="F1020" s="549">
        <f t="shared" si="55"/>
        <v>24008.560000000001</v>
      </c>
    </row>
    <row r="1021" spans="1:6">
      <c r="A1021" s="319">
        <f t="shared" si="53"/>
        <v>1007</v>
      </c>
      <c r="B1021" s="553">
        <v>43739</v>
      </c>
      <c r="C1021" s="553">
        <v>43747</v>
      </c>
      <c r="D1021" s="547">
        <f t="shared" si="54"/>
        <v>8</v>
      </c>
      <c r="E1021" s="549">
        <v>3011.97</v>
      </c>
      <c r="F1021" s="549">
        <f t="shared" si="55"/>
        <v>24095.759999999998</v>
      </c>
    </row>
    <row r="1022" spans="1:6">
      <c r="A1022" s="319">
        <f t="shared" si="53"/>
        <v>1008</v>
      </c>
      <c r="B1022" s="553">
        <v>43739</v>
      </c>
      <c r="C1022" s="553">
        <v>43747</v>
      </c>
      <c r="D1022" s="547">
        <f t="shared" si="54"/>
        <v>8</v>
      </c>
      <c r="E1022" s="549">
        <v>3048.42</v>
      </c>
      <c r="F1022" s="549">
        <f t="shared" si="55"/>
        <v>24387.360000000001</v>
      </c>
    </row>
    <row r="1023" spans="1:6">
      <c r="A1023" s="319">
        <f t="shared" si="53"/>
        <v>1009</v>
      </c>
      <c r="B1023" s="553">
        <v>43739</v>
      </c>
      <c r="C1023" s="553">
        <v>43747</v>
      </c>
      <c r="D1023" s="547">
        <f t="shared" si="54"/>
        <v>8</v>
      </c>
      <c r="E1023" s="549">
        <v>3101.22</v>
      </c>
      <c r="F1023" s="549">
        <f t="shared" si="55"/>
        <v>24809.759999999998</v>
      </c>
    </row>
    <row r="1024" spans="1:6">
      <c r="A1024" s="319">
        <f t="shared" si="53"/>
        <v>1010</v>
      </c>
      <c r="B1024" s="553">
        <v>43739</v>
      </c>
      <c r="C1024" s="553">
        <v>43747</v>
      </c>
      <c r="D1024" s="547">
        <f t="shared" ref="D1024:D1087" si="56">C1024-B1024</f>
        <v>8</v>
      </c>
      <c r="E1024" s="549">
        <v>3144.59</v>
      </c>
      <c r="F1024" s="549">
        <f t="shared" ref="F1024:F1087" si="57">E1024*D1024</f>
        <v>25156.720000000001</v>
      </c>
    </row>
    <row r="1025" spans="1:6">
      <c r="A1025" s="319">
        <f t="shared" si="53"/>
        <v>1011</v>
      </c>
      <c r="B1025" s="553">
        <v>43739</v>
      </c>
      <c r="C1025" s="553">
        <v>43747</v>
      </c>
      <c r="D1025" s="547">
        <f t="shared" si="56"/>
        <v>8</v>
      </c>
      <c r="E1025" s="549">
        <v>3152.76</v>
      </c>
      <c r="F1025" s="549">
        <f t="shared" si="57"/>
        <v>25222.080000000002</v>
      </c>
    </row>
    <row r="1026" spans="1:6">
      <c r="A1026" s="319">
        <f t="shared" si="53"/>
        <v>1012</v>
      </c>
      <c r="B1026" s="553">
        <v>43739</v>
      </c>
      <c r="C1026" s="553">
        <v>43747</v>
      </c>
      <c r="D1026" s="547">
        <f t="shared" si="56"/>
        <v>8</v>
      </c>
      <c r="E1026" s="549">
        <v>3183.55</v>
      </c>
      <c r="F1026" s="549">
        <f t="shared" si="57"/>
        <v>25468.400000000001</v>
      </c>
    </row>
    <row r="1027" spans="1:6">
      <c r="A1027" s="319">
        <f t="shared" si="53"/>
        <v>1013</v>
      </c>
      <c r="B1027" s="553">
        <v>43739</v>
      </c>
      <c r="C1027" s="553">
        <v>43747</v>
      </c>
      <c r="D1027" s="547">
        <f t="shared" si="56"/>
        <v>8</v>
      </c>
      <c r="E1027" s="549">
        <v>3191.72</v>
      </c>
      <c r="F1027" s="549">
        <f t="shared" si="57"/>
        <v>25533.759999999998</v>
      </c>
    </row>
    <row r="1028" spans="1:6">
      <c r="A1028" s="319">
        <f t="shared" si="53"/>
        <v>1014</v>
      </c>
      <c r="B1028" s="553">
        <v>43739</v>
      </c>
      <c r="C1028" s="553">
        <v>43747</v>
      </c>
      <c r="D1028" s="547">
        <f t="shared" si="56"/>
        <v>8</v>
      </c>
      <c r="E1028" s="549">
        <v>3307.37</v>
      </c>
      <c r="F1028" s="549">
        <f t="shared" si="57"/>
        <v>26458.959999999999</v>
      </c>
    </row>
    <row r="1029" spans="1:6">
      <c r="A1029" s="319">
        <f t="shared" si="53"/>
        <v>1015</v>
      </c>
      <c r="B1029" s="553">
        <v>43739</v>
      </c>
      <c r="C1029" s="553">
        <v>43747</v>
      </c>
      <c r="D1029" s="547">
        <f t="shared" si="56"/>
        <v>8</v>
      </c>
      <c r="E1029" s="549">
        <v>3380.9</v>
      </c>
      <c r="F1029" s="549">
        <f t="shared" si="57"/>
        <v>27047.200000000001</v>
      </c>
    </row>
    <row r="1030" spans="1:6">
      <c r="A1030" s="319">
        <f t="shared" si="53"/>
        <v>1016</v>
      </c>
      <c r="B1030" s="553">
        <v>43739</v>
      </c>
      <c r="C1030" s="553">
        <v>43747</v>
      </c>
      <c r="D1030" s="547">
        <f t="shared" si="56"/>
        <v>8</v>
      </c>
      <c r="E1030" s="549">
        <v>3453.81</v>
      </c>
      <c r="F1030" s="549">
        <f t="shared" si="57"/>
        <v>27630.48</v>
      </c>
    </row>
    <row r="1031" spans="1:6">
      <c r="A1031" s="319">
        <f t="shared" si="53"/>
        <v>1017</v>
      </c>
      <c r="B1031" s="553">
        <v>43739</v>
      </c>
      <c r="C1031" s="553">
        <v>43747</v>
      </c>
      <c r="D1031" s="547">
        <f t="shared" si="56"/>
        <v>8</v>
      </c>
      <c r="E1031" s="549">
        <v>3584.54</v>
      </c>
      <c r="F1031" s="549">
        <f t="shared" si="57"/>
        <v>28676.32</v>
      </c>
    </row>
    <row r="1032" spans="1:6">
      <c r="A1032" s="319">
        <f t="shared" si="53"/>
        <v>1018</v>
      </c>
      <c r="B1032" s="553">
        <v>43739</v>
      </c>
      <c r="C1032" s="553">
        <v>43747</v>
      </c>
      <c r="D1032" s="547">
        <f t="shared" si="56"/>
        <v>8</v>
      </c>
      <c r="E1032" s="549">
        <v>3782.51</v>
      </c>
      <c r="F1032" s="549">
        <f t="shared" si="57"/>
        <v>30260.080000000002</v>
      </c>
    </row>
    <row r="1033" spans="1:6">
      <c r="A1033" s="319">
        <f t="shared" si="53"/>
        <v>1019</v>
      </c>
      <c r="B1033" s="553">
        <v>43739</v>
      </c>
      <c r="C1033" s="553">
        <v>43747</v>
      </c>
      <c r="D1033" s="547">
        <f t="shared" si="56"/>
        <v>8</v>
      </c>
      <c r="E1033" s="549">
        <v>3825.88</v>
      </c>
      <c r="F1033" s="549">
        <f t="shared" si="57"/>
        <v>30607.040000000001</v>
      </c>
    </row>
    <row r="1034" spans="1:6">
      <c r="A1034" s="319">
        <f t="shared" si="53"/>
        <v>1020</v>
      </c>
      <c r="B1034" s="553">
        <v>43739</v>
      </c>
      <c r="C1034" s="553">
        <v>43748</v>
      </c>
      <c r="D1034" s="547">
        <f t="shared" si="56"/>
        <v>9</v>
      </c>
      <c r="E1034" s="549">
        <v>3867.99</v>
      </c>
      <c r="F1034" s="549">
        <f t="shared" si="57"/>
        <v>34811.909999999996</v>
      </c>
    </row>
    <row r="1035" spans="1:6">
      <c r="A1035" s="319">
        <f t="shared" si="53"/>
        <v>1021</v>
      </c>
      <c r="B1035" s="553">
        <v>43739</v>
      </c>
      <c r="C1035" s="553">
        <v>43747</v>
      </c>
      <c r="D1035" s="547">
        <f t="shared" si="56"/>
        <v>8</v>
      </c>
      <c r="E1035" s="549">
        <v>3881.82</v>
      </c>
      <c r="F1035" s="549">
        <f t="shared" si="57"/>
        <v>31054.560000000001</v>
      </c>
    </row>
    <row r="1036" spans="1:6">
      <c r="A1036" s="319">
        <f t="shared" si="53"/>
        <v>1022</v>
      </c>
      <c r="B1036" s="553">
        <v>43739</v>
      </c>
      <c r="C1036" s="553">
        <v>43747</v>
      </c>
      <c r="D1036" s="547">
        <f t="shared" si="56"/>
        <v>8</v>
      </c>
      <c r="E1036" s="549">
        <v>3885.59</v>
      </c>
      <c r="F1036" s="549">
        <f t="shared" si="57"/>
        <v>31084.720000000001</v>
      </c>
    </row>
    <row r="1037" spans="1:6">
      <c r="A1037" s="319">
        <f t="shared" si="53"/>
        <v>1023</v>
      </c>
      <c r="B1037" s="553">
        <v>43739</v>
      </c>
      <c r="C1037" s="553">
        <v>43747</v>
      </c>
      <c r="D1037" s="547">
        <f t="shared" si="56"/>
        <v>8</v>
      </c>
      <c r="E1037" s="549">
        <v>3935.24</v>
      </c>
      <c r="F1037" s="549">
        <f t="shared" si="57"/>
        <v>31481.919999999998</v>
      </c>
    </row>
    <row r="1038" spans="1:6">
      <c r="A1038" s="319">
        <f t="shared" si="53"/>
        <v>1024</v>
      </c>
      <c r="B1038" s="553">
        <v>43739</v>
      </c>
      <c r="C1038" s="553">
        <v>43747</v>
      </c>
      <c r="D1038" s="547">
        <f t="shared" si="56"/>
        <v>8</v>
      </c>
      <c r="E1038" s="549">
        <v>3940.27</v>
      </c>
      <c r="F1038" s="549">
        <f t="shared" si="57"/>
        <v>31522.16</v>
      </c>
    </row>
    <row r="1039" spans="1:6">
      <c r="A1039" s="319">
        <f t="shared" ref="A1039:A1102" si="58">A1038+1</f>
        <v>1025</v>
      </c>
      <c r="B1039" s="553">
        <v>43739</v>
      </c>
      <c r="C1039" s="553">
        <v>43747</v>
      </c>
      <c r="D1039" s="547">
        <f t="shared" si="56"/>
        <v>8</v>
      </c>
      <c r="E1039" s="549">
        <v>3960.38</v>
      </c>
      <c r="F1039" s="549">
        <f t="shared" si="57"/>
        <v>31683.040000000001</v>
      </c>
    </row>
    <row r="1040" spans="1:6">
      <c r="A1040" s="319">
        <f t="shared" si="58"/>
        <v>1026</v>
      </c>
      <c r="B1040" s="553">
        <v>43739</v>
      </c>
      <c r="C1040" s="553">
        <v>43747</v>
      </c>
      <c r="D1040" s="547">
        <f t="shared" si="56"/>
        <v>8</v>
      </c>
      <c r="E1040" s="549">
        <v>4108.7</v>
      </c>
      <c r="F1040" s="549">
        <f t="shared" si="57"/>
        <v>32869.599999999999</v>
      </c>
    </row>
    <row r="1041" spans="1:6">
      <c r="A1041" s="319">
        <f t="shared" si="58"/>
        <v>1027</v>
      </c>
      <c r="B1041" s="553">
        <v>43739</v>
      </c>
      <c r="C1041" s="553">
        <v>43747</v>
      </c>
      <c r="D1041" s="547">
        <f t="shared" si="56"/>
        <v>8</v>
      </c>
      <c r="E1041" s="549">
        <v>4140.76</v>
      </c>
      <c r="F1041" s="549">
        <f t="shared" si="57"/>
        <v>33126.080000000002</v>
      </c>
    </row>
    <row r="1042" spans="1:6">
      <c r="A1042" s="319">
        <f t="shared" si="58"/>
        <v>1028</v>
      </c>
      <c r="B1042" s="553">
        <v>43739</v>
      </c>
      <c r="C1042" s="553">
        <v>43747</v>
      </c>
      <c r="D1042" s="547">
        <f t="shared" si="56"/>
        <v>8</v>
      </c>
      <c r="E1042" s="549">
        <v>4383.99</v>
      </c>
      <c r="F1042" s="549">
        <f t="shared" si="57"/>
        <v>35071.919999999998</v>
      </c>
    </row>
    <row r="1043" spans="1:6">
      <c r="A1043" s="319">
        <f t="shared" si="58"/>
        <v>1029</v>
      </c>
      <c r="B1043" s="553">
        <v>43739</v>
      </c>
      <c r="C1043" s="553">
        <v>43747</v>
      </c>
      <c r="D1043" s="547">
        <f t="shared" si="56"/>
        <v>8</v>
      </c>
      <c r="E1043" s="549">
        <v>4387.76</v>
      </c>
      <c r="F1043" s="549">
        <f t="shared" si="57"/>
        <v>35102.080000000002</v>
      </c>
    </row>
    <row r="1044" spans="1:6">
      <c r="A1044" s="319">
        <f t="shared" si="58"/>
        <v>1030</v>
      </c>
      <c r="B1044" s="553">
        <v>43739</v>
      </c>
      <c r="C1044" s="553">
        <v>43747</v>
      </c>
      <c r="D1044" s="547">
        <f t="shared" si="56"/>
        <v>8</v>
      </c>
      <c r="E1044" s="549">
        <v>4429.24</v>
      </c>
      <c r="F1044" s="549">
        <f t="shared" si="57"/>
        <v>35433.919999999998</v>
      </c>
    </row>
    <row r="1045" spans="1:6">
      <c r="A1045" s="319">
        <f t="shared" si="58"/>
        <v>1031</v>
      </c>
      <c r="B1045" s="553">
        <v>43739</v>
      </c>
      <c r="C1045" s="553">
        <v>43747</v>
      </c>
      <c r="D1045" s="547">
        <f t="shared" si="56"/>
        <v>8</v>
      </c>
      <c r="E1045" s="549">
        <v>4506.54</v>
      </c>
      <c r="F1045" s="549">
        <f t="shared" si="57"/>
        <v>36052.32</v>
      </c>
    </row>
    <row r="1046" spans="1:6">
      <c r="A1046" s="319">
        <f t="shared" si="58"/>
        <v>1032</v>
      </c>
      <c r="B1046" s="553">
        <v>43739</v>
      </c>
      <c r="C1046" s="553">
        <v>43747</v>
      </c>
      <c r="D1046" s="547">
        <f t="shared" si="56"/>
        <v>8</v>
      </c>
      <c r="E1046" s="549">
        <v>4637.2700000000004</v>
      </c>
      <c r="F1046" s="549">
        <f t="shared" si="57"/>
        <v>37098.160000000003</v>
      </c>
    </row>
    <row r="1047" spans="1:6">
      <c r="A1047" s="319">
        <f t="shared" si="58"/>
        <v>1033</v>
      </c>
      <c r="B1047" s="553">
        <v>43739</v>
      </c>
      <c r="C1047" s="553">
        <v>43747</v>
      </c>
      <c r="D1047" s="547">
        <f t="shared" si="56"/>
        <v>8</v>
      </c>
      <c r="E1047" s="549">
        <v>4639.16</v>
      </c>
      <c r="F1047" s="549">
        <f t="shared" si="57"/>
        <v>37113.279999999999</v>
      </c>
    </row>
    <row r="1048" spans="1:6">
      <c r="A1048" s="319">
        <f t="shared" si="58"/>
        <v>1034</v>
      </c>
      <c r="B1048" s="553">
        <v>43739</v>
      </c>
      <c r="C1048" s="553">
        <v>43747</v>
      </c>
      <c r="D1048" s="547">
        <f t="shared" si="56"/>
        <v>8</v>
      </c>
      <c r="E1048" s="549">
        <v>4680.6400000000003</v>
      </c>
      <c r="F1048" s="549">
        <f t="shared" si="57"/>
        <v>37445.120000000003</v>
      </c>
    </row>
    <row r="1049" spans="1:6">
      <c r="A1049" s="319">
        <f t="shared" si="58"/>
        <v>1035</v>
      </c>
      <c r="B1049" s="553">
        <v>43739</v>
      </c>
      <c r="C1049" s="553">
        <v>43747</v>
      </c>
      <c r="D1049" s="547">
        <f t="shared" si="56"/>
        <v>8</v>
      </c>
      <c r="E1049" s="549">
        <v>4721.49</v>
      </c>
      <c r="F1049" s="549">
        <f t="shared" si="57"/>
        <v>37771.919999999998</v>
      </c>
    </row>
    <row r="1050" spans="1:6">
      <c r="A1050" s="319">
        <f t="shared" si="58"/>
        <v>1036</v>
      </c>
      <c r="B1050" s="553">
        <v>43739</v>
      </c>
      <c r="C1050" s="553">
        <v>43747</v>
      </c>
      <c r="D1050" s="547">
        <f t="shared" si="56"/>
        <v>8</v>
      </c>
      <c r="E1050" s="549">
        <v>4739.09</v>
      </c>
      <c r="F1050" s="549">
        <f t="shared" si="57"/>
        <v>37912.720000000001</v>
      </c>
    </row>
    <row r="1051" spans="1:6">
      <c r="A1051" s="319">
        <f t="shared" si="58"/>
        <v>1037</v>
      </c>
      <c r="B1051" s="553">
        <v>43739</v>
      </c>
      <c r="C1051" s="553">
        <v>43747</v>
      </c>
      <c r="D1051" s="547">
        <f t="shared" si="56"/>
        <v>8</v>
      </c>
      <c r="E1051" s="549">
        <v>4839.0200000000004</v>
      </c>
      <c r="F1051" s="549">
        <f t="shared" si="57"/>
        <v>38712.160000000003</v>
      </c>
    </row>
    <row r="1052" spans="1:6">
      <c r="A1052" s="319">
        <f t="shared" si="58"/>
        <v>1038</v>
      </c>
      <c r="B1052" s="553">
        <v>43739</v>
      </c>
      <c r="C1052" s="553">
        <v>43747</v>
      </c>
      <c r="D1052" s="547">
        <f t="shared" si="56"/>
        <v>8</v>
      </c>
      <c r="E1052" s="549">
        <v>5064.6499999999996</v>
      </c>
      <c r="F1052" s="549">
        <f t="shared" si="57"/>
        <v>40517.199999999997</v>
      </c>
    </row>
    <row r="1053" spans="1:6">
      <c r="A1053" s="319">
        <f t="shared" si="58"/>
        <v>1039</v>
      </c>
      <c r="B1053" s="553">
        <v>43739</v>
      </c>
      <c r="C1053" s="553">
        <v>43747</v>
      </c>
      <c r="D1053" s="547">
        <f t="shared" si="56"/>
        <v>8</v>
      </c>
      <c r="E1053" s="549">
        <v>5374.5</v>
      </c>
      <c r="F1053" s="549">
        <f t="shared" si="57"/>
        <v>42996</v>
      </c>
    </row>
    <row r="1054" spans="1:6">
      <c r="A1054" s="319">
        <f t="shared" si="58"/>
        <v>1040</v>
      </c>
      <c r="B1054" s="553">
        <v>43739</v>
      </c>
      <c r="C1054" s="553">
        <v>43747</v>
      </c>
      <c r="D1054" s="547">
        <f t="shared" si="56"/>
        <v>8</v>
      </c>
      <c r="E1054" s="549">
        <v>5750.62</v>
      </c>
      <c r="F1054" s="549">
        <f t="shared" si="57"/>
        <v>46004.959999999999</v>
      </c>
    </row>
    <row r="1055" spans="1:6">
      <c r="A1055" s="319">
        <f t="shared" si="58"/>
        <v>1041</v>
      </c>
      <c r="B1055" s="553">
        <v>43739</v>
      </c>
      <c r="C1055" s="553">
        <v>43747</v>
      </c>
      <c r="D1055" s="547">
        <f t="shared" si="56"/>
        <v>8</v>
      </c>
      <c r="E1055" s="549">
        <v>6087.85</v>
      </c>
      <c r="F1055" s="549">
        <f t="shared" si="57"/>
        <v>48702.8</v>
      </c>
    </row>
    <row r="1056" spans="1:6">
      <c r="A1056" s="319">
        <f t="shared" si="58"/>
        <v>1042</v>
      </c>
      <c r="B1056" s="553">
        <v>43739</v>
      </c>
      <c r="C1056" s="553">
        <v>43747</v>
      </c>
      <c r="D1056" s="547">
        <f t="shared" si="56"/>
        <v>8</v>
      </c>
      <c r="E1056" s="549">
        <v>6161.39</v>
      </c>
      <c r="F1056" s="549">
        <f t="shared" si="57"/>
        <v>49291.12</v>
      </c>
    </row>
    <row r="1057" spans="1:6">
      <c r="A1057" s="319">
        <f t="shared" si="58"/>
        <v>1043</v>
      </c>
      <c r="B1057" s="553">
        <v>43739</v>
      </c>
      <c r="C1057" s="553">
        <v>43747</v>
      </c>
      <c r="D1057" s="547">
        <f t="shared" si="56"/>
        <v>8</v>
      </c>
      <c r="E1057" s="549">
        <v>6507.69</v>
      </c>
      <c r="F1057" s="549">
        <f t="shared" si="57"/>
        <v>52061.52</v>
      </c>
    </row>
    <row r="1058" spans="1:6">
      <c r="A1058" s="319">
        <f t="shared" si="58"/>
        <v>1044</v>
      </c>
      <c r="B1058" s="553">
        <v>43739</v>
      </c>
      <c r="C1058" s="553">
        <v>43747</v>
      </c>
      <c r="D1058" s="547">
        <f t="shared" si="56"/>
        <v>8</v>
      </c>
      <c r="E1058" s="549">
        <v>6821.31</v>
      </c>
      <c r="F1058" s="549">
        <f t="shared" si="57"/>
        <v>54570.48</v>
      </c>
    </row>
    <row r="1059" spans="1:6">
      <c r="A1059" s="319">
        <f t="shared" si="58"/>
        <v>1045</v>
      </c>
      <c r="B1059" s="553">
        <v>43739</v>
      </c>
      <c r="C1059" s="553">
        <v>43747</v>
      </c>
      <c r="D1059" s="547">
        <f t="shared" si="56"/>
        <v>8</v>
      </c>
      <c r="E1059" s="549">
        <v>7209.09</v>
      </c>
      <c r="F1059" s="549">
        <f t="shared" si="57"/>
        <v>57672.72</v>
      </c>
    </row>
    <row r="1060" spans="1:6">
      <c r="A1060" s="319">
        <f t="shared" si="58"/>
        <v>1046</v>
      </c>
      <c r="B1060" s="553">
        <v>43739</v>
      </c>
      <c r="C1060" s="553">
        <v>43747</v>
      </c>
      <c r="D1060" s="547">
        <f t="shared" si="56"/>
        <v>8</v>
      </c>
      <c r="E1060" s="549">
        <v>7266.29</v>
      </c>
      <c r="F1060" s="549">
        <f t="shared" si="57"/>
        <v>58130.32</v>
      </c>
    </row>
    <row r="1061" spans="1:6">
      <c r="A1061" s="319">
        <f t="shared" si="58"/>
        <v>1047</v>
      </c>
      <c r="B1061" s="553">
        <v>43739</v>
      </c>
      <c r="C1061" s="553">
        <v>43748</v>
      </c>
      <c r="D1061" s="547">
        <f t="shared" si="56"/>
        <v>9</v>
      </c>
      <c r="E1061" s="549">
        <v>7385.07</v>
      </c>
      <c r="F1061" s="549">
        <f t="shared" si="57"/>
        <v>66465.63</v>
      </c>
    </row>
    <row r="1062" spans="1:6">
      <c r="A1062" s="319">
        <f t="shared" si="58"/>
        <v>1048</v>
      </c>
      <c r="B1062" s="553">
        <v>43739</v>
      </c>
      <c r="C1062" s="553">
        <v>43747</v>
      </c>
      <c r="D1062" s="547">
        <f t="shared" si="56"/>
        <v>8</v>
      </c>
      <c r="E1062" s="549">
        <v>7644.65</v>
      </c>
      <c r="F1062" s="549">
        <f t="shared" si="57"/>
        <v>61157.2</v>
      </c>
    </row>
    <row r="1063" spans="1:6">
      <c r="A1063" s="319">
        <f t="shared" si="58"/>
        <v>1049</v>
      </c>
      <c r="B1063" s="553">
        <v>43739</v>
      </c>
      <c r="C1063" s="553">
        <v>43747</v>
      </c>
      <c r="D1063" s="547">
        <f t="shared" si="56"/>
        <v>8</v>
      </c>
      <c r="E1063" s="549">
        <v>7999.69</v>
      </c>
      <c r="F1063" s="549">
        <f t="shared" si="57"/>
        <v>63997.52</v>
      </c>
    </row>
    <row r="1064" spans="1:6">
      <c r="A1064" s="319">
        <f t="shared" si="58"/>
        <v>1050</v>
      </c>
      <c r="B1064" s="553">
        <v>43739</v>
      </c>
      <c r="C1064" s="553">
        <v>43747</v>
      </c>
      <c r="D1064" s="547">
        <f t="shared" si="56"/>
        <v>8</v>
      </c>
      <c r="E1064" s="549">
        <v>8376.85</v>
      </c>
      <c r="F1064" s="549">
        <f t="shared" si="57"/>
        <v>67014.8</v>
      </c>
    </row>
    <row r="1065" spans="1:6">
      <c r="A1065" s="319">
        <f t="shared" si="58"/>
        <v>1051</v>
      </c>
      <c r="B1065" s="553">
        <v>43739</v>
      </c>
      <c r="C1065" s="553">
        <v>43747</v>
      </c>
      <c r="D1065" s="547">
        <f t="shared" si="56"/>
        <v>8</v>
      </c>
      <c r="E1065" s="549">
        <v>8830.6200000000008</v>
      </c>
      <c r="F1065" s="549">
        <f t="shared" si="57"/>
        <v>70644.960000000006</v>
      </c>
    </row>
    <row r="1066" spans="1:6">
      <c r="A1066" s="319">
        <f t="shared" si="58"/>
        <v>1052</v>
      </c>
      <c r="B1066" s="553">
        <v>43739</v>
      </c>
      <c r="C1066" s="553">
        <v>43747</v>
      </c>
      <c r="D1066" s="547">
        <f t="shared" si="56"/>
        <v>8</v>
      </c>
      <c r="E1066" s="549">
        <v>9655.85</v>
      </c>
      <c r="F1066" s="549">
        <f t="shared" si="57"/>
        <v>77246.8</v>
      </c>
    </row>
    <row r="1067" spans="1:6">
      <c r="A1067" s="319">
        <f t="shared" si="58"/>
        <v>1053</v>
      </c>
      <c r="B1067" s="553">
        <v>43739</v>
      </c>
      <c r="C1067" s="553">
        <v>43747</v>
      </c>
      <c r="D1067" s="547">
        <f t="shared" si="56"/>
        <v>8</v>
      </c>
      <c r="E1067" s="549">
        <v>13870.57</v>
      </c>
      <c r="F1067" s="549">
        <f t="shared" si="57"/>
        <v>110964.56</v>
      </c>
    </row>
    <row r="1068" spans="1:6">
      <c r="A1068" s="319">
        <f t="shared" si="58"/>
        <v>1054</v>
      </c>
      <c r="B1068" s="553">
        <v>43739</v>
      </c>
      <c r="C1068" s="553">
        <v>43747</v>
      </c>
      <c r="D1068" s="547">
        <f t="shared" si="56"/>
        <v>8</v>
      </c>
      <c r="E1068" s="549">
        <v>16499.580000000002</v>
      </c>
      <c r="F1068" s="549">
        <f t="shared" si="57"/>
        <v>131996.64000000001</v>
      </c>
    </row>
    <row r="1069" spans="1:6">
      <c r="A1069" s="319">
        <f t="shared" si="58"/>
        <v>1055</v>
      </c>
      <c r="B1069" s="553">
        <v>43739</v>
      </c>
      <c r="C1069" s="553">
        <v>43747</v>
      </c>
      <c r="D1069" s="547">
        <f t="shared" si="56"/>
        <v>8</v>
      </c>
      <c r="E1069" s="549">
        <v>16661.73</v>
      </c>
      <c r="F1069" s="549">
        <f t="shared" si="57"/>
        <v>133293.84</v>
      </c>
    </row>
    <row r="1070" spans="1:6">
      <c r="A1070" s="319">
        <f t="shared" si="58"/>
        <v>1056</v>
      </c>
      <c r="B1070" s="553">
        <v>43739</v>
      </c>
      <c r="C1070" s="553">
        <v>43747</v>
      </c>
      <c r="D1070" s="547">
        <f t="shared" si="56"/>
        <v>8</v>
      </c>
      <c r="E1070" s="549">
        <v>17131.849999999999</v>
      </c>
      <c r="F1070" s="549">
        <f t="shared" si="57"/>
        <v>137054.79999999999</v>
      </c>
    </row>
    <row r="1071" spans="1:6">
      <c r="A1071" s="319">
        <f t="shared" si="58"/>
        <v>1057</v>
      </c>
      <c r="B1071" s="553">
        <v>43739</v>
      </c>
      <c r="C1071" s="553">
        <v>43747</v>
      </c>
      <c r="D1071" s="547">
        <f t="shared" si="56"/>
        <v>8</v>
      </c>
      <c r="E1071" s="549">
        <v>18416.07</v>
      </c>
      <c r="F1071" s="549">
        <f t="shared" si="57"/>
        <v>147328.56</v>
      </c>
    </row>
    <row r="1072" spans="1:6">
      <c r="A1072" s="319">
        <f t="shared" si="58"/>
        <v>1058</v>
      </c>
      <c r="B1072" s="553">
        <v>43739</v>
      </c>
      <c r="C1072" s="553">
        <v>43747</v>
      </c>
      <c r="D1072" s="547">
        <f t="shared" si="56"/>
        <v>8</v>
      </c>
      <c r="E1072" s="549">
        <v>35230.019999999997</v>
      </c>
      <c r="F1072" s="549">
        <f t="shared" si="57"/>
        <v>281840.15999999997</v>
      </c>
    </row>
    <row r="1073" spans="1:6">
      <c r="A1073" s="319">
        <f t="shared" si="58"/>
        <v>1059</v>
      </c>
      <c r="B1073" s="553">
        <v>43739</v>
      </c>
      <c r="C1073" s="553">
        <v>43747</v>
      </c>
      <c r="D1073" s="547">
        <f t="shared" si="56"/>
        <v>8</v>
      </c>
      <c r="E1073" s="549">
        <v>37611.230000000003</v>
      </c>
      <c r="F1073" s="549">
        <f t="shared" si="57"/>
        <v>300889.84000000003</v>
      </c>
    </row>
    <row r="1074" spans="1:6">
      <c r="A1074" s="319">
        <f t="shared" si="58"/>
        <v>1060</v>
      </c>
      <c r="B1074" s="553">
        <v>43739</v>
      </c>
      <c r="C1074" s="553">
        <v>43747</v>
      </c>
      <c r="D1074" s="547">
        <f t="shared" si="56"/>
        <v>8</v>
      </c>
      <c r="E1074" s="549">
        <v>46122.63</v>
      </c>
      <c r="F1074" s="549">
        <f t="shared" si="57"/>
        <v>368981.04</v>
      </c>
    </row>
    <row r="1075" spans="1:6">
      <c r="A1075" s="319">
        <f t="shared" si="58"/>
        <v>1061</v>
      </c>
      <c r="B1075" s="553">
        <v>43740</v>
      </c>
      <c r="C1075" s="553">
        <v>43780</v>
      </c>
      <c r="D1075" s="547">
        <f t="shared" si="56"/>
        <v>40</v>
      </c>
      <c r="E1075" s="549">
        <v>2224.46</v>
      </c>
      <c r="F1075" s="549">
        <f t="shared" si="57"/>
        <v>88978.4</v>
      </c>
    </row>
    <row r="1076" spans="1:6">
      <c r="A1076" s="319">
        <f t="shared" si="58"/>
        <v>1062</v>
      </c>
      <c r="B1076" s="553">
        <v>43741</v>
      </c>
      <c r="C1076" s="553">
        <v>43780</v>
      </c>
      <c r="D1076" s="547">
        <f t="shared" si="56"/>
        <v>39</v>
      </c>
      <c r="E1076" s="549">
        <v>44.69</v>
      </c>
      <c r="F1076" s="549">
        <f t="shared" si="57"/>
        <v>1742.9099999999999</v>
      </c>
    </row>
    <row r="1077" spans="1:6">
      <c r="A1077" s="319">
        <f t="shared" si="58"/>
        <v>1063</v>
      </c>
      <c r="B1077" s="553">
        <v>43741</v>
      </c>
      <c r="C1077" s="553">
        <v>43780</v>
      </c>
      <c r="D1077" s="547">
        <f t="shared" si="56"/>
        <v>39</v>
      </c>
      <c r="E1077" s="549">
        <v>519.4</v>
      </c>
      <c r="F1077" s="549">
        <f t="shared" si="57"/>
        <v>20256.599999999999</v>
      </c>
    </row>
    <row r="1078" spans="1:6">
      <c r="A1078" s="319">
        <f t="shared" si="58"/>
        <v>1064</v>
      </c>
      <c r="B1078" s="553">
        <v>43742</v>
      </c>
      <c r="C1078" s="553">
        <v>43780</v>
      </c>
      <c r="D1078" s="547">
        <f t="shared" si="56"/>
        <v>38</v>
      </c>
      <c r="E1078" s="549">
        <v>2076.0100000000002</v>
      </c>
      <c r="F1078" s="549">
        <f t="shared" si="57"/>
        <v>78888.38</v>
      </c>
    </row>
    <row r="1079" spans="1:6">
      <c r="A1079" s="319">
        <f t="shared" si="58"/>
        <v>1065</v>
      </c>
      <c r="B1079" s="553">
        <v>43745</v>
      </c>
      <c r="C1079" s="553">
        <v>43780</v>
      </c>
      <c r="D1079" s="547">
        <f t="shared" si="56"/>
        <v>35</v>
      </c>
      <c r="E1079" s="549">
        <v>2293.0100000000002</v>
      </c>
      <c r="F1079" s="549">
        <f t="shared" si="57"/>
        <v>80255.350000000006</v>
      </c>
    </row>
    <row r="1080" spans="1:6">
      <c r="A1080" s="319">
        <f t="shared" si="58"/>
        <v>1066</v>
      </c>
      <c r="B1080" s="553">
        <v>43746</v>
      </c>
      <c r="C1080" s="553">
        <v>43780</v>
      </c>
      <c r="D1080" s="547">
        <f t="shared" si="56"/>
        <v>34</v>
      </c>
      <c r="E1080" s="549">
        <v>224.82</v>
      </c>
      <c r="F1080" s="549">
        <f t="shared" si="57"/>
        <v>7643.88</v>
      </c>
    </row>
    <row r="1081" spans="1:6">
      <c r="A1081" s="319">
        <f t="shared" si="58"/>
        <v>1067</v>
      </c>
      <c r="B1081" s="553">
        <v>43746</v>
      </c>
      <c r="C1081" s="553">
        <v>43780</v>
      </c>
      <c r="D1081" s="547">
        <f t="shared" si="56"/>
        <v>34</v>
      </c>
      <c r="E1081" s="549">
        <v>2266.44</v>
      </c>
      <c r="F1081" s="549">
        <f t="shared" si="57"/>
        <v>77058.960000000006</v>
      </c>
    </row>
    <row r="1082" spans="1:6">
      <c r="A1082" s="319">
        <f t="shared" si="58"/>
        <v>1068</v>
      </c>
      <c r="B1082" s="553">
        <v>43746</v>
      </c>
      <c r="C1082" s="553">
        <v>43780</v>
      </c>
      <c r="D1082" s="547">
        <f t="shared" si="56"/>
        <v>34</v>
      </c>
      <c r="E1082" s="549">
        <v>3119.45</v>
      </c>
      <c r="F1082" s="549">
        <f t="shared" si="57"/>
        <v>106061.29999999999</v>
      </c>
    </row>
    <row r="1083" spans="1:6">
      <c r="A1083" s="319">
        <f t="shared" si="58"/>
        <v>1069</v>
      </c>
      <c r="B1083" s="553">
        <v>43747</v>
      </c>
      <c r="C1083" s="553">
        <v>43780</v>
      </c>
      <c r="D1083" s="547">
        <f t="shared" si="56"/>
        <v>33</v>
      </c>
      <c r="E1083" s="549">
        <v>343.47</v>
      </c>
      <c r="F1083" s="549">
        <f t="shared" si="57"/>
        <v>11334.51</v>
      </c>
    </row>
    <row r="1084" spans="1:6">
      <c r="A1084" s="319">
        <f t="shared" si="58"/>
        <v>1070</v>
      </c>
      <c r="B1084" s="553">
        <v>43747</v>
      </c>
      <c r="C1084" s="553">
        <v>43780</v>
      </c>
      <c r="D1084" s="547">
        <f t="shared" si="56"/>
        <v>33</v>
      </c>
      <c r="E1084" s="549">
        <v>543.30999999999995</v>
      </c>
      <c r="F1084" s="549">
        <f t="shared" si="57"/>
        <v>17929.23</v>
      </c>
    </row>
    <row r="1085" spans="1:6">
      <c r="A1085" s="319">
        <f t="shared" si="58"/>
        <v>1071</v>
      </c>
      <c r="B1085" s="553">
        <v>43747</v>
      </c>
      <c r="C1085" s="553">
        <v>43780</v>
      </c>
      <c r="D1085" s="547">
        <f t="shared" si="56"/>
        <v>33</v>
      </c>
      <c r="E1085" s="549">
        <v>1887.79</v>
      </c>
      <c r="F1085" s="549">
        <f t="shared" si="57"/>
        <v>62297.07</v>
      </c>
    </row>
    <row r="1086" spans="1:6">
      <c r="A1086" s="319">
        <f t="shared" si="58"/>
        <v>1072</v>
      </c>
      <c r="B1086" s="553">
        <v>43747</v>
      </c>
      <c r="C1086" s="553">
        <v>43780</v>
      </c>
      <c r="D1086" s="547">
        <f t="shared" si="56"/>
        <v>33</v>
      </c>
      <c r="E1086" s="549">
        <v>2416.0500000000002</v>
      </c>
      <c r="F1086" s="549">
        <f t="shared" si="57"/>
        <v>79729.650000000009</v>
      </c>
    </row>
    <row r="1087" spans="1:6">
      <c r="A1087" s="319">
        <f t="shared" si="58"/>
        <v>1073</v>
      </c>
      <c r="B1087" s="553">
        <v>43747</v>
      </c>
      <c r="C1087" s="553">
        <v>43780</v>
      </c>
      <c r="D1087" s="547">
        <f t="shared" si="56"/>
        <v>33</v>
      </c>
      <c r="E1087" s="549">
        <v>2845.42</v>
      </c>
      <c r="F1087" s="549">
        <f t="shared" si="57"/>
        <v>93898.86</v>
      </c>
    </row>
    <row r="1088" spans="1:6">
      <c r="A1088" s="319">
        <f t="shared" si="58"/>
        <v>1074</v>
      </c>
      <c r="B1088" s="553">
        <v>43748</v>
      </c>
      <c r="C1088" s="553">
        <v>43780</v>
      </c>
      <c r="D1088" s="547">
        <f t="shared" ref="D1088:D1151" si="59">C1088-B1088</f>
        <v>32</v>
      </c>
      <c r="E1088" s="549">
        <v>2992.14</v>
      </c>
      <c r="F1088" s="549">
        <f t="shared" ref="F1088:F1151" si="60">E1088*D1088</f>
        <v>95748.479999999996</v>
      </c>
    </row>
    <row r="1089" spans="1:6">
      <c r="A1089" s="319">
        <f t="shared" si="58"/>
        <v>1075</v>
      </c>
      <c r="B1089" s="553">
        <v>43753</v>
      </c>
      <c r="C1089" s="553">
        <v>43780</v>
      </c>
      <c r="D1089" s="547">
        <f t="shared" si="59"/>
        <v>27</v>
      </c>
      <c r="E1089" s="549">
        <v>16695.05</v>
      </c>
      <c r="F1089" s="549">
        <f t="shared" si="60"/>
        <v>450766.35</v>
      </c>
    </row>
    <row r="1090" spans="1:6">
      <c r="A1090" s="319">
        <f t="shared" si="58"/>
        <v>1076</v>
      </c>
      <c r="B1090" s="553">
        <v>43756</v>
      </c>
      <c r="C1090" s="553">
        <v>43780</v>
      </c>
      <c r="D1090" s="547">
        <f t="shared" si="59"/>
        <v>24</v>
      </c>
      <c r="E1090" s="549">
        <v>2260.29</v>
      </c>
      <c r="F1090" s="549">
        <f t="shared" si="60"/>
        <v>54246.96</v>
      </c>
    </row>
    <row r="1091" spans="1:6">
      <c r="A1091" s="319">
        <f t="shared" si="58"/>
        <v>1077</v>
      </c>
      <c r="B1091" s="553">
        <v>43756</v>
      </c>
      <c r="C1091" s="553">
        <v>43780</v>
      </c>
      <c r="D1091" s="547">
        <f t="shared" si="59"/>
        <v>24</v>
      </c>
      <c r="E1091" s="549">
        <v>2402.96</v>
      </c>
      <c r="F1091" s="549">
        <f t="shared" si="60"/>
        <v>57671.040000000001</v>
      </c>
    </row>
    <row r="1092" spans="1:6">
      <c r="A1092" s="319">
        <f t="shared" si="58"/>
        <v>1078</v>
      </c>
      <c r="B1092" s="553">
        <v>43763</v>
      </c>
      <c r="C1092" s="553">
        <v>43780</v>
      </c>
      <c r="D1092" s="547">
        <f t="shared" si="59"/>
        <v>17</v>
      </c>
      <c r="E1092" s="549">
        <v>1533.5</v>
      </c>
      <c r="F1092" s="549">
        <f t="shared" si="60"/>
        <v>26069.5</v>
      </c>
    </row>
    <row r="1093" spans="1:6">
      <c r="A1093" s="319">
        <f t="shared" si="58"/>
        <v>1079</v>
      </c>
      <c r="B1093" s="553">
        <v>43766</v>
      </c>
      <c r="C1093" s="553">
        <v>43780</v>
      </c>
      <c r="D1093" s="547">
        <f t="shared" si="59"/>
        <v>14</v>
      </c>
      <c r="E1093" s="549">
        <v>87.43</v>
      </c>
      <c r="F1093" s="549">
        <f t="shared" si="60"/>
        <v>1224.02</v>
      </c>
    </row>
    <row r="1094" spans="1:6">
      <c r="A1094" s="319">
        <f t="shared" si="58"/>
        <v>1080</v>
      </c>
      <c r="B1094" s="553">
        <v>43766</v>
      </c>
      <c r="C1094" s="553">
        <v>43780</v>
      </c>
      <c r="D1094" s="547">
        <f t="shared" si="59"/>
        <v>14</v>
      </c>
      <c r="E1094" s="549">
        <v>3392.84</v>
      </c>
      <c r="F1094" s="549">
        <f t="shared" si="60"/>
        <v>47499.76</v>
      </c>
    </row>
    <row r="1095" spans="1:6">
      <c r="A1095" s="319">
        <f t="shared" si="58"/>
        <v>1081</v>
      </c>
      <c r="B1095" s="553">
        <v>43767</v>
      </c>
      <c r="C1095" s="553">
        <v>43809</v>
      </c>
      <c r="D1095" s="547">
        <f t="shared" si="59"/>
        <v>42</v>
      </c>
      <c r="E1095" s="549">
        <v>493.35</v>
      </c>
      <c r="F1095" s="549">
        <f t="shared" si="60"/>
        <v>20720.7</v>
      </c>
    </row>
    <row r="1096" spans="1:6">
      <c r="A1096" s="319">
        <f t="shared" si="58"/>
        <v>1082</v>
      </c>
      <c r="B1096" s="553">
        <v>43767</v>
      </c>
      <c r="C1096" s="553">
        <v>43809</v>
      </c>
      <c r="D1096" s="547">
        <f t="shared" si="59"/>
        <v>42</v>
      </c>
      <c r="E1096" s="549">
        <v>3233.86</v>
      </c>
      <c r="F1096" s="549">
        <f t="shared" si="60"/>
        <v>135822.12</v>
      </c>
    </row>
    <row r="1097" spans="1:6">
      <c r="A1097" s="319">
        <f t="shared" si="58"/>
        <v>1083</v>
      </c>
      <c r="B1097" s="553">
        <v>43768</v>
      </c>
      <c r="C1097" s="553">
        <v>43780</v>
      </c>
      <c r="D1097" s="547">
        <f t="shared" si="59"/>
        <v>12</v>
      </c>
      <c r="E1097" s="549">
        <v>274.77999999999997</v>
      </c>
      <c r="F1097" s="549">
        <f t="shared" si="60"/>
        <v>3297.3599999999997</v>
      </c>
    </row>
    <row r="1098" spans="1:6">
      <c r="A1098" s="319">
        <f t="shared" si="58"/>
        <v>1084</v>
      </c>
      <c r="B1098" s="553">
        <v>43768</v>
      </c>
      <c r="C1098" s="553">
        <v>43780</v>
      </c>
      <c r="D1098" s="547">
        <f t="shared" si="59"/>
        <v>12</v>
      </c>
      <c r="E1098" s="549">
        <v>1533.5</v>
      </c>
      <c r="F1098" s="549">
        <f t="shared" si="60"/>
        <v>18402</v>
      </c>
    </row>
    <row r="1099" spans="1:6">
      <c r="A1099" s="319">
        <f t="shared" si="58"/>
        <v>1085</v>
      </c>
      <c r="B1099" s="553">
        <v>43769</v>
      </c>
      <c r="C1099" s="553">
        <v>43809</v>
      </c>
      <c r="D1099" s="547">
        <f t="shared" si="59"/>
        <v>40</v>
      </c>
      <c r="E1099" s="549">
        <v>2587.73</v>
      </c>
      <c r="F1099" s="549">
        <f t="shared" si="60"/>
        <v>103509.2</v>
      </c>
    </row>
    <row r="1100" spans="1:6">
      <c r="A1100" s="319">
        <f t="shared" si="58"/>
        <v>1086</v>
      </c>
      <c r="B1100" s="553">
        <v>43770</v>
      </c>
      <c r="C1100" s="553">
        <v>43780</v>
      </c>
      <c r="D1100" s="547">
        <f t="shared" si="59"/>
        <v>10</v>
      </c>
      <c r="E1100" s="549">
        <v>24.98</v>
      </c>
      <c r="F1100" s="549">
        <f t="shared" si="60"/>
        <v>249.8</v>
      </c>
    </row>
    <row r="1101" spans="1:6">
      <c r="A1101" s="319">
        <f t="shared" si="58"/>
        <v>1087</v>
      </c>
      <c r="B1101" s="553">
        <v>43770</v>
      </c>
      <c r="C1101" s="553">
        <v>43780</v>
      </c>
      <c r="D1101" s="547">
        <f t="shared" si="59"/>
        <v>10</v>
      </c>
      <c r="E1101" s="549">
        <v>37.47</v>
      </c>
      <c r="F1101" s="549">
        <f t="shared" si="60"/>
        <v>374.7</v>
      </c>
    </row>
    <row r="1102" spans="1:6">
      <c r="A1102" s="319">
        <f t="shared" si="58"/>
        <v>1088</v>
      </c>
      <c r="B1102" s="553">
        <v>43770</v>
      </c>
      <c r="C1102" s="553">
        <v>43780</v>
      </c>
      <c r="D1102" s="547">
        <f t="shared" si="59"/>
        <v>10</v>
      </c>
      <c r="E1102" s="549">
        <v>44.69</v>
      </c>
      <c r="F1102" s="549">
        <f t="shared" si="60"/>
        <v>446.9</v>
      </c>
    </row>
    <row r="1103" spans="1:6">
      <c r="A1103" s="319">
        <f t="shared" ref="A1103:A1166" si="61">A1102+1</f>
        <v>1089</v>
      </c>
      <c r="B1103" s="553">
        <v>43770</v>
      </c>
      <c r="C1103" s="553">
        <v>43780</v>
      </c>
      <c r="D1103" s="547">
        <f t="shared" si="59"/>
        <v>10</v>
      </c>
      <c r="E1103" s="549">
        <v>119.01</v>
      </c>
      <c r="F1103" s="549">
        <f t="shared" si="60"/>
        <v>1190.1000000000001</v>
      </c>
    </row>
    <row r="1104" spans="1:6">
      <c r="A1104" s="319">
        <f t="shared" si="61"/>
        <v>1090</v>
      </c>
      <c r="B1104" s="553">
        <v>43770</v>
      </c>
      <c r="C1104" s="553">
        <v>43780</v>
      </c>
      <c r="D1104" s="547">
        <f t="shared" si="59"/>
        <v>10</v>
      </c>
      <c r="E1104" s="549">
        <v>129.19999999999999</v>
      </c>
      <c r="F1104" s="549">
        <f t="shared" si="60"/>
        <v>1292</v>
      </c>
    </row>
    <row r="1105" spans="1:6">
      <c r="A1105" s="319">
        <f t="shared" si="61"/>
        <v>1091</v>
      </c>
      <c r="B1105" s="553">
        <v>43770</v>
      </c>
      <c r="C1105" s="553">
        <v>43780</v>
      </c>
      <c r="D1105" s="547">
        <f t="shared" si="59"/>
        <v>10</v>
      </c>
      <c r="E1105" s="549">
        <v>187.35</v>
      </c>
      <c r="F1105" s="549">
        <f t="shared" si="60"/>
        <v>1873.5</v>
      </c>
    </row>
    <row r="1106" spans="1:6">
      <c r="A1106" s="319">
        <f t="shared" si="61"/>
        <v>1092</v>
      </c>
      <c r="B1106" s="553">
        <v>43770</v>
      </c>
      <c r="C1106" s="553">
        <v>43780</v>
      </c>
      <c r="D1106" s="547">
        <f t="shared" si="59"/>
        <v>10</v>
      </c>
      <c r="E1106" s="549">
        <v>224.82</v>
      </c>
      <c r="F1106" s="549">
        <f t="shared" si="60"/>
        <v>2248.1999999999998</v>
      </c>
    </row>
    <row r="1107" spans="1:6">
      <c r="A1107" s="319">
        <f t="shared" si="61"/>
        <v>1093</v>
      </c>
      <c r="B1107" s="553">
        <v>43770</v>
      </c>
      <c r="C1107" s="553">
        <v>43780</v>
      </c>
      <c r="D1107" s="547">
        <f t="shared" si="59"/>
        <v>10</v>
      </c>
      <c r="E1107" s="549">
        <v>231.06</v>
      </c>
      <c r="F1107" s="549">
        <f t="shared" si="60"/>
        <v>2310.6</v>
      </c>
    </row>
    <row r="1108" spans="1:6">
      <c r="A1108" s="319">
        <f t="shared" si="61"/>
        <v>1094</v>
      </c>
      <c r="B1108" s="553">
        <v>43770</v>
      </c>
      <c r="C1108" s="553">
        <v>43780</v>
      </c>
      <c r="D1108" s="547">
        <f t="shared" si="59"/>
        <v>10</v>
      </c>
      <c r="E1108" s="549">
        <v>249.8</v>
      </c>
      <c r="F1108" s="549">
        <f t="shared" si="60"/>
        <v>2498</v>
      </c>
    </row>
    <row r="1109" spans="1:6">
      <c r="A1109" s="319">
        <f t="shared" si="61"/>
        <v>1095</v>
      </c>
      <c r="B1109" s="553">
        <v>43770</v>
      </c>
      <c r="C1109" s="553">
        <v>43780</v>
      </c>
      <c r="D1109" s="547">
        <f t="shared" si="59"/>
        <v>10</v>
      </c>
      <c r="E1109" s="549">
        <v>312.25</v>
      </c>
      <c r="F1109" s="549">
        <f t="shared" si="60"/>
        <v>3122.5</v>
      </c>
    </row>
    <row r="1110" spans="1:6">
      <c r="A1110" s="319">
        <f t="shared" si="61"/>
        <v>1096</v>
      </c>
      <c r="B1110" s="553">
        <v>43770</v>
      </c>
      <c r="C1110" s="553">
        <v>43780</v>
      </c>
      <c r="D1110" s="547">
        <f t="shared" si="59"/>
        <v>10</v>
      </c>
      <c r="E1110" s="549">
        <v>324.73</v>
      </c>
      <c r="F1110" s="549">
        <f t="shared" si="60"/>
        <v>3247.3</v>
      </c>
    </row>
    <row r="1111" spans="1:6">
      <c r="A1111" s="319">
        <f t="shared" si="61"/>
        <v>1097</v>
      </c>
      <c r="B1111" s="553">
        <v>43770</v>
      </c>
      <c r="C1111" s="553">
        <v>43809</v>
      </c>
      <c r="D1111" s="547">
        <f t="shared" si="59"/>
        <v>39</v>
      </c>
      <c r="E1111" s="549">
        <v>363.32</v>
      </c>
      <c r="F1111" s="549">
        <f t="shared" si="60"/>
        <v>14169.48</v>
      </c>
    </row>
    <row r="1112" spans="1:6">
      <c r="A1112" s="319">
        <f t="shared" si="61"/>
        <v>1098</v>
      </c>
      <c r="B1112" s="553">
        <v>43770</v>
      </c>
      <c r="C1112" s="553">
        <v>43780</v>
      </c>
      <c r="D1112" s="547">
        <f t="shared" si="59"/>
        <v>10</v>
      </c>
      <c r="E1112" s="549">
        <v>487.1</v>
      </c>
      <c r="F1112" s="549">
        <f t="shared" si="60"/>
        <v>4871</v>
      </c>
    </row>
    <row r="1113" spans="1:6">
      <c r="A1113" s="319">
        <f t="shared" si="61"/>
        <v>1099</v>
      </c>
      <c r="B1113" s="553">
        <v>43770</v>
      </c>
      <c r="C1113" s="553">
        <v>43780</v>
      </c>
      <c r="D1113" s="547">
        <f t="shared" si="59"/>
        <v>10</v>
      </c>
      <c r="E1113" s="549">
        <v>526.39</v>
      </c>
      <c r="F1113" s="549">
        <f t="shared" si="60"/>
        <v>5263.9</v>
      </c>
    </row>
    <row r="1114" spans="1:6">
      <c r="A1114" s="319">
        <f t="shared" si="61"/>
        <v>1100</v>
      </c>
      <c r="B1114" s="553">
        <v>43770</v>
      </c>
      <c r="C1114" s="553">
        <v>43780</v>
      </c>
      <c r="D1114" s="547">
        <f t="shared" si="59"/>
        <v>10</v>
      </c>
      <c r="E1114" s="549">
        <v>702.92</v>
      </c>
      <c r="F1114" s="549">
        <f t="shared" si="60"/>
        <v>7029.2</v>
      </c>
    </row>
    <row r="1115" spans="1:6">
      <c r="A1115" s="319">
        <f t="shared" si="61"/>
        <v>1101</v>
      </c>
      <c r="B1115" s="553">
        <v>43770</v>
      </c>
      <c r="C1115" s="553">
        <v>43780</v>
      </c>
      <c r="D1115" s="547">
        <f t="shared" si="59"/>
        <v>10</v>
      </c>
      <c r="E1115" s="549">
        <v>843.06</v>
      </c>
      <c r="F1115" s="549">
        <f t="shared" si="60"/>
        <v>8430.5999999999985</v>
      </c>
    </row>
    <row r="1116" spans="1:6">
      <c r="A1116" s="319">
        <f t="shared" si="61"/>
        <v>1102</v>
      </c>
      <c r="B1116" s="553">
        <v>43770</v>
      </c>
      <c r="C1116" s="553">
        <v>43780</v>
      </c>
      <c r="D1116" s="547">
        <f t="shared" si="59"/>
        <v>10</v>
      </c>
      <c r="E1116" s="549">
        <v>992.94</v>
      </c>
      <c r="F1116" s="549">
        <f t="shared" si="60"/>
        <v>9929.4000000000015</v>
      </c>
    </row>
    <row r="1117" spans="1:6">
      <c r="A1117" s="319">
        <f t="shared" si="61"/>
        <v>1103</v>
      </c>
      <c r="B1117" s="553">
        <v>43770</v>
      </c>
      <c r="C1117" s="553">
        <v>43780</v>
      </c>
      <c r="D1117" s="547">
        <f t="shared" si="59"/>
        <v>10</v>
      </c>
      <c r="E1117" s="549">
        <v>1031.02</v>
      </c>
      <c r="F1117" s="549">
        <f t="shared" si="60"/>
        <v>10310.200000000001</v>
      </c>
    </row>
    <row r="1118" spans="1:6">
      <c r="A1118" s="319">
        <f t="shared" si="61"/>
        <v>1104</v>
      </c>
      <c r="B1118" s="553">
        <v>43770</v>
      </c>
      <c r="C1118" s="553">
        <v>43780</v>
      </c>
      <c r="D1118" s="547">
        <f t="shared" si="59"/>
        <v>10</v>
      </c>
      <c r="E1118" s="549">
        <v>1123.8599999999999</v>
      </c>
      <c r="F1118" s="549">
        <f t="shared" si="60"/>
        <v>11238.599999999999</v>
      </c>
    </row>
    <row r="1119" spans="1:6">
      <c r="A1119" s="319">
        <f t="shared" si="61"/>
        <v>1105</v>
      </c>
      <c r="B1119" s="553">
        <v>43770</v>
      </c>
      <c r="C1119" s="553">
        <v>43780</v>
      </c>
      <c r="D1119" s="547">
        <f t="shared" si="59"/>
        <v>10</v>
      </c>
      <c r="E1119" s="549">
        <v>1163.72</v>
      </c>
      <c r="F1119" s="549">
        <f t="shared" si="60"/>
        <v>11637.2</v>
      </c>
    </row>
    <row r="1120" spans="1:6">
      <c r="A1120" s="319">
        <f t="shared" si="61"/>
        <v>1106</v>
      </c>
      <c r="B1120" s="553">
        <v>43770</v>
      </c>
      <c r="C1120" s="553">
        <v>43780</v>
      </c>
      <c r="D1120" s="547">
        <f t="shared" si="59"/>
        <v>10</v>
      </c>
      <c r="E1120" s="549">
        <v>1199.02</v>
      </c>
      <c r="F1120" s="549">
        <f t="shared" si="60"/>
        <v>11990.2</v>
      </c>
    </row>
    <row r="1121" spans="1:6">
      <c r="A1121" s="319">
        <f t="shared" si="61"/>
        <v>1107</v>
      </c>
      <c r="B1121" s="553">
        <v>43770</v>
      </c>
      <c r="C1121" s="553">
        <v>43780</v>
      </c>
      <c r="D1121" s="547">
        <f t="shared" si="59"/>
        <v>10</v>
      </c>
      <c r="E1121" s="549">
        <v>1642.41</v>
      </c>
      <c r="F1121" s="549">
        <f t="shared" si="60"/>
        <v>16424.100000000002</v>
      </c>
    </row>
    <row r="1122" spans="1:6">
      <c r="A1122" s="319">
        <f t="shared" si="61"/>
        <v>1108</v>
      </c>
      <c r="B1122" s="553">
        <v>43770</v>
      </c>
      <c r="C1122" s="553">
        <v>43780</v>
      </c>
      <c r="D1122" s="547">
        <f t="shared" si="59"/>
        <v>10</v>
      </c>
      <c r="E1122" s="549">
        <v>2424.11</v>
      </c>
      <c r="F1122" s="549">
        <f t="shared" si="60"/>
        <v>24241.100000000002</v>
      </c>
    </row>
    <row r="1123" spans="1:6">
      <c r="A1123" s="319">
        <f t="shared" si="61"/>
        <v>1109</v>
      </c>
      <c r="B1123" s="553">
        <v>43770</v>
      </c>
      <c r="C1123" s="553">
        <v>43809</v>
      </c>
      <c r="D1123" s="547">
        <f t="shared" si="59"/>
        <v>39</v>
      </c>
      <c r="E1123" s="549">
        <v>2432.17</v>
      </c>
      <c r="F1123" s="549">
        <f t="shared" si="60"/>
        <v>94854.63</v>
      </c>
    </row>
    <row r="1124" spans="1:6">
      <c r="A1124" s="319">
        <f t="shared" si="61"/>
        <v>1110</v>
      </c>
      <c r="B1124" s="553">
        <v>43770</v>
      </c>
      <c r="C1124" s="553">
        <v>43780</v>
      </c>
      <c r="D1124" s="547">
        <f t="shared" si="59"/>
        <v>10</v>
      </c>
      <c r="E1124" s="549">
        <v>2482.5300000000002</v>
      </c>
      <c r="F1124" s="549">
        <f t="shared" si="60"/>
        <v>24825.300000000003</v>
      </c>
    </row>
    <row r="1125" spans="1:6">
      <c r="A1125" s="319">
        <f t="shared" si="61"/>
        <v>1111</v>
      </c>
      <c r="B1125" s="553">
        <v>43770</v>
      </c>
      <c r="C1125" s="553">
        <v>43780</v>
      </c>
      <c r="D1125" s="547">
        <f t="shared" si="59"/>
        <v>10</v>
      </c>
      <c r="E1125" s="549">
        <v>2504.1999999999998</v>
      </c>
      <c r="F1125" s="549">
        <f t="shared" si="60"/>
        <v>25042</v>
      </c>
    </row>
    <row r="1126" spans="1:6">
      <c r="A1126" s="319">
        <f t="shared" si="61"/>
        <v>1112</v>
      </c>
      <c r="B1126" s="553">
        <v>43770</v>
      </c>
      <c r="C1126" s="553">
        <v>43780</v>
      </c>
      <c r="D1126" s="547">
        <f t="shared" si="59"/>
        <v>10</v>
      </c>
      <c r="E1126" s="549">
        <v>2571.15</v>
      </c>
      <c r="F1126" s="549">
        <f t="shared" si="60"/>
        <v>25711.5</v>
      </c>
    </row>
    <row r="1127" spans="1:6">
      <c r="A1127" s="319">
        <f t="shared" si="61"/>
        <v>1113</v>
      </c>
      <c r="B1127" s="553">
        <v>43770</v>
      </c>
      <c r="C1127" s="553">
        <v>43780</v>
      </c>
      <c r="D1127" s="547">
        <f t="shared" si="59"/>
        <v>10</v>
      </c>
      <c r="E1127" s="549">
        <v>2693.32</v>
      </c>
      <c r="F1127" s="549">
        <f t="shared" si="60"/>
        <v>26933.200000000001</v>
      </c>
    </row>
    <row r="1128" spans="1:6">
      <c r="A1128" s="319">
        <f t="shared" si="61"/>
        <v>1114</v>
      </c>
      <c r="B1128" s="553">
        <v>43770</v>
      </c>
      <c r="C1128" s="553">
        <v>43780</v>
      </c>
      <c r="D1128" s="547">
        <f t="shared" si="59"/>
        <v>10</v>
      </c>
      <c r="E1128" s="549">
        <v>2739.2</v>
      </c>
      <c r="F1128" s="549">
        <f t="shared" si="60"/>
        <v>27392</v>
      </c>
    </row>
    <row r="1129" spans="1:6">
      <c r="A1129" s="319">
        <f t="shared" si="61"/>
        <v>1115</v>
      </c>
      <c r="B1129" s="553">
        <v>43770</v>
      </c>
      <c r="C1129" s="553">
        <v>43780</v>
      </c>
      <c r="D1129" s="547">
        <f t="shared" si="59"/>
        <v>10</v>
      </c>
      <c r="E1129" s="549">
        <v>2757.43</v>
      </c>
      <c r="F1129" s="549">
        <f t="shared" si="60"/>
        <v>27574.3</v>
      </c>
    </row>
    <row r="1130" spans="1:6">
      <c r="A1130" s="319">
        <f t="shared" si="61"/>
        <v>1116</v>
      </c>
      <c r="B1130" s="553">
        <v>43770</v>
      </c>
      <c r="C1130" s="553">
        <v>43780</v>
      </c>
      <c r="D1130" s="547">
        <f t="shared" si="59"/>
        <v>10</v>
      </c>
      <c r="E1130" s="549">
        <v>2769.37</v>
      </c>
      <c r="F1130" s="549">
        <f t="shared" si="60"/>
        <v>27693.699999999997</v>
      </c>
    </row>
    <row r="1131" spans="1:6">
      <c r="A1131" s="319">
        <f t="shared" si="61"/>
        <v>1117</v>
      </c>
      <c r="B1131" s="553">
        <v>43770</v>
      </c>
      <c r="C1131" s="553">
        <v>43780</v>
      </c>
      <c r="D1131" s="547">
        <f t="shared" si="59"/>
        <v>10</v>
      </c>
      <c r="E1131" s="549">
        <v>2791.37</v>
      </c>
      <c r="F1131" s="549">
        <f t="shared" si="60"/>
        <v>27913.699999999997</v>
      </c>
    </row>
    <row r="1132" spans="1:6">
      <c r="A1132" s="319">
        <f t="shared" si="61"/>
        <v>1118</v>
      </c>
      <c r="B1132" s="553">
        <v>43770</v>
      </c>
      <c r="C1132" s="553">
        <v>43780</v>
      </c>
      <c r="D1132" s="547">
        <f t="shared" si="59"/>
        <v>10</v>
      </c>
      <c r="E1132" s="549">
        <v>2800.78</v>
      </c>
      <c r="F1132" s="549">
        <f t="shared" si="60"/>
        <v>28007.800000000003</v>
      </c>
    </row>
    <row r="1133" spans="1:6">
      <c r="A1133" s="319">
        <f t="shared" si="61"/>
        <v>1119</v>
      </c>
      <c r="B1133" s="553">
        <v>43770</v>
      </c>
      <c r="C1133" s="553">
        <v>43780</v>
      </c>
      <c r="D1133" s="547">
        <f t="shared" si="59"/>
        <v>10</v>
      </c>
      <c r="E1133" s="549">
        <v>2901.98</v>
      </c>
      <c r="F1133" s="549">
        <f t="shared" si="60"/>
        <v>29019.8</v>
      </c>
    </row>
    <row r="1134" spans="1:6">
      <c r="A1134" s="319">
        <f t="shared" si="61"/>
        <v>1120</v>
      </c>
      <c r="B1134" s="553">
        <v>43770</v>
      </c>
      <c r="C1134" s="553">
        <v>43780</v>
      </c>
      <c r="D1134" s="547">
        <f t="shared" si="59"/>
        <v>10</v>
      </c>
      <c r="E1134" s="549">
        <v>3027.68</v>
      </c>
      <c r="F1134" s="549">
        <f t="shared" si="60"/>
        <v>30276.799999999999</v>
      </c>
    </row>
    <row r="1135" spans="1:6">
      <c r="A1135" s="319">
        <f t="shared" si="61"/>
        <v>1121</v>
      </c>
      <c r="B1135" s="553">
        <v>43770</v>
      </c>
      <c r="C1135" s="553">
        <v>43780</v>
      </c>
      <c r="D1135" s="547">
        <f t="shared" si="59"/>
        <v>10</v>
      </c>
      <c r="E1135" s="549">
        <v>3069.17</v>
      </c>
      <c r="F1135" s="549">
        <f t="shared" si="60"/>
        <v>30691.7</v>
      </c>
    </row>
    <row r="1136" spans="1:6">
      <c r="A1136" s="319">
        <f t="shared" si="61"/>
        <v>1122</v>
      </c>
      <c r="B1136" s="553">
        <v>43770</v>
      </c>
      <c r="C1136" s="553">
        <v>43780</v>
      </c>
      <c r="D1136" s="547">
        <f t="shared" si="59"/>
        <v>10</v>
      </c>
      <c r="E1136" s="549">
        <v>3170.98</v>
      </c>
      <c r="F1136" s="549">
        <f t="shared" si="60"/>
        <v>31709.8</v>
      </c>
    </row>
    <row r="1137" spans="1:6">
      <c r="A1137" s="319">
        <f t="shared" si="61"/>
        <v>1123</v>
      </c>
      <c r="B1137" s="553">
        <v>43770</v>
      </c>
      <c r="C1137" s="553">
        <v>43780</v>
      </c>
      <c r="D1137" s="547">
        <f t="shared" si="59"/>
        <v>10</v>
      </c>
      <c r="E1137" s="549">
        <v>3218.12</v>
      </c>
      <c r="F1137" s="549">
        <f t="shared" si="60"/>
        <v>32181.199999999997</v>
      </c>
    </row>
    <row r="1138" spans="1:6">
      <c r="A1138" s="319">
        <f t="shared" si="61"/>
        <v>1124</v>
      </c>
      <c r="B1138" s="553">
        <v>43770</v>
      </c>
      <c r="C1138" s="553">
        <v>43780</v>
      </c>
      <c r="D1138" s="547">
        <f t="shared" si="59"/>
        <v>10</v>
      </c>
      <c r="E1138" s="549">
        <v>3251.52</v>
      </c>
      <c r="F1138" s="549">
        <f t="shared" si="60"/>
        <v>32515.200000000001</v>
      </c>
    </row>
    <row r="1139" spans="1:6">
      <c r="A1139" s="319">
        <f t="shared" si="61"/>
        <v>1125</v>
      </c>
      <c r="B1139" s="553">
        <v>43770</v>
      </c>
      <c r="C1139" s="553">
        <v>43780</v>
      </c>
      <c r="D1139" s="547">
        <f t="shared" si="59"/>
        <v>10</v>
      </c>
      <c r="E1139" s="549">
        <v>3308.62</v>
      </c>
      <c r="F1139" s="549">
        <f t="shared" si="60"/>
        <v>33086.199999999997</v>
      </c>
    </row>
    <row r="1140" spans="1:6">
      <c r="A1140" s="319">
        <f t="shared" si="61"/>
        <v>1126</v>
      </c>
      <c r="B1140" s="553">
        <v>43770</v>
      </c>
      <c r="C1140" s="553">
        <v>43780</v>
      </c>
      <c r="D1140" s="547">
        <f t="shared" si="59"/>
        <v>10</v>
      </c>
      <c r="E1140" s="549">
        <v>3326.22</v>
      </c>
      <c r="F1140" s="549">
        <f t="shared" si="60"/>
        <v>33262.199999999997</v>
      </c>
    </row>
    <row r="1141" spans="1:6">
      <c r="A1141" s="319">
        <f t="shared" si="61"/>
        <v>1127</v>
      </c>
      <c r="B1141" s="553">
        <v>43770</v>
      </c>
      <c r="C1141" s="553">
        <v>43780</v>
      </c>
      <c r="D1141" s="547">
        <f t="shared" si="59"/>
        <v>10</v>
      </c>
      <c r="E1141" s="549">
        <v>3361.42</v>
      </c>
      <c r="F1141" s="549">
        <f t="shared" si="60"/>
        <v>33614.199999999997</v>
      </c>
    </row>
    <row r="1142" spans="1:6">
      <c r="A1142" s="319">
        <f t="shared" si="61"/>
        <v>1128</v>
      </c>
      <c r="B1142" s="553">
        <v>43770</v>
      </c>
      <c r="C1142" s="553">
        <v>43780</v>
      </c>
      <c r="D1142" s="547">
        <f t="shared" si="59"/>
        <v>10</v>
      </c>
      <c r="E1142" s="549">
        <v>3382.79</v>
      </c>
      <c r="F1142" s="549">
        <f t="shared" si="60"/>
        <v>33827.9</v>
      </c>
    </row>
    <row r="1143" spans="1:6">
      <c r="A1143" s="319">
        <f t="shared" si="61"/>
        <v>1129</v>
      </c>
      <c r="B1143" s="553">
        <v>43770</v>
      </c>
      <c r="C1143" s="553">
        <v>43780</v>
      </c>
      <c r="D1143" s="547">
        <f t="shared" si="59"/>
        <v>10</v>
      </c>
      <c r="E1143" s="549">
        <v>3411.7</v>
      </c>
      <c r="F1143" s="549">
        <f t="shared" si="60"/>
        <v>34117</v>
      </c>
    </row>
    <row r="1144" spans="1:6">
      <c r="A1144" s="319">
        <f t="shared" si="61"/>
        <v>1130</v>
      </c>
      <c r="B1144" s="553">
        <v>43770</v>
      </c>
      <c r="C1144" s="553">
        <v>43780</v>
      </c>
      <c r="D1144" s="547">
        <f t="shared" si="59"/>
        <v>10</v>
      </c>
      <c r="E1144" s="549">
        <v>3419.24</v>
      </c>
      <c r="F1144" s="549">
        <f t="shared" si="60"/>
        <v>34192.399999999994</v>
      </c>
    </row>
    <row r="1145" spans="1:6">
      <c r="A1145" s="319">
        <f t="shared" si="61"/>
        <v>1131</v>
      </c>
      <c r="B1145" s="553">
        <v>43770</v>
      </c>
      <c r="C1145" s="553">
        <v>43780</v>
      </c>
      <c r="D1145" s="547">
        <f t="shared" si="59"/>
        <v>10</v>
      </c>
      <c r="E1145" s="549">
        <v>3423.01</v>
      </c>
      <c r="F1145" s="549">
        <f t="shared" si="60"/>
        <v>34230.100000000006</v>
      </c>
    </row>
    <row r="1146" spans="1:6">
      <c r="A1146" s="319">
        <f t="shared" si="61"/>
        <v>1132</v>
      </c>
      <c r="B1146" s="553">
        <v>43770</v>
      </c>
      <c r="C1146" s="553">
        <v>43780</v>
      </c>
      <c r="D1146" s="547">
        <f t="shared" si="59"/>
        <v>10</v>
      </c>
      <c r="E1146" s="549">
        <v>3434.32</v>
      </c>
      <c r="F1146" s="549">
        <f t="shared" si="60"/>
        <v>34343.200000000004</v>
      </c>
    </row>
    <row r="1147" spans="1:6">
      <c r="A1147" s="319">
        <f t="shared" si="61"/>
        <v>1133</v>
      </c>
      <c r="B1147" s="553">
        <v>43770</v>
      </c>
      <c r="C1147" s="553">
        <v>43780</v>
      </c>
      <c r="D1147" s="547">
        <f t="shared" si="59"/>
        <v>10</v>
      </c>
      <c r="E1147" s="549">
        <v>3455.06</v>
      </c>
      <c r="F1147" s="549">
        <f t="shared" si="60"/>
        <v>34550.6</v>
      </c>
    </row>
    <row r="1148" spans="1:6">
      <c r="A1148" s="319">
        <f t="shared" si="61"/>
        <v>1134</v>
      </c>
      <c r="B1148" s="553">
        <v>43770</v>
      </c>
      <c r="C1148" s="553">
        <v>43780</v>
      </c>
      <c r="D1148" s="547">
        <f t="shared" si="59"/>
        <v>10</v>
      </c>
      <c r="E1148" s="549">
        <v>3493.7</v>
      </c>
      <c r="F1148" s="549">
        <f t="shared" si="60"/>
        <v>34937</v>
      </c>
    </row>
    <row r="1149" spans="1:6">
      <c r="A1149" s="319">
        <f t="shared" si="61"/>
        <v>1135</v>
      </c>
      <c r="B1149" s="553">
        <v>43770</v>
      </c>
      <c r="C1149" s="553">
        <v>43780</v>
      </c>
      <c r="D1149" s="547">
        <f t="shared" si="59"/>
        <v>10</v>
      </c>
      <c r="E1149" s="549">
        <v>3526.71</v>
      </c>
      <c r="F1149" s="549">
        <f t="shared" si="60"/>
        <v>35267.1</v>
      </c>
    </row>
    <row r="1150" spans="1:6">
      <c r="A1150" s="319">
        <f t="shared" si="61"/>
        <v>1136</v>
      </c>
      <c r="B1150" s="553">
        <v>43770</v>
      </c>
      <c r="C1150" s="553">
        <v>43780</v>
      </c>
      <c r="D1150" s="547">
        <f t="shared" si="59"/>
        <v>10</v>
      </c>
      <c r="E1150" s="549">
        <v>3786.91</v>
      </c>
      <c r="F1150" s="549">
        <f t="shared" si="60"/>
        <v>37869.1</v>
      </c>
    </row>
    <row r="1151" spans="1:6">
      <c r="A1151" s="319">
        <f t="shared" si="61"/>
        <v>1137</v>
      </c>
      <c r="B1151" s="553">
        <v>43770</v>
      </c>
      <c r="C1151" s="553">
        <v>43780</v>
      </c>
      <c r="D1151" s="547">
        <f t="shared" si="59"/>
        <v>10</v>
      </c>
      <c r="E1151" s="549">
        <v>3926.44</v>
      </c>
      <c r="F1151" s="549">
        <f t="shared" si="60"/>
        <v>39264.400000000001</v>
      </c>
    </row>
    <row r="1152" spans="1:6">
      <c r="A1152" s="319">
        <f t="shared" si="61"/>
        <v>1138</v>
      </c>
      <c r="B1152" s="553">
        <v>43770</v>
      </c>
      <c r="C1152" s="553">
        <v>43780</v>
      </c>
      <c r="D1152" s="547">
        <f t="shared" ref="D1152:D1214" si="62">C1152-B1152</f>
        <v>10</v>
      </c>
      <c r="E1152" s="549">
        <v>4044.6</v>
      </c>
      <c r="F1152" s="549">
        <f t="shared" ref="F1152:F1214" si="63">E1152*D1152</f>
        <v>40446</v>
      </c>
    </row>
    <row r="1153" spans="1:6">
      <c r="A1153" s="319">
        <f t="shared" si="61"/>
        <v>1139</v>
      </c>
      <c r="B1153" s="553">
        <v>43770</v>
      </c>
      <c r="C1153" s="553">
        <v>43780</v>
      </c>
      <c r="D1153" s="547">
        <f t="shared" si="62"/>
        <v>10</v>
      </c>
      <c r="E1153" s="549">
        <v>4046.48</v>
      </c>
      <c r="F1153" s="549">
        <f t="shared" si="63"/>
        <v>40464.800000000003</v>
      </c>
    </row>
    <row r="1154" spans="1:6">
      <c r="A1154" s="319">
        <f t="shared" si="61"/>
        <v>1140</v>
      </c>
      <c r="B1154" s="553">
        <v>43770</v>
      </c>
      <c r="C1154" s="553">
        <v>43781</v>
      </c>
      <c r="D1154" s="547">
        <f t="shared" si="62"/>
        <v>11</v>
      </c>
      <c r="E1154" s="549">
        <v>4064.71</v>
      </c>
      <c r="F1154" s="549">
        <f t="shared" si="63"/>
        <v>44711.81</v>
      </c>
    </row>
    <row r="1155" spans="1:6">
      <c r="A1155" s="319">
        <f t="shared" si="61"/>
        <v>1141</v>
      </c>
      <c r="B1155" s="553">
        <v>43770</v>
      </c>
      <c r="C1155" s="553">
        <v>43780</v>
      </c>
      <c r="D1155" s="547">
        <f t="shared" si="62"/>
        <v>10</v>
      </c>
      <c r="E1155" s="549">
        <v>4136.99</v>
      </c>
      <c r="F1155" s="549">
        <f t="shared" si="63"/>
        <v>41369.899999999994</v>
      </c>
    </row>
    <row r="1156" spans="1:6">
      <c r="A1156" s="319">
        <f t="shared" si="61"/>
        <v>1142</v>
      </c>
      <c r="B1156" s="553">
        <v>43770</v>
      </c>
      <c r="C1156" s="553">
        <v>43780</v>
      </c>
      <c r="D1156" s="547">
        <f t="shared" si="62"/>
        <v>10</v>
      </c>
      <c r="E1156" s="549">
        <v>4236.29</v>
      </c>
      <c r="F1156" s="549">
        <f t="shared" si="63"/>
        <v>42362.9</v>
      </c>
    </row>
    <row r="1157" spans="1:6">
      <c r="A1157" s="319">
        <f t="shared" si="61"/>
        <v>1143</v>
      </c>
      <c r="B1157" s="553">
        <v>43770</v>
      </c>
      <c r="C1157" s="553">
        <v>43780</v>
      </c>
      <c r="D1157" s="547">
        <f t="shared" si="62"/>
        <v>10</v>
      </c>
      <c r="E1157" s="549">
        <v>4248.2299999999996</v>
      </c>
      <c r="F1157" s="549">
        <f t="shared" si="63"/>
        <v>42482.299999999996</v>
      </c>
    </row>
    <row r="1158" spans="1:6">
      <c r="A1158" s="319">
        <f t="shared" si="61"/>
        <v>1144</v>
      </c>
      <c r="B1158" s="553">
        <v>43770</v>
      </c>
      <c r="C1158" s="553">
        <v>43780</v>
      </c>
      <c r="D1158" s="547">
        <f t="shared" si="62"/>
        <v>10</v>
      </c>
      <c r="E1158" s="549">
        <v>4259.54</v>
      </c>
      <c r="F1158" s="549">
        <f t="shared" si="63"/>
        <v>42595.4</v>
      </c>
    </row>
    <row r="1159" spans="1:6">
      <c r="A1159" s="319">
        <f t="shared" si="61"/>
        <v>1145</v>
      </c>
      <c r="B1159" s="553">
        <v>43770</v>
      </c>
      <c r="C1159" s="553">
        <v>43780</v>
      </c>
      <c r="D1159" s="547">
        <f t="shared" si="62"/>
        <v>10</v>
      </c>
      <c r="E1159" s="549">
        <v>4288.46</v>
      </c>
      <c r="F1159" s="549">
        <f t="shared" si="63"/>
        <v>42884.6</v>
      </c>
    </row>
    <row r="1160" spans="1:6">
      <c r="A1160" s="319">
        <f t="shared" si="61"/>
        <v>1146</v>
      </c>
      <c r="B1160" s="553">
        <v>43770</v>
      </c>
      <c r="C1160" s="553">
        <v>43780</v>
      </c>
      <c r="D1160" s="547">
        <f t="shared" si="62"/>
        <v>10</v>
      </c>
      <c r="E1160" s="549">
        <v>4298.51</v>
      </c>
      <c r="F1160" s="549">
        <f t="shared" si="63"/>
        <v>42985.100000000006</v>
      </c>
    </row>
    <row r="1161" spans="1:6">
      <c r="A1161" s="319">
        <f t="shared" si="61"/>
        <v>1147</v>
      </c>
      <c r="B1161" s="553">
        <v>43770</v>
      </c>
      <c r="C1161" s="553">
        <v>43780</v>
      </c>
      <c r="D1161" s="547">
        <f t="shared" si="62"/>
        <v>10</v>
      </c>
      <c r="E1161" s="549">
        <v>4690.07</v>
      </c>
      <c r="F1161" s="549">
        <f t="shared" si="63"/>
        <v>46900.7</v>
      </c>
    </row>
    <row r="1162" spans="1:6">
      <c r="A1162" s="319">
        <f t="shared" si="61"/>
        <v>1148</v>
      </c>
      <c r="B1162" s="553">
        <v>43770</v>
      </c>
      <c r="C1162" s="553">
        <v>43780</v>
      </c>
      <c r="D1162" s="547">
        <f t="shared" si="62"/>
        <v>10</v>
      </c>
      <c r="E1162" s="549">
        <v>4812.62</v>
      </c>
      <c r="F1162" s="549">
        <f t="shared" si="63"/>
        <v>48126.2</v>
      </c>
    </row>
    <row r="1163" spans="1:6">
      <c r="A1163" s="319">
        <f t="shared" si="61"/>
        <v>1149</v>
      </c>
      <c r="B1163" s="553">
        <v>43770</v>
      </c>
      <c r="C1163" s="553">
        <v>43780</v>
      </c>
      <c r="D1163" s="547">
        <f t="shared" si="62"/>
        <v>10</v>
      </c>
      <c r="E1163" s="549">
        <v>4837.76</v>
      </c>
      <c r="F1163" s="549">
        <f t="shared" si="63"/>
        <v>48377.600000000006</v>
      </c>
    </row>
    <row r="1164" spans="1:6">
      <c r="A1164" s="319">
        <f t="shared" si="61"/>
        <v>1150</v>
      </c>
      <c r="B1164" s="553">
        <v>43770</v>
      </c>
      <c r="C1164" s="553">
        <v>43780</v>
      </c>
      <c r="D1164" s="547">
        <f t="shared" si="62"/>
        <v>10</v>
      </c>
      <c r="E1164" s="549">
        <v>4840.91</v>
      </c>
      <c r="F1164" s="549">
        <f t="shared" si="63"/>
        <v>48409.1</v>
      </c>
    </row>
    <row r="1165" spans="1:6">
      <c r="A1165" s="319">
        <f t="shared" si="61"/>
        <v>1151</v>
      </c>
      <c r="B1165" s="553">
        <v>43770</v>
      </c>
      <c r="C1165" s="553">
        <v>43780</v>
      </c>
      <c r="D1165" s="547">
        <f t="shared" si="62"/>
        <v>10</v>
      </c>
      <c r="E1165" s="549">
        <v>5023.8</v>
      </c>
      <c r="F1165" s="549">
        <f t="shared" si="63"/>
        <v>50238</v>
      </c>
    </row>
    <row r="1166" spans="1:6">
      <c r="A1166" s="319">
        <f t="shared" si="61"/>
        <v>1152</v>
      </c>
      <c r="B1166" s="553">
        <v>43770</v>
      </c>
      <c r="C1166" s="553">
        <v>43781</v>
      </c>
      <c r="D1166" s="547">
        <f t="shared" si="62"/>
        <v>11</v>
      </c>
      <c r="E1166" s="549">
        <v>5157.04</v>
      </c>
      <c r="F1166" s="549">
        <f t="shared" si="63"/>
        <v>56727.44</v>
      </c>
    </row>
    <row r="1167" spans="1:6">
      <c r="A1167" s="319">
        <f t="shared" ref="A1167:A1230" si="64">A1166+1</f>
        <v>1153</v>
      </c>
      <c r="B1167" s="553">
        <v>43770</v>
      </c>
      <c r="C1167" s="553">
        <v>43780</v>
      </c>
      <c r="D1167" s="547">
        <f t="shared" si="62"/>
        <v>10</v>
      </c>
      <c r="E1167" s="549">
        <v>5238.12</v>
      </c>
      <c r="F1167" s="549">
        <f t="shared" si="63"/>
        <v>52381.2</v>
      </c>
    </row>
    <row r="1168" spans="1:6">
      <c r="A1168" s="319">
        <f t="shared" si="64"/>
        <v>1154</v>
      </c>
      <c r="B1168" s="553">
        <v>43770</v>
      </c>
      <c r="C1168" s="553">
        <v>43780</v>
      </c>
      <c r="D1168" s="547">
        <f t="shared" si="62"/>
        <v>10</v>
      </c>
      <c r="E1168" s="549">
        <v>5308.75</v>
      </c>
      <c r="F1168" s="549">
        <f t="shared" si="63"/>
        <v>53087.5</v>
      </c>
    </row>
    <row r="1169" spans="1:6">
      <c r="A1169" s="319">
        <f t="shared" si="64"/>
        <v>1155</v>
      </c>
      <c r="B1169" s="553">
        <v>43770</v>
      </c>
      <c r="C1169" s="553">
        <v>43780</v>
      </c>
      <c r="D1169" s="547">
        <f t="shared" si="62"/>
        <v>10</v>
      </c>
      <c r="E1169" s="549">
        <v>5330.51</v>
      </c>
      <c r="F1169" s="549">
        <f t="shared" si="63"/>
        <v>53305.100000000006</v>
      </c>
    </row>
    <row r="1170" spans="1:6">
      <c r="A1170" s="319">
        <f t="shared" si="64"/>
        <v>1156</v>
      </c>
      <c r="B1170" s="553">
        <v>43770</v>
      </c>
      <c r="C1170" s="553">
        <v>43780</v>
      </c>
      <c r="D1170" s="547">
        <f t="shared" si="62"/>
        <v>10</v>
      </c>
      <c r="E1170" s="549">
        <v>5375.76</v>
      </c>
      <c r="F1170" s="549">
        <f t="shared" si="63"/>
        <v>53757.600000000006</v>
      </c>
    </row>
    <row r="1171" spans="1:6">
      <c r="A1171" s="319">
        <f t="shared" si="64"/>
        <v>1157</v>
      </c>
      <c r="B1171" s="553">
        <v>43770</v>
      </c>
      <c r="C1171" s="553">
        <v>43780</v>
      </c>
      <c r="D1171" s="547">
        <f t="shared" si="62"/>
        <v>10</v>
      </c>
      <c r="E1171" s="549">
        <v>5379.53</v>
      </c>
      <c r="F1171" s="549">
        <f t="shared" si="63"/>
        <v>53795.299999999996</v>
      </c>
    </row>
    <row r="1172" spans="1:6">
      <c r="A1172" s="319">
        <f t="shared" si="64"/>
        <v>1158</v>
      </c>
      <c r="B1172" s="553">
        <v>43770</v>
      </c>
      <c r="C1172" s="553">
        <v>43780</v>
      </c>
      <c r="D1172" s="547">
        <f t="shared" si="62"/>
        <v>10</v>
      </c>
      <c r="E1172" s="549">
        <v>5734.63</v>
      </c>
      <c r="F1172" s="549">
        <f t="shared" si="63"/>
        <v>57346.3</v>
      </c>
    </row>
    <row r="1173" spans="1:6">
      <c r="A1173" s="319">
        <f t="shared" si="64"/>
        <v>1159</v>
      </c>
      <c r="B1173" s="553">
        <v>43770</v>
      </c>
      <c r="C1173" s="553">
        <v>43780</v>
      </c>
      <c r="D1173" s="547">
        <f t="shared" si="62"/>
        <v>10</v>
      </c>
      <c r="E1173" s="549">
        <v>5927.19</v>
      </c>
      <c r="F1173" s="549">
        <f t="shared" si="63"/>
        <v>59271.899999999994</v>
      </c>
    </row>
    <row r="1174" spans="1:6">
      <c r="A1174" s="319">
        <f t="shared" si="64"/>
        <v>1160</v>
      </c>
      <c r="B1174" s="553">
        <v>43770</v>
      </c>
      <c r="C1174" s="553">
        <v>43780</v>
      </c>
      <c r="D1174" s="547">
        <f t="shared" si="62"/>
        <v>10</v>
      </c>
      <c r="E1174" s="549">
        <v>5961.52</v>
      </c>
      <c r="F1174" s="549">
        <f t="shared" si="63"/>
        <v>59615.200000000004</v>
      </c>
    </row>
    <row r="1175" spans="1:6">
      <c r="A1175" s="319">
        <f t="shared" si="64"/>
        <v>1161</v>
      </c>
      <c r="B1175" s="553">
        <v>43770</v>
      </c>
      <c r="C1175" s="553">
        <v>43780</v>
      </c>
      <c r="D1175" s="547">
        <f t="shared" si="62"/>
        <v>10</v>
      </c>
      <c r="E1175" s="549">
        <v>6202.87</v>
      </c>
      <c r="F1175" s="549">
        <f t="shared" si="63"/>
        <v>62028.7</v>
      </c>
    </row>
    <row r="1176" spans="1:6">
      <c r="A1176" s="319">
        <f t="shared" si="64"/>
        <v>1162</v>
      </c>
      <c r="B1176" s="553">
        <v>43770</v>
      </c>
      <c r="C1176" s="553">
        <v>43780</v>
      </c>
      <c r="D1176" s="547">
        <f t="shared" si="62"/>
        <v>10</v>
      </c>
      <c r="E1176" s="549">
        <v>6232.41</v>
      </c>
      <c r="F1176" s="549">
        <f t="shared" si="63"/>
        <v>62324.1</v>
      </c>
    </row>
    <row r="1177" spans="1:6">
      <c r="A1177" s="319">
        <f t="shared" si="64"/>
        <v>1163</v>
      </c>
      <c r="B1177" s="553">
        <v>43770</v>
      </c>
      <c r="C1177" s="553">
        <v>43780</v>
      </c>
      <c r="D1177" s="547">
        <f t="shared" si="62"/>
        <v>10</v>
      </c>
      <c r="E1177" s="549">
        <v>6410.9</v>
      </c>
      <c r="F1177" s="549">
        <f t="shared" si="63"/>
        <v>64109</v>
      </c>
    </row>
    <row r="1178" spans="1:6">
      <c r="A1178" s="319">
        <f t="shared" si="64"/>
        <v>1164</v>
      </c>
      <c r="B1178" s="553">
        <v>43770</v>
      </c>
      <c r="C1178" s="553">
        <v>43780</v>
      </c>
      <c r="D1178" s="547">
        <f t="shared" si="62"/>
        <v>10</v>
      </c>
      <c r="E1178" s="549">
        <v>6680.53</v>
      </c>
      <c r="F1178" s="549">
        <f t="shared" si="63"/>
        <v>66805.3</v>
      </c>
    </row>
    <row r="1179" spans="1:6">
      <c r="A1179" s="319">
        <f t="shared" si="64"/>
        <v>1165</v>
      </c>
      <c r="B1179" s="553">
        <v>43770</v>
      </c>
      <c r="C1179" s="553">
        <v>43780</v>
      </c>
      <c r="D1179" s="547">
        <f t="shared" si="62"/>
        <v>10</v>
      </c>
      <c r="E1179" s="549">
        <v>7276.34</v>
      </c>
      <c r="F1179" s="549">
        <f t="shared" si="63"/>
        <v>72763.399999999994</v>
      </c>
    </row>
    <row r="1180" spans="1:6">
      <c r="A1180" s="319">
        <f t="shared" si="64"/>
        <v>1166</v>
      </c>
      <c r="B1180" s="553">
        <v>43770</v>
      </c>
      <c r="C1180" s="553">
        <v>43780</v>
      </c>
      <c r="D1180" s="547">
        <f t="shared" si="62"/>
        <v>10</v>
      </c>
      <c r="E1180" s="549">
        <v>8249.89</v>
      </c>
      <c r="F1180" s="549">
        <f t="shared" si="63"/>
        <v>82498.899999999994</v>
      </c>
    </row>
    <row r="1181" spans="1:6">
      <c r="A1181" s="319">
        <f t="shared" si="64"/>
        <v>1167</v>
      </c>
      <c r="B1181" s="553">
        <v>43770</v>
      </c>
      <c r="C1181" s="553">
        <v>43780</v>
      </c>
      <c r="D1181" s="547">
        <f t="shared" si="62"/>
        <v>10</v>
      </c>
      <c r="E1181" s="549">
        <v>8674.76</v>
      </c>
      <c r="F1181" s="549">
        <f t="shared" si="63"/>
        <v>86747.6</v>
      </c>
    </row>
    <row r="1182" spans="1:6">
      <c r="A1182" s="319">
        <f t="shared" si="64"/>
        <v>1168</v>
      </c>
      <c r="B1182" s="553">
        <v>43770</v>
      </c>
      <c r="C1182" s="553">
        <v>43780</v>
      </c>
      <c r="D1182" s="547">
        <f t="shared" si="62"/>
        <v>10</v>
      </c>
      <c r="E1182" s="549">
        <v>8738.86</v>
      </c>
      <c r="F1182" s="549">
        <f t="shared" si="63"/>
        <v>87388.6</v>
      </c>
    </row>
    <row r="1183" spans="1:6">
      <c r="A1183" s="319">
        <f t="shared" si="64"/>
        <v>1169</v>
      </c>
      <c r="B1183" s="553">
        <v>43770</v>
      </c>
      <c r="C1183" s="553">
        <v>43780</v>
      </c>
      <c r="D1183" s="547">
        <f t="shared" si="62"/>
        <v>10</v>
      </c>
      <c r="E1183" s="549">
        <v>8943.1299999999992</v>
      </c>
      <c r="F1183" s="549">
        <f t="shared" si="63"/>
        <v>89431.299999999988</v>
      </c>
    </row>
    <row r="1184" spans="1:6">
      <c r="A1184" s="319">
        <f t="shared" si="64"/>
        <v>1170</v>
      </c>
      <c r="B1184" s="553">
        <v>43770</v>
      </c>
      <c r="C1184" s="553">
        <v>43780</v>
      </c>
      <c r="D1184" s="547">
        <f t="shared" si="62"/>
        <v>10</v>
      </c>
      <c r="E1184" s="549">
        <v>9260.52</v>
      </c>
      <c r="F1184" s="549">
        <f t="shared" si="63"/>
        <v>92605.200000000012</v>
      </c>
    </row>
    <row r="1185" spans="1:6">
      <c r="A1185" s="319">
        <f t="shared" si="64"/>
        <v>1171</v>
      </c>
      <c r="B1185" s="553">
        <v>43770</v>
      </c>
      <c r="C1185" s="553">
        <v>43780</v>
      </c>
      <c r="D1185" s="547">
        <f t="shared" si="62"/>
        <v>10</v>
      </c>
      <c r="E1185" s="549">
        <v>11967.47</v>
      </c>
      <c r="F1185" s="549">
        <f t="shared" si="63"/>
        <v>119674.7</v>
      </c>
    </row>
    <row r="1186" spans="1:6">
      <c r="A1186" s="319">
        <f t="shared" si="64"/>
        <v>1172</v>
      </c>
      <c r="B1186" s="553">
        <v>43770</v>
      </c>
      <c r="C1186" s="553">
        <v>43780</v>
      </c>
      <c r="D1186" s="547">
        <f t="shared" si="62"/>
        <v>10</v>
      </c>
      <c r="E1186" s="549">
        <v>12470.9</v>
      </c>
      <c r="F1186" s="549">
        <f t="shared" si="63"/>
        <v>124709</v>
      </c>
    </row>
    <row r="1187" spans="1:6">
      <c r="A1187" s="319">
        <f t="shared" si="64"/>
        <v>1173</v>
      </c>
      <c r="B1187" s="553">
        <v>43770</v>
      </c>
      <c r="C1187" s="553">
        <v>43780</v>
      </c>
      <c r="D1187" s="547">
        <f t="shared" si="62"/>
        <v>10</v>
      </c>
      <c r="E1187" s="549">
        <v>13305.54</v>
      </c>
      <c r="F1187" s="549">
        <f t="shared" si="63"/>
        <v>133055.40000000002</v>
      </c>
    </row>
    <row r="1188" spans="1:6">
      <c r="A1188" s="319">
        <f t="shared" si="64"/>
        <v>1174</v>
      </c>
      <c r="B1188" s="553">
        <v>43770</v>
      </c>
      <c r="C1188" s="553">
        <v>43780</v>
      </c>
      <c r="D1188" s="547">
        <f t="shared" si="62"/>
        <v>10</v>
      </c>
      <c r="E1188" s="549">
        <v>13949.13</v>
      </c>
      <c r="F1188" s="549">
        <f t="shared" si="63"/>
        <v>139491.29999999999</v>
      </c>
    </row>
    <row r="1189" spans="1:6">
      <c r="A1189" s="319">
        <f t="shared" si="64"/>
        <v>1175</v>
      </c>
      <c r="B1189" s="553">
        <v>43770</v>
      </c>
      <c r="C1189" s="553">
        <v>43780</v>
      </c>
      <c r="D1189" s="547">
        <f t="shared" si="62"/>
        <v>10</v>
      </c>
      <c r="E1189" s="549">
        <v>16945.82</v>
      </c>
      <c r="F1189" s="549">
        <f t="shared" si="63"/>
        <v>169458.2</v>
      </c>
    </row>
    <row r="1190" spans="1:6">
      <c r="A1190" s="319">
        <f t="shared" si="64"/>
        <v>1176</v>
      </c>
      <c r="B1190" s="553">
        <v>43770</v>
      </c>
      <c r="C1190" s="553">
        <v>43780</v>
      </c>
      <c r="D1190" s="547">
        <f t="shared" si="62"/>
        <v>10</v>
      </c>
      <c r="E1190" s="549">
        <v>19038.72</v>
      </c>
      <c r="F1190" s="549">
        <f t="shared" si="63"/>
        <v>190387.20000000001</v>
      </c>
    </row>
    <row r="1191" spans="1:6">
      <c r="A1191" s="319">
        <f t="shared" si="64"/>
        <v>1177</v>
      </c>
      <c r="B1191" s="553">
        <v>43770</v>
      </c>
      <c r="C1191" s="553">
        <v>43780</v>
      </c>
      <c r="D1191" s="547">
        <f t="shared" si="62"/>
        <v>10</v>
      </c>
      <c r="E1191" s="549">
        <v>21083.23</v>
      </c>
      <c r="F1191" s="549">
        <f t="shared" si="63"/>
        <v>210832.3</v>
      </c>
    </row>
    <row r="1192" spans="1:6">
      <c r="A1192" s="319">
        <f t="shared" si="64"/>
        <v>1178</v>
      </c>
      <c r="B1192" s="553">
        <v>43770</v>
      </c>
      <c r="C1192" s="553">
        <v>43780</v>
      </c>
      <c r="D1192" s="547">
        <f t="shared" si="62"/>
        <v>10</v>
      </c>
      <c r="E1192" s="549">
        <v>30603.7</v>
      </c>
      <c r="F1192" s="549">
        <f t="shared" si="63"/>
        <v>306037</v>
      </c>
    </row>
    <row r="1193" spans="1:6">
      <c r="A1193" s="319">
        <f t="shared" si="64"/>
        <v>1179</v>
      </c>
      <c r="B1193" s="553">
        <v>43770</v>
      </c>
      <c r="C1193" s="553">
        <v>43780</v>
      </c>
      <c r="D1193" s="547">
        <f t="shared" si="62"/>
        <v>10</v>
      </c>
      <c r="E1193" s="549">
        <v>38617.980000000003</v>
      </c>
      <c r="F1193" s="549">
        <f t="shared" si="63"/>
        <v>386179.80000000005</v>
      </c>
    </row>
    <row r="1194" spans="1:6">
      <c r="A1194" s="319">
        <f t="shared" si="64"/>
        <v>1180</v>
      </c>
      <c r="B1194" s="553">
        <v>43770</v>
      </c>
      <c r="C1194" s="553">
        <v>43780</v>
      </c>
      <c r="D1194" s="547">
        <f t="shared" si="62"/>
        <v>10</v>
      </c>
      <c r="E1194" s="549">
        <v>51912.93</v>
      </c>
      <c r="F1194" s="549">
        <f t="shared" si="63"/>
        <v>519129.3</v>
      </c>
    </row>
    <row r="1195" spans="1:6">
      <c r="A1195" s="319">
        <f t="shared" si="64"/>
        <v>1181</v>
      </c>
      <c r="B1195" s="553">
        <v>43770</v>
      </c>
      <c r="C1195" s="553">
        <v>43780</v>
      </c>
      <c r="D1195" s="547">
        <f t="shared" si="62"/>
        <v>10</v>
      </c>
      <c r="E1195" s="549">
        <v>57203.27</v>
      </c>
      <c r="F1195" s="549">
        <f t="shared" si="63"/>
        <v>572032.69999999995</v>
      </c>
    </row>
    <row r="1196" spans="1:6">
      <c r="A1196" s="319">
        <f t="shared" si="64"/>
        <v>1182</v>
      </c>
      <c r="B1196" s="553">
        <v>43773</v>
      </c>
      <c r="C1196" s="553">
        <v>43809</v>
      </c>
      <c r="D1196" s="547">
        <f t="shared" si="62"/>
        <v>36</v>
      </c>
      <c r="E1196" s="549">
        <v>2756.47</v>
      </c>
      <c r="F1196" s="549">
        <f t="shared" si="63"/>
        <v>99232.92</v>
      </c>
    </row>
    <row r="1197" spans="1:6">
      <c r="A1197" s="319">
        <f t="shared" si="64"/>
        <v>1183</v>
      </c>
      <c r="B1197" s="553">
        <v>43774</v>
      </c>
      <c r="C1197" s="553">
        <v>43809</v>
      </c>
      <c r="D1197" s="547">
        <f t="shared" si="62"/>
        <v>35</v>
      </c>
      <c r="E1197" s="549">
        <v>2679.93</v>
      </c>
      <c r="F1197" s="549">
        <f t="shared" si="63"/>
        <v>93797.549999999988</v>
      </c>
    </row>
    <row r="1198" spans="1:6">
      <c r="A1198" s="319">
        <f t="shared" si="64"/>
        <v>1184</v>
      </c>
      <c r="B1198" s="553">
        <v>43775</v>
      </c>
      <c r="C1198" s="553">
        <v>43809</v>
      </c>
      <c r="D1198" s="547">
        <f t="shared" si="62"/>
        <v>34</v>
      </c>
      <c r="E1198" s="549">
        <v>224.82</v>
      </c>
      <c r="F1198" s="549">
        <f t="shared" si="63"/>
        <v>7643.88</v>
      </c>
    </row>
    <row r="1199" spans="1:6">
      <c r="A1199" s="319">
        <f t="shared" si="64"/>
        <v>1185</v>
      </c>
      <c r="B1199" s="553">
        <v>43775</v>
      </c>
      <c r="C1199" s="553">
        <v>43809</v>
      </c>
      <c r="D1199" s="547">
        <f t="shared" si="62"/>
        <v>34</v>
      </c>
      <c r="E1199" s="549">
        <v>2899.49</v>
      </c>
      <c r="F1199" s="549">
        <f t="shared" si="63"/>
        <v>98582.659999999989</v>
      </c>
    </row>
    <row r="1200" spans="1:6">
      <c r="A1200" s="319">
        <f t="shared" si="64"/>
        <v>1186</v>
      </c>
      <c r="B1200" s="553">
        <v>43775</v>
      </c>
      <c r="C1200" s="553">
        <v>43809</v>
      </c>
      <c r="D1200" s="547">
        <f t="shared" si="62"/>
        <v>34</v>
      </c>
      <c r="E1200" s="549">
        <v>3463.23</v>
      </c>
      <c r="F1200" s="549">
        <f t="shared" si="63"/>
        <v>117749.82</v>
      </c>
    </row>
    <row r="1201" spans="1:6">
      <c r="A1201" s="319">
        <f t="shared" si="64"/>
        <v>1187</v>
      </c>
      <c r="B1201" s="553">
        <v>43776</v>
      </c>
      <c r="C1201" s="553">
        <v>43809</v>
      </c>
      <c r="D1201" s="547">
        <f t="shared" si="62"/>
        <v>33</v>
      </c>
      <c r="E1201" s="549">
        <v>343.47</v>
      </c>
      <c r="F1201" s="549">
        <f t="shared" si="63"/>
        <v>11334.51</v>
      </c>
    </row>
    <row r="1202" spans="1:6">
      <c r="A1202" s="319">
        <f t="shared" si="64"/>
        <v>1188</v>
      </c>
      <c r="B1202" s="553">
        <v>43776</v>
      </c>
      <c r="C1202" s="553">
        <v>43809</v>
      </c>
      <c r="D1202" s="547">
        <f t="shared" si="62"/>
        <v>33</v>
      </c>
      <c r="E1202" s="549">
        <v>543.30999999999995</v>
      </c>
      <c r="F1202" s="549">
        <f t="shared" si="63"/>
        <v>17929.23</v>
      </c>
    </row>
    <row r="1203" spans="1:6">
      <c r="A1203" s="319">
        <f t="shared" si="64"/>
        <v>1189</v>
      </c>
      <c r="B1203" s="553">
        <v>43776</v>
      </c>
      <c r="C1203" s="553">
        <v>43809</v>
      </c>
      <c r="D1203" s="547">
        <f t="shared" si="62"/>
        <v>33</v>
      </c>
      <c r="E1203" s="549">
        <v>2379.8000000000002</v>
      </c>
      <c r="F1203" s="549">
        <f t="shared" si="63"/>
        <v>78533.400000000009</v>
      </c>
    </row>
    <row r="1204" spans="1:6">
      <c r="A1204" s="319">
        <f t="shared" si="64"/>
        <v>1190</v>
      </c>
      <c r="B1204" s="553">
        <v>43776</v>
      </c>
      <c r="C1204" s="553">
        <v>43809</v>
      </c>
      <c r="D1204" s="547">
        <f t="shared" si="62"/>
        <v>33</v>
      </c>
      <c r="E1204" s="549">
        <v>3243.93</v>
      </c>
      <c r="F1204" s="549">
        <f t="shared" si="63"/>
        <v>107049.68999999999</v>
      </c>
    </row>
    <row r="1205" spans="1:6">
      <c r="A1205" s="319">
        <f t="shared" si="64"/>
        <v>1191</v>
      </c>
      <c r="B1205" s="553">
        <v>43776</v>
      </c>
      <c r="C1205" s="553">
        <v>43809</v>
      </c>
      <c r="D1205" s="547">
        <f t="shared" si="62"/>
        <v>33</v>
      </c>
      <c r="E1205" s="549">
        <v>3412.33</v>
      </c>
      <c r="F1205" s="549">
        <f t="shared" si="63"/>
        <v>112606.89</v>
      </c>
    </row>
    <row r="1206" spans="1:6">
      <c r="A1206" s="319">
        <f t="shared" si="64"/>
        <v>1192</v>
      </c>
      <c r="B1206" s="553">
        <v>43777</v>
      </c>
      <c r="C1206" s="553">
        <v>43809</v>
      </c>
      <c r="D1206" s="547">
        <f t="shared" si="62"/>
        <v>32</v>
      </c>
      <c r="E1206" s="549">
        <v>3401.05</v>
      </c>
      <c r="F1206" s="549">
        <f t="shared" si="63"/>
        <v>108833.60000000001</v>
      </c>
    </row>
    <row r="1207" spans="1:6">
      <c r="A1207" s="319">
        <f t="shared" si="64"/>
        <v>1193</v>
      </c>
      <c r="B1207" s="553">
        <v>43784</v>
      </c>
      <c r="C1207" s="553">
        <v>43809</v>
      </c>
      <c r="D1207" s="547">
        <f t="shared" si="62"/>
        <v>25</v>
      </c>
      <c r="E1207" s="549">
        <v>20283.150000000001</v>
      </c>
      <c r="F1207" s="549">
        <f t="shared" si="63"/>
        <v>507078.75000000006</v>
      </c>
    </row>
    <row r="1208" spans="1:6">
      <c r="A1208" s="319">
        <f t="shared" si="64"/>
        <v>1194</v>
      </c>
      <c r="B1208" s="553">
        <v>43787</v>
      </c>
      <c r="C1208" s="553">
        <v>43809</v>
      </c>
      <c r="D1208" s="547">
        <f t="shared" si="62"/>
        <v>22</v>
      </c>
      <c r="E1208" s="549">
        <v>2624.82</v>
      </c>
      <c r="F1208" s="549">
        <f t="shared" si="63"/>
        <v>57746.04</v>
      </c>
    </row>
    <row r="1209" spans="1:6">
      <c r="A1209" s="319">
        <f t="shared" si="64"/>
        <v>1195</v>
      </c>
      <c r="B1209" s="553">
        <v>43787</v>
      </c>
      <c r="C1209" s="553">
        <v>43809</v>
      </c>
      <c r="D1209" s="547">
        <f t="shared" si="62"/>
        <v>22</v>
      </c>
      <c r="E1209" s="549">
        <v>3446.89</v>
      </c>
      <c r="F1209" s="549">
        <f t="shared" si="63"/>
        <v>75831.58</v>
      </c>
    </row>
    <row r="1210" spans="1:6">
      <c r="A1210" s="319">
        <f t="shared" si="64"/>
        <v>1196</v>
      </c>
      <c r="B1210" s="553">
        <v>43794</v>
      </c>
      <c r="C1210" s="553">
        <v>43809</v>
      </c>
      <c r="D1210" s="547">
        <f t="shared" si="62"/>
        <v>15</v>
      </c>
      <c r="E1210" s="549">
        <v>1878.94</v>
      </c>
      <c r="F1210" s="549">
        <f t="shared" si="63"/>
        <v>28184.100000000002</v>
      </c>
    </row>
    <row r="1211" spans="1:6">
      <c r="A1211" s="319">
        <f t="shared" si="64"/>
        <v>1197</v>
      </c>
      <c r="B1211" s="553">
        <v>43795</v>
      </c>
      <c r="C1211" s="553">
        <v>43809</v>
      </c>
      <c r="D1211" s="547">
        <f t="shared" si="62"/>
        <v>14</v>
      </c>
      <c r="E1211" s="549">
        <v>87.43</v>
      </c>
      <c r="F1211" s="549">
        <f t="shared" si="63"/>
        <v>1224.02</v>
      </c>
    </row>
    <row r="1212" spans="1:6">
      <c r="A1212" s="319">
        <f t="shared" si="64"/>
        <v>1198</v>
      </c>
      <c r="B1212" s="553">
        <v>43795</v>
      </c>
      <c r="C1212" s="553">
        <v>43809</v>
      </c>
      <c r="D1212" s="547">
        <f t="shared" si="62"/>
        <v>14</v>
      </c>
      <c r="E1212" s="549">
        <v>274.77999999999997</v>
      </c>
      <c r="F1212" s="549">
        <f t="shared" si="63"/>
        <v>3846.9199999999996</v>
      </c>
    </row>
    <row r="1213" spans="1:6">
      <c r="A1213" s="319">
        <f t="shared" si="64"/>
        <v>1199</v>
      </c>
      <c r="B1213" s="553">
        <v>43795</v>
      </c>
      <c r="C1213" s="553">
        <v>43809</v>
      </c>
      <c r="D1213" s="547">
        <f t="shared" si="62"/>
        <v>14</v>
      </c>
      <c r="E1213" s="549">
        <v>1777.08</v>
      </c>
      <c r="F1213" s="549">
        <f t="shared" si="63"/>
        <v>24879.119999999999</v>
      </c>
    </row>
    <row r="1214" spans="1:6">
      <c r="A1214" s="319">
        <f t="shared" si="64"/>
        <v>1200</v>
      </c>
      <c r="B1214" s="553">
        <v>43795</v>
      </c>
      <c r="C1214" s="553">
        <v>43809</v>
      </c>
      <c r="D1214" s="547">
        <f t="shared" si="62"/>
        <v>14</v>
      </c>
      <c r="E1214" s="549">
        <v>3445.01</v>
      </c>
      <c r="F1214" s="549">
        <f t="shared" si="63"/>
        <v>48230.14</v>
      </c>
    </row>
    <row r="1215" spans="1:6">
      <c r="A1215" s="319">
        <f t="shared" si="64"/>
        <v>1201</v>
      </c>
      <c r="B1215" s="553">
        <v>43796</v>
      </c>
      <c r="C1215" s="553">
        <v>43840</v>
      </c>
      <c r="D1215" s="547">
        <f t="shared" ref="D1215:D1222" si="65">C1215-B1215</f>
        <v>44</v>
      </c>
      <c r="E1215" s="549">
        <v>493.35</v>
      </c>
      <c r="F1215" s="549">
        <f t="shared" ref="F1215:F1222" si="66">E1215*D1215</f>
        <v>21707.4</v>
      </c>
    </row>
    <row r="1216" spans="1:6">
      <c r="A1216" s="319">
        <f t="shared" si="64"/>
        <v>1202</v>
      </c>
      <c r="B1216" s="553">
        <v>43796</v>
      </c>
      <c r="C1216" s="553">
        <v>43840</v>
      </c>
      <c r="D1216" s="547">
        <f t="shared" si="65"/>
        <v>44</v>
      </c>
      <c r="E1216" s="549">
        <v>4454.53</v>
      </c>
      <c r="F1216" s="549">
        <f t="shared" si="66"/>
        <v>195999.31999999998</v>
      </c>
    </row>
    <row r="1217" spans="1:6">
      <c r="A1217" s="319">
        <f t="shared" si="64"/>
        <v>1203</v>
      </c>
      <c r="B1217" s="553">
        <v>43800</v>
      </c>
      <c r="C1217" s="553">
        <v>43809</v>
      </c>
      <c r="D1217" s="547">
        <f t="shared" si="65"/>
        <v>9</v>
      </c>
      <c r="E1217" s="549">
        <v>24.98</v>
      </c>
      <c r="F1217" s="549">
        <f t="shared" si="66"/>
        <v>224.82</v>
      </c>
    </row>
    <row r="1218" spans="1:6">
      <c r="A1218" s="319">
        <f t="shared" si="64"/>
        <v>1204</v>
      </c>
      <c r="B1218" s="553">
        <v>43800</v>
      </c>
      <c r="C1218" s="553">
        <v>43809</v>
      </c>
      <c r="D1218" s="547">
        <f t="shared" si="65"/>
        <v>9</v>
      </c>
      <c r="E1218" s="549">
        <v>37.47</v>
      </c>
      <c r="F1218" s="549">
        <f t="shared" si="66"/>
        <v>337.23</v>
      </c>
    </row>
    <row r="1219" spans="1:6">
      <c r="A1219" s="319">
        <f t="shared" si="64"/>
        <v>1205</v>
      </c>
      <c r="B1219" s="553">
        <v>43800</v>
      </c>
      <c r="C1219" s="553">
        <v>43809</v>
      </c>
      <c r="D1219" s="547">
        <f t="shared" si="65"/>
        <v>9</v>
      </c>
      <c r="E1219" s="549">
        <v>44.69</v>
      </c>
      <c r="F1219" s="549">
        <f t="shared" si="66"/>
        <v>402.21</v>
      </c>
    </row>
    <row r="1220" spans="1:6">
      <c r="A1220" s="319">
        <f t="shared" si="64"/>
        <v>1206</v>
      </c>
      <c r="B1220" s="553">
        <v>43800</v>
      </c>
      <c r="C1220" s="553">
        <v>43809</v>
      </c>
      <c r="D1220" s="547">
        <f t="shared" si="65"/>
        <v>9</v>
      </c>
      <c r="E1220" s="549">
        <v>187.35</v>
      </c>
      <c r="F1220" s="549">
        <f t="shared" si="66"/>
        <v>1686.1499999999999</v>
      </c>
    </row>
    <row r="1221" spans="1:6">
      <c r="A1221" s="319">
        <f t="shared" si="64"/>
        <v>1207</v>
      </c>
      <c r="B1221" s="553">
        <v>43800</v>
      </c>
      <c r="C1221" s="553">
        <v>43809</v>
      </c>
      <c r="D1221" s="547">
        <f t="shared" si="65"/>
        <v>9</v>
      </c>
      <c r="E1221" s="549">
        <v>224.82</v>
      </c>
      <c r="F1221" s="549">
        <f t="shared" si="66"/>
        <v>2023.3799999999999</v>
      </c>
    </row>
    <row r="1222" spans="1:6">
      <c r="A1222" s="319">
        <f t="shared" si="64"/>
        <v>1208</v>
      </c>
      <c r="B1222" s="553">
        <v>43800</v>
      </c>
      <c r="C1222" s="553">
        <v>43809</v>
      </c>
      <c r="D1222" s="547">
        <f t="shared" si="65"/>
        <v>9</v>
      </c>
      <c r="E1222" s="549">
        <v>231.06</v>
      </c>
      <c r="F1222" s="549">
        <f t="shared" si="66"/>
        <v>2079.54</v>
      </c>
    </row>
    <row r="1223" spans="1:6">
      <c r="A1223" s="319">
        <f t="shared" si="64"/>
        <v>1209</v>
      </c>
      <c r="B1223" s="553">
        <v>43800</v>
      </c>
      <c r="C1223" s="553">
        <v>43809</v>
      </c>
      <c r="D1223" s="547">
        <f t="shared" ref="D1223:D1285" si="67">C1223-B1223</f>
        <v>9</v>
      </c>
      <c r="E1223" s="549">
        <v>249.8</v>
      </c>
      <c r="F1223" s="549">
        <f t="shared" ref="F1223:F1285" si="68">E1223*D1223</f>
        <v>2248.2000000000003</v>
      </c>
    </row>
    <row r="1224" spans="1:6">
      <c r="A1224" s="319">
        <f t="shared" si="64"/>
        <v>1210</v>
      </c>
      <c r="B1224" s="553">
        <v>43800</v>
      </c>
      <c r="C1224" s="553">
        <v>43809</v>
      </c>
      <c r="D1224" s="547">
        <f t="shared" si="67"/>
        <v>9</v>
      </c>
      <c r="E1224" s="549">
        <v>312.25</v>
      </c>
      <c r="F1224" s="549">
        <f t="shared" si="68"/>
        <v>2810.25</v>
      </c>
    </row>
    <row r="1225" spans="1:6">
      <c r="A1225" s="319">
        <f t="shared" si="64"/>
        <v>1211</v>
      </c>
      <c r="B1225" s="553">
        <v>43800</v>
      </c>
      <c r="C1225" s="553">
        <v>43809</v>
      </c>
      <c r="D1225" s="547">
        <f t="shared" si="67"/>
        <v>9</v>
      </c>
      <c r="E1225" s="549">
        <v>324.73</v>
      </c>
      <c r="F1225" s="549">
        <f t="shared" si="68"/>
        <v>2922.57</v>
      </c>
    </row>
    <row r="1226" spans="1:6">
      <c r="A1226" s="319">
        <f t="shared" si="64"/>
        <v>1212</v>
      </c>
      <c r="B1226" s="553">
        <v>43800</v>
      </c>
      <c r="C1226" s="553">
        <v>43809</v>
      </c>
      <c r="D1226" s="547">
        <f t="shared" si="67"/>
        <v>9</v>
      </c>
      <c r="E1226" s="549">
        <v>487.1</v>
      </c>
      <c r="F1226" s="549">
        <f t="shared" si="68"/>
        <v>4383.9000000000005</v>
      </c>
    </row>
    <row r="1227" spans="1:6">
      <c r="A1227" s="319">
        <f t="shared" si="64"/>
        <v>1213</v>
      </c>
      <c r="B1227" s="553">
        <v>43800</v>
      </c>
      <c r="C1227" s="553">
        <v>43809</v>
      </c>
      <c r="D1227" s="547">
        <f t="shared" si="67"/>
        <v>9</v>
      </c>
      <c r="E1227" s="549">
        <v>543.92999999999995</v>
      </c>
      <c r="F1227" s="549">
        <f t="shared" si="68"/>
        <v>4895.37</v>
      </c>
    </row>
    <row r="1228" spans="1:6">
      <c r="A1228" s="319">
        <f t="shared" si="64"/>
        <v>1214</v>
      </c>
      <c r="B1228" s="553">
        <v>43800</v>
      </c>
      <c r="C1228" s="553">
        <v>43809</v>
      </c>
      <c r="D1228" s="547">
        <f t="shared" si="67"/>
        <v>9</v>
      </c>
      <c r="E1228" s="549">
        <v>843.06</v>
      </c>
      <c r="F1228" s="549">
        <f t="shared" si="68"/>
        <v>7587.5399999999991</v>
      </c>
    </row>
    <row r="1229" spans="1:6">
      <c r="A1229" s="319">
        <f t="shared" si="64"/>
        <v>1215</v>
      </c>
      <c r="B1229" s="553">
        <v>43800</v>
      </c>
      <c r="C1229" s="553">
        <v>43809</v>
      </c>
      <c r="D1229" s="547">
        <f t="shared" si="67"/>
        <v>9</v>
      </c>
      <c r="E1229" s="549">
        <v>992.94</v>
      </c>
      <c r="F1229" s="549">
        <f t="shared" si="68"/>
        <v>8936.4600000000009</v>
      </c>
    </row>
    <row r="1230" spans="1:6">
      <c r="A1230" s="319">
        <f t="shared" si="64"/>
        <v>1216</v>
      </c>
      <c r="B1230" s="553">
        <v>43800</v>
      </c>
      <c r="C1230" s="553">
        <v>43809</v>
      </c>
      <c r="D1230" s="547">
        <f t="shared" si="67"/>
        <v>9</v>
      </c>
      <c r="E1230" s="549">
        <v>1199.02</v>
      </c>
      <c r="F1230" s="549">
        <f t="shared" si="68"/>
        <v>10791.18</v>
      </c>
    </row>
    <row r="1231" spans="1:6">
      <c r="A1231" s="319">
        <f t="shared" ref="A1231:A1294" si="69">A1230+1</f>
        <v>1217</v>
      </c>
      <c r="B1231" s="553">
        <v>43800</v>
      </c>
      <c r="C1231" s="553">
        <v>43809</v>
      </c>
      <c r="D1231" s="547">
        <f t="shared" si="67"/>
        <v>9</v>
      </c>
      <c r="E1231" s="549">
        <v>1220.21</v>
      </c>
      <c r="F1231" s="549">
        <f t="shared" si="68"/>
        <v>10981.89</v>
      </c>
    </row>
    <row r="1232" spans="1:6">
      <c r="A1232" s="319">
        <f t="shared" si="69"/>
        <v>1218</v>
      </c>
      <c r="B1232" s="553">
        <v>43800</v>
      </c>
      <c r="C1232" s="553">
        <v>43809</v>
      </c>
      <c r="D1232" s="547">
        <f t="shared" si="67"/>
        <v>9</v>
      </c>
      <c r="E1232" s="549">
        <v>1588.6</v>
      </c>
      <c r="F1232" s="549">
        <f t="shared" si="68"/>
        <v>14297.4</v>
      </c>
    </row>
    <row r="1233" spans="1:6">
      <c r="A1233" s="319">
        <f t="shared" si="69"/>
        <v>1219</v>
      </c>
      <c r="B1233" s="553">
        <v>43800</v>
      </c>
      <c r="C1233" s="553">
        <v>43809</v>
      </c>
      <c r="D1233" s="547">
        <f t="shared" si="67"/>
        <v>9</v>
      </c>
      <c r="E1233" s="549">
        <v>1642.41</v>
      </c>
      <c r="F1233" s="549">
        <f t="shared" si="68"/>
        <v>14781.69</v>
      </c>
    </row>
    <row r="1234" spans="1:6">
      <c r="A1234" s="319">
        <f t="shared" si="69"/>
        <v>1220</v>
      </c>
      <c r="B1234" s="553">
        <v>43800</v>
      </c>
      <c r="C1234" s="553">
        <v>43809</v>
      </c>
      <c r="D1234" s="547">
        <f t="shared" si="67"/>
        <v>9</v>
      </c>
      <c r="E1234" s="549">
        <v>2377.8200000000002</v>
      </c>
      <c r="F1234" s="549">
        <f t="shared" si="68"/>
        <v>21400.38</v>
      </c>
    </row>
    <row r="1235" spans="1:6">
      <c r="A1235" s="319">
        <f t="shared" si="69"/>
        <v>1221</v>
      </c>
      <c r="B1235" s="553">
        <v>43800</v>
      </c>
      <c r="C1235" s="553">
        <v>43809</v>
      </c>
      <c r="D1235" s="547">
        <f t="shared" si="67"/>
        <v>9</v>
      </c>
      <c r="E1235" s="549">
        <v>2504.1999999999998</v>
      </c>
      <c r="F1235" s="549">
        <f t="shared" si="68"/>
        <v>22537.8</v>
      </c>
    </row>
    <row r="1236" spans="1:6">
      <c r="A1236" s="319">
        <f t="shared" si="69"/>
        <v>1222</v>
      </c>
      <c r="B1236" s="553">
        <v>43800</v>
      </c>
      <c r="C1236" s="553">
        <v>43809</v>
      </c>
      <c r="D1236" s="547">
        <f t="shared" si="67"/>
        <v>9</v>
      </c>
      <c r="E1236" s="549">
        <v>2605.4</v>
      </c>
      <c r="F1236" s="549">
        <f t="shared" si="68"/>
        <v>23448.600000000002</v>
      </c>
    </row>
    <row r="1237" spans="1:6">
      <c r="A1237" s="319">
        <f t="shared" si="69"/>
        <v>1223</v>
      </c>
      <c r="B1237" s="553">
        <v>43800</v>
      </c>
      <c r="C1237" s="553">
        <v>43809</v>
      </c>
      <c r="D1237" s="547">
        <f t="shared" si="67"/>
        <v>9</v>
      </c>
      <c r="E1237" s="549">
        <v>2651.21</v>
      </c>
      <c r="F1237" s="549">
        <f t="shared" si="68"/>
        <v>23860.89</v>
      </c>
    </row>
    <row r="1238" spans="1:6">
      <c r="A1238" s="319">
        <f t="shared" si="69"/>
        <v>1224</v>
      </c>
      <c r="B1238" s="553">
        <v>43800</v>
      </c>
      <c r="C1238" s="553">
        <v>43809</v>
      </c>
      <c r="D1238" s="547">
        <f t="shared" si="67"/>
        <v>9</v>
      </c>
      <c r="E1238" s="549">
        <v>2816.51</v>
      </c>
      <c r="F1238" s="549">
        <f t="shared" si="68"/>
        <v>25348.590000000004</v>
      </c>
    </row>
    <row r="1239" spans="1:6">
      <c r="A1239" s="319">
        <f t="shared" si="69"/>
        <v>1225</v>
      </c>
      <c r="B1239" s="553">
        <v>43800</v>
      </c>
      <c r="C1239" s="553">
        <v>43809</v>
      </c>
      <c r="D1239" s="547">
        <f t="shared" si="67"/>
        <v>9</v>
      </c>
      <c r="E1239" s="549">
        <v>3150.71</v>
      </c>
      <c r="F1239" s="549">
        <f t="shared" si="68"/>
        <v>28356.39</v>
      </c>
    </row>
    <row r="1240" spans="1:6">
      <c r="A1240" s="319">
        <f t="shared" si="69"/>
        <v>1226</v>
      </c>
      <c r="B1240" s="553">
        <v>43800</v>
      </c>
      <c r="C1240" s="553">
        <v>43809</v>
      </c>
      <c r="D1240" s="547">
        <f t="shared" si="67"/>
        <v>9</v>
      </c>
      <c r="E1240" s="549">
        <v>3171.67</v>
      </c>
      <c r="F1240" s="549">
        <f t="shared" si="68"/>
        <v>28545.03</v>
      </c>
    </row>
    <row r="1241" spans="1:6">
      <c r="A1241" s="319">
        <f t="shared" si="69"/>
        <v>1227</v>
      </c>
      <c r="B1241" s="553">
        <v>43800</v>
      </c>
      <c r="C1241" s="553">
        <v>43809</v>
      </c>
      <c r="D1241" s="547">
        <f t="shared" si="67"/>
        <v>9</v>
      </c>
      <c r="E1241" s="549">
        <v>3313.65</v>
      </c>
      <c r="F1241" s="549">
        <f t="shared" si="68"/>
        <v>29822.850000000002</v>
      </c>
    </row>
    <row r="1242" spans="1:6">
      <c r="A1242" s="319">
        <f t="shared" si="69"/>
        <v>1228</v>
      </c>
      <c r="B1242" s="553">
        <v>43800</v>
      </c>
      <c r="C1242" s="553">
        <v>43809</v>
      </c>
      <c r="D1242" s="547">
        <f t="shared" si="67"/>
        <v>9</v>
      </c>
      <c r="E1242" s="549">
        <v>3341.93</v>
      </c>
      <c r="F1242" s="549">
        <f t="shared" si="68"/>
        <v>30077.37</v>
      </c>
    </row>
    <row r="1243" spans="1:6">
      <c r="A1243" s="319">
        <f t="shared" si="69"/>
        <v>1229</v>
      </c>
      <c r="B1243" s="553">
        <v>43800</v>
      </c>
      <c r="C1243" s="553">
        <v>43809</v>
      </c>
      <c r="D1243" s="547">
        <f t="shared" si="67"/>
        <v>9</v>
      </c>
      <c r="E1243" s="549">
        <v>3425.22</v>
      </c>
      <c r="F1243" s="549">
        <f t="shared" si="68"/>
        <v>30826.98</v>
      </c>
    </row>
    <row r="1244" spans="1:6">
      <c r="A1244" s="319">
        <f t="shared" si="69"/>
        <v>1230</v>
      </c>
      <c r="B1244" s="553">
        <v>43800</v>
      </c>
      <c r="C1244" s="553">
        <v>43809</v>
      </c>
      <c r="D1244" s="547">
        <f t="shared" si="67"/>
        <v>9</v>
      </c>
      <c r="E1244" s="549">
        <v>3495.72</v>
      </c>
      <c r="F1244" s="549">
        <f t="shared" si="68"/>
        <v>31461.48</v>
      </c>
    </row>
    <row r="1245" spans="1:6">
      <c r="A1245" s="319">
        <f t="shared" si="69"/>
        <v>1231</v>
      </c>
      <c r="B1245" s="553">
        <v>43800</v>
      </c>
      <c r="C1245" s="553">
        <v>43809</v>
      </c>
      <c r="D1245" s="547">
        <f t="shared" si="67"/>
        <v>9</v>
      </c>
      <c r="E1245" s="549">
        <v>3572.59</v>
      </c>
      <c r="F1245" s="549">
        <f t="shared" si="68"/>
        <v>32153.31</v>
      </c>
    </row>
    <row r="1246" spans="1:6">
      <c r="A1246" s="319">
        <f t="shared" si="69"/>
        <v>1232</v>
      </c>
      <c r="B1246" s="553">
        <v>43800</v>
      </c>
      <c r="C1246" s="553">
        <v>43809</v>
      </c>
      <c r="D1246" s="547">
        <f t="shared" si="67"/>
        <v>9</v>
      </c>
      <c r="E1246" s="549">
        <v>3660.58</v>
      </c>
      <c r="F1246" s="549">
        <f t="shared" si="68"/>
        <v>32945.22</v>
      </c>
    </row>
    <row r="1247" spans="1:6">
      <c r="A1247" s="319">
        <f t="shared" si="69"/>
        <v>1233</v>
      </c>
      <c r="B1247" s="553">
        <v>43800</v>
      </c>
      <c r="C1247" s="553">
        <v>43809</v>
      </c>
      <c r="D1247" s="547">
        <f t="shared" si="67"/>
        <v>9</v>
      </c>
      <c r="E1247" s="549">
        <v>3719.66</v>
      </c>
      <c r="F1247" s="549">
        <f t="shared" si="68"/>
        <v>33476.94</v>
      </c>
    </row>
    <row r="1248" spans="1:6">
      <c r="A1248" s="319">
        <f t="shared" si="69"/>
        <v>1234</v>
      </c>
      <c r="B1248" s="553">
        <v>43800</v>
      </c>
      <c r="C1248" s="553">
        <v>43809</v>
      </c>
      <c r="D1248" s="547">
        <f t="shared" si="67"/>
        <v>9</v>
      </c>
      <c r="E1248" s="549">
        <v>3810.8</v>
      </c>
      <c r="F1248" s="549">
        <f t="shared" si="68"/>
        <v>34297.200000000004</v>
      </c>
    </row>
    <row r="1249" spans="1:6">
      <c r="A1249" s="319">
        <f t="shared" si="69"/>
        <v>1235</v>
      </c>
      <c r="B1249" s="553">
        <v>43800</v>
      </c>
      <c r="C1249" s="553">
        <v>43809</v>
      </c>
      <c r="D1249" s="547">
        <f t="shared" si="67"/>
        <v>9</v>
      </c>
      <c r="E1249" s="549">
        <v>3868.36</v>
      </c>
      <c r="F1249" s="549">
        <f t="shared" si="68"/>
        <v>34815.24</v>
      </c>
    </row>
    <row r="1250" spans="1:6">
      <c r="A1250" s="319">
        <f t="shared" si="69"/>
        <v>1236</v>
      </c>
      <c r="B1250" s="553">
        <v>43800</v>
      </c>
      <c r="C1250" s="553">
        <v>43809</v>
      </c>
      <c r="D1250" s="547">
        <f t="shared" si="67"/>
        <v>9</v>
      </c>
      <c r="E1250" s="549">
        <v>3898.16</v>
      </c>
      <c r="F1250" s="549">
        <f t="shared" si="68"/>
        <v>35083.440000000002</v>
      </c>
    </row>
    <row r="1251" spans="1:6">
      <c r="A1251" s="319">
        <f t="shared" si="69"/>
        <v>1237</v>
      </c>
      <c r="B1251" s="553">
        <v>43800</v>
      </c>
      <c r="C1251" s="553">
        <v>43809</v>
      </c>
      <c r="D1251" s="547">
        <f t="shared" si="67"/>
        <v>9</v>
      </c>
      <c r="E1251" s="549">
        <v>3913.24</v>
      </c>
      <c r="F1251" s="549">
        <f t="shared" si="68"/>
        <v>35219.159999999996</v>
      </c>
    </row>
    <row r="1252" spans="1:6">
      <c r="A1252" s="319">
        <f t="shared" si="69"/>
        <v>1238</v>
      </c>
      <c r="B1252" s="553">
        <v>43800</v>
      </c>
      <c r="C1252" s="553">
        <v>43809</v>
      </c>
      <c r="D1252" s="547">
        <f t="shared" si="67"/>
        <v>9</v>
      </c>
      <c r="E1252" s="549">
        <v>3993.69</v>
      </c>
      <c r="F1252" s="549">
        <f t="shared" si="68"/>
        <v>35943.21</v>
      </c>
    </row>
    <row r="1253" spans="1:6">
      <c r="A1253" s="319">
        <f t="shared" si="69"/>
        <v>1239</v>
      </c>
      <c r="B1253" s="553">
        <v>43800</v>
      </c>
      <c r="C1253" s="553">
        <v>43809</v>
      </c>
      <c r="D1253" s="547">
        <f t="shared" si="67"/>
        <v>9</v>
      </c>
      <c r="E1253" s="549">
        <v>4018.2</v>
      </c>
      <c r="F1253" s="549">
        <f t="shared" si="68"/>
        <v>36163.799999999996</v>
      </c>
    </row>
    <row r="1254" spans="1:6">
      <c r="A1254" s="319">
        <f t="shared" si="69"/>
        <v>1240</v>
      </c>
      <c r="B1254" s="553">
        <v>43800</v>
      </c>
      <c r="C1254" s="553">
        <v>43809</v>
      </c>
      <c r="D1254" s="547">
        <f t="shared" si="67"/>
        <v>9</v>
      </c>
      <c r="E1254" s="549">
        <v>4045.62</v>
      </c>
      <c r="F1254" s="549">
        <f t="shared" si="68"/>
        <v>36410.58</v>
      </c>
    </row>
    <row r="1255" spans="1:6">
      <c r="A1255" s="319">
        <f t="shared" si="69"/>
        <v>1241</v>
      </c>
      <c r="B1255" s="553">
        <v>43800</v>
      </c>
      <c r="C1255" s="553">
        <v>43809</v>
      </c>
      <c r="D1255" s="547">
        <f t="shared" si="67"/>
        <v>9</v>
      </c>
      <c r="E1255" s="549">
        <v>4125.67</v>
      </c>
      <c r="F1255" s="549">
        <f t="shared" si="68"/>
        <v>37131.03</v>
      </c>
    </row>
    <row r="1256" spans="1:6">
      <c r="A1256" s="319">
        <f t="shared" si="69"/>
        <v>1242</v>
      </c>
      <c r="B1256" s="553">
        <v>43800</v>
      </c>
      <c r="C1256" s="553">
        <v>43809</v>
      </c>
      <c r="D1256" s="547">
        <f t="shared" si="67"/>
        <v>9</v>
      </c>
      <c r="E1256" s="549">
        <v>4147.67</v>
      </c>
      <c r="F1256" s="549">
        <f t="shared" si="68"/>
        <v>37329.03</v>
      </c>
    </row>
    <row r="1257" spans="1:6">
      <c r="A1257" s="319">
        <f t="shared" si="69"/>
        <v>1243</v>
      </c>
      <c r="B1257" s="553">
        <v>43800</v>
      </c>
      <c r="C1257" s="553">
        <v>43809</v>
      </c>
      <c r="D1257" s="547">
        <f t="shared" si="67"/>
        <v>9</v>
      </c>
      <c r="E1257" s="549">
        <v>4178.47</v>
      </c>
      <c r="F1257" s="549">
        <f t="shared" si="68"/>
        <v>37606.230000000003</v>
      </c>
    </row>
    <row r="1258" spans="1:6">
      <c r="A1258" s="319">
        <f t="shared" si="69"/>
        <v>1244</v>
      </c>
      <c r="B1258" s="553">
        <v>43800</v>
      </c>
      <c r="C1258" s="553">
        <v>43809</v>
      </c>
      <c r="D1258" s="547">
        <f t="shared" si="67"/>
        <v>9</v>
      </c>
      <c r="E1258" s="549">
        <v>4412.8999999999996</v>
      </c>
      <c r="F1258" s="549">
        <f t="shared" si="68"/>
        <v>39716.1</v>
      </c>
    </row>
    <row r="1259" spans="1:6">
      <c r="A1259" s="319">
        <f t="shared" si="69"/>
        <v>1245</v>
      </c>
      <c r="B1259" s="553">
        <v>43800</v>
      </c>
      <c r="C1259" s="553">
        <v>43809</v>
      </c>
      <c r="D1259" s="547">
        <f t="shared" si="67"/>
        <v>9</v>
      </c>
      <c r="E1259" s="549">
        <v>4485.8</v>
      </c>
      <c r="F1259" s="549">
        <f t="shared" si="68"/>
        <v>40372.200000000004</v>
      </c>
    </row>
    <row r="1260" spans="1:6">
      <c r="A1260" s="319">
        <f t="shared" si="69"/>
        <v>1246</v>
      </c>
      <c r="B1260" s="553">
        <v>43800</v>
      </c>
      <c r="C1260" s="553">
        <v>43809</v>
      </c>
      <c r="D1260" s="547">
        <f t="shared" si="67"/>
        <v>9</v>
      </c>
      <c r="E1260" s="549">
        <v>4511.57</v>
      </c>
      <c r="F1260" s="549">
        <f t="shared" si="68"/>
        <v>40604.129999999997</v>
      </c>
    </row>
    <row r="1261" spans="1:6">
      <c r="A1261" s="319">
        <f t="shared" si="69"/>
        <v>1247</v>
      </c>
      <c r="B1261" s="553">
        <v>43800</v>
      </c>
      <c r="C1261" s="553">
        <v>43809</v>
      </c>
      <c r="D1261" s="547">
        <f t="shared" si="67"/>
        <v>9</v>
      </c>
      <c r="E1261" s="549">
        <v>4613.3900000000003</v>
      </c>
      <c r="F1261" s="549">
        <f t="shared" si="68"/>
        <v>41520.51</v>
      </c>
    </row>
    <row r="1262" spans="1:6">
      <c r="A1262" s="319">
        <f t="shared" si="69"/>
        <v>1248</v>
      </c>
      <c r="B1262" s="553">
        <v>43800</v>
      </c>
      <c r="C1262" s="553">
        <v>43809</v>
      </c>
      <c r="D1262" s="547">
        <f t="shared" si="67"/>
        <v>9</v>
      </c>
      <c r="E1262" s="549">
        <v>4638.53</v>
      </c>
      <c r="F1262" s="549">
        <f t="shared" si="68"/>
        <v>41746.769999999997</v>
      </c>
    </row>
    <row r="1263" spans="1:6">
      <c r="A1263" s="319">
        <f t="shared" si="69"/>
        <v>1249</v>
      </c>
      <c r="B1263" s="553">
        <v>43800</v>
      </c>
      <c r="C1263" s="553">
        <v>43809</v>
      </c>
      <c r="D1263" s="547">
        <f t="shared" si="67"/>
        <v>9</v>
      </c>
      <c r="E1263" s="549">
        <v>4668.07</v>
      </c>
      <c r="F1263" s="549">
        <f t="shared" si="68"/>
        <v>42012.63</v>
      </c>
    </row>
    <row r="1264" spans="1:6">
      <c r="A1264" s="319">
        <f t="shared" si="69"/>
        <v>1250</v>
      </c>
      <c r="B1264" s="553">
        <v>43800</v>
      </c>
      <c r="C1264" s="553">
        <v>43809</v>
      </c>
      <c r="D1264" s="547">
        <f t="shared" si="67"/>
        <v>9</v>
      </c>
      <c r="E1264" s="549">
        <v>4782.46</v>
      </c>
      <c r="F1264" s="549">
        <f t="shared" si="68"/>
        <v>43042.14</v>
      </c>
    </row>
    <row r="1265" spans="1:6">
      <c r="A1265" s="319">
        <f t="shared" si="69"/>
        <v>1251</v>
      </c>
      <c r="B1265" s="553">
        <v>43800</v>
      </c>
      <c r="C1265" s="553">
        <v>43809</v>
      </c>
      <c r="D1265" s="547">
        <f t="shared" si="67"/>
        <v>9</v>
      </c>
      <c r="E1265" s="549">
        <v>4964.09</v>
      </c>
      <c r="F1265" s="549">
        <f t="shared" si="68"/>
        <v>44676.81</v>
      </c>
    </row>
    <row r="1266" spans="1:6">
      <c r="A1266" s="319">
        <f t="shared" si="69"/>
        <v>1252</v>
      </c>
      <c r="B1266" s="553">
        <v>43800</v>
      </c>
      <c r="C1266" s="553">
        <v>43809</v>
      </c>
      <c r="D1266" s="547">
        <f t="shared" si="67"/>
        <v>9</v>
      </c>
      <c r="E1266" s="549">
        <v>5011.2299999999996</v>
      </c>
      <c r="F1266" s="549">
        <f t="shared" si="68"/>
        <v>45101.069999999992</v>
      </c>
    </row>
    <row r="1267" spans="1:6">
      <c r="A1267" s="319">
        <f t="shared" si="69"/>
        <v>1253</v>
      </c>
      <c r="B1267" s="553">
        <v>43800</v>
      </c>
      <c r="C1267" s="553">
        <v>43809</v>
      </c>
      <c r="D1267" s="547">
        <f t="shared" si="67"/>
        <v>9</v>
      </c>
      <c r="E1267" s="549">
        <v>5098.59</v>
      </c>
      <c r="F1267" s="549">
        <f t="shared" si="68"/>
        <v>45887.31</v>
      </c>
    </row>
    <row r="1268" spans="1:6">
      <c r="A1268" s="319">
        <f t="shared" si="69"/>
        <v>1254</v>
      </c>
      <c r="B1268" s="553">
        <v>43800</v>
      </c>
      <c r="C1268" s="553">
        <v>43809</v>
      </c>
      <c r="D1268" s="547">
        <f t="shared" si="67"/>
        <v>9</v>
      </c>
      <c r="E1268" s="549">
        <v>5109.28</v>
      </c>
      <c r="F1268" s="549">
        <f t="shared" si="68"/>
        <v>45983.519999999997</v>
      </c>
    </row>
    <row r="1269" spans="1:6">
      <c r="A1269" s="319">
        <f t="shared" si="69"/>
        <v>1255</v>
      </c>
      <c r="B1269" s="553">
        <v>43800</v>
      </c>
      <c r="C1269" s="553">
        <v>43809</v>
      </c>
      <c r="D1269" s="547">
        <f t="shared" si="67"/>
        <v>9</v>
      </c>
      <c r="E1269" s="549">
        <v>5239.38</v>
      </c>
      <c r="F1269" s="549">
        <f t="shared" si="68"/>
        <v>47154.42</v>
      </c>
    </row>
    <row r="1270" spans="1:6">
      <c r="A1270" s="319">
        <f t="shared" si="69"/>
        <v>1256</v>
      </c>
      <c r="B1270" s="553">
        <v>43800</v>
      </c>
      <c r="C1270" s="553">
        <v>43809</v>
      </c>
      <c r="D1270" s="547">
        <f t="shared" si="67"/>
        <v>9</v>
      </c>
      <c r="E1270" s="549">
        <v>5361.93</v>
      </c>
      <c r="F1270" s="549">
        <f t="shared" si="68"/>
        <v>48257.37</v>
      </c>
    </row>
    <row r="1271" spans="1:6">
      <c r="A1271" s="319">
        <f t="shared" si="69"/>
        <v>1257</v>
      </c>
      <c r="B1271" s="553">
        <v>43800</v>
      </c>
      <c r="C1271" s="553">
        <v>43809</v>
      </c>
      <c r="D1271" s="547">
        <f t="shared" si="67"/>
        <v>9</v>
      </c>
      <c r="E1271" s="549">
        <v>5404.67</v>
      </c>
      <c r="F1271" s="549">
        <f t="shared" si="68"/>
        <v>48642.03</v>
      </c>
    </row>
    <row r="1272" spans="1:6">
      <c r="A1272" s="319">
        <f t="shared" si="69"/>
        <v>1258</v>
      </c>
      <c r="B1272" s="553">
        <v>43800</v>
      </c>
      <c r="C1272" s="553">
        <v>43809</v>
      </c>
      <c r="D1272" s="547">
        <f t="shared" si="67"/>
        <v>9</v>
      </c>
      <c r="E1272" s="549">
        <v>5646.99</v>
      </c>
      <c r="F1272" s="549">
        <f t="shared" si="68"/>
        <v>50822.909999999996</v>
      </c>
    </row>
    <row r="1273" spans="1:6">
      <c r="A1273" s="319">
        <f t="shared" si="69"/>
        <v>1259</v>
      </c>
      <c r="B1273" s="553">
        <v>43800</v>
      </c>
      <c r="C1273" s="553">
        <v>43809</v>
      </c>
      <c r="D1273" s="547">
        <f t="shared" si="67"/>
        <v>9</v>
      </c>
      <c r="E1273" s="549">
        <v>5698.18</v>
      </c>
      <c r="F1273" s="549">
        <f t="shared" si="68"/>
        <v>51283.62</v>
      </c>
    </row>
    <row r="1274" spans="1:6">
      <c r="A1274" s="319">
        <f t="shared" si="69"/>
        <v>1260</v>
      </c>
      <c r="B1274" s="553">
        <v>43800</v>
      </c>
      <c r="C1274" s="553">
        <v>43809</v>
      </c>
      <c r="D1274" s="547">
        <f t="shared" si="67"/>
        <v>9</v>
      </c>
      <c r="E1274" s="549">
        <v>5702.58</v>
      </c>
      <c r="F1274" s="549">
        <f t="shared" si="68"/>
        <v>51323.22</v>
      </c>
    </row>
    <row r="1275" spans="1:6">
      <c r="A1275" s="319">
        <f t="shared" si="69"/>
        <v>1261</v>
      </c>
      <c r="B1275" s="553">
        <v>43800</v>
      </c>
      <c r="C1275" s="553">
        <v>43809</v>
      </c>
      <c r="D1275" s="547">
        <f t="shared" si="67"/>
        <v>9</v>
      </c>
      <c r="E1275" s="549">
        <v>5789.31</v>
      </c>
      <c r="F1275" s="549">
        <f t="shared" si="68"/>
        <v>52103.79</v>
      </c>
    </row>
    <row r="1276" spans="1:6">
      <c r="A1276" s="319">
        <f t="shared" si="69"/>
        <v>1262</v>
      </c>
      <c r="B1276" s="553">
        <v>43800</v>
      </c>
      <c r="C1276" s="553">
        <v>43809</v>
      </c>
      <c r="D1276" s="547">
        <f t="shared" si="67"/>
        <v>9</v>
      </c>
      <c r="E1276" s="549">
        <v>5833.31</v>
      </c>
      <c r="F1276" s="549">
        <f t="shared" si="68"/>
        <v>52499.79</v>
      </c>
    </row>
    <row r="1277" spans="1:6">
      <c r="A1277" s="319">
        <f t="shared" si="69"/>
        <v>1263</v>
      </c>
      <c r="B1277" s="553">
        <v>43800</v>
      </c>
      <c r="C1277" s="553">
        <v>43809</v>
      </c>
      <c r="D1277" s="547">
        <f t="shared" si="67"/>
        <v>9</v>
      </c>
      <c r="E1277" s="549">
        <v>5965.92</v>
      </c>
      <c r="F1277" s="549">
        <f t="shared" si="68"/>
        <v>53693.279999999999</v>
      </c>
    </row>
    <row r="1278" spans="1:6">
      <c r="A1278" s="319">
        <f t="shared" si="69"/>
        <v>1264</v>
      </c>
      <c r="B1278" s="553">
        <v>43800</v>
      </c>
      <c r="C1278" s="553">
        <v>43810</v>
      </c>
      <c r="D1278" s="547">
        <f t="shared" si="67"/>
        <v>10</v>
      </c>
      <c r="E1278" s="549">
        <v>6040.08</v>
      </c>
      <c r="F1278" s="549">
        <f t="shared" si="68"/>
        <v>60400.800000000003</v>
      </c>
    </row>
    <row r="1279" spans="1:6">
      <c r="A1279" s="319">
        <f t="shared" si="69"/>
        <v>1265</v>
      </c>
      <c r="B1279" s="553">
        <v>43800</v>
      </c>
      <c r="C1279" s="553">
        <v>43809</v>
      </c>
      <c r="D1279" s="547">
        <f t="shared" si="67"/>
        <v>9</v>
      </c>
      <c r="E1279" s="549">
        <v>6088.12</v>
      </c>
      <c r="F1279" s="549">
        <f t="shared" si="68"/>
        <v>54793.08</v>
      </c>
    </row>
    <row r="1280" spans="1:6">
      <c r="A1280" s="319">
        <f t="shared" si="69"/>
        <v>1266</v>
      </c>
      <c r="B1280" s="553">
        <v>43800</v>
      </c>
      <c r="C1280" s="553">
        <v>43809</v>
      </c>
      <c r="D1280" s="547">
        <f t="shared" si="67"/>
        <v>9</v>
      </c>
      <c r="E1280" s="549">
        <v>6368.98</v>
      </c>
      <c r="F1280" s="549">
        <f t="shared" si="68"/>
        <v>57320.819999999992</v>
      </c>
    </row>
    <row r="1281" spans="1:6">
      <c r="A1281" s="319">
        <f t="shared" si="69"/>
        <v>1267</v>
      </c>
      <c r="B1281" s="553">
        <v>43800</v>
      </c>
      <c r="C1281" s="553">
        <v>43809</v>
      </c>
      <c r="D1281" s="547">
        <f t="shared" si="67"/>
        <v>9</v>
      </c>
      <c r="E1281" s="549">
        <v>6444.21</v>
      </c>
      <c r="F1281" s="549">
        <f t="shared" si="68"/>
        <v>57997.89</v>
      </c>
    </row>
    <row r="1282" spans="1:6">
      <c r="A1282" s="319">
        <f t="shared" si="69"/>
        <v>1268</v>
      </c>
      <c r="B1282" s="553">
        <v>43800</v>
      </c>
      <c r="C1282" s="553">
        <v>43809</v>
      </c>
      <c r="D1282" s="547">
        <f t="shared" si="67"/>
        <v>9</v>
      </c>
      <c r="E1282" s="549">
        <v>6648.1</v>
      </c>
      <c r="F1282" s="549">
        <f t="shared" si="68"/>
        <v>59832.9</v>
      </c>
    </row>
    <row r="1283" spans="1:6">
      <c r="A1283" s="319">
        <f t="shared" si="69"/>
        <v>1269</v>
      </c>
      <c r="B1283" s="553">
        <v>43800</v>
      </c>
      <c r="C1283" s="553">
        <v>43809</v>
      </c>
      <c r="D1283" s="547">
        <f t="shared" si="67"/>
        <v>9</v>
      </c>
      <c r="E1283" s="549">
        <v>6668.58</v>
      </c>
      <c r="F1283" s="549">
        <f t="shared" si="68"/>
        <v>60017.22</v>
      </c>
    </row>
    <row r="1284" spans="1:6">
      <c r="A1284" s="319">
        <f t="shared" si="69"/>
        <v>1270</v>
      </c>
      <c r="B1284" s="553">
        <v>43800</v>
      </c>
      <c r="C1284" s="553">
        <v>43809</v>
      </c>
      <c r="D1284" s="547">
        <f t="shared" si="67"/>
        <v>9</v>
      </c>
      <c r="E1284" s="549">
        <v>6933.81</v>
      </c>
      <c r="F1284" s="549">
        <f t="shared" si="68"/>
        <v>62404.29</v>
      </c>
    </row>
    <row r="1285" spans="1:6">
      <c r="A1285" s="319">
        <f t="shared" si="69"/>
        <v>1271</v>
      </c>
      <c r="B1285" s="553">
        <v>43800</v>
      </c>
      <c r="C1285" s="553">
        <v>43809</v>
      </c>
      <c r="D1285" s="547">
        <f t="shared" si="67"/>
        <v>9</v>
      </c>
      <c r="E1285" s="549">
        <v>7016.77</v>
      </c>
      <c r="F1285" s="549">
        <f t="shared" si="68"/>
        <v>63150.930000000008</v>
      </c>
    </row>
    <row r="1286" spans="1:6">
      <c r="A1286" s="319">
        <f t="shared" si="69"/>
        <v>1272</v>
      </c>
      <c r="B1286" s="553">
        <v>43800</v>
      </c>
      <c r="C1286" s="553">
        <v>43809</v>
      </c>
      <c r="D1286" s="547">
        <f t="shared" ref="D1286:D1349" si="70">C1286-B1286</f>
        <v>9</v>
      </c>
      <c r="E1286" s="549">
        <v>7051.97</v>
      </c>
      <c r="F1286" s="549">
        <f t="shared" ref="F1286:F1349" si="71">E1286*D1286</f>
        <v>63467.73</v>
      </c>
    </row>
    <row r="1287" spans="1:6">
      <c r="A1287" s="319">
        <f t="shared" si="69"/>
        <v>1273</v>
      </c>
      <c r="B1287" s="553">
        <v>43800</v>
      </c>
      <c r="C1287" s="553">
        <v>43809</v>
      </c>
      <c r="D1287" s="547">
        <f t="shared" si="70"/>
        <v>9</v>
      </c>
      <c r="E1287" s="549">
        <v>7156.3</v>
      </c>
      <c r="F1287" s="549">
        <f t="shared" si="71"/>
        <v>64406.700000000004</v>
      </c>
    </row>
    <row r="1288" spans="1:6">
      <c r="A1288" s="319">
        <f t="shared" si="69"/>
        <v>1274</v>
      </c>
      <c r="B1288" s="553">
        <v>43800</v>
      </c>
      <c r="C1288" s="553">
        <v>43809</v>
      </c>
      <c r="D1288" s="547">
        <f t="shared" si="70"/>
        <v>9</v>
      </c>
      <c r="E1288" s="549">
        <v>7177.86</v>
      </c>
      <c r="F1288" s="549">
        <f t="shared" si="71"/>
        <v>64600.74</v>
      </c>
    </row>
    <row r="1289" spans="1:6">
      <c r="A1289" s="319">
        <f t="shared" si="69"/>
        <v>1275</v>
      </c>
      <c r="B1289" s="553">
        <v>43800</v>
      </c>
      <c r="C1289" s="553">
        <v>43809</v>
      </c>
      <c r="D1289" s="547">
        <f t="shared" si="70"/>
        <v>9</v>
      </c>
      <c r="E1289" s="549">
        <v>7754.63</v>
      </c>
      <c r="F1289" s="549">
        <f t="shared" si="71"/>
        <v>69791.67</v>
      </c>
    </row>
    <row r="1290" spans="1:6">
      <c r="A1290" s="319">
        <f t="shared" si="69"/>
        <v>1276</v>
      </c>
      <c r="B1290" s="553">
        <v>43800</v>
      </c>
      <c r="C1290" s="553">
        <v>43809</v>
      </c>
      <c r="D1290" s="547">
        <f t="shared" si="70"/>
        <v>9</v>
      </c>
      <c r="E1290" s="549">
        <v>7886.62</v>
      </c>
      <c r="F1290" s="549">
        <f t="shared" si="71"/>
        <v>70979.58</v>
      </c>
    </row>
    <row r="1291" spans="1:6">
      <c r="A1291" s="319">
        <f t="shared" si="69"/>
        <v>1277</v>
      </c>
      <c r="B1291" s="553">
        <v>43800</v>
      </c>
      <c r="C1291" s="553">
        <v>43810</v>
      </c>
      <c r="D1291" s="547">
        <f t="shared" si="70"/>
        <v>10</v>
      </c>
      <c r="E1291" s="549">
        <v>7887.87</v>
      </c>
      <c r="F1291" s="549">
        <f t="shared" si="71"/>
        <v>78878.7</v>
      </c>
    </row>
    <row r="1292" spans="1:6">
      <c r="A1292" s="319">
        <f t="shared" si="69"/>
        <v>1278</v>
      </c>
      <c r="B1292" s="553">
        <v>43800</v>
      </c>
      <c r="C1292" s="553">
        <v>43809</v>
      </c>
      <c r="D1292" s="547">
        <f t="shared" si="70"/>
        <v>9</v>
      </c>
      <c r="E1292" s="549">
        <v>7929.98</v>
      </c>
      <c r="F1292" s="549">
        <f t="shared" si="71"/>
        <v>71369.819999999992</v>
      </c>
    </row>
    <row r="1293" spans="1:6">
      <c r="A1293" s="319">
        <f t="shared" si="69"/>
        <v>1279</v>
      </c>
      <c r="B1293" s="553">
        <v>43800</v>
      </c>
      <c r="C1293" s="553">
        <v>43809</v>
      </c>
      <c r="D1293" s="547">
        <f t="shared" si="70"/>
        <v>9</v>
      </c>
      <c r="E1293" s="549">
        <v>8944.3799999999992</v>
      </c>
      <c r="F1293" s="549">
        <f t="shared" si="71"/>
        <v>80499.42</v>
      </c>
    </row>
    <row r="1294" spans="1:6">
      <c r="A1294" s="319">
        <f t="shared" si="69"/>
        <v>1280</v>
      </c>
      <c r="B1294" s="553">
        <v>43800</v>
      </c>
      <c r="C1294" s="553">
        <v>43809</v>
      </c>
      <c r="D1294" s="547">
        <f t="shared" si="70"/>
        <v>9</v>
      </c>
      <c r="E1294" s="549">
        <v>9426.44</v>
      </c>
      <c r="F1294" s="549">
        <f t="shared" si="71"/>
        <v>84837.96</v>
      </c>
    </row>
    <row r="1295" spans="1:6">
      <c r="A1295" s="319">
        <f t="shared" ref="A1295:A1358" si="72">A1294+1</f>
        <v>1281</v>
      </c>
      <c r="B1295" s="553">
        <v>43800</v>
      </c>
      <c r="C1295" s="553">
        <v>43809</v>
      </c>
      <c r="D1295" s="547">
        <f t="shared" si="70"/>
        <v>9</v>
      </c>
      <c r="E1295" s="549">
        <v>9497.4599999999991</v>
      </c>
      <c r="F1295" s="549">
        <f t="shared" si="71"/>
        <v>85477.139999999985</v>
      </c>
    </row>
    <row r="1296" spans="1:6">
      <c r="A1296" s="319">
        <f t="shared" si="72"/>
        <v>1282</v>
      </c>
      <c r="B1296" s="553">
        <v>43800</v>
      </c>
      <c r="C1296" s="553">
        <v>43809</v>
      </c>
      <c r="D1296" s="547">
        <f t="shared" si="70"/>
        <v>9</v>
      </c>
      <c r="E1296" s="549">
        <v>10401.25</v>
      </c>
      <c r="F1296" s="549">
        <f t="shared" si="71"/>
        <v>93611.25</v>
      </c>
    </row>
    <row r="1297" spans="1:6">
      <c r="A1297" s="319">
        <f t="shared" si="72"/>
        <v>1283</v>
      </c>
      <c r="B1297" s="553">
        <v>43800</v>
      </c>
      <c r="C1297" s="553">
        <v>43809</v>
      </c>
      <c r="D1297" s="547">
        <f t="shared" si="70"/>
        <v>9</v>
      </c>
      <c r="E1297" s="549">
        <v>10557.11</v>
      </c>
      <c r="F1297" s="549">
        <f t="shared" si="71"/>
        <v>95013.99</v>
      </c>
    </row>
    <row r="1298" spans="1:6">
      <c r="A1298" s="319">
        <f t="shared" si="72"/>
        <v>1284</v>
      </c>
      <c r="B1298" s="553">
        <v>43800</v>
      </c>
      <c r="C1298" s="553">
        <v>43809</v>
      </c>
      <c r="D1298" s="547">
        <f t="shared" si="70"/>
        <v>9</v>
      </c>
      <c r="E1298" s="549">
        <v>11354.05</v>
      </c>
      <c r="F1298" s="549">
        <f t="shared" si="71"/>
        <v>102186.45</v>
      </c>
    </row>
    <row r="1299" spans="1:6">
      <c r="A1299" s="319">
        <f t="shared" si="72"/>
        <v>1285</v>
      </c>
      <c r="B1299" s="553">
        <v>43800</v>
      </c>
      <c r="C1299" s="553">
        <v>43809</v>
      </c>
      <c r="D1299" s="547">
        <f t="shared" si="70"/>
        <v>9</v>
      </c>
      <c r="E1299" s="549">
        <v>11930.39</v>
      </c>
      <c r="F1299" s="549">
        <f t="shared" si="71"/>
        <v>107373.51</v>
      </c>
    </row>
    <row r="1300" spans="1:6">
      <c r="A1300" s="319">
        <f t="shared" si="72"/>
        <v>1286</v>
      </c>
      <c r="B1300" s="553">
        <v>43800</v>
      </c>
      <c r="C1300" s="553">
        <v>43809</v>
      </c>
      <c r="D1300" s="547">
        <f t="shared" si="70"/>
        <v>9</v>
      </c>
      <c r="E1300" s="549">
        <v>12890.11</v>
      </c>
      <c r="F1300" s="549">
        <f t="shared" si="71"/>
        <v>116010.99</v>
      </c>
    </row>
    <row r="1301" spans="1:6">
      <c r="A1301" s="319">
        <f t="shared" si="72"/>
        <v>1287</v>
      </c>
      <c r="B1301" s="553">
        <v>43800</v>
      </c>
      <c r="C1301" s="553">
        <v>43809</v>
      </c>
      <c r="D1301" s="547">
        <f t="shared" si="70"/>
        <v>9</v>
      </c>
      <c r="E1301" s="549">
        <v>13800.17</v>
      </c>
      <c r="F1301" s="549">
        <f t="shared" si="71"/>
        <v>124201.53</v>
      </c>
    </row>
    <row r="1302" spans="1:6">
      <c r="A1302" s="319">
        <f t="shared" si="72"/>
        <v>1288</v>
      </c>
      <c r="B1302" s="553">
        <v>43800</v>
      </c>
      <c r="C1302" s="553">
        <v>43809</v>
      </c>
      <c r="D1302" s="547">
        <f t="shared" si="70"/>
        <v>9</v>
      </c>
      <c r="E1302" s="549">
        <v>16031.86</v>
      </c>
      <c r="F1302" s="549">
        <f t="shared" si="71"/>
        <v>144286.74</v>
      </c>
    </row>
    <row r="1303" spans="1:6">
      <c r="A1303" s="319">
        <f t="shared" si="72"/>
        <v>1289</v>
      </c>
      <c r="B1303" s="553">
        <v>43800</v>
      </c>
      <c r="C1303" s="553">
        <v>43809</v>
      </c>
      <c r="D1303" s="547">
        <f t="shared" si="70"/>
        <v>9</v>
      </c>
      <c r="E1303" s="549">
        <v>17338</v>
      </c>
      <c r="F1303" s="549">
        <f t="shared" si="71"/>
        <v>156042</v>
      </c>
    </row>
    <row r="1304" spans="1:6">
      <c r="A1304" s="319">
        <f t="shared" si="72"/>
        <v>1290</v>
      </c>
      <c r="B1304" s="553">
        <v>43800</v>
      </c>
      <c r="C1304" s="553">
        <v>43809</v>
      </c>
      <c r="D1304" s="547">
        <f t="shared" si="70"/>
        <v>9</v>
      </c>
      <c r="E1304" s="549">
        <v>17466.21</v>
      </c>
      <c r="F1304" s="549">
        <f t="shared" si="71"/>
        <v>157195.88999999998</v>
      </c>
    </row>
    <row r="1305" spans="1:6">
      <c r="A1305" s="319">
        <f t="shared" si="72"/>
        <v>1291</v>
      </c>
      <c r="B1305" s="553">
        <v>43800</v>
      </c>
      <c r="C1305" s="553">
        <v>43809</v>
      </c>
      <c r="D1305" s="547">
        <f t="shared" si="70"/>
        <v>9</v>
      </c>
      <c r="E1305" s="549">
        <v>18025.580000000002</v>
      </c>
      <c r="F1305" s="549">
        <f t="shared" si="71"/>
        <v>162230.22000000003</v>
      </c>
    </row>
    <row r="1306" spans="1:6">
      <c r="A1306" s="319">
        <f t="shared" si="72"/>
        <v>1292</v>
      </c>
      <c r="B1306" s="553">
        <v>43800</v>
      </c>
      <c r="C1306" s="553">
        <v>43809</v>
      </c>
      <c r="D1306" s="547">
        <f t="shared" si="70"/>
        <v>9</v>
      </c>
      <c r="E1306" s="549">
        <v>21769.34</v>
      </c>
      <c r="F1306" s="549">
        <f t="shared" si="71"/>
        <v>195924.06</v>
      </c>
    </row>
    <row r="1307" spans="1:6">
      <c r="A1307" s="319">
        <f t="shared" si="72"/>
        <v>1293</v>
      </c>
      <c r="B1307" s="553">
        <v>43800</v>
      </c>
      <c r="C1307" s="553">
        <v>43809</v>
      </c>
      <c r="D1307" s="547">
        <f t="shared" si="70"/>
        <v>9</v>
      </c>
      <c r="E1307" s="549">
        <v>28136.07</v>
      </c>
      <c r="F1307" s="549">
        <f t="shared" si="71"/>
        <v>253224.63</v>
      </c>
    </row>
    <row r="1308" spans="1:6">
      <c r="A1308" s="319">
        <f t="shared" si="72"/>
        <v>1294</v>
      </c>
      <c r="B1308" s="553">
        <v>43800</v>
      </c>
      <c r="C1308" s="553">
        <v>43809</v>
      </c>
      <c r="D1308" s="547">
        <f t="shared" si="70"/>
        <v>9</v>
      </c>
      <c r="E1308" s="549">
        <v>28183.53</v>
      </c>
      <c r="F1308" s="549">
        <f t="shared" si="71"/>
        <v>253651.77</v>
      </c>
    </row>
    <row r="1309" spans="1:6">
      <c r="A1309" s="319">
        <f t="shared" si="72"/>
        <v>1295</v>
      </c>
      <c r="B1309" s="553">
        <v>43800</v>
      </c>
      <c r="C1309" s="553">
        <v>43809</v>
      </c>
      <c r="D1309" s="547">
        <f t="shared" si="70"/>
        <v>9</v>
      </c>
      <c r="E1309" s="549">
        <v>39922.57</v>
      </c>
      <c r="F1309" s="549">
        <f t="shared" si="71"/>
        <v>359303.13</v>
      </c>
    </row>
    <row r="1310" spans="1:6">
      <c r="A1310" s="319">
        <f t="shared" si="72"/>
        <v>1296</v>
      </c>
      <c r="B1310" s="553">
        <v>43800</v>
      </c>
      <c r="C1310" s="553">
        <v>43809</v>
      </c>
      <c r="D1310" s="547">
        <f t="shared" si="70"/>
        <v>9</v>
      </c>
      <c r="E1310" s="549">
        <v>45761.39</v>
      </c>
      <c r="F1310" s="549">
        <f t="shared" si="71"/>
        <v>411852.51</v>
      </c>
    </row>
    <row r="1311" spans="1:6">
      <c r="A1311" s="319">
        <f t="shared" si="72"/>
        <v>1297</v>
      </c>
      <c r="B1311" s="553">
        <v>43800</v>
      </c>
      <c r="C1311" s="553">
        <v>43809</v>
      </c>
      <c r="D1311" s="547">
        <f t="shared" si="70"/>
        <v>9</v>
      </c>
      <c r="E1311" s="549">
        <v>82506.490000000005</v>
      </c>
      <c r="F1311" s="549">
        <f t="shared" si="71"/>
        <v>742558.41</v>
      </c>
    </row>
    <row r="1312" spans="1:6">
      <c r="A1312" s="319">
        <f t="shared" si="72"/>
        <v>1298</v>
      </c>
      <c r="B1312" s="553">
        <v>43802</v>
      </c>
      <c r="C1312" s="553">
        <v>43840</v>
      </c>
      <c r="D1312" s="547">
        <f t="shared" si="70"/>
        <v>38</v>
      </c>
      <c r="E1312" s="549">
        <v>3820.85</v>
      </c>
      <c r="F1312" s="549">
        <f t="shared" si="71"/>
        <v>145192.29999999999</v>
      </c>
    </row>
    <row r="1313" spans="1:6">
      <c r="A1313" s="319">
        <f t="shared" si="72"/>
        <v>1299</v>
      </c>
      <c r="B1313" s="553">
        <v>43803</v>
      </c>
      <c r="C1313" s="553">
        <v>43840</v>
      </c>
      <c r="D1313" s="547">
        <f t="shared" si="70"/>
        <v>37</v>
      </c>
      <c r="E1313" s="549">
        <v>1666.36</v>
      </c>
      <c r="F1313" s="549">
        <f t="shared" si="71"/>
        <v>61655.32</v>
      </c>
    </row>
    <row r="1314" spans="1:6">
      <c r="A1314" s="319">
        <f t="shared" si="72"/>
        <v>1300</v>
      </c>
      <c r="B1314" s="553">
        <v>43803</v>
      </c>
      <c r="C1314" s="553">
        <v>43840</v>
      </c>
      <c r="D1314" s="547">
        <f t="shared" si="70"/>
        <v>37</v>
      </c>
      <c r="E1314" s="549">
        <v>7598.85</v>
      </c>
      <c r="F1314" s="549">
        <f t="shared" si="71"/>
        <v>281157.45</v>
      </c>
    </row>
    <row r="1315" spans="1:6">
      <c r="A1315" s="319">
        <f t="shared" si="72"/>
        <v>1301</v>
      </c>
      <c r="B1315" s="553">
        <v>43804</v>
      </c>
      <c r="C1315" s="553">
        <v>43840</v>
      </c>
      <c r="D1315" s="547">
        <f t="shared" si="70"/>
        <v>36</v>
      </c>
      <c r="E1315" s="549">
        <v>3274.15</v>
      </c>
      <c r="F1315" s="549">
        <f t="shared" si="71"/>
        <v>117869.40000000001</v>
      </c>
    </row>
    <row r="1316" spans="1:6">
      <c r="A1316" s="319">
        <f t="shared" si="72"/>
        <v>1302</v>
      </c>
      <c r="B1316" s="553">
        <v>43805</v>
      </c>
      <c r="C1316" s="553">
        <v>43840</v>
      </c>
      <c r="D1316" s="547">
        <f t="shared" si="70"/>
        <v>35</v>
      </c>
      <c r="E1316" s="549">
        <v>2663.81</v>
      </c>
      <c r="F1316" s="549">
        <f t="shared" si="71"/>
        <v>93233.349999999991</v>
      </c>
    </row>
    <row r="1317" spans="1:6">
      <c r="A1317" s="319">
        <f t="shared" si="72"/>
        <v>1303</v>
      </c>
      <c r="B1317" s="553">
        <v>43808</v>
      </c>
      <c r="C1317" s="553">
        <v>43840</v>
      </c>
      <c r="D1317" s="547">
        <f t="shared" si="70"/>
        <v>32</v>
      </c>
      <c r="E1317" s="549">
        <v>235.5</v>
      </c>
      <c r="F1317" s="549">
        <f t="shared" si="71"/>
        <v>7536</v>
      </c>
    </row>
    <row r="1318" spans="1:6">
      <c r="A1318" s="319">
        <f t="shared" si="72"/>
        <v>1304</v>
      </c>
      <c r="B1318" s="553">
        <v>43808</v>
      </c>
      <c r="C1318" s="553">
        <v>43840</v>
      </c>
      <c r="D1318" s="547">
        <f t="shared" si="70"/>
        <v>32</v>
      </c>
      <c r="E1318" s="549">
        <v>1758.67</v>
      </c>
      <c r="F1318" s="549">
        <f t="shared" si="71"/>
        <v>56277.440000000002</v>
      </c>
    </row>
    <row r="1319" spans="1:6">
      <c r="A1319" s="319">
        <f t="shared" si="72"/>
        <v>1305</v>
      </c>
      <c r="B1319" s="553">
        <v>43808</v>
      </c>
      <c r="C1319" s="553">
        <v>43840</v>
      </c>
      <c r="D1319" s="547">
        <f t="shared" si="70"/>
        <v>32</v>
      </c>
      <c r="E1319" s="549">
        <v>3807.93</v>
      </c>
      <c r="F1319" s="549">
        <f t="shared" si="71"/>
        <v>121853.75999999999</v>
      </c>
    </row>
    <row r="1320" spans="1:6">
      <c r="A1320" s="319">
        <f t="shared" si="72"/>
        <v>1306</v>
      </c>
      <c r="B1320" s="553">
        <v>43808</v>
      </c>
      <c r="C1320" s="553">
        <v>43840</v>
      </c>
      <c r="D1320" s="547">
        <f t="shared" si="70"/>
        <v>32</v>
      </c>
      <c r="E1320" s="549">
        <v>4180.9799999999996</v>
      </c>
      <c r="F1320" s="549">
        <f t="shared" si="71"/>
        <v>133791.35999999999</v>
      </c>
    </row>
    <row r="1321" spans="1:6">
      <c r="A1321" s="319">
        <f t="shared" si="72"/>
        <v>1307</v>
      </c>
      <c r="B1321" s="553">
        <v>43809</v>
      </c>
      <c r="C1321" s="553">
        <v>43840</v>
      </c>
      <c r="D1321" s="547">
        <f t="shared" si="70"/>
        <v>31</v>
      </c>
      <c r="E1321" s="549">
        <v>359.79</v>
      </c>
      <c r="F1321" s="549">
        <f t="shared" si="71"/>
        <v>11153.49</v>
      </c>
    </row>
    <row r="1322" spans="1:6">
      <c r="A1322" s="319">
        <f t="shared" si="72"/>
        <v>1308</v>
      </c>
      <c r="B1322" s="553">
        <v>43809</v>
      </c>
      <c r="C1322" s="553">
        <v>43840</v>
      </c>
      <c r="D1322" s="547">
        <f t="shared" si="70"/>
        <v>31</v>
      </c>
      <c r="E1322" s="549">
        <v>569.13</v>
      </c>
      <c r="F1322" s="549">
        <f t="shared" si="71"/>
        <v>17643.03</v>
      </c>
    </row>
    <row r="1323" spans="1:6">
      <c r="A1323" s="319">
        <f t="shared" si="72"/>
        <v>1309</v>
      </c>
      <c r="B1323" s="553">
        <v>43809</v>
      </c>
      <c r="C1323" s="553">
        <v>43840</v>
      </c>
      <c r="D1323" s="547">
        <f t="shared" si="70"/>
        <v>31</v>
      </c>
      <c r="E1323" s="549">
        <v>3467.52</v>
      </c>
      <c r="F1323" s="549">
        <f t="shared" si="71"/>
        <v>107493.12</v>
      </c>
    </row>
    <row r="1324" spans="1:6">
      <c r="A1324" s="319">
        <f t="shared" si="72"/>
        <v>1310</v>
      </c>
      <c r="B1324" s="553">
        <v>43809</v>
      </c>
      <c r="C1324" s="553">
        <v>43840</v>
      </c>
      <c r="D1324" s="547">
        <f t="shared" si="70"/>
        <v>31</v>
      </c>
      <c r="E1324" s="549">
        <v>4265.18</v>
      </c>
      <c r="F1324" s="549">
        <f t="shared" si="71"/>
        <v>132220.58000000002</v>
      </c>
    </row>
    <row r="1325" spans="1:6">
      <c r="A1325" s="319">
        <f t="shared" si="72"/>
        <v>1311</v>
      </c>
      <c r="B1325" s="553">
        <v>43809</v>
      </c>
      <c r="C1325" s="553">
        <v>43840</v>
      </c>
      <c r="D1325" s="547">
        <f t="shared" si="70"/>
        <v>31</v>
      </c>
      <c r="E1325" s="549">
        <v>4661.16</v>
      </c>
      <c r="F1325" s="549">
        <f t="shared" si="71"/>
        <v>144495.96</v>
      </c>
    </row>
    <row r="1326" spans="1:6">
      <c r="A1326" s="319">
        <f t="shared" si="72"/>
        <v>1312</v>
      </c>
      <c r="B1326" s="553">
        <v>43810</v>
      </c>
      <c r="C1326" s="553">
        <v>43840</v>
      </c>
      <c r="D1326" s="547">
        <f t="shared" si="70"/>
        <v>30</v>
      </c>
      <c r="E1326" s="549">
        <v>3936.85</v>
      </c>
      <c r="F1326" s="549">
        <f t="shared" si="71"/>
        <v>118105.5</v>
      </c>
    </row>
    <row r="1327" spans="1:6">
      <c r="A1327" s="319">
        <f t="shared" si="72"/>
        <v>1313</v>
      </c>
      <c r="B1327" s="553">
        <v>43814</v>
      </c>
      <c r="C1327" s="553">
        <v>43840</v>
      </c>
      <c r="D1327" s="547">
        <f t="shared" si="70"/>
        <v>26</v>
      </c>
      <c r="E1327" s="549">
        <v>18285.150000000001</v>
      </c>
      <c r="F1327" s="549">
        <f t="shared" si="71"/>
        <v>475413.9</v>
      </c>
    </row>
    <row r="1328" spans="1:6">
      <c r="A1328" s="319">
        <f t="shared" si="72"/>
        <v>1314</v>
      </c>
      <c r="B1328" s="553">
        <v>43818</v>
      </c>
      <c r="C1328" s="553">
        <v>43840</v>
      </c>
      <c r="D1328" s="547">
        <f t="shared" si="70"/>
        <v>22</v>
      </c>
      <c r="E1328" s="549">
        <v>2680.75</v>
      </c>
      <c r="F1328" s="549">
        <f t="shared" si="71"/>
        <v>58976.5</v>
      </c>
    </row>
    <row r="1329" spans="1:6">
      <c r="A1329" s="319">
        <f t="shared" si="72"/>
        <v>1315</v>
      </c>
      <c r="B1329" s="553">
        <v>43818</v>
      </c>
      <c r="C1329" s="553">
        <v>43840</v>
      </c>
      <c r="D1329" s="547">
        <f t="shared" si="70"/>
        <v>22</v>
      </c>
      <c r="E1329" s="549">
        <v>3940.27</v>
      </c>
      <c r="F1329" s="549">
        <f t="shared" si="71"/>
        <v>86685.94</v>
      </c>
    </row>
    <row r="1330" spans="1:6">
      <c r="A1330" s="319">
        <f t="shared" si="72"/>
        <v>1316</v>
      </c>
      <c r="B1330" s="553">
        <v>43825</v>
      </c>
      <c r="C1330" s="553">
        <v>43840</v>
      </c>
      <c r="D1330" s="547">
        <f t="shared" si="70"/>
        <v>15</v>
      </c>
      <c r="E1330" s="549">
        <v>287.83</v>
      </c>
      <c r="F1330" s="549">
        <f t="shared" si="71"/>
        <v>4317.45</v>
      </c>
    </row>
    <row r="1331" spans="1:6">
      <c r="A1331" s="319">
        <f t="shared" si="72"/>
        <v>1317</v>
      </c>
      <c r="B1331" s="553">
        <v>43825</v>
      </c>
      <c r="C1331" s="553">
        <v>43840</v>
      </c>
      <c r="D1331" s="547">
        <f t="shared" si="70"/>
        <v>15</v>
      </c>
      <c r="E1331" s="549">
        <v>2758.48</v>
      </c>
      <c r="F1331" s="549">
        <f t="shared" si="71"/>
        <v>41377.199999999997</v>
      </c>
    </row>
    <row r="1332" spans="1:6">
      <c r="A1332" s="319">
        <f t="shared" si="72"/>
        <v>1318</v>
      </c>
      <c r="B1332" s="553">
        <v>43829</v>
      </c>
      <c r="C1332" s="553">
        <v>43840</v>
      </c>
      <c r="D1332" s="547">
        <f t="shared" si="70"/>
        <v>11</v>
      </c>
      <c r="E1332" s="549">
        <v>2383.8200000000002</v>
      </c>
      <c r="F1332" s="549">
        <f t="shared" si="71"/>
        <v>26222.02</v>
      </c>
    </row>
    <row r="1333" spans="1:6">
      <c r="A1333" s="319">
        <f t="shared" si="72"/>
        <v>1319</v>
      </c>
      <c r="B1333" s="553">
        <v>43830</v>
      </c>
      <c r="C1333" s="553">
        <v>43840</v>
      </c>
      <c r="D1333" s="547">
        <f t="shared" si="70"/>
        <v>10</v>
      </c>
      <c r="E1333" s="549">
        <v>91.58</v>
      </c>
      <c r="F1333" s="549">
        <f t="shared" si="71"/>
        <v>915.8</v>
      </c>
    </row>
    <row r="1334" spans="1:6">
      <c r="A1334" s="319">
        <f t="shared" si="72"/>
        <v>1320</v>
      </c>
      <c r="B1334" s="553">
        <v>43830</v>
      </c>
      <c r="C1334" s="553">
        <v>43840</v>
      </c>
      <c r="D1334" s="547">
        <f t="shared" si="70"/>
        <v>10</v>
      </c>
      <c r="E1334" s="549">
        <v>3458.21</v>
      </c>
      <c r="F1334" s="549">
        <f t="shared" si="71"/>
        <v>34582.1</v>
      </c>
    </row>
    <row r="1335" spans="1:6">
      <c r="A1335" s="319">
        <f t="shared" si="72"/>
        <v>1321</v>
      </c>
      <c r="B1335" s="553">
        <v>43831</v>
      </c>
      <c r="C1335" s="553">
        <v>43840</v>
      </c>
      <c r="D1335" s="547">
        <f t="shared" si="70"/>
        <v>9</v>
      </c>
      <c r="E1335" s="549">
        <v>26.17</v>
      </c>
      <c r="F1335" s="549">
        <f t="shared" si="71"/>
        <v>235.53000000000003</v>
      </c>
    </row>
    <row r="1336" spans="1:6">
      <c r="A1336" s="319">
        <f t="shared" si="72"/>
        <v>1322</v>
      </c>
      <c r="B1336" s="553">
        <v>43831</v>
      </c>
      <c r="C1336" s="553">
        <v>43840</v>
      </c>
      <c r="D1336" s="547">
        <f t="shared" si="70"/>
        <v>9</v>
      </c>
      <c r="E1336" s="549">
        <v>39.25</v>
      </c>
      <c r="F1336" s="549">
        <f t="shared" si="71"/>
        <v>353.25</v>
      </c>
    </row>
    <row r="1337" spans="1:6">
      <c r="A1337" s="319">
        <f t="shared" si="72"/>
        <v>1323</v>
      </c>
      <c r="B1337" s="553">
        <v>43831</v>
      </c>
      <c r="C1337" s="553">
        <v>43843</v>
      </c>
      <c r="D1337" s="547">
        <f t="shared" si="70"/>
        <v>12</v>
      </c>
      <c r="E1337" s="549">
        <v>44.69</v>
      </c>
      <c r="F1337" s="549">
        <f t="shared" si="71"/>
        <v>536.28</v>
      </c>
    </row>
    <row r="1338" spans="1:6">
      <c r="A1338" s="319">
        <f t="shared" si="72"/>
        <v>1324</v>
      </c>
      <c r="B1338" s="553">
        <v>43831</v>
      </c>
      <c r="C1338" s="553">
        <v>43840</v>
      </c>
      <c r="D1338" s="547">
        <f t="shared" si="70"/>
        <v>9</v>
      </c>
      <c r="E1338" s="549">
        <v>196.25</v>
      </c>
      <c r="F1338" s="549">
        <f t="shared" si="71"/>
        <v>1766.25</v>
      </c>
    </row>
    <row r="1339" spans="1:6">
      <c r="A1339" s="319">
        <f t="shared" si="72"/>
        <v>1325</v>
      </c>
      <c r="B1339" s="553">
        <v>43831</v>
      </c>
      <c r="C1339" s="553">
        <v>43840</v>
      </c>
      <c r="D1339" s="547">
        <f t="shared" si="70"/>
        <v>9</v>
      </c>
      <c r="E1339" s="549">
        <v>235.5</v>
      </c>
      <c r="F1339" s="549">
        <f t="shared" si="71"/>
        <v>2119.5</v>
      </c>
    </row>
    <row r="1340" spans="1:6">
      <c r="A1340" s="319">
        <f t="shared" si="72"/>
        <v>1326</v>
      </c>
      <c r="B1340" s="553">
        <v>43831</v>
      </c>
      <c r="C1340" s="553">
        <v>43840</v>
      </c>
      <c r="D1340" s="547">
        <f t="shared" si="70"/>
        <v>9</v>
      </c>
      <c r="E1340" s="549">
        <v>242.04</v>
      </c>
      <c r="F1340" s="549">
        <f t="shared" si="71"/>
        <v>2178.36</v>
      </c>
    </row>
    <row r="1341" spans="1:6">
      <c r="A1341" s="319">
        <f t="shared" si="72"/>
        <v>1327</v>
      </c>
      <c r="B1341" s="553">
        <v>43831</v>
      </c>
      <c r="C1341" s="553">
        <v>43840</v>
      </c>
      <c r="D1341" s="547">
        <f t="shared" si="70"/>
        <v>9</v>
      </c>
      <c r="E1341" s="549">
        <v>255.9</v>
      </c>
      <c r="F1341" s="549">
        <f t="shared" si="71"/>
        <v>2303.1</v>
      </c>
    </row>
    <row r="1342" spans="1:6">
      <c r="A1342" s="319">
        <f t="shared" si="72"/>
        <v>1328</v>
      </c>
      <c r="B1342" s="553">
        <v>43831</v>
      </c>
      <c r="C1342" s="553">
        <v>43840</v>
      </c>
      <c r="D1342" s="547">
        <f t="shared" si="70"/>
        <v>9</v>
      </c>
      <c r="E1342" s="549">
        <v>261.67</v>
      </c>
      <c r="F1342" s="549">
        <f t="shared" si="71"/>
        <v>2355.0300000000002</v>
      </c>
    </row>
    <row r="1343" spans="1:6">
      <c r="A1343" s="319">
        <f t="shared" si="72"/>
        <v>1329</v>
      </c>
      <c r="B1343" s="553">
        <v>43831</v>
      </c>
      <c r="C1343" s="553">
        <v>43840</v>
      </c>
      <c r="D1343" s="547">
        <f t="shared" si="70"/>
        <v>9</v>
      </c>
      <c r="E1343" s="549">
        <v>327.08999999999997</v>
      </c>
      <c r="F1343" s="549">
        <f t="shared" si="71"/>
        <v>2943.81</v>
      </c>
    </row>
    <row r="1344" spans="1:6">
      <c r="A1344" s="319">
        <f t="shared" si="72"/>
        <v>1330</v>
      </c>
      <c r="B1344" s="553">
        <v>43831</v>
      </c>
      <c r="C1344" s="553">
        <v>43840</v>
      </c>
      <c r="D1344" s="547">
        <f t="shared" si="70"/>
        <v>9</v>
      </c>
      <c r="E1344" s="549">
        <v>340.17</v>
      </c>
      <c r="F1344" s="549">
        <f t="shared" si="71"/>
        <v>3061.53</v>
      </c>
    </row>
    <row r="1345" spans="1:6">
      <c r="A1345" s="319">
        <f t="shared" si="72"/>
        <v>1331</v>
      </c>
      <c r="B1345" s="553">
        <v>43831</v>
      </c>
      <c r="C1345" s="553">
        <v>43840</v>
      </c>
      <c r="D1345" s="547">
        <f t="shared" si="70"/>
        <v>9</v>
      </c>
      <c r="E1345" s="549">
        <v>510.25</v>
      </c>
      <c r="F1345" s="549">
        <f t="shared" si="71"/>
        <v>4592.25</v>
      </c>
    </row>
    <row r="1346" spans="1:6">
      <c r="A1346" s="319">
        <f t="shared" si="72"/>
        <v>1332</v>
      </c>
      <c r="B1346" s="553">
        <v>43831</v>
      </c>
      <c r="C1346" s="553">
        <v>43840</v>
      </c>
      <c r="D1346" s="547">
        <f t="shared" si="70"/>
        <v>9</v>
      </c>
      <c r="E1346" s="549">
        <v>523.29999999999995</v>
      </c>
      <c r="F1346" s="549">
        <f t="shared" si="71"/>
        <v>4709.7</v>
      </c>
    </row>
    <row r="1347" spans="1:6">
      <c r="A1347" s="319">
        <f t="shared" si="72"/>
        <v>1333</v>
      </c>
      <c r="B1347" s="553">
        <v>43831</v>
      </c>
      <c r="C1347" s="553">
        <v>43840</v>
      </c>
      <c r="D1347" s="547">
        <f t="shared" si="70"/>
        <v>9</v>
      </c>
      <c r="E1347" s="549">
        <v>533.23</v>
      </c>
      <c r="F1347" s="549">
        <f t="shared" si="71"/>
        <v>4799.07</v>
      </c>
    </row>
    <row r="1348" spans="1:6">
      <c r="A1348" s="319">
        <f t="shared" si="72"/>
        <v>1334</v>
      </c>
      <c r="B1348" s="553">
        <v>43831</v>
      </c>
      <c r="C1348" s="553">
        <v>43840</v>
      </c>
      <c r="D1348" s="547">
        <f t="shared" si="70"/>
        <v>9</v>
      </c>
      <c r="E1348" s="549">
        <v>883.13</v>
      </c>
      <c r="F1348" s="549">
        <f t="shared" si="71"/>
        <v>7948.17</v>
      </c>
    </row>
    <row r="1349" spans="1:6">
      <c r="A1349" s="319">
        <f t="shared" si="72"/>
        <v>1335</v>
      </c>
      <c r="B1349" s="553">
        <v>43831</v>
      </c>
      <c r="C1349" s="553">
        <v>43840</v>
      </c>
      <c r="D1349" s="547">
        <f t="shared" si="70"/>
        <v>9</v>
      </c>
      <c r="E1349" s="549">
        <v>1040.1300000000001</v>
      </c>
      <c r="F1349" s="549">
        <f t="shared" si="71"/>
        <v>9361.1700000000019</v>
      </c>
    </row>
    <row r="1350" spans="1:6">
      <c r="A1350" s="319">
        <f t="shared" si="72"/>
        <v>1336</v>
      </c>
      <c r="B1350" s="553">
        <v>43831</v>
      </c>
      <c r="C1350" s="553">
        <v>43840</v>
      </c>
      <c r="D1350" s="547">
        <f t="shared" ref="D1350:D1411" si="73">C1350-B1350</f>
        <v>9</v>
      </c>
      <c r="E1350" s="549">
        <v>1256.01</v>
      </c>
      <c r="F1350" s="549">
        <f t="shared" ref="F1350:F1411" si="74">E1350*D1350</f>
        <v>11304.09</v>
      </c>
    </row>
    <row r="1351" spans="1:6">
      <c r="A1351" s="319">
        <f t="shared" si="72"/>
        <v>1337</v>
      </c>
      <c r="B1351" s="553">
        <v>43831</v>
      </c>
      <c r="C1351" s="553">
        <v>43840</v>
      </c>
      <c r="D1351" s="547">
        <f t="shared" si="73"/>
        <v>9</v>
      </c>
      <c r="E1351" s="549">
        <v>1261.9100000000001</v>
      </c>
      <c r="F1351" s="549">
        <f t="shared" si="74"/>
        <v>11357.19</v>
      </c>
    </row>
    <row r="1352" spans="1:6">
      <c r="A1352" s="319">
        <f t="shared" si="72"/>
        <v>1338</v>
      </c>
      <c r="B1352" s="553">
        <v>43831</v>
      </c>
      <c r="C1352" s="553">
        <v>43840</v>
      </c>
      <c r="D1352" s="547">
        <f t="shared" si="73"/>
        <v>9</v>
      </c>
      <c r="E1352" s="549">
        <v>1720.47</v>
      </c>
      <c r="F1352" s="549">
        <f t="shared" si="74"/>
        <v>15484.23</v>
      </c>
    </row>
    <row r="1353" spans="1:6">
      <c r="A1353" s="319">
        <f t="shared" si="72"/>
        <v>1339</v>
      </c>
      <c r="B1353" s="553">
        <v>43831</v>
      </c>
      <c r="C1353" s="553">
        <v>43840</v>
      </c>
      <c r="D1353" s="547">
        <f t="shared" si="73"/>
        <v>9</v>
      </c>
      <c r="E1353" s="549">
        <v>2007</v>
      </c>
      <c r="F1353" s="549">
        <f t="shared" si="74"/>
        <v>18063</v>
      </c>
    </row>
    <row r="1354" spans="1:6">
      <c r="A1354" s="319">
        <f t="shared" si="72"/>
        <v>1340</v>
      </c>
      <c r="B1354" s="553">
        <v>43831</v>
      </c>
      <c r="C1354" s="553">
        <v>43840</v>
      </c>
      <c r="D1354" s="547">
        <f t="shared" si="73"/>
        <v>9</v>
      </c>
      <c r="E1354" s="549">
        <v>2042.2</v>
      </c>
      <c r="F1354" s="549">
        <f t="shared" si="74"/>
        <v>18379.8</v>
      </c>
    </row>
    <row r="1355" spans="1:6">
      <c r="A1355" s="319">
        <f t="shared" si="72"/>
        <v>1341</v>
      </c>
      <c r="B1355" s="553">
        <v>43831</v>
      </c>
      <c r="C1355" s="553">
        <v>43840</v>
      </c>
      <c r="D1355" s="547">
        <f t="shared" si="73"/>
        <v>9</v>
      </c>
      <c r="E1355" s="549">
        <v>2384.1</v>
      </c>
      <c r="F1355" s="549">
        <f t="shared" si="74"/>
        <v>21456.899999999998</v>
      </c>
    </row>
    <row r="1356" spans="1:6">
      <c r="A1356" s="319">
        <f t="shared" si="72"/>
        <v>1342</v>
      </c>
      <c r="B1356" s="553">
        <v>43831</v>
      </c>
      <c r="C1356" s="553">
        <v>43840</v>
      </c>
      <c r="D1356" s="547">
        <f t="shared" si="73"/>
        <v>9</v>
      </c>
      <c r="E1356" s="549">
        <v>2528.66</v>
      </c>
      <c r="F1356" s="549">
        <f t="shared" si="74"/>
        <v>22757.94</v>
      </c>
    </row>
    <row r="1357" spans="1:6">
      <c r="A1357" s="319">
        <f t="shared" si="72"/>
        <v>1343</v>
      </c>
      <c r="B1357" s="553">
        <v>43831</v>
      </c>
      <c r="C1357" s="553">
        <v>43840</v>
      </c>
      <c r="D1357" s="547">
        <f t="shared" si="73"/>
        <v>9</v>
      </c>
      <c r="E1357" s="549">
        <v>2551.2800000000002</v>
      </c>
      <c r="F1357" s="549">
        <f t="shared" si="74"/>
        <v>22961.52</v>
      </c>
    </row>
    <row r="1358" spans="1:6">
      <c r="A1358" s="319">
        <f t="shared" si="72"/>
        <v>1344</v>
      </c>
      <c r="B1358" s="553">
        <v>43831</v>
      </c>
      <c r="C1358" s="553">
        <v>43840</v>
      </c>
      <c r="D1358" s="547">
        <f t="shared" si="73"/>
        <v>9</v>
      </c>
      <c r="E1358" s="549">
        <v>2623.22</v>
      </c>
      <c r="F1358" s="549">
        <f t="shared" si="74"/>
        <v>23608.98</v>
      </c>
    </row>
    <row r="1359" spans="1:6">
      <c r="A1359" s="319">
        <f t="shared" ref="A1359:A1422" si="75">A1358+1</f>
        <v>1345</v>
      </c>
      <c r="B1359" s="553">
        <v>43831</v>
      </c>
      <c r="C1359" s="553">
        <v>43840</v>
      </c>
      <c r="D1359" s="547">
        <f t="shared" si="73"/>
        <v>9</v>
      </c>
      <c r="E1359" s="549">
        <v>2705.26</v>
      </c>
      <c r="F1359" s="549">
        <f t="shared" si="74"/>
        <v>24347.340000000004</v>
      </c>
    </row>
    <row r="1360" spans="1:6">
      <c r="A1360" s="319">
        <f t="shared" si="75"/>
        <v>1346</v>
      </c>
      <c r="B1360" s="553">
        <v>43831</v>
      </c>
      <c r="C1360" s="553">
        <v>43840</v>
      </c>
      <c r="D1360" s="547">
        <f t="shared" si="73"/>
        <v>9</v>
      </c>
      <c r="E1360" s="549">
        <v>2891.43</v>
      </c>
      <c r="F1360" s="549">
        <f t="shared" si="74"/>
        <v>26022.87</v>
      </c>
    </row>
    <row r="1361" spans="1:6">
      <c r="A1361" s="319">
        <f t="shared" si="75"/>
        <v>1347</v>
      </c>
      <c r="B1361" s="553">
        <v>43831</v>
      </c>
      <c r="C1361" s="553">
        <v>43840</v>
      </c>
      <c r="D1361" s="547">
        <f t="shared" si="73"/>
        <v>9</v>
      </c>
      <c r="E1361" s="549">
        <v>3233.2</v>
      </c>
      <c r="F1361" s="549">
        <f t="shared" si="74"/>
        <v>29098.799999999999</v>
      </c>
    </row>
    <row r="1362" spans="1:6">
      <c r="A1362" s="319">
        <f t="shared" si="75"/>
        <v>1348</v>
      </c>
      <c r="B1362" s="553">
        <v>43831</v>
      </c>
      <c r="C1362" s="553">
        <v>43840</v>
      </c>
      <c r="D1362" s="547">
        <f t="shared" si="73"/>
        <v>9</v>
      </c>
      <c r="E1362" s="549">
        <v>3356.39</v>
      </c>
      <c r="F1362" s="549">
        <f t="shared" si="74"/>
        <v>30207.51</v>
      </c>
    </row>
    <row r="1363" spans="1:6">
      <c r="A1363" s="319">
        <f t="shared" si="75"/>
        <v>1349</v>
      </c>
      <c r="B1363" s="553">
        <v>43831</v>
      </c>
      <c r="C1363" s="553">
        <v>43840</v>
      </c>
      <c r="D1363" s="547">
        <f t="shared" si="73"/>
        <v>9</v>
      </c>
      <c r="E1363" s="549">
        <v>3390.86</v>
      </c>
      <c r="F1363" s="549">
        <f t="shared" si="74"/>
        <v>30517.74</v>
      </c>
    </row>
    <row r="1364" spans="1:6">
      <c r="A1364" s="319">
        <f t="shared" si="75"/>
        <v>1350</v>
      </c>
      <c r="B1364" s="553">
        <v>43831</v>
      </c>
      <c r="C1364" s="553">
        <v>43840</v>
      </c>
      <c r="D1364" s="547">
        <f t="shared" si="73"/>
        <v>9</v>
      </c>
      <c r="E1364" s="549">
        <v>3568.82</v>
      </c>
      <c r="F1364" s="549">
        <f t="shared" si="74"/>
        <v>32119.38</v>
      </c>
    </row>
    <row r="1365" spans="1:6">
      <c r="A1365" s="319">
        <f t="shared" si="75"/>
        <v>1351</v>
      </c>
      <c r="B1365" s="553">
        <v>43831</v>
      </c>
      <c r="C1365" s="553">
        <v>43840</v>
      </c>
      <c r="D1365" s="547">
        <f t="shared" si="73"/>
        <v>9</v>
      </c>
      <c r="E1365" s="549">
        <v>3670.96</v>
      </c>
      <c r="F1365" s="549">
        <f t="shared" si="74"/>
        <v>33038.639999999999</v>
      </c>
    </row>
    <row r="1366" spans="1:6">
      <c r="A1366" s="319">
        <f t="shared" si="75"/>
        <v>1352</v>
      </c>
      <c r="B1366" s="553">
        <v>43831</v>
      </c>
      <c r="C1366" s="553">
        <v>43840</v>
      </c>
      <c r="D1366" s="547">
        <f t="shared" si="73"/>
        <v>9</v>
      </c>
      <c r="E1366" s="549">
        <v>3700.18</v>
      </c>
      <c r="F1366" s="549">
        <f t="shared" si="74"/>
        <v>33301.619999999995</v>
      </c>
    </row>
    <row r="1367" spans="1:6">
      <c r="A1367" s="319">
        <f t="shared" si="75"/>
        <v>1353</v>
      </c>
      <c r="B1367" s="553">
        <v>43831</v>
      </c>
      <c r="C1367" s="553">
        <v>43840</v>
      </c>
      <c r="D1367" s="547">
        <f t="shared" si="73"/>
        <v>9</v>
      </c>
      <c r="E1367" s="549">
        <v>3825.88</v>
      </c>
      <c r="F1367" s="549">
        <f t="shared" si="74"/>
        <v>34432.92</v>
      </c>
    </row>
    <row r="1368" spans="1:6">
      <c r="A1368" s="319">
        <f t="shared" si="75"/>
        <v>1354</v>
      </c>
      <c r="B1368" s="553">
        <v>43831</v>
      </c>
      <c r="C1368" s="553">
        <v>43840</v>
      </c>
      <c r="D1368" s="547">
        <f t="shared" si="73"/>
        <v>9</v>
      </c>
      <c r="E1368" s="549">
        <v>3867.99</v>
      </c>
      <c r="F1368" s="549">
        <f t="shared" si="74"/>
        <v>34811.909999999996</v>
      </c>
    </row>
    <row r="1369" spans="1:6">
      <c r="A1369" s="319">
        <f t="shared" si="75"/>
        <v>1355</v>
      </c>
      <c r="B1369" s="553">
        <v>43831</v>
      </c>
      <c r="C1369" s="553">
        <v>43840</v>
      </c>
      <c r="D1369" s="547">
        <f t="shared" si="73"/>
        <v>9</v>
      </c>
      <c r="E1369" s="549">
        <v>3881.82</v>
      </c>
      <c r="F1369" s="549">
        <f t="shared" si="74"/>
        <v>34936.380000000005</v>
      </c>
    </row>
    <row r="1370" spans="1:6">
      <c r="A1370" s="319">
        <f t="shared" si="75"/>
        <v>1356</v>
      </c>
      <c r="B1370" s="553">
        <v>43831</v>
      </c>
      <c r="C1370" s="553">
        <v>43840</v>
      </c>
      <c r="D1370" s="547">
        <f t="shared" si="73"/>
        <v>9</v>
      </c>
      <c r="E1370" s="549">
        <v>3894.39</v>
      </c>
      <c r="F1370" s="549">
        <f t="shared" si="74"/>
        <v>35049.51</v>
      </c>
    </row>
    <row r="1371" spans="1:6">
      <c r="A1371" s="319">
        <f t="shared" si="75"/>
        <v>1357</v>
      </c>
      <c r="B1371" s="553">
        <v>43831</v>
      </c>
      <c r="C1371" s="553">
        <v>43840</v>
      </c>
      <c r="D1371" s="547">
        <f t="shared" si="73"/>
        <v>9</v>
      </c>
      <c r="E1371" s="549">
        <v>4060.31</v>
      </c>
      <c r="F1371" s="549">
        <f t="shared" si="74"/>
        <v>36542.79</v>
      </c>
    </row>
    <row r="1372" spans="1:6">
      <c r="A1372" s="319">
        <f t="shared" si="75"/>
        <v>1358</v>
      </c>
      <c r="B1372" s="553">
        <v>43831</v>
      </c>
      <c r="C1372" s="553">
        <v>43840</v>
      </c>
      <c r="D1372" s="547">
        <f t="shared" si="73"/>
        <v>9</v>
      </c>
      <c r="E1372" s="549">
        <v>4145.79</v>
      </c>
      <c r="F1372" s="549">
        <f t="shared" si="74"/>
        <v>37312.11</v>
      </c>
    </row>
    <row r="1373" spans="1:6">
      <c r="A1373" s="319">
        <f t="shared" si="75"/>
        <v>1359</v>
      </c>
      <c r="B1373" s="553">
        <v>43831</v>
      </c>
      <c r="C1373" s="553">
        <v>43840</v>
      </c>
      <c r="D1373" s="547">
        <f t="shared" si="73"/>
        <v>9</v>
      </c>
      <c r="E1373" s="549">
        <v>4190.41</v>
      </c>
      <c r="F1373" s="549">
        <f t="shared" si="74"/>
        <v>37713.69</v>
      </c>
    </row>
    <row r="1374" spans="1:6">
      <c r="A1374" s="319">
        <f t="shared" si="75"/>
        <v>1360</v>
      </c>
      <c r="B1374" s="553">
        <v>43831</v>
      </c>
      <c r="C1374" s="553">
        <v>43840</v>
      </c>
      <c r="D1374" s="547">
        <f t="shared" si="73"/>
        <v>9</v>
      </c>
      <c r="E1374" s="549">
        <v>4194.18</v>
      </c>
      <c r="F1374" s="549">
        <f t="shared" si="74"/>
        <v>37747.620000000003</v>
      </c>
    </row>
    <row r="1375" spans="1:6">
      <c r="A1375" s="319">
        <f t="shared" si="75"/>
        <v>1361</v>
      </c>
      <c r="B1375" s="553">
        <v>43831</v>
      </c>
      <c r="C1375" s="553">
        <v>43840</v>
      </c>
      <c r="D1375" s="547">
        <f t="shared" si="73"/>
        <v>9</v>
      </c>
      <c r="E1375" s="549">
        <v>4208.6400000000003</v>
      </c>
      <c r="F1375" s="549">
        <f t="shared" si="74"/>
        <v>37877.760000000002</v>
      </c>
    </row>
    <row r="1376" spans="1:6">
      <c r="A1376" s="319">
        <f t="shared" si="75"/>
        <v>1362</v>
      </c>
      <c r="B1376" s="553">
        <v>43831</v>
      </c>
      <c r="C1376" s="553">
        <v>43840</v>
      </c>
      <c r="D1376" s="547">
        <f t="shared" si="73"/>
        <v>9</v>
      </c>
      <c r="E1376" s="549">
        <v>4230.9399999999996</v>
      </c>
      <c r="F1376" s="549">
        <f t="shared" si="74"/>
        <v>38078.46</v>
      </c>
    </row>
    <row r="1377" spans="1:6">
      <c r="A1377" s="319">
        <f t="shared" si="75"/>
        <v>1363</v>
      </c>
      <c r="B1377" s="553">
        <v>43831</v>
      </c>
      <c r="C1377" s="553">
        <v>43840</v>
      </c>
      <c r="D1377" s="547">
        <f t="shared" si="73"/>
        <v>9</v>
      </c>
      <c r="E1377" s="549">
        <v>4249.49</v>
      </c>
      <c r="F1377" s="549">
        <f t="shared" si="74"/>
        <v>38245.409999999996</v>
      </c>
    </row>
    <row r="1378" spans="1:6">
      <c r="A1378" s="319">
        <f t="shared" si="75"/>
        <v>1364</v>
      </c>
      <c r="B1378" s="553">
        <v>43831</v>
      </c>
      <c r="C1378" s="553">
        <v>43840</v>
      </c>
      <c r="D1378" s="547">
        <f t="shared" si="73"/>
        <v>9</v>
      </c>
      <c r="E1378" s="549">
        <v>4328.05</v>
      </c>
      <c r="F1378" s="549">
        <f t="shared" si="74"/>
        <v>38952.450000000004</v>
      </c>
    </row>
    <row r="1379" spans="1:6">
      <c r="A1379" s="319">
        <f t="shared" si="75"/>
        <v>1365</v>
      </c>
      <c r="B1379" s="553">
        <v>43831</v>
      </c>
      <c r="C1379" s="553">
        <v>43840</v>
      </c>
      <c r="D1379" s="547">
        <f t="shared" si="73"/>
        <v>9</v>
      </c>
      <c r="E1379" s="549">
        <v>4496.49</v>
      </c>
      <c r="F1379" s="549">
        <f t="shared" si="74"/>
        <v>40468.409999999996</v>
      </c>
    </row>
    <row r="1380" spans="1:6">
      <c r="A1380" s="319">
        <f t="shared" si="75"/>
        <v>1366</v>
      </c>
      <c r="B1380" s="553">
        <v>43831</v>
      </c>
      <c r="C1380" s="553">
        <v>43840</v>
      </c>
      <c r="D1380" s="547">
        <f t="shared" si="73"/>
        <v>9</v>
      </c>
      <c r="E1380" s="549">
        <v>4531.07</v>
      </c>
      <c r="F1380" s="549">
        <f t="shared" si="74"/>
        <v>40779.629999999997</v>
      </c>
    </row>
    <row r="1381" spans="1:6">
      <c r="A1381" s="319">
        <f t="shared" si="75"/>
        <v>1367</v>
      </c>
      <c r="B1381" s="553">
        <v>43831</v>
      </c>
      <c r="C1381" s="553">
        <v>43840</v>
      </c>
      <c r="D1381" s="547">
        <f t="shared" si="73"/>
        <v>9</v>
      </c>
      <c r="E1381" s="549">
        <v>4622.82</v>
      </c>
      <c r="F1381" s="549">
        <f t="shared" si="74"/>
        <v>41605.379999999997</v>
      </c>
    </row>
    <row r="1382" spans="1:6">
      <c r="A1382" s="319">
        <f t="shared" si="75"/>
        <v>1368</v>
      </c>
      <c r="B1382" s="553">
        <v>43831</v>
      </c>
      <c r="C1382" s="553">
        <v>43840</v>
      </c>
      <c r="D1382" s="547">
        <f t="shared" si="73"/>
        <v>9</v>
      </c>
      <c r="E1382" s="549">
        <v>4628.47</v>
      </c>
      <c r="F1382" s="549">
        <f t="shared" si="74"/>
        <v>41656.230000000003</v>
      </c>
    </row>
    <row r="1383" spans="1:6">
      <c r="A1383" s="319">
        <f t="shared" si="75"/>
        <v>1369</v>
      </c>
      <c r="B1383" s="553">
        <v>43831</v>
      </c>
      <c r="C1383" s="553">
        <v>43840</v>
      </c>
      <c r="D1383" s="547">
        <f t="shared" si="73"/>
        <v>9</v>
      </c>
      <c r="E1383" s="549">
        <v>4674.08</v>
      </c>
      <c r="F1383" s="549">
        <f t="shared" si="74"/>
        <v>42066.720000000001</v>
      </c>
    </row>
    <row r="1384" spans="1:6">
      <c r="A1384" s="319">
        <f t="shared" si="75"/>
        <v>1370</v>
      </c>
      <c r="B1384" s="553">
        <v>43831</v>
      </c>
      <c r="C1384" s="553">
        <v>43840</v>
      </c>
      <c r="D1384" s="547">
        <f t="shared" si="73"/>
        <v>9</v>
      </c>
      <c r="E1384" s="549">
        <v>4693.21</v>
      </c>
      <c r="F1384" s="549">
        <f t="shared" si="74"/>
        <v>42238.89</v>
      </c>
    </row>
    <row r="1385" spans="1:6">
      <c r="A1385" s="319">
        <f t="shared" si="75"/>
        <v>1371</v>
      </c>
      <c r="B1385" s="553">
        <v>43831</v>
      </c>
      <c r="C1385" s="553">
        <v>43840</v>
      </c>
      <c r="D1385" s="547">
        <f t="shared" si="73"/>
        <v>9</v>
      </c>
      <c r="E1385" s="549">
        <v>4699.49</v>
      </c>
      <c r="F1385" s="549">
        <f t="shared" si="74"/>
        <v>42295.409999999996</v>
      </c>
    </row>
    <row r="1386" spans="1:6">
      <c r="A1386" s="319">
        <f t="shared" si="75"/>
        <v>1372</v>
      </c>
      <c r="B1386" s="553">
        <v>43831</v>
      </c>
      <c r="C1386" s="553">
        <v>43844</v>
      </c>
      <c r="D1386" s="547">
        <f t="shared" si="73"/>
        <v>13</v>
      </c>
      <c r="E1386" s="549">
        <v>4722.12</v>
      </c>
      <c r="F1386" s="549">
        <f t="shared" si="74"/>
        <v>61387.56</v>
      </c>
    </row>
    <row r="1387" spans="1:6">
      <c r="A1387" s="319">
        <f t="shared" si="75"/>
        <v>1373</v>
      </c>
      <c r="B1387" s="553">
        <v>43831</v>
      </c>
      <c r="C1387" s="553">
        <v>43840</v>
      </c>
      <c r="D1387" s="547">
        <f t="shared" si="73"/>
        <v>9</v>
      </c>
      <c r="E1387" s="549">
        <v>4750.3999999999996</v>
      </c>
      <c r="F1387" s="549">
        <f t="shared" si="74"/>
        <v>42753.599999999999</v>
      </c>
    </row>
    <row r="1388" spans="1:6">
      <c r="A1388" s="319">
        <f t="shared" si="75"/>
        <v>1374</v>
      </c>
      <c r="B1388" s="553">
        <v>43831</v>
      </c>
      <c r="C1388" s="553">
        <v>43840</v>
      </c>
      <c r="D1388" s="547">
        <f t="shared" si="73"/>
        <v>9</v>
      </c>
      <c r="E1388" s="549">
        <v>4946.49</v>
      </c>
      <c r="F1388" s="549">
        <f t="shared" si="74"/>
        <v>44518.409999999996</v>
      </c>
    </row>
    <row r="1389" spans="1:6">
      <c r="A1389" s="319">
        <f t="shared" si="75"/>
        <v>1375</v>
      </c>
      <c r="B1389" s="553">
        <v>43831</v>
      </c>
      <c r="C1389" s="553">
        <v>43840</v>
      </c>
      <c r="D1389" s="547">
        <f t="shared" si="73"/>
        <v>9</v>
      </c>
      <c r="E1389" s="549">
        <v>5197.2700000000004</v>
      </c>
      <c r="F1389" s="549">
        <f t="shared" si="74"/>
        <v>46775.430000000008</v>
      </c>
    </row>
    <row r="1390" spans="1:6">
      <c r="A1390" s="319">
        <f t="shared" si="75"/>
        <v>1376</v>
      </c>
      <c r="B1390" s="553">
        <v>43831</v>
      </c>
      <c r="C1390" s="553">
        <v>43840</v>
      </c>
      <c r="D1390" s="547">
        <f t="shared" si="73"/>
        <v>9</v>
      </c>
      <c r="E1390" s="549">
        <v>5201.83</v>
      </c>
      <c r="F1390" s="549">
        <f t="shared" si="74"/>
        <v>46816.47</v>
      </c>
    </row>
    <row r="1391" spans="1:6">
      <c r="A1391" s="319">
        <f t="shared" si="75"/>
        <v>1377</v>
      </c>
      <c r="B1391" s="553">
        <v>43831</v>
      </c>
      <c r="C1391" s="553">
        <v>43840</v>
      </c>
      <c r="D1391" s="547">
        <f t="shared" si="73"/>
        <v>9</v>
      </c>
      <c r="E1391" s="549">
        <v>5263.89</v>
      </c>
      <c r="F1391" s="549">
        <f t="shared" si="74"/>
        <v>47375.01</v>
      </c>
    </row>
    <row r="1392" spans="1:6">
      <c r="A1392" s="319">
        <f t="shared" si="75"/>
        <v>1378</v>
      </c>
      <c r="B1392" s="553">
        <v>43831</v>
      </c>
      <c r="C1392" s="553">
        <v>43840</v>
      </c>
      <c r="D1392" s="547">
        <f t="shared" si="73"/>
        <v>9</v>
      </c>
      <c r="E1392" s="549">
        <v>5302.85</v>
      </c>
      <c r="F1392" s="549">
        <f t="shared" si="74"/>
        <v>47725.65</v>
      </c>
    </row>
    <row r="1393" spans="1:6">
      <c r="A1393" s="319">
        <f t="shared" si="75"/>
        <v>1379</v>
      </c>
      <c r="B1393" s="553">
        <v>43831</v>
      </c>
      <c r="C1393" s="553">
        <v>43840</v>
      </c>
      <c r="D1393" s="547">
        <f t="shared" si="73"/>
        <v>9</v>
      </c>
      <c r="E1393" s="549">
        <v>5400.27</v>
      </c>
      <c r="F1393" s="549">
        <f t="shared" si="74"/>
        <v>48602.430000000008</v>
      </c>
    </row>
    <row r="1394" spans="1:6">
      <c r="A1394" s="319">
        <f t="shared" si="75"/>
        <v>1380</v>
      </c>
      <c r="B1394" s="553">
        <v>43831</v>
      </c>
      <c r="C1394" s="553">
        <v>43840</v>
      </c>
      <c r="D1394" s="547">
        <f t="shared" si="73"/>
        <v>9</v>
      </c>
      <c r="E1394" s="549">
        <v>5461.86</v>
      </c>
      <c r="F1394" s="549">
        <f t="shared" si="74"/>
        <v>49156.74</v>
      </c>
    </row>
    <row r="1395" spans="1:6">
      <c r="A1395" s="319">
        <f t="shared" si="75"/>
        <v>1381</v>
      </c>
      <c r="B1395" s="553">
        <v>43831</v>
      </c>
      <c r="C1395" s="553">
        <v>43840</v>
      </c>
      <c r="D1395" s="547">
        <f t="shared" si="73"/>
        <v>9</v>
      </c>
      <c r="E1395" s="549">
        <v>5557.4</v>
      </c>
      <c r="F1395" s="549">
        <f t="shared" si="74"/>
        <v>50016.6</v>
      </c>
    </row>
    <row r="1396" spans="1:6">
      <c r="A1396" s="319">
        <f t="shared" si="75"/>
        <v>1382</v>
      </c>
      <c r="B1396" s="553">
        <v>43831</v>
      </c>
      <c r="C1396" s="553">
        <v>43840</v>
      </c>
      <c r="D1396" s="547">
        <f t="shared" si="73"/>
        <v>9</v>
      </c>
      <c r="E1396" s="549">
        <v>5694.41</v>
      </c>
      <c r="F1396" s="549">
        <f t="shared" si="74"/>
        <v>51249.69</v>
      </c>
    </row>
    <row r="1397" spans="1:6">
      <c r="A1397" s="319">
        <f t="shared" si="75"/>
        <v>1383</v>
      </c>
      <c r="B1397" s="553">
        <v>43831</v>
      </c>
      <c r="C1397" s="553">
        <v>43840</v>
      </c>
      <c r="D1397" s="547">
        <f t="shared" si="73"/>
        <v>9</v>
      </c>
      <c r="E1397" s="549">
        <v>5749.72</v>
      </c>
      <c r="F1397" s="549">
        <f t="shared" si="74"/>
        <v>51747.48</v>
      </c>
    </row>
    <row r="1398" spans="1:6">
      <c r="A1398" s="319">
        <f t="shared" si="75"/>
        <v>1384</v>
      </c>
      <c r="B1398" s="553">
        <v>43831</v>
      </c>
      <c r="C1398" s="553">
        <v>43840</v>
      </c>
      <c r="D1398" s="547">
        <f t="shared" si="73"/>
        <v>9</v>
      </c>
      <c r="E1398" s="549">
        <v>5771.72</v>
      </c>
      <c r="F1398" s="549">
        <f t="shared" si="74"/>
        <v>51945.48</v>
      </c>
    </row>
    <row r="1399" spans="1:6">
      <c r="A1399" s="319">
        <f t="shared" si="75"/>
        <v>1385</v>
      </c>
      <c r="B1399" s="553">
        <v>43831</v>
      </c>
      <c r="C1399" s="553">
        <v>43843</v>
      </c>
      <c r="D1399" s="547">
        <f t="shared" si="73"/>
        <v>12</v>
      </c>
      <c r="E1399" s="549">
        <v>5828.28</v>
      </c>
      <c r="F1399" s="549">
        <f t="shared" si="74"/>
        <v>69939.360000000001</v>
      </c>
    </row>
    <row r="1400" spans="1:6">
      <c r="A1400" s="319">
        <f t="shared" si="75"/>
        <v>1386</v>
      </c>
      <c r="B1400" s="553">
        <v>43831</v>
      </c>
      <c r="C1400" s="553">
        <v>43840</v>
      </c>
      <c r="D1400" s="547">
        <f t="shared" si="73"/>
        <v>9</v>
      </c>
      <c r="E1400" s="549">
        <v>5910.61</v>
      </c>
      <c r="F1400" s="549">
        <f t="shared" si="74"/>
        <v>53195.49</v>
      </c>
    </row>
    <row r="1401" spans="1:6">
      <c r="A1401" s="319">
        <f t="shared" si="75"/>
        <v>1387</v>
      </c>
      <c r="B1401" s="553">
        <v>43831</v>
      </c>
      <c r="C1401" s="553">
        <v>43840</v>
      </c>
      <c r="D1401" s="547">
        <f t="shared" si="73"/>
        <v>9</v>
      </c>
      <c r="E1401" s="549">
        <v>6182.75</v>
      </c>
      <c r="F1401" s="549">
        <f t="shared" si="74"/>
        <v>55644.75</v>
      </c>
    </row>
    <row r="1402" spans="1:6">
      <c r="A1402" s="319">
        <f t="shared" si="75"/>
        <v>1388</v>
      </c>
      <c r="B1402" s="553">
        <v>43831</v>
      </c>
      <c r="C1402" s="553">
        <v>43840</v>
      </c>
      <c r="D1402" s="547">
        <f t="shared" si="73"/>
        <v>9</v>
      </c>
      <c r="E1402" s="549">
        <v>6394.3</v>
      </c>
      <c r="F1402" s="549">
        <f t="shared" si="74"/>
        <v>57548.700000000004</v>
      </c>
    </row>
    <row r="1403" spans="1:6">
      <c r="A1403" s="319">
        <f t="shared" si="75"/>
        <v>1389</v>
      </c>
      <c r="B1403" s="553">
        <v>43831</v>
      </c>
      <c r="C1403" s="553">
        <v>43840</v>
      </c>
      <c r="D1403" s="547">
        <f t="shared" si="73"/>
        <v>9</v>
      </c>
      <c r="E1403" s="549">
        <v>6559.2</v>
      </c>
      <c r="F1403" s="549">
        <f t="shared" si="74"/>
        <v>59032.799999999996</v>
      </c>
    </row>
    <row r="1404" spans="1:6">
      <c r="A1404" s="319">
        <f t="shared" si="75"/>
        <v>1390</v>
      </c>
      <c r="B1404" s="553">
        <v>43831</v>
      </c>
      <c r="C1404" s="553">
        <v>43840</v>
      </c>
      <c r="D1404" s="547">
        <f t="shared" si="73"/>
        <v>9</v>
      </c>
      <c r="E1404" s="549">
        <v>6659.79</v>
      </c>
      <c r="F1404" s="549">
        <f t="shared" si="74"/>
        <v>59938.11</v>
      </c>
    </row>
    <row r="1405" spans="1:6">
      <c r="A1405" s="319">
        <f t="shared" si="75"/>
        <v>1391</v>
      </c>
      <c r="B1405" s="553">
        <v>43831</v>
      </c>
      <c r="C1405" s="553">
        <v>43840</v>
      </c>
      <c r="D1405" s="547">
        <f t="shared" si="73"/>
        <v>9</v>
      </c>
      <c r="E1405" s="549">
        <v>6913.07</v>
      </c>
      <c r="F1405" s="549">
        <f t="shared" si="74"/>
        <v>62217.63</v>
      </c>
    </row>
    <row r="1406" spans="1:6">
      <c r="A1406" s="319">
        <f t="shared" si="75"/>
        <v>1392</v>
      </c>
      <c r="B1406" s="553">
        <v>43831</v>
      </c>
      <c r="C1406" s="553">
        <v>43840</v>
      </c>
      <c r="D1406" s="547">
        <f t="shared" si="73"/>
        <v>9</v>
      </c>
      <c r="E1406" s="549">
        <v>6920.03</v>
      </c>
      <c r="F1406" s="549">
        <f t="shared" si="74"/>
        <v>62280.27</v>
      </c>
    </row>
    <row r="1407" spans="1:6">
      <c r="A1407" s="319">
        <f t="shared" si="75"/>
        <v>1393</v>
      </c>
      <c r="B1407" s="553">
        <v>43831</v>
      </c>
      <c r="C1407" s="553">
        <v>43840</v>
      </c>
      <c r="D1407" s="547">
        <f t="shared" si="73"/>
        <v>9</v>
      </c>
      <c r="E1407" s="549">
        <v>7339</v>
      </c>
      <c r="F1407" s="549">
        <f t="shared" si="74"/>
        <v>66051</v>
      </c>
    </row>
    <row r="1408" spans="1:6">
      <c r="A1408" s="319">
        <f t="shared" si="75"/>
        <v>1394</v>
      </c>
      <c r="B1408" s="553">
        <v>43831</v>
      </c>
      <c r="C1408" s="553">
        <v>43840</v>
      </c>
      <c r="D1408" s="547">
        <f t="shared" si="73"/>
        <v>9</v>
      </c>
      <c r="E1408" s="549">
        <v>7779.14</v>
      </c>
      <c r="F1408" s="549">
        <f t="shared" si="74"/>
        <v>70012.260000000009</v>
      </c>
    </row>
    <row r="1409" spans="1:6">
      <c r="A1409" s="319">
        <f t="shared" si="75"/>
        <v>1395</v>
      </c>
      <c r="B1409" s="553">
        <v>43831</v>
      </c>
      <c r="C1409" s="553">
        <v>43840</v>
      </c>
      <c r="D1409" s="547">
        <f t="shared" si="73"/>
        <v>9</v>
      </c>
      <c r="E1409" s="549">
        <v>7833.2</v>
      </c>
      <c r="F1409" s="549">
        <f t="shared" si="74"/>
        <v>70498.8</v>
      </c>
    </row>
    <row r="1410" spans="1:6">
      <c r="A1410" s="319">
        <f t="shared" si="75"/>
        <v>1396</v>
      </c>
      <c r="B1410" s="553">
        <v>43831</v>
      </c>
      <c r="C1410" s="553">
        <v>43840</v>
      </c>
      <c r="D1410" s="547">
        <f t="shared" si="73"/>
        <v>9</v>
      </c>
      <c r="E1410" s="549">
        <v>8001</v>
      </c>
      <c r="F1410" s="549">
        <f t="shared" si="74"/>
        <v>72009</v>
      </c>
    </row>
    <row r="1411" spans="1:6">
      <c r="A1411" s="319">
        <f t="shared" si="75"/>
        <v>1397</v>
      </c>
      <c r="B1411" s="553">
        <v>43831</v>
      </c>
      <c r="C1411" s="553">
        <v>43840</v>
      </c>
      <c r="D1411" s="547">
        <f t="shared" si="73"/>
        <v>9</v>
      </c>
      <c r="E1411" s="549">
        <v>8016.72</v>
      </c>
      <c r="F1411" s="549">
        <f t="shared" si="74"/>
        <v>72150.48</v>
      </c>
    </row>
    <row r="1412" spans="1:6">
      <c r="A1412" s="319">
        <f t="shared" si="75"/>
        <v>1398</v>
      </c>
      <c r="B1412" s="553">
        <v>43831</v>
      </c>
      <c r="C1412" s="553">
        <v>43840</v>
      </c>
      <c r="D1412" s="547">
        <f t="shared" ref="D1412:D1429" si="76">C1412-B1412</f>
        <v>9</v>
      </c>
      <c r="E1412" s="549">
        <v>8240.4599999999991</v>
      </c>
      <c r="F1412" s="549">
        <f t="shared" ref="F1412:F1429" si="77">E1412*D1412</f>
        <v>74164.139999999985</v>
      </c>
    </row>
    <row r="1413" spans="1:6">
      <c r="A1413" s="319">
        <f t="shared" si="75"/>
        <v>1399</v>
      </c>
      <c r="B1413" s="553">
        <v>43831</v>
      </c>
      <c r="C1413" s="553">
        <v>43840</v>
      </c>
      <c r="D1413" s="547">
        <f t="shared" si="76"/>
        <v>9</v>
      </c>
      <c r="E1413" s="549">
        <v>9639.5</v>
      </c>
      <c r="F1413" s="549">
        <f t="shared" si="77"/>
        <v>86755.5</v>
      </c>
    </row>
    <row r="1414" spans="1:6">
      <c r="A1414" s="319">
        <f t="shared" si="75"/>
        <v>1400</v>
      </c>
      <c r="B1414" s="553">
        <v>43831</v>
      </c>
      <c r="C1414" s="553">
        <v>43840</v>
      </c>
      <c r="D1414" s="547">
        <f t="shared" si="76"/>
        <v>9</v>
      </c>
      <c r="E1414" s="549">
        <v>10261.09</v>
      </c>
      <c r="F1414" s="549">
        <f t="shared" si="77"/>
        <v>92349.81</v>
      </c>
    </row>
    <row r="1415" spans="1:6">
      <c r="A1415" s="319">
        <f t="shared" si="75"/>
        <v>1401</v>
      </c>
      <c r="B1415" s="553">
        <v>43831</v>
      </c>
      <c r="C1415" s="553">
        <v>43840</v>
      </c>
      <c r="D1415" s="547">
        <f t="shared" si="76"/>
        <v>9</v>
      </c>
      <c r="E1415" s="549">
        <v>10526.95</v>
      </c>
      <c r="F1415" s="549">
        <f t="shared" si="77"/>
        <v>94742.55</v>
      </c>
    </row>
    <row r="1416" spans="1:6">
      <c r="A1416" s="319">
        <f t="shared" si="75"/>
        <v>1402</v>
      </c>
      <c r="B1416" s="553">
        <v>43831</v>
      </c>
      <c r="C1416" s="553">
        <v>43840</v>
      </c>
      <c r="D1416" s="547">
        <f t="shared" si="76"/>
        <v>9</v>
      </c>
      <c r="E1416" s="549">
        <v>11190.64</v>
      </c>
      <c r="F1416" s="549">
        <f t="shared" si="77"/>
        <v>100715.76</v>
      </c>
    </row>
    <row r="1417" spans="1:6">
      <c r="A1417" s="319">
        <f t="shared" si="75"/>
        <v>1403</v>
      </c>
      <c r="B1417" s="553">
        <v>43831</v>
      </c>
      <c r="C1417" s="553">
        <v>43840</v>
      </c>
      <c r="D1417" s="547">
        <f t="shared" si="76"/>
        <v>9</v>
      </c>
      <c r="E1417" s="549">
        <v>11278</v>
      </c>
      <c r="F1417" s="549">
        <f t="shared" si="77"/>
        <v>101502</v>
      </c>
    </row>
    <row r="1418" spans="1:6">
      <c r="A1418" s="319">
        <f t="shared" si="75"/>
        <v>1404</v>
      </c>
      <c r="B1418" s="553">
        <v>43831</v>
      </c>
      <c r="C1418" s="553">
        <v>43840</v>
      </c>
      <c r="D1418" s="547">
        <f t="shared" si="76"/>
        <v>9</v>
      </c>
      <c r="E1418" s="549">
        <v>12099.45</v>
      </c>
      <c r="F1418" s="549">
        <f t="shared" si="77"/>
        <v>108895.05</v>
      </c>
    </row>
    <row r="1419" spans="1:6">
      <c r="A1419" s="319">
        <f t="shared" si="75"/>
        <v>1405</v>
      </c>
      <c r="B1419" s="553">
        <v>43831</v>
      </c>
      <c r="C1419" s="553">
        <v>43840</v>
      </c>
      <c r="D1419" s="547">
        <f t="shared" si="76"/>
        <v>9</v>
      </c>
      <c r="E1419" s="549">
        <v>12690.24</v>
      </c>
      <c r="F1419" s="549">
        <f t="shared" si="77"/>
        <v>114212.16</v>
      </c>
    </row>
    <row r="1420" spans="1:6">
      <c r="A1420" s="319">
        <f t="shared" si="75"/>
        <v>1406</v>
      </c>
      <c r="B1420" s="553">
        <v>43831</v>
      </c>
      <c r="C1420" s="553">
        <v>43840</v>
      </c>
      <c r="D1420" s="547">
        <f t="shared" si="76"/>
        <v>9</v>
      </c>
      <c r="E1420" s="549">
        <v>12802.78</v>
      </c>
      <c r="F1420" s="549">
        <f t="shared" si="77"/>
        <v>115225.02</v>
      </c>
    </row>
    <row r="1421" spans="1:6">
      <c r="A1421" s="319">
        <f t="shared" si="75"/>
        <v>1407</v>
      </c>
      <c r="B1421" s="553">
        <v>43831</v>
      </c>
      <c r="C1421" s="553">
        <v>43840</v>
      </c>
      <c r="D1421" s="547">
        <f t="shared" si="76"/>
        <v>9</v>
      </c>
      <c r="E1421" s="549">
        <v>12948.56</v>
      </c>
      <c r="F1421" s="549">
        <f t="shared" si="77"/>
        <v>116537.04</v>
      </c>
    </row>
    <row r="1422" spans="1:6">
      <c r="A1422" s="319">
        <f t="shared" si="75"/>
        <v>1408</v>
      </c>
      <c r="B1422" s="553">
        <v>43831</v>
      </c>
      <c r="C1422" s="553">
        <v>43840</v>
      </c>
      <c r="D1422" s="547">
        <f t="shared" si="76"/>
        <v>9</v>
      </c>
      <c r="E1422" s="549">
        <v>14433.07</v>
      </c>
      <c r="F1422" s="549">
        <f t="shared" si="77"/>
        <v>129897.63</v>
      </c>
    </row>
    <row r="1423" spans="1:6">
      <c r="A1423" s="319">
        <f t="shared" ref="A1423:A1429" si="78">A1422+1</f>
        <v>1409</v>
      </c>
      <c r="B1423" s="553">
        <v>43831</v>
      </c>
      <c r="C1423" s="553">
        <v>43840</v>
      </c>
      <c r="D1423" s="547">
        <f t="shared" si="76"/>
        <v>9</v>
      </c>
      <c r="E1423" s="549">
        <v>15643.56</v>
      </c>
      <c r="F1423" s="549">
        <f t="shared" si="77"/>
        <v>140792.04</v>
      </c>
    </row>
    <row r="1424" spans="1:6">
      <c r="A1424" s="319">
        <f t="shared" si="78"/>
        <v>1410</v>
      </c>
      <c r="B1424" s="553">
        <v>43831</v>
      </c>
      <c r="C1424" s="553">
        <v>43840</v>
      </c>
      <c r="D1424" s="547">
        <f t="shared" si="76"/>
        <v>9</v>
      </c>
      <c r="E1424" s="549">
        <v>21633.69</v>
      </c>
      <c r="F1424" s="549">
        <f t="shared" si="77"/>
        <v>194703.21</v>
      </c>
    </row>
    <row r="1425" spans="1:6">
      <c r="A1425" s="319">
        <f t="shared" si="78"/>
        <v>1411</v>
      </c>
      <c r="B1425" s="553">
        <v>43831</v>
      </c>
      <c r="C1425" s="553">
        <v>43840</v>
      </c>
      <c r="D1425" s="547">
        <f t="shared" si="76"/>
        <v>9</v>
      </c>
      <c r="E1425" s="549">
        <v>21745.05</v>
      </c>
      <c r="F1425" s="549">
        <f t="shared" si="77"/>
        <v>195705.44999999998</v>
      </c>
    </row>
    <row r="1426" spans="1:6">
      <c r="A1426" s="319">
        <f t="shared" si="78"/>
        <v>1412</v>
      </c>
      <c r="B1426" s="553">
        <v>43831</v>
      </c>
      <c r="C1426" s="553">
        <v>43840</v>
      </c>
      <c r="D1426" s="547">
        <f t="shared" si="76"/>
        <v>9</v>
      </c>
      <c r="E1426" s="549">
        <v>26889.03</v>
      </c>
      <c r="F1426" s="549">
        <f t="shared" si="77"/>
        <v>242001.27</v>
      </c>
    </row>
    <row r="1427" spans="1:6">
      <c r="A1427" s="319">
        <f t="shared" si="78"/>
        <v>1413</v>
      </c>
      <c r="B1427" s="553">
        <v>43831</v>
      </c>
      <c r="C1427" s="553">
        <v>43840</v>
      </c>
      <c r="D1427" s="547">
        <f t="shared" si="76"/>
        <v>9</v>
      </c>
      <c r="E1427" s="549">
        <v>39682.65</v>
      </c>
      <c r="F1427" s="549">
        <f t="shared" si="77"/>
        <v>357143.85000000003</v>
      </c>
    </row>
    <row r="1428" spans="1:6">
      <c r="A1428" s="319">
        <f t="shared" si="78"/>
        <v>1414</v>
      </c>
      <c r="B1428" s="553">
        <v>43831</v>
      </c>
      <c r="C1428" s="553">
        <v>43840</v>
      </c>
      <c r="D1428" s="547">
        <f t="shared" si="76"/>
        <v>9</v>
      </c>
      <c r="E1428" s="549">
        <v>53530.32</v>
      </c>
      <c r="F1428" s="549">
        <f t="shared" si="77"/>
        <v>481772.88</v>
      </c>
    </row>
    <row r="1429" spans="1:6" ht="15">
      <c r="A1429" s="319">
        <f t="shared" si="78"/>
        <v>1415</v>
      </c>
      <c r="B1429" s="553">
        <v>43831</v>
      </c>
      <c r="C1429" s="553">
        <v>43840</v>
      </c>
      <c r="D1429" s="547">
        <f t="shared" si="76"/>
        <v>9</v>
      </c>
      <c r="E1429" s="554">
        <v>78848.740000000005</v>
      </c>
      <c r="F1429" s="554">
        <f t="shared" si="77"/>
        <v>709638.66</v>
      </c>
    </row>
    <row r="1430" spans="1:6">
      <c r="A1430" s="319">
        <f>+A1429+1</f>
        <v>1416</v>
      </c>
      <c r="B1430" s="546"/>
      <c r="C1430" s="546"/>
      <c r="D1430" s="555">
        <f>ROUND(+F1430/E1430,2)</f>
        <v>11.39</v>
      </c>
      <c r="E1430" s="549">
        <f>SUM(E15:E1429)</f>
        <v>8174782.5100000044</v>
      </c>
      <c r="F1430" s="549">
        <f>SUM(F15:F1429)</f>
        <v>93120748.729999974</v>
      </c>
    </row>
    <row r="1431" spans="1:6" ht="14.25">
      <c r="A1431" s="319"/>
      <c r="B1431" s="546"/>
      <c r="C1431" s="546"/>
      <c r="D1431" s="556"/>
      <c r="E1431" s="557"/>
      <c r="F1431" s="557"/>
    </row>
    <row r="1432" spans="1:6">
      <c r="B1432" s="546"/>
      <c r="C1432" s="546"/>
    </row>
    <row r="1433" spans="1:6">
      <c r="B1433" s="546"/>
      <c r="C1433" s="546"/>
      <c r="E1433" s="549"/>
      <c r="F1433" s="549"/>
    </row>
    <row r="1434" spans="1:6">
      <c r="B1434" s="546"/>
      <c r="C1434" s="546"/>
    </row>
    <row r="1435" spans="1:6">
      <c r="B1435" s="546"/>
      <c r="C1435" s="546"/>
    </row>
    <row r="1436" spans="1:6">
      <c r="B1436" s="546"/>
      <c r="C1436" s="546"/>
    </row>
    <row r="1437" spans="1:6">
      <c r="B1437" s="546"/>
      <c r="C1437" s="546"/>
    </row>
    <row r="1438" spans="1:6">
      <c r="B1438" s="546"/>
      <c r="C1438" s="546"/>
    </row>
    <row r="1439" spans="1:6">
      <c r="B1439" s="546"/>
      <c r="C1439" s="546"/>
    </row>
    <row r="1440" spans="1:6">
      <c r="B1440" s="546"/>
      <c r="C1440" s="546"/>
    </row>
    <row r="1441" spans="2:3">
      <c r="B1441" s="546"/>
      <c r="C1441" s="546"/>
    </row>
    <row r="1442" spans="2:3">
      <c r="B1442" s="546"/>
      <c r="C1442" s="546"/>
    </row>
    <row r="1443" spans="2:3">
      <c r="B1443" s="546"/>
      <c r="C1443" s="546"/>
    </row>
    <row r="1444" spans="2:3">
      <c r="B1444" s="546"/>
      <c r="C1444" s="546"/>
    </row>
    <row r="1445" spans="2:3">
      <c r="B1445" s="546"/>
      <c r="C1445" s="546"/>
    </row>
    <row r="1446" spans="2:3">
      <c r="B1446" s="546"/>
      <c r="C1446" s="546"/>
    </row>
    <row r="1447" spans="2:3">
      <c r="B1447" s="546"/>
      <c r="C1447" s="546"/>
    </row>
    <row r="1448" spans="2:3">
      <c r="B1448" s="546"/>
      <c r="C1448" s="546"/>
    </row>
    <row r="1449" spans="2:3">
      <c r="B1449" s="546"/>
      <c r="C1449" s="546"/>
    </row>
    <row r="1450" spans="2:3">
      <c r="B1450" s="546"/>
      <c r="C1450" s="546"/>
    </row>
    <row r="1451" spans="2:3">
      <c r="B1451" s="546"/>
      <c r="C1451" s="546"/>
    </row>
    <row r="1452" spans="2:3">
      <c r="B1452" s="546"/>
      <c r="C1452" s="546"/>
    </row>
    <row r="1453" spans="2:3">
      <c r="B1453" s="546"/>
      <c r="C1453" s="546"/>
    </row>
    <row r="1454" spans="2:3">
      <c r="B1454" s="546"/>
      <c r="C1454" s="546"/>
    </row>
    <row r="1455" spans="2:3">
      <c r="B1455" s="546"/>
      <c r="C1455" s="546"/>
    </row>
    <row r="1456" spans="2:3">
      <c r="B1456" s="546"/>
      <c r="C1456" s="546"/>
    </row>
    <row r="1457" spans="2:3">
      <c r="B1457" s="546"/>
      <c r="C1457" s="546"/>
    </row>
    <row r="1458" spans="2:3">
      <c r="B1458" s="546"/>
      <c r="C1458" s="546"/>
    </row>
    <row r="1459" spans="2:3">
      <c r="B1459" s="546"/>
      <c r="C1459" s="546"/>
    </row>
    <row r="1460" spans="2:3">
      <c r="B1460" s="546"/>
      <c r="C1460" s="546"/>
    </row>
    <row r="1461" spans="2:3">
      <c r="B1461" s="546"/>
      <c r="C1461" s="546"/>
    </row>
    <row r="1462" spans="2:3">
      <c r="B1462" s="546"/>
      <c r="C1462" s="546"/>
    </row>
    <row r="1463" spans="2:3">
      <c r="B1463" s="546"/>
      <c r="C1463" s="546"/>
    </row>
    <row r="1464" spans="2:3">
      <c r="B1464" s="546"/>
      <c r="C1464" s="546"/>
    </row>
    <row r="1465" spans="2:3">
      <c r="B1465" s="546"/>
      <c r="C1465" s="546"/>
    </row>
    <row r="1466" spans="2:3">
      <c r="B1466" s="546"/>
      <c r="C1466" s="546"/>
    </row>
    <row r="1467" spans="2:3">
      <c r="B1467" s="546"/>
      <c r="C1467" s="546"/>
    </row>
    <row r="1468" spans="2:3">
      <c r="B1468" s="546"/>
      <c r="C1468" s="546"/>
    </row>
    <row r="1469" spans="2:3">
      <c r="B1469" s="546"/>
      <c r="C1469" s="546"/>
    </row>
    <row r="1470" spans="2:3">
      <c r="B1470" s="546"/>
      <c r="C1470" s="546"/>
    </row>
    <row r="1471" spans="2:3">
      <c r="B1471" s="546"/>
      <c r="C1471" s="546"/>
    </row>
    <row r="1472" spans="2:3">
      <c r="B1472" s="546"/>
      <c r="C1472" s="546"/>
    </row>
    <row r="1473" spans="2:3">
      <c r="B1473" s="546"/>
      <c r="C1473" s="546"/>
    </row>
    <row r="1474" spans="2:3">
      <c r="B1474" s="546"/>
      <c r="C1474" s="546"/>
    </row>
    <row r="1475" spans="2:3">
      <c r="B1475" s="546"/>
      <c r="C1475" s="546"/>
    </row>
    <row r="1476" spans="2:3">
      <c r="B1476" s="546"/>
      <c r="C1476" s="546"/>
    </row>
    <row r="1477" spans="2:3">
      <c r="B1477" s="546"/>
      <c r="C1477" s="546"/>
    </row>
    <row r="1478" spans="2:3">
      <c r="B1478" s="546"/>
      <c r="C1478" s="546"/>
    </row>
    <row r="1479" spans="2:3">
      <c r="B1479" s="546"/>
      <c r="C1479" s="546"/>
    </row>
    <row r="1480" spans="2:3">
      <c r="B1480" s="546"/>
      <c r="C1480" s="546"/>
    </row>
    <row r="1481" spans="2:3">
      <c r="B1481" s="546"/>
      <c r="C1481" s="546"/>
    </row>
    <row r="1482" spans="2:3">
      <c r="B1482" s="546"/>
      <c r="C1482" s="546"/>
    </row>
    <row r="1483" spans="2:3">
      <c r="B1483" s="546"/>
      <c r="C1483" s="546"/>
    </row>
    <row r="1484" spans="2:3">
      <c r="B1484" s="546"/>
      <c r="C1484" s="546"/>
    </row>
    <row r="1485" spans="2:3">
      <c r="B1485" s="546"/>
      <c r="C1485" s="546"/>
    </row>
    <row r="1486" spans="2:3">
      <c r="B1486" s="546"/>
      <c r="C1486" s="546"/>
    </row>
    <row r="1487" spans="2:3">
      <c r="B1487" s="546"/>
      <c r="C1487" s="546"/>
    </row>
    <row r="1488" spans="2:3">
      <c r="B1488" s="546"/>
      <c r="C1488" s="546"/>
    </row>
    <row r="1489" spans="2:3">
      <c r="B1489" s="546"/>
      <c r="C1489" s="546"/>
    </row>
    <row r="1490" spans="2:3">
      <c r="B1490" s="546"/>
      <c r="C1490" s="546"/>
    </row>
    <row r="1491" spans="2:3">
      <c r="B1491" s="546"/>
      <c r="C1491" s="546"/>
    </row>
    <row r="1492" spans="2:3">
      <c r="B1492" s="546"/>
      <c r="C1492" s="546"/>
    </row>
    <row r="1493" spans="2:3">
      <c r="B1493" s="546"/>
      <c r="C1493" s="546"/>
    </row>
    <row r="1494" spans="2:3">
      <c r="B1494" s="546"/>
      <c r="C1494" s="546"/>
    </row>
    <row r="1495" spans="2:3">
      <c r="B1495" s="546"/>
      <c r="C1495" s="546"/>
    </row>
    <row r="1496" spans="2:3">
      <c r="B1496" s="546"/>
      <c r="C1496" s="546"/>
    </row>
    <row r="1497" spans="2:3">
      <c r="B1497" s="546"/>
      <c r="C1497" s="546"/>
    </row>
    <row r="1498" spans="2:3">
      <c r="B1498" s="546"/>
      <c r="C1498" s="546"/>
    </row>
    <row r="1499" spans="2:3">
      <c r="B1499" s="546"/>
      <c r="C1499" s="546"/>
    </row>
    <row r="1500" spans="2:3">
      <c r="B1500" s="546"/>
      <c r="C1500" s="546"/>
    </row>
    <row r="1501" spans="2:3">
      <c r="B1501" s="546"/>
      <c r="C1501" s="546"/>
    </row>
    <row r="1502" spans="2:3">
      <c r="B1502" s="546"/>
      <c r="C1502" s="546"/>
    </row>
    <row r="1503" spans="2:3">
      <c r="B1503" s="546"/>
      <c r="C1503" s="546"/>
    </row>
    <row r="1504" spans="2:3">
      <c r="B1504" s="546"/>
      <c r="C1504" s="546"/>
    </row>
    <row r="1505" spans="2:3">
      <c r="B1505" s="546"/>
      <c r="C1505" s="546"/>
    </row>
    <row r="1506" spans="2:3">
      <c r="B1506" s="546"/>
      <c r="C1506" s="546"/>
    </row>
    <row r="1507" spans="2:3">
      <c r="B1507" s="546"/>
      <c r="C1507" s="546"/>
    </row>
    <row r="1508" spans="2:3">
      <c r="B1508" s="546"/>
      <c r="C1508" s="546"/>
    </row>
    <row r="1509" spans="2:3">
      <c r="B1509" s="546"/>
      <c r="C1509" s="546"/>
    </row>
    <row r="1510" spans="2:3">
      <c r="B1510" s="546"/>
      <c r="C1510" s="546"/>
    </row>
    <row r="1511" spans="2:3">
      <c r="B1511" s="546"/>
      <c r="C1511" s="546"/>
    </row>
    <row r="1512" spans="2:3">
      <c r="B1512" s="546"/>
      <c r="C1512" s="546"/>
    </row>
    <row r="1513" spans="2:3">
      <c r="B1513" s="546"/>
      <c r="C1513" s="546"/>
    </row>
    <row r="1514" spans="2:3">
      <c r="B1514" s="546"/>
      <c r="C1514" s="546"/>
    </row>
    <row r="1515" spans="2:3">
      <c r="B1515" s="546"/>
      <c r="C1515" s="546"/>
    </row>
    <row r="1516" spans="2:3">
      <c r="B1516" s="546"/>
      <c r="C1516" s="546"/>
    </row>
    <row r="1517" spans="2:3">
      <c r="B1517" s="546"/>
      <c r="C1517" s="546"/>
    </row>
    <row r="1518" spans="2:3">
      <c r="B1518" s="546"/>
      <c r="C1518" s="546"/>
    </row>
    <row r="1519" spans="2:3">
      <c r="B1519" s="546"/>
      <c r="C1519" s="546"/>
    </row>
    <row r="1520" spans="2:3">
      <c r="B1520" s="546"/>
      <c r="C1520" s="546"/>
    </row>
    <row r="1521" spans="2:3">
      <c r="B1521" s="546"/>
      <c r="C1521" s="546"/>
    </row>
    <row r="1522" spans="2:3">
      <c r="B1522" s="546"/>
      <c r="C1522" s="546"/>
    </row>
    <row r="1523" spans="2:3">
      <c r="B1523" s="546"/>
      <c r="C1523" s="546"/>
    </row>
    <row r="1524" spans="2:3">
      <c r="B1524" s="546"/>
      <c r="C1524" s="546"/>
    </row>
    <row r="1525" spans="2:3">
      <c r="B1525" s="546"/>
      <c r="C1525" s="546"/>
    </row>
    <row r="1526" spans="2:3">
      <c r="B1526" s="546"/>
      <c r="C1526" s="546"/>
    </row>
    <row r="1527" spans="2:3">
      <c r="B1527" s="546"/>
      <c r="C1527" s="546"/>
    </row>
    <row r="1528" spans="2:3">
      <c r="B1528" s="546"/>
      <c r="C1528" s="546"/>
    </row>
    <row r="1529" spans="2:3">
      <c r="B1529" s="546"/>
      <c r="C1529" s="546"/>
    </row>
    <row r="1530" spans="2:3">
      <c r="B1530" s="546"/>
      <c r="C1530" s="546"/>
    </row>
    <row r="1531" spans="2:3">
      <c r="B1531" s="546"/>
      <c r="C1531" s="546"/>
    </row>
    <row r="1532" spans="2:3">
      <c r="B1532" s="546"/>
      <c r="C1532" s="546"/>
    </row>
    <row r="1533" spans="2:3">
      <c r="B1533" s="546"/>
      <c r="C1533" s="546"/>
    </row>
    <row r="1534" spans="2:3">
      <c r="B1534" s="546"/>
      <c r="C1534" s="546"/>
    </row>
    <row r="1535" spans="2:3">
      <c r="B1535" s="546"/>
      <c r="C1535" s="546"/>
    </row>
    <row r="1536" spans="2:3">
      <c r="B1536" s="546"/>
      <c r="C1536" s="546"/>
    </row>
    <row r="1537" spans="2:3">
      <c r="B1537" s="546"/>
      <c r="C1537" s="546"/>
    </row>
    <row r="1538" spans="2:3">
      <c r="B1538" s="546"/>
      <c r="C1538" s="546"/>
    </row>
    <row r="1539" spans="2:3">
      <c r="B1539" s="546"/>
      <c r="C1539" s="546"/>
    </row>
    <row r="1540" spans="2:3">
      <c r="B1540" s="546"/>
      <c r="C1540" s="546"/>
    </row>
    <row r="1541" spans="2:3">
      <c r="B1541" s="546"/>
      <c r="C1541" s="546"/>
    </row>
    <row r="1542" spans="2:3">
      <c r="B1542" s="546"/>
      <c r="C1542" s="546"/>
    </row>
    <row r="1543" spans="2:3">
      <c r="B1543" s="546"/>
      <c r="C1543" s="546"/>
    </row>
    <row r="1544" spans="2:3">
      <c r="B1544" s="546"/>
      <c r="C1544" s="546"/>
    </row>
    <row r="1545" spans="2:3">
      <c r="B1545" s="546"/>
      <c r="C1545" s="546"/>
    </row>
    <row r="1546" spans="2:3">
      <c r="B1546" s="546"/>
      <c r="C1546" s="546"/>
    </row>
    <row r="1547" spans="2:3">
      <c r="B1547" s="546"/>
      <c r="C1547" s="546"/>
    </row>
    <row r="1548" spans="2:3">
      <c r="B1548" s="546"/>
      <c r="C1548" s="546"/>
    </row>
    <row r="1549" spans="2:3">
      <c r="B1549" s="546"/>
      <c r="C1549" s="546"/>
    </row>
    <row r="1550" spans="2:3">
      <c r="B1550" s="546"/>
      <c r="C1550" s="546"/>
    </row>
    <row r="1551" spans="2:3">
      <c r="B1551" s="546"/>
      <c r="C1551" s="546"/>
    </row>
    <row r="1552" spans="2:3">
      <c r="B1552" s="546"/>
      <c r="C1552" s="546"/>
    </row>
    <row r="1553" spans="2:3">
      <c r="B1553" s="546"/>
      <c r="C1553" s="546"/>
    </row>
    <row r="1554" spans="2:3">
      <c r="B1554" s="546"/>
      <c r="C1554" s="546"/>
    </row>
    <row r="1555" spans="2:3">
      <c r="B1555" s="546"/>
      <c r="C1555" s="546"/>
    </row>
    <row r="1556" spans="2:3">
      <c r="B1556" s="546"/>
      <c r="C1556" s="546"/>
    </row>
    <row r="1557" spans="2:3">
      <c r="B1557" s="546"/>
      <c r="C1557" s="546"/>
    </row>
    <row r="1558" spans="2:3">
      <c r="B1558" s="546"/>
      <c r="C1558" s="546"/>
    </row>
    <row r="1559" spans="2:3">
      <c r="B1559" s="546"/>
      <c r="C1559" s="546"/>
    </row>
    <row r="1560" spans="2:3">
      <c r="B1560" s="546"/>
      <c r="C1560" s="546"/>
    </row>
    <row r="1561" spans="2:3">
      <c r="B1561" s="546"/>
      <c r="C1561" s="546"/>
    </row>
    <row r="1562" spans="2:3">
      <c r="B1562" s="546"/>
      <c r="C1562" s="546"/>
    </row>
    <row r="1563" spans="2:3">
      <c r="B1563" s="546"/>
      <c r="C1563" s="546"/>
    </row>
    <row r="1564" spans="2:3">
      <c r="B1564" s="546"/>
      <c r="C1564" s="546"/>
    </row>
    <row r="1565" spans="2:3">
      <c r="B1565" s="546"/>
      <c r="C1565" s="546"/>
    </row>
    <row r="1566" spans="2:3">
      <c r="B1566" s="546"/>
      <c r="C1566" s="546"/>
    </row>
    <row r="1567" spans="2:3">
      <c r="B1567" s="546"/>
      <c r="C1567" s="546"/>
    </row>
    <row r="1568" spans="2:3">
      <c r="B1568" s="546"/>
      <c r="C1568" s="546"/>
    </row>
    <row r="1569" spans="2:3">
      <c r="B1569" s="546"/>
      <c r="C1569" s="546"/>
    </row>
    <row r="1570" spans="2:3">
      <c r="B1570" s="546"/>
      <c r="C1570" s="546"/>
    </row>
    <row r="1571" spans="2:3">
      <c r="B1571" s="546"/>
      <c r="C1571" s="546"/>
    </row>
    <row r="1572" spans="2:3">
      <c r="B1572" s="546"/>
      <c r="C1572" s="546"/>
    </row>
    <row r="1573" spans="2:3">
      <c r="B1573" s="546"/>
      <c r="C1573" s="546"/>
    </row>
    <row r="1574" spans="2:3">
      <c r="B1574" s="546"/>
      <c r="C1574" s="546"/>
    </row>
    <row r="1575" spans="2:3">
      <c r="B1575" s="546"/>
      <c r="C1575" s="546"/>
    </row>
    <row r="1576" spans="2:3">
      <c r="B1576" s="546"/>
      <c r="C1576" s="546"/>
    </row>
    <row r="1577" spans="2:3">
      <c r="B1577" s="546"/>
      <c r="C1577" s="546"/>
    </row>
    <row r="1578" spans="2:3">
      <c r="B1578" s="546"/>
      <c r="C1578" s="546"/>
    </row>
    <row r="1579" spans="2:3">
      <c r="B1579" s="546"/>
      <c r="C1579" s="546"/>
    </row>
    <row r="1580" spans="2:3">
      <c r="B1580" s="546"/>
      <c r="C1580" s="546"/>
    </row>
    <row r="1581" spans="2:3">
      <c r="B1581" s="546"/>
      <c r="C1581" s="546"/>
    </row>
    <row r="1582" spans="2:3">
      <c r="B1582" s="546"/>
      <c r="C1582" s="546"/>
    </row>
    <row r="1583" spans="2:3">
      <c r="B1583" s="546"/>
      <c r="C1583" s="546"/>
    </row>
    <row r="1584" spans="2:3">
      <c r="B1584" s="546"/>
      <c r="C1584" s="546"/>
    </row>
    <row r="1585" spans="2:3">
      <c r="B1585" s="546"/>
      <c r="C1585" s="546"/>
    </row>
    <row r="1586" spans="2:3">
      <c r="B1586" s="546"/>
      <c r="C1586" s="546"/>
    </row>
    <row r="1587" spans="2:3">
      <c r="B1587" s="546"/>
      <c r="C1587" s="546"/>
    </row>
    <row r="1588" spans="2:3">
      <c r="B1588" s="546"/>
      <c r="C1588" s="546"/>
    </row>
    <row r="1589" spans="2:3">
      <c r="B1589" s="546"/>
      <c r="C1589" s="546"/>
    </row>
    <row r="1590" spans="2:3">
      <c r="B1590" s="546"/>
      <c r="C1590" s="546"/>
    </row>
    <row r="1591" spans="2:3">
      <c r="B1591" s="546"/>
      <c r="C1591" s="546"/>
    </row>
    <row r="1592" spans="2:3">
      <c r="B1592" s="546"/>
      <c r="C1592" s="546"/>
    </row>
    <row r="1593" spans="2:3">
      <c r="B1593" s="546"/>
      <c r="C1593" s="546"/>
    </row>
    <row r="1594" spans="2:3">
      <c r="B1594" s="546"/>
      <c r="C1594" s="546"/>
    </row>
    <row r="1595" spans="2:3">
      <c r="B1595" s="546"/>
      <c r="C1595" s="546"/>
    </row>
    <row r="1596" spans="2:3">
      <c r="B1596" s="546"/>
      <c r="C1596" s="546"/>
    </row>
    <row r="1597" spans="2:3">
      <c r="B1597" s="546"/>
      <c r="C1597" s="546"/>
    </row>
    <row r="1598" spans="2:3">
      <c r="B1598" s="546"/>
      <c r="C1598" s="546"/>
    </row>
    <row r="1599" spans="2:3">
      <c r="B1599" s="546"/>
      <c r="C1599" s="546"/>
    </row>
    <row r="1600" spans="2:3">
      <c r="B1600" s="546"/>
      <c r="C1600" s="546"/>
    </row>
    <row r="1601" spans="2:3">
      <c r="B1601" s="546"/>
      <c r="C1601" s="546"/>
    </row>
    <row r="1602" spans="2:3">
      <c r="B1602" s="546"/>
      <c r="C1602" s="546"/>
    </row>
    <row r="1603" spans="2:3">
      <c r="B1603" s="546"/>
      <c r="C1603" s="546"/>
    </row>
    <row r="1604" spans="2:3">
      <c r="B1604" s="546"/>
      <c r="C1604" s="546"/>
    </row>
    <row r="1605" spans="2:3">
      <c r="B1605" s="546"/>
      <c r="C1605" s="546"/>
    </row>
    <row r="1606" spans="2:3">
      <c r="B1606" s="546"/>
      <c r="C1606" s="546"/>
    </row>
    <row r="1607" spans="2:3">
      <c r="B1607" s="546"/>
      <c r="C1607" s="546"/>
    </row>
    <row r="1608" spans="2:3">
      <c r="B1608" s="546"/>
      <c r="C1608" s="546"/>
    </row>
    <row r="1609" spans="2:3">
      <c r="B1609" s="546"/>
      <c r="C1609" s="546"/>
    </row>
    <row r="1610" spans="2:3">
      <c r="B1610" s="546"/>
      <c r="C1610" s="546"/>
    </row>
    <row r="1611" spans="2:3">
      <c r="B1611" s="546"/>
      <c r="C1611" s="546"/>
    </row>
    <row r="1612" spans="2:3">
      <c r="B1612" s="546"/>
      <c r="C1612" s="546"/>
    </row>
    <row r="1613" spans="2:3">
      <c r="B1613" s="546"/>
      <c r="C1613" s="546"/>
    </row>
    <row r="1614" spans="2:3">
      <c r="B1614" s="546"/>
      <c r="C1614" s="546"/>
    </row>
    <row r="1615" spans="2:3">
      <c r="B1615" s="546"/>
      <c r="C1615" s="546"/>
    </row>
    <row r="1616" spans="2:3">
      <c r="B1616" s="546"/>
      <c r="C1616" s="546"/>
    </row>
    <row r="1617" spans="2:3">
      <c r="B1617" s="546"/>
      <c r="C1617" s="546"/>
    </row>
    <row r="1618" spans="2:3">
      <c r="B1618" s="546"/>
      <c r="C1618" s="546"/>
    </row>
    <row r="1619" spans="2:3">
      <c r="B1619" s="546"/>
      <c r="C1619" s="546"/>
    </row>
    <row r="1620" spans="2:3">
      <c r="B1620" s="546"/>
      <c r="C1620" s="546"/>
    </row>
    <row r="1621" spans="2:3">
      <c r="B1621" s="546"/>
      <c r="C1621" s="546"/>
    </row>
    <row r="1622" spans="2:3">
      <c r="B1622" s="546"/>
      <c r="C1622" s="546"/>
    </row>
    <row r="1623" spans="2:3">
      <c r="B1623" s="546"/>
      <c r="C1623" s="546"/>
    </row>
    <row r="1624" spans="2:3">
      <c r="B1624" s="546"/>
      <c r="C1624" s="546"/>
    </row>
    <row r="1625" spans="2:3">
      <c r="B1625" s="546"/>
      <c r="C1625" s="546"/>
    </row>
    <row r="1626" spans="2:3">
      <c r="B1626" s="546"/>
      <c r="C1626" s="546"/>
    </row>
    <row r="1627" spans="2:3">
      <c r="B1627" s="546"/>
      <c r="C1627" s="546"/>
    </row>
    <row r="1628" spans="2:3">
      <c r="B1628" s="546"/>
      <c r="C1628" s="546"/>
    </row>
    <row r="1629" spans="2:3">
      <c r="B1629" s="546"/>
      <c r="C1629" s="546"/>
    </row>
    <row r="1630" spans="2:3">
      <c r="B1630" s="546"/>
      <c r="C1630" s="546"/>
    </row>
    <row r="1631" spans="2:3">
      <c r="B1631" s="546"/>
      <c r="C1631" s="546"/>
    </row>
    <row r="1632" spans="2:3">
      <c r="B1632" s="546"/>
      <c r="C1632" s="546"/>
    </row>
    <row r="1633" spans="2:3">
      <c r="B1633" s="546"/>
      <c r="C1633" s="546"/>
    </row>
    <row r="1634" spans="2:3">
      <c r="B1634" s="546"/>
      <c r="C1634" s="546"/>
    </row>
    <row r="1635" spans="2:3">
      <c r="B1635" s="546"/>
      <c r="C1635" s="546"/>
    </row>
    <row r="1636" spans="2:3">
      <c r="B1636" s="546"/>
      <c r="C1636" s="546"/>
    </row>
    <row r="1637" spans="2:3">
      <c r="B1637" s="546"/>
      <c r="C1637" s="546"/>
    </row>
    <row r="1638" spans="2:3">
      <c r="B1638" s="546"/>
      <c r="C1638" s="546"/>
    </row>
    <row r="1639" spans="2:3">
      <c r="B1639" s="546"/>
      <c r="C1639" s="546"/>
    </row>
    <row r="1640" spans="2:3">
      <c r="B1640" s="546"/>
      <c r="C1640" s="546"/>
    </row>
    <row r="1641" spans="2:3">
      <c r="B1641" s="546"/>
      <c r="C1641" s="546"/>
    </row>
    <row r="1642" spans="2:3">
      <c r="B1642" s="546"/>
      <c r="C1642" s="546"/>
    </row>
    <row r="1643" spans="2:3">
      <c r="B1643" s="546"/>
      <c r="C1643" s="546"/>
    </row>
    <row r="1644" spans="2:3">
      <c r="B1644" s="546"/>
      <c r="C1644" s="546"/>
    </row>
    <row r="1645" spans="2:3">
      <c r="B1645" s="546"/>
      <c r="C1645" s="546"/>
    </row>
    <row r="1646" spans="2:3">
      <c r="B1646" s="546"/>
      <c r="C1646" s="546"/>
    </row>
    <row r="1647" spans="2:3">
      <c r="B1647" s="546"/>
      <c r="C1647" s="546"/>
    </row>
    <row r="1648" spans="2:3">
      <c r="B1648" s="546"/>
      <c r="C1648" s="546"/>
    </row>
    <row r="1649" spans="2:3">
      <c r="B1649" s="546"/>
      <c r="C1649" s="546"/>
    </row>
    <row r="1650" spans="2:3">
      <c r="B1650" s="546"/>
      <c r="C1650" s="546"/>
    </row>
    <row r="1651" spans="2:3">
      <c r="B1651" s="546"/>
      <c r="C1651" s="546"/>
    </row>
    <row r="1652" spans="2:3">
      <c r="B1652" s="546"/>
      <c r="C1652" s="546"/>
    </row>
    <row r="1653" spans="2:3">
      <c r="B1653" s="546"/>
      <c r="C1653" s="546"/>
    </row>
    <row r="1654" spans="2:3">
      <c r="B1654" s="546"/>
      <c r="C1654" s="546"/>
    </row>
    <row r="1655" spans="2:3">
      <c r="B1655" s="546"/>
      <c r="C1655" s="546"/>
    </row>
    <row r="1656" spans="2:3">
      <c r="B1656" s="546"/>
      <c r="C1656" s="546"/>
    </row>
    <row r="1657" spans="2:3">
      <c r="B1657" s="546"/>
      <c r="C1657" s="546"/>
    </row>
    <row r="1658" spans="2:3">
      <c r="B1658" s="546"/>
      <c r="C1658" s="546"/>
    </row>
    <row r="1659" spans="2:3">
      <c r="B1659" s="546"/>
      <c r="C1659" s="546"/>
    </row>
    <row r="1660" spans="2:3">
      <c r="B1660" s="546"/>
      <c r="C1660" s="546"/>
    </row>
    <row r="1661" spans="2:3">
      <c r="B1661" s="546"/>
      <c r="C1661" s="546"/>
    </row>
    <row r="1662" spans="2:3">
      <c r="B1662" s="546"/>
      <c r="C1662" s="546"/>
    </row>
    <row r="1663" spans="2:3">
      <c r="B1663" s="546"/>
      <c r="C1663" s="546"/>
    </row>
    <row r="1664" spans="2:3">
      <c r="B1664" s="546"/>
      <c r="C1664" s="546"/>
    </row>
    <row r="1665" spans="2:3">
      <c r="B1665" s="546"/>
      <c r="C1665" s="546"/>
    </row>
    <row r="1666" spans="2:3">
      <c r="B1666" s="546"/>
      <c r="C1666" s="546"/>
    </row>
    <row r="1667" spans="2:3">
      <c r="B1667" s="546"/>
      <c r="C1667" s="546"/>
    </row>
    <row r="1668" spans="2:3">
      <c r="B1668" s="546"/>
      <c r="C1668" s="546"/>
    </row>
    <row r="1669" spans="2:3">
      <c r="B1669" s="546"/>
      <c r="C1669" s="546"/>
    </row>
    <row r="1670" spans="2:3">
      <c r="B1670" s="546"/>
      <c r="C1670" s="546"/>
    </row>
    <row r="1671" spans="2:3">
      <c r="B1671" s="546"/>
      <c r="C1671" s="546"/>
    </row>
    <row r="1672" spans="2:3">
      <c r="B1672" s="546"/>
      <c r="C1672" s="546"/>
    </row>
    <row r="1673" spans="2:3">
      <c r="B1673" s="546"/>
      <c r="C1673" s="546"/>
    </row>
    <row r="1674" spans="2:3">
      <c r="B1674" s="546"/>
      <c r="C1674" s="546"/>
    </row>
    <row r="1675" spans="2:3">
      <c r="B1675" s="546"/>
      <c r="C1675" s="546"/>
    </row>
    <row r="1676" spans="2:3">
      <c r="B1676" s="546"/>
      <c r="C1676" s="546"/>
    </row>
    <row r="1677" spans="2:3">
      <c r="B1677" s="546"/>
      <c r="C1677" s="546"/>
    </row>
    <row r="1678" spans="2:3">
      <c r="B1678" s="546"/>
      <c r="C1678" s="546"/>
    </row>
    <row r="1679" spans="2:3">
      <c r="B1679" s="546"/>
      <c r="C1679" s="546"/>
    </row>
    <row r="1680" spans="2:3">
      <c r="B1680" s="546"/>
      <c r="C1680" s="546"/>
    </row>
    <row r="1681" spans="2:3">
      <c r="B1681" s="546"/>
      <c r="C1681" s="546"/>
    </row>
    <row r="1682" spans="2:3">
      <c r="B1682" s="546"/>
      <c r="C1682" s="546"/>
    </row>
    <row r="1683" spans="2:3">
      <c r="B1683" s="546"/>
      <c r="C1683" s="546"/>
    </row>
    <row r="1684" spans="2:3">
      <c r="B1684" s="546"/>
      <c r="C1684" s="546"/>
    </row>
    <row r="1685" spans="2:3">
      <c r="B1685" s="546"/>
      <c r="C1685" s="546"/>
    </row>
    <row r="1686" spans="2:3">
      <c r="B1686" s="546"/>
      <c r="C1686" s="546"/>
    </row>
    <row r="1687" spans="2:3">
      <c r="B1687" s="546"/>
      <c r="C1687" s="546"/>
    </row>
    <row r="1688" spans="2:3">
      <c r="B1688" s="546"/>
      <c r="C1688" s="546"/>
    </row>
    <row r="1689" spans="2:3">
      <c r="B1689" s="546"/>
      <c r="C1689" s="546"/>
    </row>
    <row r="1690" spans="2:3">
      <c r="B1690" s="546"/>
      <c r="C1690" s="546"/>
    </row>
    <row r="1691" spans="2:3">
      <c r="B1691" s="546"/>
      <c r="C1691" s="546"/>
    </row>
    <row r="1692" spans="2:3">
      <c r="B1692" s="546"/>
      <c r="C1692" s="546"/>
    </row>
    <row r="1693" spans="2:3">
      <c r="B1693" s="546"/>
      <c r="C1693" s="546"/>
    </row>
    <row r="1694" spans="2:3">
      <c r="B1694" s="546"/>
      <c r="C1694" s="546"/>
    </row>
    <row r="1695" spans="2:3">
      <c r="B1695" s="546"/>
      <c r="C1695" s="546"/>
    </row>
    <row r="1696" spans="2:3">
      <c r="B1696" s="546"/>
      <c r="C1696" s="546"/>
    </row>
    <row r="1697" spans="2:3">
      <c r="B1697" s="546"/>
      <c r="C1697" s="546"/>
    </row>
    <row r="1698" spans="2:3">
      <c r="B1698" s="546"/>
      <c r="C1698" s="546"/>
    </row>
    <row r="1699" spans="2:3">
      <c r="B1699" s="546"/>
      <c r="C1699" s="546"/>
    </row>
    <row r="1700" spans="2:3">
      <c r="B1700" s="546"/>
      <c r="C1700" s="546"/>
    </row>
    <row r="1701" spans="2:3">
      <c r="B1701" s="546"/>
      <c r="C1701" s="546"/>
    </row>
    <row r="1702" spans="2:3">
      <c r="B1702" s="546"/>
      <c r="C1702" s="546"/>
    </row>
    <row r="1703" spans="2:3">
      <c r="B1703" s="546"/>
      <c r="C1703" s="546"/>
    </row>
    <row r="1704" spans="2:3">
      <c r="B1704" s="546"/>
      <c r="C1704" s="546"/>
    </row>
    <row r="1705" spans="2:3">
      <c r="B1705" s="546"/>
      <c r="C1705" s="546"/>
    </row>
    <row r="1706" spans="2:3">
      <c r="B1706" s="546"/>
      <c r="C1706" s="546"/>
    </row>
    <row r="1707" spans="2:3">
      <c r="B1707" s="546"/>
      <c r="C1707" s="546"/>
    </row>
    <row r="1708" spans="2:3">
      <c r="B1708" s="546"/>
      <c r="C1708" s="546"/>
    </row>
    <row r="1709" spans="2:3">
      <c r="B1709" s="546"/>
      <c r="C1709" s="546"/>
    </row>
    <row r="1710" spans="2:3">
      <c r="B1710" s="546"/>
      <c r="C1710" s="546"/>
    </row>
    <row r="1711" spans="2:3">
      <c r="B1711" s="546"/>
      <c r="C1711" s="546"/>
    </row>
    <row r="1712" spans="2:3">
      <c r="B1712" s="546"/>
      <c r="C1712" s="546"/>
    </row>
    <row r="1713" spans="2:3">
      <c r="B1713" s="546"/>
      <c r="C1713" s="546"/>
    </row>
    <row r="1714" spans="2:3">
      <c r="B1714" s="546"/>
      <c r="C1714" s="546"/>
    </row>
    <row r="1715" spans="2:3">
      <c r="B1715" s="546"/>
      <c r="C1715" s="546"/>
    </row>
    <row r="1716" spans="2:3">
      <c r="B1716" s="546"/>
      <c r="C1716" s="546"/>
    </row>
    <row r="1717" spans="2:3">
      <c r="B1717" s="546"/>
      <c r="C1717" s="546"/>
    </row>
    <row r="1718" spans="2:3">
      <c r="B1718" s="546"/>
      <c r="C1718" s="546"/>
    </row>
    <row r="1719" spans="2:3">
      <c r="B1719" s="546"/>
      <c r="C1719" s="546"/>
    </row>
    <row r="1720" spans="2:3">
      <c r="B1720" s="546"/>
      <c r="C1720" s="546"/>
    </row>
    <row r="1721" spans="2:3">
      <c r="B1721" s="546"/>
      <c r="C1721" s="546"/>
    </row>
    <row r="1722" spans="2:3">
      <c r="B1722" s="546"/>
      <c r="C1722" s="546"/>
    </row>
    <row r="1723" spans="2:3">
      <c r="B1723" s="546"/>
      <c r="C1723" s="546"/>
    </row>
    <row r="1724" spans="2:3">
      <c r="B1724" s="546"/>
      <c r="C1724" s="546"/>
    </row>
    <row r="1725" spans="2:3">
      <c r="B1725" s="546"/>
      <c r="C1725" s="546"/>
    </row>
    <row r="1726" spans="2:3">
      <c r="B1726" s="546"/>
      <c r="C1726" s="546"/>
    </row>
    <row r="1727" spans="2:3">
      <c r="B1727" s="546"/>
      <c r="C1727" s="546"/>
    </row>
    <row r="1728" spans="2:3">
      <c r="B1728" s="546"/>
      <c r="C1728" s="546"/>
    </row>
    <row r="1729" spans="2:3">
      <c r="B1729" s="546"/>
      <c r="C1729" s="546"/>
    </row>
    <row r="1730" spans="2:3">
      <c r="B1730" s="546"/>
      <c r="C1730" s="546"/>
    </row>
    <row r="1731" spans="2:3">
      <c r="B1731" s="546"/>
      <c r="C1731" s="546"/>
    </row>
    <row r="1732" spans="2:3">
      <c r="B1732" s="546"/>
      <c r="C1732" s="546"/>
    </row>
    <row r="1733" spans="2:3">
      <c r="B1733" s="546"/>
      <c r="C1733" s="546"/>
    </row>
    <row r="1734" spans="2:3">
      <c r="B1734" s="546"/>
      <c r="C1734" s="546"/>
    </row>
    <row r="1735" spans="2:3">
      <c r="B1735" s="546"/>
      <c r="C1735" s="546"/>
    </row>
    <row r="1736" spans="2:3">
      <c r="B1736" s="546"/>
      <c r="C1736" s="546"/>
    </row>
    <row r="1737" spans="2:3">
      <c r="B1737" s="546"/>
      <c r="C1737" s="546"/>
    </row>
    <row r="1738" spans="2:3">
      <c r="B1738" s="546"/>
      <c r="C1738" s="546"/>
    </row>
    <row r="1739" spans="2:3">
      <c r="B1739" s="546"/>
      <c r="C1739" s="546"/>
    </row>
    <row r="1740" spans="2:3">
      <c r="B1740" s="546"/>
      <c r="C1740" s="546"/>
    </row>
    <row r="1741" spans="2:3">
      <c r="B1741" s="546"/>
      <c r="C1741" s="546"/>
    </row>
    <row r="1742" spans="2:3">
      <c r="B1742" s="546"/>
      <c r="C1742" s="546"/>
    </row>
    <row r="1743" spans="2:3">
      <c r="B1743" s="546"/>
      <c r="C1743" s="546"/>
    </row>
    <row r="1744" spans="2:3">
      <c r="B1744" s="546"/>
      <c r="C1744" s="546"/>
    </row>
    <row r="1745" spans="2:3">
      <c r="B1745" s="546"/>
      <c r="C1745" s="546"/>
    </row>
    <row r="1746" spans="2:3">
      <c r="B1746" s="546"/>
      <c r="C1746" s="546"/>
    </row>
    <row r="1747" spans="2:3">
      <c r="B1747" s="546"/>
      <c r="C1747" s="546"/>
    </row>
    <row r="1748" spans="2:3">
      <c r="B1748" s="546"/>
      <c r="C1748" s="546"/>
    </row>
    <row r="1749" spans="2:3">
      <c r="B1749" s="546"/>
      <c r="C1749" s="546"/>
    </row>
    <row r="1750" spans="2:3">
      <c r="B1750" s="546"/>
      <c r="C1750" s="546"/>
    </row>
    <row r="1751" spans="2:3">
      <c r="B1751" s="546"/>
      <c r="C1751" s="546"/>
    </row>
    <row r="1752" spans="2:3">
      <c r="B1752" s="546"/>
      <c r="C1752" s="546"/>
    </row>
    <row r="1753" spans="2:3">
      <c r="B1753" s="546"/>
      <c r="C1753" s="546"/>
    </row>
    <row r="1754" spans="2:3">
      <c r="B1754" s="546"/>
      <c r="C1754" s="546"/>
    </row>
    <row r="1755" spans="2:3">
      <c r="B1755" s="546"/>
      <c r="C1755" s="546"/>
    </row>
    <row r="1756" spans="2:3">
      <c r="B1756" s="546"/>
      <c r="C1756" s="546"/>
    </row>
    <row r="1757" spans="2:3">
      <c r="B1757" s="546"/>
      <c r="C1757" s="546"/>
    </row>
    <row r="1758" spans="2:3">
      <c r="B1758" s="546"/>
      <c r="C1758" s="546"/>
    </row>
    <row r="1759" spans="2:3">
      <c r="B1759" s="546"/>
      <c r="C1759" s="546"/>
    </row>
    <row r="1760" spans="2:3">
      <c r="B1760" s="546"/>
      <c r="C1760" s="546"/>
    </row>
    <row r="1761" spans="2:3">
      <c r="B1761" s="546"/>
      <c r="C1761" s="546"/>
    </row>
    <row r="1762" spans="2:3">
      <c r="B1762" s="546"/>
      <c r="C1762" s="546"/>
    </row>
    <row r="1763" spans="2:3">
      <c r="B1763" s="546"/>
      <c r="C1763" s="546"/>
    </row>
    <row r="1764" spans="2:3">
      <c r="B1764" s="546"/>
      <c r="C1764" s="546"/>
    </row>
    <row r="1765" spans="2:3">
      <c r="B1765" s="546"/>
      <c r="C1765" s="546"/>
    </row>
    <row r="1766" spans="2:3">
      <c r="B1766" s="546"/>
      <c r="C1766" s="546"/>
    </row>
    <row r="1767" spans="2:3">
      <c r="B1767" s="546"/>
      <c r="C1767" s="546"/>
    </row>
    <row r="1768" spans="2:3">
      <c r="B1768" s="546"/>
      <c r="C1768" s="546"/>
    </row>
    <row r="1769" spans="2:3">
      <c r="B1769" s="546"/>
      <c r="C1769" s="546"/>
    </row>
    <row r="1770" spans="2:3">
      <c r="B1770" s="546"/>
      <c r="C1770" s="546"/>
    </row>
    <row r="1771" spans="2:3">
      <c r="B1771" s="546"/>
      <c r="C1771" s="546"/>
    </row>
    <row r="1772" spans="2:3">
      <c r="B1772" s="546"/>
      <c r="C1772" s="546"/>
    </row>
    <row r="1773" spans="2:3">
      <c r="B1773" s="546"/>
      <c r="C1773" s="546"/>
    </row>
    <row r="1774" spans="2:3">
      <c r="B1774" s="546"/>
      <c r="C1774" s="546"/>
    </row>
    <row r="1775" spans="2:3">
      <c r="B1775" s="546"/>
      <c r="C1775" s="546"/>
    </row>
    <row r="1776" spans="2:3">
      <c r="B1776" s="546"/>
      <c r="C1776" s="546"/>
    </row>
    <row r="1777" spans="2:3">
      <c r="B1777" s="546"/>
      <c r="C1777" s="546"/>
    </row>
    <row r="1778" spans="2:3">
      <c r="B1778" s="546"/>
      <c r="C1778" s="546"/>
    </row>
    <row r="1779" spans="2:3">
      <c r="B1779" s="546"/>
      <c r="C1779" s="546"/>
    </row>
    <row r="1780" spans="2:3">
      <c r="B1780" s="546"/>
      <c r="C1780" s="546"/>
    </row>
    <row r="1781" spans="2:3">
      <c r="B1781" s="546"/>
      <c r="C1781" s="546"/>
    </row>
    <row r="1782" spans="2:3">
      <c r="B1782" s="546"/>
      <c r="C1782" s="546"/>
    </row>
    <row r="1783" spans="2:3">
      <c r="B1783" s="546"/>
      <c r="C1783" s="546"/>
    </row>
    <row r="1784" spans="2:3">
      <c r="B1784" s="546"/>
      <c r="C1784" s="546"/>
    </row>
    <row r="1785" spans="2:3">
      <c r="B1785" s="546"/>
      <c r="C1785" s="546"/>
    </row>
    <row r="1786" spans="2:3">
      <c r="B1786" s="546"/>
      <c r="C1786" s="546"/>
    </row>
    <row r="1787" spans="2:3">
      <c r="B1787" s="546"/>
      <c r="C1787" s="546"/>
    </row>
    <row r="1788" spans="2:3">
      <c r="B1788" s="546"/>
      <c r="C1788" s="546"/>
    </row>
    <row r="1789" spans="2:3">
      <c r="B1789" s="546"/>
      <c r="C1789" s="546"/>
    </row>
    <row r="1790" spans="2:3">
      <c r="B1790" s="546"/>
      <c r="C1790" s="546"/>
    </row>
    <row r="1791" spans="2:3">
      <c r="B1791" s="546"/>
      <c r="C1791" s="546"/>
    </row>
    <row r="1792" spans="2:3">
      <c r="B1792" s="546"/>
      <c r="C1792" s="546"/>
    </row>
    <row r="1793" spans="2:3">
      <c r="B1793" s="546"/>
      <c r="C1793" s="546"/>
    </row>
    <row r="1794" spans="2:3">
      <c r="B1794" s="546"/>
      <c r="C1794" s="546"/>
    </row>
    <row r="1795" spans="2:3">
      <c r="B1795" s="546"/>
      <c r="C1795" s="546"/>
    </row>
    <row r="1796" spans="2:3">
      <c r="B1796" s="546"/>
      <c r="C1796" s="546"/>
    </row>
    <row r="1797" spans="2:3">
      <c r="B1797" s="546"/>
      <c r="C1797" s="546"/>
    </row>
    <row r="1798" spans="2:3">
      <c r="B1798" s="546"/>
      <c r="C1798" s="546"/>
    </row>
    <row r="1799" spans="2:3">
      <c r="B1799" s="546"/>
      <c r="C1799" s="546"/>
    </row>
    <row r="1800" spans="2:3">
      <c r="B1800" s="546"/>
      <c r="C1800" s="546"/>
    </row>
    <row r="1801" spans="2:3">
      <c r="B1801" s="546"/>
      <c r="C1801" s="546"/>
    </row>
    <row r="1802" spans="2:3">
      <c r="B1802" s="546"/>
      <c r="C1802" s="546"/>
    </row>
    <row r="1803" spans="2:3">
      <c r="B1803" s="546"/>
      <c r="C1803" s="546"/>
    </row>
    <row r="1804" spans="2:3">
      <c r="B1804" s="546"/>
      <c r="C1804" s="546"/>
    </row>
    <row r="1805" spans="2:3">
      <c r="B1805" s="546"/>
      <c r="C1805" s="546"/>
    </row>
    <row r="1806" spans="2:3">
      <c r="B1806" s="546"/>
      <c r="C1806" s="546"/>
    </row>
    <row r="1807" spans="2:3">
      <c r="B1807" s="546"/>
      <c r="C1807" s="546"/>
    </row>
    <row r="1808" spans="2:3">
      <c r="B1808" s="546"/>
      <c r="C1808" s="546"/>
    </row>
    <row r="1809" spans="2:3">
      <c r="B1809" s="546"/>
      <c r="C1809" s="546"/>
    </row>
    <row r="1810" spans="2:3">
      <c r="B1810" s="546"/>
      <c r="C1810" s="546"/>
    </row>
    <row r="1811" spans="2:3">
      <c r="B1811" s="546"/>
      <c r="C1811" s="546"/>
    </row>
    <row r="1812" spans="2:3">
      <c r="B1812" s="546"/>
      <c r="C1812" s="546"/>
    </row>
    <row r="1813" spans="2:3">
      <c r="B1813" s="546"/>
      <c r="C1813" s="546"/>
    </row>
    <row r="1814" spans="2:3">
      <c r="B1814" s="546"/>
      <c r="C1814" s="546"/>
    </row>
    <row r="1815" spans="2:3">
      <c r="B1815" s="546"/>
      <c r="C1815" s="546"/>
    </row>
    <row r="1816" spans="2:3">
      <c r="B1816" s="546"/>
      <c r="C1816" s="546"/>
    </row>
    <row r="1817" spans="2:3">
      <c r="B1817" s="546"/>
      <c r="C1817" s="546"/>
    </row>
    <row r="1818" spans="2:3">
      <c r="B1818" s="546"/>
      <c r="C1818" s="546"/>
    </row>
    <row r="1819" spans="2:3">
      <c r="B1819" s="546"/>
      <c r="C1819" s="546"/>
    </row>
    <row r="1820" spans="2:3">
      <c r="B1820" s="546"/>
      <c r="C1820" s="546"/>
    </row>
    <row r="1821" spans="2:3">
      <c r="B1821" s="546"/>
      <c r="C1821" s="546"/>
    </row>
    <row r="1822" spans="2:3">
      <c r="B1822" s="546"/>
      <c r="C1822" s="546"/>
    </row>
    <row r="1823" spans="2:3">
      <c r="B1823" s="546"/>
      <c r="C1823" s="546"/>
    </row>
    <row r="1824" spans="2:3">
      <c r="B1824" s="546"/>
      <c r="C1824" s="546"/>
    </row>
    <row r="1825" spans="2:3">
      <c r="B1825" s="546"/>
      <c r="C1825" s="546"/>
    </row>
    <row r="1826" spans="2:3">
      <c r="B1826" s="546"/>
      <c r="C1826" s="546"/>
    </row>
    <row r="1827" spans="2:3">
      <c r="B1827" s="546"/>
      <c r="C1827" s="546"/>
    </row>
    <row r="1828" spans="2:3">
      <c r="B1828" s="546"/>
      <c r="C1828" s="546"/>
    </row>
    <row r="1829" spans="2:3">
      <c r="B1829" s="546"/>
      <c r="C1829" s="546"/>
    </row>
    <row r="1830" spans="2:3">
      <c r="B1830" s="546"/>
      <c r="C1830" s="546"/>
    </row>
    <row r="1831" spans="2:3">
      <c r="B1831" s="546"/>
      <c r="C1831" s="546"/>
    </row>
    <row r="1832" spans="2:3">
      <c r="B1832" s="546"/>
      <c r="C1832" s="546"/>
    </row>
    <row r="1833" spans="2:3">
      <c r="B1833" s="546"/>
      <c r="C1833" s="546"/>
    </row>
    <row r="1834" spans="2:3">
      <c r="B1834" s="546"/>
      <c r="C1834" s="546"/>
    </row>
    <row r="1835" spans="2:3">
      <c r="B1835" s="546"/>
      <c r="C1835" s="546"/>
    </row>
    <row r="1836" spans="2:3">
      <c r="B1836" s="546"/>
      <c r="C1836" s="546"/>
    </row>
    <row r="1837" spans="2:3">
      <c r="B1837" s="546"/>
      <c r="C1837" s="546"/>
    </row>
    <row r="1838" spans="2:3">
      <c r="B1838" s="546"/>
      <c r="C1838" s="546"/>
    </row>
    <row r="1839" spans="2:3">
      <c r="B1839" s="546"/>
      <c r="C1839" s="546"/>
    </row>
    <row r="1840" spans="2:3">
      <c r="B1840" s="546"/>
      <c r="C1840" s="546"/>
    </row>
    <row r="1841" spans="2:3">
      <c r="B1841" s="546"/>
      <c r="C1841" s="546"/>
    </row>
    <row r="1842" spans="2:3">
      <c r="B1842" s="546"/>
      <c r="C1842" s="546"/>
    </row>
    <row r="1843" spans="2:3">
      <c r="B1843" s="546"/>
      <c r="C1843" s="546"/>
    </row>
    <row r="1844" spans="2:3">
      <c r="B1844" s="546"/>
      <c r="C1844" s="546"/>
    </row>
    <row r="1845" spans="2:3">
      <c r="B1845" s="546"/>
      <c r="C1845" s="546"/>
    </row>
    <row r="1846" spans="2:3">
      <c r="B1846" s="546"/>
      <c r="C1846" s="546"/>
    </row>
    <row r="1847" spans="2:3">
      <c r="B1847" s="546"/>
      <c r="C1847" s="546"/>
    </row>
    <row r="1848" spans="2:3">
      <c r="B1848" s="546"/>
      <c r="C1848" s="546"/>
    </row>
    <row r="1849" spans="2:3">
      <c r="B1849" s="546"/>
      <c r="C1849" s="546"/>
    </row>
    <row r="1850" spans="2:3">
      <c r="B1850" s="546"/>
      <c r="C1850" s="546"/>
    </row>
    <row r="1851" spans="2:3">
      <c r="B1851" s="546"/>
      <c r="C1851" s="546"/>
    </row>
    <row r="1852" spans="2:3">
      <c r="B1852" s="546"/>
      <c r="C1852" s="546"/>
    </row>
    <row r="1853" spans="2:3">
      <c r="B1853" s="546"/>
      <c r="C1853" s="546"/>
    </row>
    <row r="1854" spans="2:3">
      <c r="B1854" s="546"/>
      <c r="C1854" s="546"/>
    </row>
    <row r="1855" spans="2:3">
      <c r="B1855" s="546"/>
      <c r="C1855" s="546"/>
    </row>
    <row r="1856" spans="2:3">
      <c r="B1856" s="546"/>
      <c r="C1856" s="546"/>
    </row>
    <row r="1857" spans="2:3">
      <c r="B1857" s="546"/>
      <c r="C1857" s="546"/>
    </row>
    <row r="1858" spans="2:3">
      <c r="B1858" s="546"/>
      <c r="C1858" s="546"/>
    </row>
    <row r="1859" spans="2:3">
      <c r="B1859" s="546"/>
      <c r="C1859" s="546"/>
    </row>
    <row r="1860" spans="2:3">
      <c r="B1860" s="546"/>
      <c r="C1860" s="546"/>
    </row>
    <row r="1861" spans="2:3">
      <c r="B1861" s="546"/>
      <c r="C1861" s="546"/>
    </row>
    <row r="1862" spans="2:3">
      <c r="B1862" s="546"/>
      <c r="C1862" s="546"/>
    </row>
    <row r="1863" spans="2:3">
      <c r="B1863" s="546"/>
      <c r="C1863" s="546"/>
    </row>
    <row r="1864" spans="2:3">
      <c r="B1864" s="546"/>
      <c r="C1864" s="546"/>
    </row>
    <row r="1865" spans="2:3">
      <c r="B1865" s="546"/>
      <c r="C1865" s="546"/>
    </row>
    <row r="1866" spans="2:3">
      <c r="B1866" s="546"/>
      <c r="C1866" s="546"/>
    </row>
    <row r="1867" spans="2:3">
      <c r="B1867" s="546"/>
      <c r="C1867" s="546"/>
    </row>
    <row r="1868" spans="2:3">
      <c r="B1868" s="546"/>
      <c r="C1868" s="546"/>
    </row>
    <row r="1869" spans="2:3">
      <c r="B1869" s="546"/>
      <c r="C1869" s="546"/>
    </row>
    <row r="1870" spans="2:3">
      <c r="B1870" s="546"/>
      <c r="C1870" s="546"/>
    </row>
    <row r="1871" spans="2:3">
      <c r="B1871" s="546"/>
      <c r="C1871" s="546"/>
    </row>
    <row r="1872" spans="2:3">
      <c r="B1872" s="546"/>
      <c r="C1872" s="546"/>
    </row>
    <row r="1873" spans="2:3">
      <c r="B1873" s="546"/>
      <c r="C1873" s="546"/>
    </row>
    <row r="1874" spans="2:3">
      <c r="B1874" s="546"/>
      <c r="C1874" s="546"/>
    </row>
    <row r="1875" spans="2:3">
      <c r="B1875" s="546"/>
      <c r="C1875" s="546"/>
    </row>
    <row r="1876" spans="2:3">
      <c r="B1876" s="546"/>
      <c r="C1876" s="546"/>
    </row>
    <row r="1877" spans="2:3">
      <c r="B1877" s="546"/>
      <c r="C1877" s="546"/>
    </row>
    <row r="1878" spans="2:3">
      <c r="B1878" s="546"/>
      <c r="C1878" s="546"/>
    </row>
    <row r="1879" spans="2:3">
      <c r="B1879" s="546"/>
      <c r="C1879" s="546"/>
    </row>
    <row r="1880" spans="2:3">
      <c r="B1880" s="546"/>
      <c r="C1880" s="546"/>
    </row>
    <row r="1881" spans="2:3">
      <c r="B1881" s="546"/>
      <c r="C1881" s="546"/>
    </row>
    <row r="1882" spans="2:3">
      <c r="B1882" s="546"/>
      <c r="C1882" s="546"/>
    </row>
    <row r="1883" spans="2:3">
      <c r="B1883" s="546"/>
      <c r="C1883" s="546"/>
    </row>
    <row r="1884" spans="2:3">
      <c r="B1884" s="546"/>
      <c r="C1884" s="546"/>
    </row>
    <row r="1885" spans="2:3">
      <c r="B1885" s="546"/>
      <c r="C1885" s="546"/>
    </row>
    <row r="1886" spans="2:3">
      <c r="B1886" s="546"/>
      <c r="C1886" s="546"/>
    </row>
    <row r="1887" spans="2:3">
      <c r="B1887" s="546"/>
      <c r="C1887" s="546"/>
    </row>
    <row r="1888" spans="2:3">
      <c r="B1888" s="546"/>
      <c r="C1888" s="546"/>
    </row>
    <row r="1889" spans="2:3">
      <c r="B1889" s="546"/>
      <c r="C1889" s="546"/>
    </row>
    <row r="1890" spans="2:3">
      <c r="B1890" s="546"/>
      <c r="C1890" s="546"/>
    </row>
    <row r="1891" spans="2:3">
      <c r="B1891" s="546"/>
      <c r="C1891" s="546"/>
    </row>
    <row r="1892" spans="2:3">
      <c r="B1892" s="546"/>
      <c r="C1892" s="546"/>
    </row>
    <row r="1893" spans="2:3">
      <c r="B1893" s="546"/>
      <c r="C1893" s="546"/>
    </row>
    <row r="1894" spans="2:3">
      <c r="B1894" s="546"/>
      <c r="C1894" s="546"/>
    </row>
    <row r="1895" spans="2:3">
      <c r="B1895" s="546"/>
      <c r="C1895" s="546"/>
    </row>
    <row r="1896" spans="2:3">
      <c r="B1896" s="546"/>
      <c r="C1896" s="546"/>
    </row>
    <row r="1897" spans="2:3">
      <c r="B1897" s="546"/>
      <c r="C1897" s="546"/>
    </row>
    <row r="1898" spans="2:3">
      <c r="B1898" s="546"/>
      <c r="C1898" s="546"/>
    </row>
    <row r="1899" spans="2:3">
      <c r="B1899" s="546"/>
      <c r="C1899" s="546"/>
    </row>
    <row r="1900" spans="2:3">
      <c r="B1900" s="546"/>
      <c r="C1900" s="546"/>
    </row>
    <row r="1901" spans="2:3">
      <c r="B1901" s="546"/>
      <c r="C1901" s="546"/>
    </row>
    <row r="1902" spans="2:3">
      <c r="B1902" s="546"/>
      <c r="C1902" s="546"/>
    </row>
    <row r="1903" spans="2:3">
      <c r="B1903" s="546"/>
      <c r="C1903" s="546"/>
    </row>
    <row r="1904" spans="2:3">
      <c r="B1904" s="546"/>
      <c r="C1904" s="546"/>
    </row>
    <row r="1905" spans="2:3">
      <c r="B1905" s="546"/>
      <c r="C1905" s="546"/>
    </row>
    <row r="1906" spans="2:3">
      <c r="B1906" s="546"/>
      <c r="C1906" s="546"/>
    </row>
    <row r="1907" spans="2:3">
      <c r="B1907" s="546"/>
      <c r="C1907" s="546"/>
    </row>
    <row r="1908" spans="2:3">
      <c r="B1908" s="546"/>
      <c r="C1908" s="546"/>
    </row>
    <row r="1909" spans="2:3">
      <c r="B1909" s="546"/>
      <c r="C1909" s="546"/>
    </row>
    <row r="1910" spans="2:3">
      <c r="B1910" s="546"/>
      <c r="C1910" s="546"/>
    </row>
    <row r="1911" spans="2:3">
      <c r="B1911" s="546"/>
      <c r="C1911" s="546"/>
    </row>
    <row r="1912" spans="2:3">
      <c r="B1912" s="546"/>
      <c r="C1912" s="546"/>
    </row>
    <row r="1913" spans="2:3">
      <c r="B1913" s="546"/>
      <c r="C1913" s="546"/>
    </row>
    <row r="1914" spans="2:3">
      <c r="B1914" s="546"/>
      <c r="C1914" s="546"/>
    </row>
    <row r="1915" spans="2:3">
      <c r="B1915" s="546"/>
      <c r="C1915" s="546"/>
    </row>
    <row r="1916" spans="2:3">
      <c r="B1916" s="546"/>
      <c r="C1916" s="546"/>
    </row>
    <row r="1917" spans="2:3">
      <c r="B1917" s="546"/>
      <c r="C1917" s="546"/>
    </row>
    <row r="1918" spans="2:3">
      <c r="B1918" s="546"/>
      <c r="C1918" s="546"/>
    </row>
    <row r="1919" spans="2:3">
      <c r="B1919" s="546"/>
      <c r="C1919" s="546"/>
    </row>
    <row r="1920" spans="2:3">
      <c r="B1920" s="546"/>
      <c r="C1920" s="546"/>
    </row>
    <row r="1921" spans="2:3">
      <c r="B1921" s="546"/>
      <c r="C1921" s="546"/>
    </row>
    <row r="1922" spans="2:3">
      <c r="B1922" s="546"/>
      <c r="C1922" s="546"/>
    </row>
    <row r="1923" spans="2:3">
      <c r="B1923" s="546"/>
      <c r="C1923" s="546"/>
    </row>
    <row r="1924" spans="2:3">
      <c r="B1924" s="546"/>
      <c r="C1924" s="546"/>
    </row>
    <row r="1925" spans="2:3">
      <c r="B1925" s="546"/>
      <c r="C1925" s="546"/>
    </row>
    <row r="1926" spans="2:3">
      <c r="B1926" s="546"/>
      <c r="C1926" s="546"/>
    </row>
    <row r="1927" spans="2:3">
      <c r="B1927" s="546"/>
      <c r="C1927" s="546"/>
    </row>
    <row r="1928" spans="2:3">
      <c r="B1928" s="546"/>
      <c r="C1928" s="546"/>
    </row>
    <row r="1929" spans="2:3">
      <c r="B1929" s="546"/>
      <c r="C1929" s="546"/>
    </row>
    <row r="1930" spans="2:3">
      <c r="B1930" s="546"/>
      <c r="C1930" s="546"/>
    </row>
    <row r="1931" spans="2:3">
      <c r="B1931" s="546"/>
      <c r="C1931" s="546"/>
    </row>
    <row r="1932" spans="2:3">
      <c r="B1932" s="546"/>
      <c r="C1932" s="546"/>
    </row>
    <row r="1933" spans="2:3">
      <c r="B1933" s="546"/>
      <c r="C1933" s="546"/>
    </row>
    <row r="1934" spans="2:3">
      <c r="B1934" s="546"/>
      <c r="C1934" s="546"/>
    </row>
    <row r="1935" spans="2:3">
      <c r="B1935" s="546"/>
      <c r="C1935" s="546"/>
    </row>
    <row r="1936" spans="2:3">
      <c r="B1936" s="546"/>
      <c r="C1936" s="546"/>
    </row>
    <row r="1937" spans="2:3">
      <c r="B1937" s="546"/>
      <c r="C1937" s="546"/>
    </row>
    <row r="1938" spans="2:3">
      <c r="B1938" s="546"/>
      <c r="C1938" s="546"/>
    </row>
    <row r="1939" spans="2:3">
      <c r="B1939" s="546"/>
      <c r="C1939" s="546"/>
    </row>
    <row r="1940" spans="2:3">
      <c r="B1940" s="546"/>
      <c r="C1940" s="546"/>
    </row>
    <row r="1941" spans="2:3">
      <c r="B1941" s="546"/>
      <c r="C1941" s="546"/>
    </row>
    <row r="1942" spans="2:3">
      <c r="B1942" s="546"/>
      <c r="C1942" s="546"/>
    </row>
    <row r="1943" spans="2:3">
      <c r="B1943" s="546"/>
      <c r="C1943" s="546"/>
    </row>
    <row r="1944" spans="2:3">
      <c r="B1944" s="546"/>
      <c r="C1944" s="546"/>
    </row>
    <row r="1945" spans="2:3">
      <c r="B1945" s="546"/>
      <c r="C1945" s="546"/>
    </row>
    <row r="1946" spans="2:3">
      <c r="B1946" s="546"/>
      <c r="C1946" s="546"/>
    </row>
    <row r="1947" spans="2:3">
      <c r="B1947" s="546"/>
      <c r="C1947" s="546"/>
    </row>
    <row r="1948" spans="2:3">
      <c r="B1948" s="546"/>
      <c r="C1948" s="546"/>
    </row>
    <row r="1949" spans="2:3">
      <c r="B1949" s="546"/>
      <c r="C1949" s="546"/>
    </row>
    <row r="1950" spans="2:3">
      <c r="B1950" s="546"/>
      <c r="C1950" s="546"/>
    </row>
    <row r="1951" spans="2:3">
      <c r="B1951" s="546"/>
      <c r="C1951" s="546"/>
    </row>
    <row r="1952" spans="2:3">
      <c r="B1952" s="546"/>
      <c r="C1952" s="546"/>
    </row>
    <row r="1953" spans="2:3">
      <c r="B1953" s="546"/>
      <c r="C1953" s="546"/>
    </row>
    <row r="1954" spans="2:3">
      <c r="B1954" s="546"/>
      <c r="C1954" s="546"/>
    </row>
    <row r="1955" spans="2:3">
      <c r="B1955" s="546"/>
      <c r="C1955" s="546"/>
    </row>
    <row r="1956" spans="2:3">
      <c r="B1956" s="546"/>
      <c r="C1956" s="546"/>
    </row>
    <row r="1957" spans="2:3">
      <c r="B1957" s="546"/>
      <c r="C1957" s="546"/>
    </row>
    <row r="1958" spans="2:3">
      <c r="B1958" s="546"/>
      <c r="C1958" s="546"/>
    </row>
    <row r="1959" spans="2:3">
      <c r="B1959" s="546"/>
      <c r="C1959" s="546"/>
    </row>
    <row r="1960" spans="2:3">
      <c r="B1960" s="546"/>
      <c r="C1960" s="546"/>
    </row>
    <row r="1961" spans="2:3">
      <c r="B1961" s="546"/>
      <c r="C1961" s="546"/>
    </row>
    <row r="1962" spans="2:3">
      <c r="B1962" s="546"/>
      <c r="C1962" s="546"/>
    </row>
    <row r="1963" spans="2:3">
      <c r="B1963" s="546"/>
      <c r="C1963" s="546"/>
    </row>
    <row r="1964" spans="2:3">
      <c r="B1964" s="546"/>
      <c r="C1964" s="546"/>
    </row>
    <row r="1965" spans="2:3">
      <c r="B1965" s="546"/>
      <c r="C1965" s="546"/>
    </row>
    <row r="1966" spans="2:3">
      <c r="B1966" s="546"/>
      <c r="C1966" s="546"/>
    </row>
    <row r="1967" spans="2:3">
      <c r="B1967" s="546"/>
      <c r="C1967" s="546"/>
    </row>
    <row r="1968" spans="2:3">
      <c r="B1968" s="546"/>
      <c r="C1968" s="546"/>
    </row>
    <row r="1969" spans="2:3">
      <c r="B1969" s="546"/>
      <c r="C1969" s="546"/>
    </row>
    <row r="1970" spans="2:3">
      <c r="B1970" s="546"/>
      <c r="C1970" s="546"/>
    </row>
    <row r="1971" spans="2:3">
      <c r="B1971" s="546"/>
      <c r="C1971" s="546"/>
    </row>
    <row r="1972" spans="2:3">
      <c r="B1972" s="546"/>
      <c r="C1972" s="546"/>
    </row>
    <row r="1973" spans="2:3">
      <c r="B1973" s="546"/>
      <c r="C1973" s="546"/>
    </row>
    <row r="1974" spans="2:3">
      <c r="B1974" s="546"/>
      <c r="C1974" s="546"/>
    </row>
    <row r="1975" spans="2:3">
      <c r="B1975" s="546"/>
      <c r="C1975" s="546"/>
    </row>
    <row r="1976" spans="2:3">
      <c r="B1976" s="546"/>
      <c r="C1976" s="546"/>
    </row>
    <row r="1977" spans="2:3">
      <c r="B1977" s="546"/>
      <c r="C1977" s="546"/>
    </row>
    <row r="1978" spans="2:3">
      <c r="B1978" s="546"/>
      <c r="C1978" s="546"/>
    </row>
    <row r="1979" spans="2:3">
      <c r="B1979" s="546"/>
      <c r="C1979" s="546"/>
    </row>
    <row r="1980" spans="2:3">
      <c r="B1980" s="546"/>
      <c r="C1980" s="546"/>
    </row>
    <row r="1981" spans="2:3">
      <c r="B1981" s="546"/>
      <c r="C1981" s="546"/>
    </row>
    <row r="1982" spans="2:3">
      <c r="B1982" s="546"/>
      <c r="C1982" s="546"/>
    </row>
    <row r="1983" spans="2:3">
      <c r="B1983" s="546"/>
      <c r="C1983" s="546"/>
    </row>
    <row r="1984" spans="2:3">
      <c r="B1984" s="546"/>
      <c r="C1984" s="546"/>
    </row>
    <row r="1985" spans="2:3">
      <c r="B1985" s="546"/>
      <c r="C1985" s="546"/>
    </row>
    <row r="1986" spans="2:3">
      <c r="B1986" s="546"/>
      <c r="C1986" s="546"/>
    </row>
    <row r="1987" spans="2:3">
      <c r="B1987" s="546"/>
      <c r="C1987" s="546"/>
    </row>
    <row r="1988" spans="2:3">
      <c r="B1988" s="546"/>
      <c r="C1988" s="546"/>
    </row>
    <row r="1989" spans="2:3">
      <c r="B1989" s="546"/>
      <c r="C1989" s="546"/>
    </row>
    <row r="1990" spans="2:3">
      <c r="B1990" s="546"/>
      <c r="C1990" s="546"/>
    </row>
    <row r="1991" spans="2:3">
      <c r="B1991" s="546"/>
      <c r="C1991" s="546"/>
    </row>
    <row r="1992" spans="2:3">
      <c r="B1992" s="546"/>
      <c r="C1992" s="546"/>
    </row>
    <row r="1993" spans="2:3">
      <c r="B1993" s="546"/>
      <c r="C1993" s="546"/>
    </row>
    <row r="1994" spans="2:3">
      <c r="B1994" s="546"/>
      <c r="C1994" s="546"/>
    </row>
    <row r="1995" spans="2:3">
      <c r="B1995" s="546"/>
      <c r="C1995" s="546"/>
    </row>
    <row r="1996" spans="2:3">
      <c r="B1996" s="546"/>
      <c r="C1996" s="546"/>
    </row>
    <row r="1997" spans="2:3">
      <c r="B1997" s="546"/>
      <c r="C1997" s="546"/>
    </row>
    <row r="1998" spans="2:3">
      <c r="B1998" s="546"/>
      <c r="C1998" s="546"/>
    </row>
    <row r="1999" spans="2:3">
      <c r="B1999" s="546"/>
      <c r="C1999" s="546"/>
    </row>
    <row r="2000" spans="2:3">
      <c r="B2000" s="546"/>
      <c r="C2000" s="546"/>
    </row>
    <row r="2001" spans="2:3">
      <c r="B2001" s="546"/>
      <c r="C2001" s="546"/>
    </row>
    <row r="2002" spans="2:3">
      <c r="B2002" s="546"/>
      <c r="C2002" s="546"/>
    </row>
    <row r="2003" spans="2:3">
      <c r="B2003" s="546"/>
      <c r="C2003" s="546"/>
    </row>
    <row r="2004" spans="2:3">
      <c r="B2004" s="546"/>
      <c r="C2004" s="546"/>
    </row>
    <row r="2005" spans="2:3">
      <c r="B2005" s="546"/>
      <c r="C2005" s="546"/>
    </row>
    <row r="2006" spans="2:3">
      <c r="B2006" s="546"/>
      <c r="C2006" s="546"/>
    </row>
    <row r="2007" spans="2:3">
      <c r="B2007" s="546"/>
      <c r="C2007" s="546"/>
    </row>
    <row r="2008" spans="2:3">
      <c r="B2008" s="546"/>
      <c r="C2008" s="546"/>
    </row>
    <row r="2009" spans="2:3">
      <c r="B2009" s="546"/>
      <c r="C2009" s="546"/>
    </row>
    <row r="2010" spans="2:3">
      <c r="B2010" s="546"/>
      <c r="C2010" s="546"/>
    </row>
    <row r="2011" spans="2:3">
      <c r="B2011" s="546"/>
      <c r="C2011" s="546"/>
    </row>
    <row r="2012" spans="2:3">
      <c r="B2012" s="546"/>
      <c r="C2012" s="546"/>
    </row>
    <row r="2013" spans="2:3">
      <c r="B2013" s="546"/>
      <c r="C2013" s="546"/>
    </row>
    <row r="2014" spans="2:3">
      <c r="B2014" s="546"/>
      <c r="C2014" s="546"/>
    </row>
    <row r="2015" spans="2:3">
      <c r="B2015" s="546"/>
      <c r="C2015" s="546"/>
    </row>
    <row r="2016" spans="2:3">
      <c r="B2016" s="546"/>
      <c r="C2016" s="546"/>
    </row>
    <row r="2017" spans="2:3">
      <c r="B2017" s="546"/>
      <c r="C2017" s="546"/>
    </row>
    <row r="2018" spans="2:3">
      <c r="B2018" s="546"/>
      <c r="C2018" s="546"/>
    </row>
    <row r="2019" spans="2:3">
      <c r="B2019" s="546"/>
      <c r="C2019" s="546"/>
    </row>
    <row r="2020" spans="2:3">
      <c r="B2020" s="546"/>
      <c r="C2020" s="546"/>
    </row>
    <row r="2021" spans="2:3">
      <c r="B2021" s="546"/>
      <c r="C2021" s="546"/>
    </row>
    <row r="2022" spans="2:3">
      <c r="B2022" s="546"/>
      <c r="C2022" s="546"/>
    </row>
    <row r="2023" spans="2:3">
      <c r="B2023" s="546"/>
      <c r="C2023" s="546"/>
    </row>
    <row r="2024" spans="2:3">
      <c r="B2024" s="546"/>
      <c r="C2024" s="546"/>
    </row>
    <row r="2025" spans="2:3">
      <c r="B2025" s="546"/>
      <c r="C2025" s="546"/>
    </row>
    <row r="2026" spans="2:3">
      <c r="B2026" s="546"/>
      <c r="C2026" s="546"/>
    </row>
    <row r="2027" spans="2:3">
      <c r="B2027" s="546"/>
      <c r="C2027" s="546"/>
    </row>
    <row r="2028" spans="2:3">
      <c r="B2028" s="546"/>
      <c r="C2028" s="546"/>
    </row>
    <row r="2029" spans="2:3">
      <c r="B2029" s="546"/>
      <c r="C2029" s="546"/>
    </row>
    <row r="2030" spans="2:3">
      <c r="B2030" s="546"/>
      <c r="C2030" s="546"/>
    </row>
    <row r="2031" spans="2:3">
      <c r="B2031" s="546"/>
      <c r="C2031" s="546"/>
    </row>
    <row r="2032" spans="2:3">
      <c r="B2032" s="546"/>
      <c r="C2032" s="546"/>
    </row>
    <row r="2033" spans="2:3">
      <c r="B2033" s="546"/>
      <c r="C2033" s="546"/>
    </row>
    <row r="2034" spans="2:3">
      <c r="B2034" s="546"/>
      <c r="C2034" s="546"/>
    </row>
    <row r="2035" spans="2:3">
      <c r="B2035" s="546"/>
      <c r="C2035" s="546"/>
    </row>
    <row r="2036" spans="2:3">
      <c r="B2036" s="546"/>
      <c r="C2036" s="546"/>
    </row>
    <row r="2037" spans="2:3">
      <c r="B2037" s="546"/>
      <c r="C2037" s="546"/>
    </row>
    <row r="2038" spans="2:3">
      <c r="B2038" s="546"/>
      <c r="C2038" s="546"/>
    </row>
    <row r="2039" spans="2:3">
      <c r="B2039" s="546"/>
      <c r="C2039" s="546"/>
    </row>
    <row r="2040" spans="2:3">
      <c r="B2040" s="546"/>
      <c r="C2040" s="546"/>
    </row>
    <row r="2041" spans="2:3">
      <c r="B2041" s="546"/>
      <c r="C2041" s="546"/>
    </row>
    <row r="2042" spans="2:3">
      <c r="B2042" s="546"/>
      <c r="C2042" s="546"/>
    </row>
    <row r="2043" spans="2:3">
      <c r="B2043" s="546"/>
      <c r="C2043" s="546"/>
    </row>
    <row r="2044" spans="2:3">
      <c r="B2044" s="546"/>
      <c r="C2044" s="546"/>
    </row>
    <row r="2045" spans="2:3">
      <c r="B2045" s="546"/>
      <c r="C2045" s="546"/>
    </row>
    <row r="2046" spans="2:3">
      <c r="B2046" s="546"/>
      <c r="C2046" s="546"/>
    </row>
    <row r="2047" spans="2:3">
      <c r="B2047" s="546"/>
      <c r="C2047" s="546"/>
    </row>
    <row r="2048" spans="2:3">
      <c r="B2048" s="546"/>
      <c r="C2048" s="546"/>
    </row>
    <row r="2049" spans="2:3">
      <c r="B2049" s="546"/>
      <c r="C2049" s="546"/>
    </row>
    <row r="2050" spans="2:3">
      <c r="B2050" s="546"/>
      <c r="C2050" s="546"/>
    </row>
    <row r="2051" spans="2:3">
      <c r="B2051" s="546"/>
      <c r="C2051" s="546"/>
    </row>
    <row r="2052" spans="2:3">
      <c r="B2052" s="546"/>
      <c r="C2052" s="546"/>
    </row>
    <row r="2053" spans="2:3">
      <c r="B2053" s="546"/>
      <c r="C2053" s="546"/>
    </row>
    <row r="2054" spans="2:3">
      <c r="B2054" s="546"/>
      <c r="C2054" s="546"/>
    </row>
    <row r="2055" spans="2:3">
      <c r="B2055" s="546"/>
      <c r="C2055" s="546"/>
    </row>
    <row r="2056" spans="2:3">
      <c r="B2056" s="546"/>
      <c r="C2056" s="546"/>
    </row>
    <row r="2057" spans="2:3">
      <c r="B2057" s="546"/>
      <c r="C2057" s="546"/>
    </row>
    <row r="2058" spans="2:3">
      <c r="B2058" s="546"/>
      <c r="C2058" s="546"/>
    </row>
    <row r="2059" spans="2:3">
      <c r="B2059" s="546"/>
      <c r="C2059" s="546"/>
    </row>
    <row r="2060" spans="2:3">
      <c r="B2060" s="546"/>
      <c r="C2060" s="546"/>
    </row>
    <row r="2061" spans="2:3">
      <c r="B2061" s="546"/>
      <c r="C2061" s="546"/>
    </row>
    <row r="2062" spans="2:3">
      <c r="B2062" s="546"/>
      <c r="C2062" s="546"/>
    </row>
    <row r="2063" spans="2:3">
      <c r="B2063" s="546"/>
      <c r="C2063" s="546"/>
    </row>
    <row r="2064" spans="2:3">
      <c r="B2064" s="546"/>
      <c r="C2064" s="546"/>
    </row>
    <row r="2065" spans="2:3">
      <c r="B2065" s="546"/>
      <c r="C2065" s="546"/>
    </row>
    <row r="2066" spans="2:3">
      <c r="B2066" s="546"/>
      <c r="C2066" s="546"/>
    </row>
    <row r="2067" spans="2:3">
      <c r="B2067" s="546"/>
      <c r="C2067" s="546"/>
    </row>
    <row r="2068" spans="2:3">
      <c r="B2068" s="546"/>
      <c r="C2068" s="546"/>
    </row>
    <row r="2069" spans="2:3">
      <c r="B2069" s="546"/>
      <c r="C2069" s="546"/>
    </row>
    <row r="2070" spans="2:3">
      <c r="B2070" s="546"/>
      <c r="C2070" s="546"/>
    </row>
    <row r="2071" spans="2:3">
      <c r="B2071" s="546"/>
      <c r="C2071" s="546"/>
    </row>
    <row r="2072" spans="2:3">
      <c r="B2072" s="546"/>
      <c r="C2072" s="546"/>
    </row>
    <row r="2073" spans="2:3">
      <c r="B2073" s="546"/>
      <c r="C2073" s="546"/>
    </row>
    <row r="2074" spans="2:3">
      <c r="B2074" s="546"/>
      <c r="C2074" s="546"/>
    </row>
    <row r="2075" spans="2:3">
      <c r="B2075" s="546"/>
      <c r="C2075" s="546"/>
    </row>
    <row r="2076" spans="2:3">
      <c r="B2076" s="546"/>
      <c r="C2076" s="546"/>
    </row>
    <row r="2077" spans="2:3">
      <c r="B2077" s="546"/>
      <c r="C2077" s="546"/>
    </row>
    <row r="2078" spans="2:3">
      <c r="B2078" s="546"/>
      <c r="C2078" s="546"/>
    </row>
    <row r="2079" spans="2:3">
      <c r="B2079" s="546"/>
      <c r="C2079" s="546"/>
    </row>
    <row r="2080" spans="2:3">
      <c r="B2080" s="546"/>
      <c r="C2080" s="546"/>
    </row>
    <row r="2081" spans="2:3">
      <c r="B2081" s="546"/>
      <c r="C2081" s="546"/>
    </row>
    <row r="2082" spans="2:3">
      <c r="B2082" s="546"/>
      <c r="C2082" s="546"/>
    </row>
    <row r="2083" spans="2:3">
      <c r="B2083" s="546"/>
      <c r="C2083" s="546"/>
    </row>
    <row r="2084" spans="2:3">
      <c r="B2084" s="546"/>
      <c r="C2084" s="546"/>
    </row>
    <row r="2085" spans="2:3">
      <c r="B2085" s="546"/>
      <c r="C2085" s="546"/>
    </row>
    <row r="2086" spans="2:3">
      <c r="B2086" s="546"/>
      <c r="C2086" s="546"/>
    </row>
    <row r="2087" spans="2:3">
      <c r="B2087" s="546"/>
      <c r="C2087" s="546"/>
    </row>
    <row r="2088" spans="2:3">
      <c r="B2088" s="546"/>
      <c r="C2088" s="546"/>
    </row>
    <row r="2089" spans="2:3">
      <c r="B2089" s="546"/>
      <c r="C2089" s="546"/>
    </row>
    <row r="2090" spans="2:3">
      <c r="B2090" s="546"/>
      <c r="C2090" s="546"/>
    </row>
    <row r="2091" spans="2:3">
      <c r="B2091" s="546"/>
      <c r="C2091" s="546"/>
    </row>
    <row r="2092" spans="2:3">
      <c r="B2092" s="546"/>
      <c r="C2092" s="546"/>
    </row>
    <row r="2093" spans="2:3">
      <c r="B2093" s="546"/>
      <c r="C2093" s="546"/>
    </row>
    <row r="2094" spans="2:3">
      <c r="B2094" s="546"/>
      <c r="C2094" s="546"/>
    </row>
    <row r="2095" spans="2:3">
      <c r="B2095" s="546"/>
      <c r="C2095" s="546"/>
    </row>
    <row r="2096" spans="2:3">
      <c r="B2096" s="546"/>
      <c r="C2096" s="546"/>
    </row>
    <row r="2097" spans="2:3">
      <c r="B2097" s="546"/>
      <c r="C2097" s="546"/>
    </row>
    <row r="2098" spans="2:3">
      <c r="B2098" s="546"/>
      <c r="C2098" s="546"/>
    </row>
    <row r="2099" spans="2:3">
      <c r="B2099" s="546"/>
      <c r="C2099" s="546"/>
    </row>
    <row r="2100" spans="2:3">
      <c r="B2100" s="546"/>
      <c r="C2100" s="546"/>
    </row>
    <row r="2101" spans="2:3">
      <c r="B2101" s="546"/>
      <c r="C2101" s="546"/>
    </row>
    <row r="2102" spans="2:3">
      <c r="B2102" s="546"/>
      <c r="C2102" s="546"/>
    </row>
    <row r="2103" spans="2:3">
      <c r="B2103" s="546"/>
      <c r="C2103" s="546"/>
    </row>
    <row r="2104" spans="2:3">
      <c r="B2104" s="546"/>
      <c r="C2104" s="546"/>
    </row>
    <row r="2105" spans="2:3">
      <c r="B2105" s="546"/>
      <c r="C2105" s="546"/>
    </row>
    <row r="2106" spans="2:3">
      <c r="B2106" s="546"/>
      <c r="C2106" s="546"/>
    </row>
    <row r="2107" spans="2:3">
      <c r="B2107" s="546"/>
      <c r="C2107" s="546"/>
    </row>
    <row r="2108" spans="2:3">
      <c r="B2108" s="546"/>
      <c r="C2108" s="546"/>
    </row>
    <row r="2109" spans="2:3">
      <c r="B2109" s="546"/>
      <c r="C2109" s="546"/>
    </row>
    <row r="2110" spans="2:3">
      <c r="B2110" s="546"/>
      <c r="C2110" s="546"/>
    </row>
    <row r="2111" spans="2:3">
      <c r="B2111" s="546"/>
      <c r="C2111" s="546"/>
    </row>
    <row r="2112" spans="2:3">
      <c r="B2112" s="546"/>
      <c r="C2112" s="546"/>
    </row>
    <row r="2113" spans="2:3">
      <c r="B2113" s="546"/>
      <c r="C2113" s="546"/>
    </row>
    <row r="2114" spans="2:3">
      <c r="B2114" s="546"/>
      <c r="C2114" s="546"/>
    </row>
    <row r="2115" spans="2:3">
      <c r="B2115" s="546"/>
      <c r="C2115" s="546"/>
    </row>
    <row r="2116" spans="2:3">
      <c r="B2116" s="546"/>
      <c r="C2116" s="546"/>
    </row>
    <row r="2117" spans="2:3">
      <c r="B2117" s="546"/>
      <c r="C2117" s="546"/>
    </row>
    <row r="2118" spans="2:3">
      <c r="B2118" s="546"/>
      <c r="C2118" s="546"/>
    </row>
    <row r="2119" spans="2:3">
      <c r="B2119" s="546"/>
      <c r="C2119" s="546"/>
    </row>
    <row r="2120" spans="2:3">
      <c r="B2120" s="546"/>
      <c r="C2120" s="546"/>
    </row>
    <row r="2121" spans="2:3">
      <c r="B2121" s="546"/>
      <c r="C2121" s="546"/>
    </row>
    <row r="2122" spans="2:3">
      <c r="B2122" s="546"/>
      <c r="C2122" s="546"/>
    </row>
    <row r="2123" spans="2:3">
      <c r="B2123" s="546"/>
      <c r="C2123" s="546"/>
    </row>
    <row r="2124" spans="2:3">
      <c r="B2124" s="546"/>
      <c r="C2124" s="546"/>
    </row>
    <row r="2125" spans="2:3">
      <c r="B2125" s="546"/>
      <c r="C2125" s="546"/>
    </row>
    <row r="2126" spans="2:3">
      <c r="B2126" s="546"/>
      <c r="C2126" s="546"/>
    </row>
    <row r="2127" spans="2:3">
      <c r="B2127" s="546"/>
      <c r="C2127" s="546"/>
    </row>
    <row r="2128" spans="2:3">
      <c r="B2128" s="546"/>
      <c r="C2128" s="546"/>
    </row>
    <row r="2129" spans="2:3">
      <c r="B2129" s="546"/>
      <c r="C2129" s="546"/>
    </row>
    <row r="2130" spans="2:3">
      <c r="B2130" s="546"/>
      <c r="C2130" s="546"/>
    </row>
    <row r="2131" spans="2:3">
      <c r="B2131" s="546"/>
      <c r="C2131" s="546"/>
    </row>
    <row r="2132" spans="2:3">
      <c r="B2132" s="546"/>
      <c r="C2132" s="546"/>
    </row>
    <row r="2133" spans="2:3">
      <c r="B2133" s="546"/>
      <c r="C2133" s="546"/>
    </row>
    <row r="2134" spans="2:3">
      <c r="B2134" s="546"/>
      <c r="C2134" s="546"/>
    </row>
    <row r="2135" spans="2:3">
      <c r="B2135" s="546"/>
      <c r="C2135" s="546"/>
    </row>
    <row r="2136" spans="2:3">
      <c r="B2136" s="546"/>
      <c r="C2136" s="546"/>
    </row>
    <row r="2137" spans="2:3">
      <c r="B2137" s="546"/>
      <c r="C2137" s="546"/>
    </row>
    <row r="2138" spans="2:3">
      <c r="B2138" s="546"/>
      <c r="C2138" s="546"/>
    </row>
    <row r="2139" spans="2:3">
      <c r="B2139" s="546"/>
      <c r="C2139" s="546"/>
    </row>
    <row r="2140" spans="2:3">
      <c r="B2140" s="546"/>
      <c r="C2140" s="546"/>
    </row>
    <row r="2141" spans="2:3">
      <c r="B2141" s="546"/>
      <c r="C2141" s="546"/>
    </row>
    <row r="2142" spans="2:3">
      <c r="B2142" s="546"/>
      <c r="C2142" s="546"/>
    </row>
    <row r="2143" spans="2:3">
      <c r="B2143" s="546"/>
      <c r="C2143" s="546"/>
    </row>
    <row r="2144" spans="2:3">
      <c r="B2144" s="546"/>
      <c r="C2144" s="546"/>
    </row>
    <row r="2145" spans="2:3">
      <c r="B2145" s="546"/>
      <c r="C2145" s="546"/>
    </row>
    <row r="2146" spans="2:3">
      <c r="B2146" s="546"/>
      <c r="C2146" s="546"/>
    </row>
    <row r="2147" spans="2:3">
      <c r="B2147" s="546"/>
      <c r="C2147" s="546"/>
    </row>
    <row r="2148" spans="2:3">
      <c r="B2148" s="546"/>
      <c r="C2148" s="546"/>
    </row>
    <row r="2149" spans="2:3">
      <c r="B2149" s="546"/>
      <c r="C2149" s="546"/>
    </row>
    <row r="2150" spans="2:3">
      <c r="B2150" s="546"/>
      <c r="C2150" s="546"/>
    </row>
    <row r="2151" spans="2:3">
      <c r="B2151" s="546"/>
      <c r="C2151" s="546"/>
    </row>
    <row r="2152" spans="2:3">
      <c r="B2152" s="546"/>
      <c r="C2152" s="546"/>
    </row>
    <row r="2153" spans="2:3">
      <c r="B2153" s="546"/>
      <c r="C2153" s="546"/>
    </row>
    <row r="2154" spans="2:3">
      <c r="B2154" s="546"/>
      <c r="C2154" s="546"/>
    </row>
    <row r="2155" spans="2:3">
      <c r="B2155" s="546"/>
      <c r="C2155" s="546"/>
    </row>
    <row r="2156" spans="2:3">
      <c r="B2156" s="546"/>
      <c r="C2156" s="546"/>
    </row>
    <row r="2157" spans="2:3">
      <c r="B2157" s="546"/>
      <c r="C2157" s="546"/>
    </row>
    <row r="2158" spans="2:3">
      <c r="B2158" s="546"/>
      <c r="C2158" s="546"/>
    </row>
    <row r="2159" spans="2:3">
      <c r="B2159" s="546"/>
      <c r="C2159" s="546"/>
    </row>
    <row r="2160" spans="2:3">
      <c r="B2160" s="546"/>
      <c r="C2160" s="546"/>
    </row>
    <row r="2161" spans="2:3">
      <c r="B2161" s="546"/>
      <c r="C2161" s="546"/>
    </row>
    <row r="2162" spans="2:3">
      <c r="B2162" s="546"/>
      <c r="C2162" s="546"/>
    </row>
    <row r="2163" spans="2:3">
      <c r="B2163" s="546"/>
      <c r="C2163" s="546"/>
    </row>
    <row r="2164" spans="2:3">
      <c r="B2164" s="546"/>
      <c r="C2164" s="546"/>
    </row>
    <row r="2165" spans="2:3">
      <c r="B2165" s="546"/>
      <c r="C2165" s="546"/>
    </row>
    <row r="2166" spans="2:3">
      <c r="B2166" s="546"/>
      <c r="C2166" s="546"/>
    </row>
    <row r="2167" spans="2:3">
      <c r="B2167" s="546"/>
      <c r="C2167" s="546"/>
    </row>
    <row r="2168" spans="2:3">
      <c r="B2168" s="546"/>
      <c r="C2168" s="546"/>
    </row>
    <row r="2169" spans="2:3">
      <c r="B2169" s="546"/>
      <c r="C2169" s="546"/>
    </row>
    <row r="2170" spans="2:3">
      <c r="B2170" s="546"/>
      <c r="C2170" s="546"/>
    </row>
    <row r="2171" spans="2:3">
      <c r="B2171" s="546"/>
      <c r="C2171" s="546"/>
    </row>
    <row r="2172" spans="2:3">
      <c r="B2172" s="546"/>
      <c r="C2172" s="546"/>
    </row>
    <row r="2173" spans="2:3">
      <c r="B2173" s="546"/>
      <c r="C2173" s="546"/>
    </row>
    <row r="2174" spans="2:3">
      <c r="B2174" s="546"/>
      <c r="C2174" s="546"/>
    </row>
    <row r="2175" spans="2:3">
      <c r="B2175" s="546"/>
      <c r="C2175" s="546"/>
    </row>
    <row r="2176" spans="2:3">
      <c r="B2176" s="546"/>
      <c r="C2176" s="546"/>
    </row>
    <row r="2177" spans="2:3">
      <c r="B2177" s="546"/>
      <c r="C2177" s="546"/>
    </row>
    <row r="2178" spans="2:3">
      <c r="B2178" s="546"/>
      <c r="C2178" s="546"/>
    </row>
    <row r="2179" spans="2:3">
      <c r="B2179" s="546"/>
      <c r="C2179" s="546"/>
    </row>
    <row r="2180" spans="2:3">
      <c r="B2180" s="546"/>
      <c r="C2180" s="546"/>
    </row>
    <row r="2181" spans="2:3">
      <c r="B2181" s="546"/>
      <c r="C2181" s="546"/>
    </row>
    <row r="2182" spans="2:3">
      <c r="B2182" s="546"/>
      <c r="C2182" s="546"/>
    </row>
    <row r="2183" spans="2:3">
      <c r="B2183" s="546"/>
      <c r="C2183" s="546"/>
    </row>
    <row r="2184" spans="2:3">
      <c r="B2184" s="546"/>
      <c r="C2184" s="546"/>
    </row>
    <row r="2185" spans="2:3">
      <c r="B2185" s="546"/>
      <c r="C2185" s="546"/>
    </row>
    <row r="2186" spans="2:3">
      <c r="B2186" s="546"/>
      <c r="C2186" s="546"/>
    </row>
    <row r="2187" spans="2:3">
      <c r="B2187" s="546"/>
      <c r="C2187" s="546"/>
    </row>
    <row r="2188" spans="2:3">
      <c r="B2188" s="546"/>
      <c r="C2188" s="546"/>
    </row>
    <row r="2189" spans="2:3">
      <c r="B2189" s="546"/>
      <c r="C2189" s="546"/>
    </row>
    <row r="2190" spans="2:3">
      <c r="B2190" s="546"/>
      <c r="C2190" s="546"/>
    </row>
    <row r="2191" spans="2:3">
      <c r="B2191" s="546"/>
      <c r="C2191" s="546"/>
    </row>
    <row r="2192" spans="2:3">
      <c r="B2192" s="546"/>
      <c r="C2192" s="546"/>
    </row>
    <row r="2193" spans="2:3">
      <c r="B2193" s="546"/>
      <c r="C2193" s="546"/>
    </row>
    <row r="2194" spans="2:3">
      <c r="B2194" s="546"/>
      <c r="C2194" s="546"/>
    </row>
    <row r="2195" spans="2:3">
      <c r="B2195" s="546"/>
      <c r="C2195" s="546"/>
    </row>
    <row r="2196" spans="2:3">
      <c r="B2196" s="546"/>
      <c r="C2196" s="546"/>
    </row>
    <row r="2197" spans="2:3">
      <c r="B2197" s="546"/>
      <c r="C2197" s="546"/>
    </row>
    <row r="2198" spans="2:3">
      <c r="B2198" s="546"/>
      <c r="C2198" s="546"/>
    </row>
    <row r="2199" spans="2:3">
      <c r="B2199" s="546"/>
      <c r="C2199" s="546"/>
    </row>
    <row r="2200" spans="2:3">
      <c r="B2200" s="546"/>
      <c r="C2200" s="546"/>
    </row>
    <row r="2201" spans="2:3">
      <c r="B2201" s="546"/>
      <c r="C2201" s="546"/>
    </row>
    <row r="2202" spans="2:3">
      <c r="B2202" s="546"/>
      <c r="C2202" s="546"/>
    </row>
    <row r="2203" spans="2:3">
      <c r="B2203" s="546"/>
      <c r="C2203" s="546"/>
    </row>
    <row r="2204" spans="2:3">
      <c r="B2204" s="546"/>
      <c r="C2204" s="546"/>
    </row>
    <row r="2205" spans="2:3">
      <c r="B2205" s="546"/>
      <c r="C2205" s="546"/>
    </row>
    <row r="2206" spans="2:3">
      <c r="B2206" s="546"/>
      <c r="C2206" s="546"/>
    </row>
    <row r="2207" spans="2:3">
      <c r="B2207" s="546"/>
      <c r="C2207" s="546"/>
    </row>
    <row r="2208" spans="2:3">
      <c r="B2208" s="546"/>
      <c r="C2208" s="546"/>
    </row>
    <row r="2209" spans="2:3">
      <c r="B2209" s="546"/>
      <c r="C2209" s="546"/>
    </row>
    <row r="2210" spans="2:3">
      <c r="B2210" s="546"/>
      <c r="C2210" s="546"/>
    </row>
    <row r="2211" spans="2:3">
      <c r="B2211" s="546"/>
      <c r="C2211" s="546"/>
    </row>
    <row r="2212" spans="2:3">
      <c r="B2212" s="546"/>
      <c r="C2212" s="546"/>
    </row>
    <row r="2213" spans="2:3">
      <c r="B2213" s="546"/>
      <c r="C2213" s="546"/>
    </row>
    <row r="2214" spans="2:3">
      <c r="B2214" s="546"/>
      <c r="C2214" s="546"/>
    </row>
    <row r="2215" spans="2:3">
      <c r="B2215" s="546"/>
      <c r="C2215" s="546"/>
    </row>
    <row r="2216" spans="2:3">
      <c r="B2216" s="546"/>
      <c r="C2216" s="546"/>
    </row>
    <row r="2217" spans="2:3">
      <c r="B2217" s="546"/>
      <c r="C2217" s="546"/>
    </row>
    <row r="2218" spans="2:3">
      <c r="B2218" s="546"/>
      <c r="C2218" s="546"/>
    </row>
    <row r="2219" spans="2:3">
      <c r="B2219" s="546"/>
      <c r="C2219" s="546"/>
    </row>
    <row r="2220" spans="2:3">
      <c r="B2220" s="546"/>
      <c r="C2220" s="546"/>
    </row>
    <row r="2221" spans="2:3">
      <c r="B2221" s="546"/>
      <c r="C2221" s="546"/>
    </row>
    <row r="2222" spans="2:3">
      <c r="B2222" s="546"/>
      <c r="C2222" s="546"/>
    </row>
    <row r="2223" spans="2:3">
      <c r="B2223" s="546"/>
      <c r="C2223" s="546"/>
    </row>
    <row r="2224" spans="2:3">
      <c r="B2224" s="546"/>
      <c r="C2224" s="546"/>
    </row>
    <row r="2225" spans="2:3">
      <c r="B2225" s="546"/>
      <c r="C2225" s="546"/>
    </row>
    <row r="2226" spans="2:3">
      <c r="B2226" s="546"/>
      <c r="C2226" s="546"/>
    </row>
    <row r="2227" spans="2:3">
      <c r="B2227" s="546"/>
      <c r="C2227" s="546"/>
    </row>
    <row r="2228" spans="2:3">
      <c r="B2228" s="546"/>
      <c r="C2228" s="546"/>
    </row>
    <row r="2229" spans="2:3">
      <c r="B2229" s="546"/>
      <c r="C2229" s="546"/>
    </row>
    <row r="2230" spans="2:3">
      <c r="B2230" s="546"/>
      <c r="C2230" s="546"/>
    </row>
    <row r="2231" spans="2:3">
      <c r="B2231" s="546"/>
      <c r="C2231" s="546"/>
    </row>
    <row r="2232" spans="2:3">
      <c r="B2232" s="546"/>
      <c r="C2232" s="546"/>
    </row>
    <row r="2233" spans="2:3">
      <c r="B2233" s="546"/>
      <c r="C2233" s="546"/>
    </row>
    <row r="2234" spans="2:3">
      <c r="B2234" s="546"/>
      <c r="C2234" s="546"/>
    </row>
    <row r="2235" spans="2:3">
      <c r="B2235" s="546"/>
      <c r="C2235" s="546"/>
    </row>
    <row r="2236" spans="2:3">
      <c r="B2236" s="546"/>
      <c r="C2236" s="546"/>
    </row>
    <row r="2237" spans="2:3">
      <c r="B2237" s="546"/>
      <c r="C2237" s="546"/>
    </row>
    <row r="2238" spans="2:3">
      <c r="B2238" s="546"/>
      <c r="C2238" s="546"/>
    </row>
    <row r="2239" spans="2:3">
      <c r="B2239" s="546"/>
      <c r="C2239" s="546"/>
    </row>
    <row r="2240" spans="2:3">
      <c r="B2240" s="546"/>
      <c r="C2240" s="546"/>
    </row>
    <row r="2241" spans="2:3">
      <c r="B2241" s="546"/>
      <c r="C2241" s="546"/>
    </row>
    <row r="2242" spans="2:3">
      <c r="B2242" s="546"/>
      <c r="C2242" s="546"/>
    </row>
    <row r="2243" spans="2:3">
      <c r="B2243" s="546"/>
      <c r="C2243" s="546"/>
    </row>
    <row r="2244" spans="2:3">
      <c r="B2244" s="546"/>
      <c r="C2244" s="546"/>
    </row>
    <row r="2245" spans="2:3">
      <c r="B2245" s="546"/>
      <c r="C2245" s="546"/>
    </row>
    <row r="2246" spans="2:3">
      <c r="B2246" s="546"/>
      <c r="C2246" s="546"/>
    </row>
    <row r="2247" spans="2:3">
      <c r="B2247" s="546"/>
      <c r="C2247" s="546"/>
    </row>
    <row r="2248" spans="2:3">
      <c r="B2248" s="546"/>
      <c r="C2248" s="546"/>
    </row>
    <row r="2249" spans="2:3">
      <c r="B2249" s="546"/>
      <c r="C2249" s="546"/>
    </row>
    <row r="2250" spans="2:3">
      <c r="B2250" s="546"/>
      <c r="C2250" s="546"/>
    </row>
    <row r="2251" spans="2:3">
      <c r="B2251" s="546"/>
      <c r="C2251" s="546"/>
    </row>
    <row r="2252" spans="2:3">
      <c r="B2252" s="546"/>
      <c r="C2252" s="546"/>
    </row>
    <row r="2253" spans="2:3">
      <c r="B2253" s="546"/>
      <c r="C2253" s="546"/>
    </row>
    <row r="2254" spans="2:3">
      <c r="B2254" s="546"/>
      <c r="C2254" s="546"/>
    </row>
    <row r="2255" spans="2:3">
      <c r="B2255" s="546"/>
      <c r="C2255" s="546"/>
    </row>
    <row r="2256" spans="2:3">
      <c r="B2256" s="546"/>
      <c r="C2256" s="546"/>
    </row>
    <row r="2257" spans="2:3">
      <c r="B2257" s="546"/>
      <c r="C2257" s="546"/>
    </row>
    <row r="2258" spans="2:3">
      <c r="B2258" s="546"/>
      <c r="C2258" s="546"/>
    </row>
    <row r="2259" spans="2:3">
      <c r="B2259" s="546"/>
      <c r="C2259" s="546"/>
    </row>
    <row r="2260" spans="2:3">
      <c r="B2260" s="546"/>
      <c r="C2260" s="546"/>
    </row>
    <row r="2261" spans="2:3">
      <c r="B2261" s="546"/>
      <c r="C2261" s="546"/>
    </row>
    <row r="2262" spans="2:3">
      <c r="B2262" s="546"/>
      <c r="C2262" s="546"/>
    </row>
    <row r="2263" spans="2:3">
      <c r="B2263" s="546"/>
      <c r="C2263" s="546"/>
    </row>
    <row r="2264" spans="2:3">
      <c r="B2264" s="546"/>
      <c r="C2264" s="546"/>
    </row>
    <row r="2265" spans="2:3">
      <c r="B2265" s="546"/>
      <c r="C2265" s="546"/>
    </row>
    <row r="2266" spans="2:3">
      <c r="B2266" s="546"/>
      <c r="C2266" s="546"/>
    </row>
    <row r="2267" spans="2:3">
      <c r="B2267" s="546"/>
      <c r="C2267" s="546"/>
    </row>
    <row r="2268" spans="2:3">
      <c r="B2268" s="546"/>
      <c r="C2268" s="546"/>
    </row>
    <row r="2269" spans="2:3">
      <c r="B2269" s="546"/>
      <c r="C2269" s="546"/>
    </row>
    <row r="2270" spans="2:3">
      <c r="B2270" s="546"/>
      <c r="C2270" s="546"/>
    </row>
    <row r="2271" spans="2:3">
      <c r="B2271" s="546"/>
      <c r="C2271" s="546"/>
    </row>
    <row r="2272" spans="2:3">
      <c r="B2272" s="546"/>
      <c r="C2272" s="546"/>
    </row>
    <row r="2273" spans="2:3">
      <c r="B2273" s="546"/>
      <c r="C2273" s="546"/>
    </row>
    <row r="2274" spans="2:3">
      <c r="B2274" s="546"/>
      <c r="C2274" s="546"/>
    </row>
    <row r="2275" spans="2:3">
      <c r="B2275" s="546"/>
      <c r="C2275" s="546"/>
    </row>
    <row r="2276" spans="2:3">
      <c r="B2276" s="546"/>
      <c r="C2276" s="546"/>
    </row>
    <row r="2277" spans="2:3">
      <c r="B2277" s="546"/>
      <c r="C2277" s="546"/>
    </row>
    <row r="2278" spans="2:3">
      <c r="B2278" s="546"/>
      <c r="C2278" s="546"/>
    </row>
    <row r="2279" spans="2:3">
      <c r="B2279" s="546"/>
      <c r="C2279" s="546"/>
    </row>
    <row r="2280" spans="2:3">
      <c r="B2280" s="546"/>
      <c r="C2280" s="546"/>
    </row>
    <row r="2281" spans="2:3">
      <c r="B2281" s="546"/>
      <c r="C2281" s="546"/>
    </row>
    <row r="2282" spans="2:3">
      <c r="B2282" s="546"/>
      <c r="C2282" s="546"/>
    </row>
    <row r="2283" spans="2:3">
      <c r="B2283" s="546"/>
      <c r="C2283" s="546"/>
    </row>
    <row r="2284" spans="2:3">
      <c r="B2284" s="546"/>
      <c r="C2284" s="546"/>
    </row>
    <row r="2285" spans="2:3">
      <c r="B2285" s="546"/>
      <c r="C2285" s="546"/>
    </row>
    <row r="2286" spans="2:3">
      <c r="B2286" s="546"/>
      <c r="C2286" s="546"/>
    </row>
    <row r="2287" spans="2:3">
      <c r="B2287" s="546"/>
      <c r="C2287" s="546"/>
    </row>
    <row r="2288" spans="2:3">
      <c r="B2288" s="546"/>
      <c r="C2288" s="546"/>
    </row>
    <row r="2289" spans="2:3">
      <c r="B2289" s="546"/>
      <c r="C2289" s="546"/>
    </row>
    <row r="2290" spans="2:3">
      <c r="B2290" s="546"/>
      <c r="C2290" s="546"/>
    </row>
    <row r="2291" spans="2:3">
      <c r="B2291" s="546"/>
      <c r="C2291" s="546"/>
    </row>
    <row r="2292" spans="2:3">
      <c r="B2292" s="546"/>
      <c r="C2292" s="546"/>
    </row>
    <row r="2293" spans="2:3">
      <c r="B2293" s="546"/>
      <c r="C2293" s="546"/>
    </row>
    <row r="2294" spans="2:3">
      <c r="B2294" s="546"/>
      <c r="C2294" s="546"/>
    </row>
    <row r="2295" spans="2:3">
      <c r="B2295" s="546"/>
      <c r="C2295" s="546"/>
    </row>
    <row r="2296" spans="2:3">
      <c r="B2296" s="546"/>
      <c r="C2296" s="546"/>
    </row>
    <row r="2297" spans="2:3">
      <c r="B2297" s="546"/>
      <c r="C2297" s="546"/>
    </row>
    <row r="2298" spans="2:3">
      <c r="B2298" s="546"/>
      <c r="C2298" s="546"/>
    </row>
    <row r="2299" spans="2:3">
      <c r="B2299" s="546"/>
      <c r="C2299" s="546"/>
    </row>
    <row r="2300" spans="2:3">
      <c r="B2300" s="546"/>
      <c r="C2300" s="546"/>
    </row>
    <row r="2301" spans="2:3">
      <c r="B2301" s="546"/>
      <c r="C2301" s="546"/>
    </row>
    <row r="2302" spans="2:3">
      <c r="B2302" s="546"/>
      <c r="C2302" s="546"/>
    </row>
    <row r="2303" spans="2:3">
      <c r="B2303" s="546"/>
      <c r="C2303" s="546"/>
    </row>
    <row r="2304" spans="2:3">
      <c r="B2304" s="546"/>
      <c r="C2304" s="546"/>
    </row>
    <row r="2305" spans="2:3">
      <c r="B2305" s="546"/>
      <c r="C2305" s="546"/>
    </row>
    <row r="2306" spans="2:3">
      <c r="B2306" s="546"/>
      <c r="C2306" s="546"/>
    </row>
    <row r="2307" spans="2:3">
      <c r="B2307" s="546"/>
      <c r="C2307" s="546"/>
    </row>
    <row r="2308" spans="2:3">
      <c r="B2308" s="546"/>
      <c r="C2308" s="546"/>
    </row>
    <row r="2309" spans="2:3">
      <c r="B2309" s="546"/>
      <c r="C2309" s="546"/>
    </row>
    <row r="2310" spans="2:3">
      <c r="B2310" s="546"/>
      <c r="C2310" s="546"/>
    </row>
    <row r="2311" spans="2:3">
      <c r="B2311" s="546"/>
      <c r="C2311" s="546"/>
    </row>
    <row r="2312" spans="2:3">
      <c r="B2312" s="546"/>
      <c r="C2312" s="546"/>
    </row>
    <row r="2313" spans="2:3">
      <c r="B2313" s="546"/>
      <c r="C2313" s="546"/>
    </row>
    <row r="2314" spans="2:3">
      <c r="B2314" s="546"/>
      <c r="C2314" s="546"/>
    </row>
    <row r="2315" spans="2:3">
      <c r="B2315" s="546"/>
      <c r="C2315" s="546"/>
    </row>
    <row r="2316" spans="2:3">
      <c r="B2316" s="546"/>
      <c r="C2316" s="546"/>
    </row>
    <row r="2317" spans="2:3">
      <c r="B2317" s="546"/>
      <c r="C2317" s="546"/>
    </row>
    <row r="2318" spans="2:3">
      <c r="B2318" s="546"/>
      <c r="C2318" s="546"/>
    </row>
    <row r="2319" spans="2:3">
      <c r="B2319" s="546"/>
      <c r="C2319" s="546"/>
    </row>
    <row r="2320" spans="2:3">
      <c r="B2320" s="546"/>
      <c r="C2320" s="546"/>
    </row>
    <row r="2321" spans="2:3">
      <c r="B2321" s="546"/>
      <c r="C2321" s="546"/>
    </row>
    <row r="2322" spans="2:3">
      <c r="B2322" s="546"/>
      <c r="C2322" s="546"/>
    </row>
    <row r="2323" spans="2:3">
      <c r="B2323" s="546"/>
      <c r="C2323" s="546"/>
    </row>
    <row r="2324" spans="2:3">
      <c r="B2324" s="546"/>
      <c r="C2324" s="546"/>
    </row>
    <row r="2325" spans="2:3">
      <c r="B2325" s="546"/>
      <c r="C2325" s="546"/>
    </row>
    <row r="2326" spans="2:3">
      <c r="B2326" s="546"/>
      <c r="C2326" s="546"/>
    </row>
    <row r="2327" spans="2:3">
      <c r="B2327" s="546"/>
      <c r="C2327" s="546"/>
    </row>
    <row r="2328" spans="2:3">
      <c r="B2328" s="546"/>
      <c r="C2328" s="546"/>
    </row>
    <row r="2329" spans="2:3">
      <c r="B2329" s="546"/>
      <c r="C2329" s="546"/>
    </row>
    <row r="2330" spans="2:3">
      <c r="B2330" s="546"/>
      <c r="C2330" s="546"/>
    </row>
    <row r="2331" spans="2:3">
      <c r="B2331" s="546"/>
      <c r="C2331" s="546"/>
    </row>
    <row r="2332" spans="2:3">
      <c r="B2332" s="546"/>
      <c r="C2332" s="546"/>
    </row>
    <row r="2333" spans="2:3">
      <c r="B2333" s="546"/>
      <c r="C2333" s="546"/>
    </row>
    <row r="2334" spans="2:3">
      <c r="B2334" s="546"/>
      <c r="C2334" s="546"/>
    </row>
    <row r="2335" spans="2:3">
      <c r="B2335" s="546"/>
      <c r="C2335" s="546"/>
    </row>
    <row r="2336" spans="2:3">
      <c r="B2336" s="546"/>
      <c r="C2336" s="546"/>
    </row>
    <row r="2337" spans="2:3">
      <c r="B2337" s="546"/>
      <c r="C2337" s="546"/>
    </row>
    <row r="2338" spans="2:3">
      <c r="B2338" s="546"/>
      <c r="C2338" s="546"/>
    </row>
    <row r="2339" spans="2:3">
      <c r="B2339" s="546"/>
      <c r="C2339" s="546"/>
    </row>
    <row r="2340" spans="2:3">
      <c r="B2340" s="546"/>
      <c r="C2340" s="546"/>
    </row>
    <row r="2341" spans="2:3">
      <c r="B2341" s="546"/>
      <c r="C2341" s="546"/>
    </row>
    <row r="2342" spans="2:3">
      <c r="B2342" s="546"/>
      <c r="C2342" s="546"/>
    </row>
    <row r="2343" spans="2:3">
      <c r="B2343" s="546"/>
      <c r="C2343" s="546"/>
    </row>
    <row r="2344" spans="2:3">
      <c r="B2344" s="546"/>
      <c r="C2344" s="546"/>
    </row>
    <row r="2345" spans="2:3">
      <c r="B2345" s="546"/>
      <c r="C2345" s="546"/>
    </row>
    <row r="2346" spans="2:3">
      <c r="B2346" s="546"/>
      <c r="C2346" s="546"/>
    </row>
    <row r="2347" spans="2:3">
      <c r="B2347" s="546"/>
      <c r="C2347" s="546"/>
    </row>
    <row r="2348" spans="2:3">
      <c r="B2348" s="546"/>
      <c r="C2348" s="546"/>
    </row>
    <row r="2349" spans="2:3">
      <c r="B2349" s="546"/>
      <c r="C2349" s="546"/>
    </row>
    <row r="2350" spans="2:3">
      <c r="B2350" s="546"/>
      <c r="C2350" s="546"/>
    </row>
    <row r="2351" spans="2:3">
      <c r="B2351" s="546"/>
      <c r="C2351" s="546"/>
    </row>
    <row r="2352" spans="2:3">
      <c r="B2352" s="546"/>
      <c r="C2352" s="546"/>
    </row>
    <row r="2353" spans="2:3">
      <c r="B2353" s="546"/>
      <c r="C2353" s="546"/>
    </row>
    <row r="2354" spans="2:3">
      <c r="B2354" s="546"/>
      <c r="C2354" s="546"/>
    </row>
    <row r="2355" spans="2:3">
      <c r="B2355" s="546"/>
      <c r="C2355" s="546"/>
    </row>
    <row r="2356" spans="2:3">
      <c r="B2356" s="546"/>
      <c r="C2356" s="546"/>
    </row>
    <row r="2357" spans="2:3">
      <c r="B2357" s="546"/>
      <c r="C2357" s="546"/>
    </row>
    <row r="2358" spans="2:3">
      <c r="B2358" s="546"/>
      <c r="C2358" s="546"/>
    </row>
    <row r="2359" spans="2:3">
      <c r="B2359" s="546"/>
      <c r="C2359" s="546"/>
    </row>
    <row r="2360" spans="2:3">
      <c r="B2360" s="546"/>
      <c r="C2360" s="546"/>
    </row>
    <row r="2361" spans="2:3">
      <c r="B2361" s="546"/>
      <c r="C2361" s="546"/>
    </row>
    <row r="2362" spans="2:3">
      <c r="B2362" s="546"/>
      <c r="C2362" s="546"/>
    </row>
    <row r="2363" spans="2:3">
      <c r="B2363" s="546"/>
      <c r="C2363" s="546"/>
    </row>
    <row r="2364" spans="2:3">
      <c r="B2364" s="546"/>
      <c r="C2364" s="546"/>
    </row>
    <row r="2365" spans="2:3">
      <c r="B2365" s="546"/>
      <c r="C2365" s="546"/>
    </row>
    <row r="2366" spans="2:3">
      <c r="B2366" s="546"/>
      <c r="C2366" s="546"/>
    </row>
    <row r="2367" spans="2:3">
      <c r="B2367" s="546"/>
      <c r="C2367" s="546"/>
    </row>
    <row r="2368" spans="2:3">
      <c r="B2368" s="546"/>
      <c r="C2368" s="546"/>
    </row>
    <row r="2369" spans="2:3">
      <c r="B2369" s="546"/>
      <c r="C2369" s="546"/>
    </row>
    <row r="2370" spans="2:3">
      <c r="B2370" s="546"/>
      <c r="C2370" s="546"/>
    </row>
    <row r="2371" spans="2:3">
      <c r="B2371" s="546"/>
      <c r="C2371" s="546"/>
    </row>
    <row r="2372" spans="2:3">
      <c r="B2372" s="546"/>
      <c r="C2372" s="546"/>
    </row>
    <row r="2373" spans="2:3">
      <c r="B2373" s="546"/>
      <c r="C2373" s="546"/>
    </row>
    <row r="2374" spans="2:3">
      <c r="B2374" s="546"/>
      <c r="C2374" s="546"/>
    </row>
    <row r="2375" spans="2:3">
      <c r="B2375" s="546"/>
      <c r="C2375" s="546"/>
    </row>
    <row r="2376" spans="2:3">
      <c r="B2376" s="546"/>
      <c r="C2376" s="546"/>
    </row>
    <row r="2377" spans="2:3">
      <c r="B2377" s="546"/>
      <c r="C2377" s="546"/>
    </row>
    <row r="2378" spans="2:3">
      <c r="B2378" s="546"/>
      <c r="C2378" s="546"/>
    </row>
    <row r="2379" spans="2:3">
      <c r="B2379" s="546"/>
      <c r="C2379" s="546"/>
    </row>
    <row r="2380" spans="2:3">
      <c r="B2380" s="546"/>
      <c r="C2380" s="546"/>
    </row>
    <row r="2381" spans="2:3">
      <c r="B2381" s="546"/>
      <c r="C2381" s="546"/>
    </row>
    <row r="2382" spans="2:3">
      <c r="B2382" s="546"/>
      <c r="C2382" s="546"/>
    </row>
    <row r="2383" spans="2:3">
      <c r="B2383" s="546"/>
      <c r="C2383" s="546"/>
    </row>
    <row r="2384" spans="2:3">
      <c r="B2384" s="546"/>
      <c r="C2384" s="546"/>
    </row>
    <row r="2385" spans="2:3">
      <c r="B2385" s="546"/>
      <c r="C2385" s="546"/>
    </row>
    <row r="2386" spans="2:3">
      <c r="B2386" s="546"/>
      <c r="C2386" s="546"/>
    </row>
    <row r="2387" spans="2:3">
      <c r="B2387" s="546"/>
      <c r="C2387" s="546"/>
    </row>
    <row r="2388" spans="2:3">
      <c r="B2388" s="546"/>
      <c r="C2388" s="546"/>
    </row>
    <row r="2389" spans="2:3">
      <c r="B2389" s="546"/>
      <c r="C2389" s="546"/>
    </row>
    <row r="2390" spans="2:3">
      <c r="B2390" s="546"/>
      <c r="C2390" s="546"/>
    </row>
    <row r="2391" spans="2:3">
      <c r="B2391" s="546"/>
      <c r="C2391" s="546"/>
    </row>
    <row r="2392" spans="2:3">
      <c r="B2392" s="546"/>
      <c r="C2392" s="546"/>
    </row>
    <row r="2393" spans="2:3">
      <c r="B2393" s="546"/>
      <c r="C2393" s="546"/>
    </row>
    <row r="2394" spans="2:3">
      <c r="B2394" s="546"/>
      <c r="C2394" s="546"/>
    </row>
    <row r="2395" spans="2:3">
      <c r="B2395" s="546"/>
      <c r="C2395" s="546"/>
    </row>
    <row r="2396" spans="2:3">
      <c r="B2396" s="546"/>
      <c r="C2396" s="546"/>
    </row>
    <row r="2397" spans="2:3">
      <c r="B2397" s="546"/>
      <c r="C2397" s="546"/>
    </row>
    <row r="2398" spans="2:3">
      <c r="B2398" s="546"/>
      <c r="C2398" s="546"/>
    </row>
    <row r="2399" spans="2:3">
      <c r="B2399" s="546"/>
      <c r="C2399" s="546"/>
    </row>
    <row r="2400" spans="2:3">
      <c r="B2400" s="546"/>
      <c r="C2400" s="546"/>
    </row>
    <row r="2401" spans="2:3">
      <c r="B2401" s="546"/>
      <c r="C2401" s="546"/>
    </row>
    <row r="2402" spans="2:3">
      <c r="B2402" s="546"/>
      <c r="C2402" s="546"/>
    </row>
    <row r="2403" spans="2:3">
      <c r="B2403" s="546"/>
      <c r="C2403" s="546"/>
    </row>
    <row r="2404" spans="2:3">
      <c r="B2404" s="546"/>
      <c r="C2404" s="546"/>
    </row>
    <row r="2405" spans="2:3">
      <c r="B2405" s="546"/>
      <c r="C2405" s="546"/>
    </row>
    <row r="2406" spans="2:3">
      <c r="B2406" s="546"/>
      <c r="C2406" s="546"/>
    </row>
    <row r="2407" spans="2:3">
      <c r="B2407" s="546"/>
      <c r="C2407" s="546"/>
    </row>
    <row r="2408" spans="2:3">
      <c r="B2408" s="546"/>
      <c r="C2408" s="546"/>
    </row>
    <row r="2409" spans="2:3">
      <c r="B2409" s="546"/>
      <c r="C2409" s="546"/>
    </row>
    <row r="2410" spans="2:3">
      <c r="B2410" s="546"/>
      <c r="C2410" s="546"/>
    </row>
    <row r="2411" spans="2:3">
      <c r="B2411" s="546"/>
      <c r="C2411" s="546"/>
    </row>
    <row r="2412" spans="2:3">
      <c r="B2412" s="546"/>
      <c r="C2412" s="546"/>
    </row>
    <row r="2413" spans="2:3">
      <c r="B2413" s="546"/>
      <c r="C2413" s="546"/>
    </row>
    <row r="2414" spans="2:3">
      <c r="B2414" s="546"/>
      <c r="C2414" s="546"/>
    </row>
    <row r="2415" spans="2:3">
      <c r="B2415" s="546"/>
      <c r="C2415" s="546"/>
    </row>
    <row r="2416" spans="2:3">
      <c r="B2416" s="546"/>
      <c r="C2416" s="546"/>
    </row>
    <row r="2417" spans="2:3">
      <c r="B2417" s="546"/>
      <c r="C2417" s="546"/>
    </row>
    <row r="2418" spans="2:3">
      <c r="B2418" s="546"/>
      <c r="C2418" s="546"/>
    </row>
    <row r="2419" spans="2:3">
      <c r="B2419" s="546"/>
      <c r="C2419" s="546"/>
    </row>
    <row r="2420" spans="2:3">
      <c r="B2420" s="546"/>
      <c r="C2420" s="546"/>
    </row>
    <row r="2421" spans="2:3">
      <c r="B2421" s="546"/>
      <c r="C2421" s="546"/>
    </row>
    <row r="2422" spans="2:3">
      <c r="B2422" s="546"/>
      <c r="C2422" s="546"/>
    </row>
    <row r="2423" spans="2:3">
      <c r="B2423" s="546"/>
      <c r="C2423" s="546"/>
    </row>
    <row r="2424" spans="2:3">
      <c r="B2424" s="546"/>
      <c r="C2424" s="546"/>
    </row>
    <row r="2425" spans="2:3">
      <c r="B2425" s="546"/>
      <c r="C2425" s="546"/>
    </row>
    <row r="2426" spans="2:3">
      <c r="B2426" s="546"/>
      <c r="C2426" s="546"/>
    </row>
    <row r="2427" spans="2:3">
      <c r="B2427" s="546"/>
      <c r="C2427" s="546"/>
    </row>
    <row r="2428" spans="2:3">
      <c r="B2428" s="546"/>
      <c r="C2428" s="546"/>
    </row>
    <row r="2429" spans="2:3">
      <c r="B2429" s="546"/>
      <c r="C2429" s="546"/>
    </row>
    <row r="2430" spans="2:3">
      <c r="B2430" s="546"/>
      <c r="C2430" s="546"/>
    </row>
    <row r="2431" spans="2:3">
      <c r="B2431" s="546"/>
      <c r="C2431" s="546"/>
    </row>
    <row r="2432" spans="2:3">
      <c r="B2432" s="546"/>
      <c r="C2432" s="546"/>
    </row>
    <row r="2433" spans="2:3">
      <c r="B2433" s="546"/>
      <c r="C2433" s="546"/>
    </row>
    <row r="2434" spans="2:3">
      <c r="B2434" s="546"/>
      <c r="C2434" s="546"/>
    </row>
    <row r="2435" spans="2:3">
      <c r="B2435" s="546"/>
      <c r="C2435" s="546"/>
    </row>
    <row r="2436" spans="2:3">
      <c r="B2436" s="546"/>
      <c r="C2436" s="546"/>
    </row>
    <row r="2437" spans="2:3">
      <c r="B2437" s="546"/>
      <c r="C2437" s="546"/>
    </row>
    <row r="2438" spans="2:3">
      <c r="B2438" s="546"/>
      <c r="C2438" s="546"/>
    </row>
    <row r="2439" spans="2:3">
      <c r="B2439" s="546"/>
      <c r="C2439" s="546"/>
    </row>
    <row r="2440" spans="2:3">
      <c r="B2440" s="546"/>
      <c r="C2440" s="546"/>
    </row>
    <row r="2441" spans="2:3">
      <c r="B2441" s="546"/>
      <c r="C2441" s="546"/>
    </row>
    <row r="2442" spans="2:3">
      <c r="B2442" s="546"/>
      <c r="C2442" s="546"/>
    </row>
    <row r="2443" spans="2:3">
      <c r="B2443" s="546"/>
      <c r="C2443" s="546"/>
    </row>
    <row r="2444" spans="2:3">
      <c r="B2444" s="546"/>
      <c r="C2444" s="546"/>
    </row>
    <row r="2445" spans="2:3">
      <c r="B2445" s="546"/>
      <c r="C2445" s="546"/>
    </row>
    <row r="2446" spans="2:3">
      <c r="B2446" s="546"/>
      <c r="C2446" s="546"/>
    </row>
    <row r="2447" spans="2:3">
      <c r="B2447" s="546"/>
      <c r="C2447" s="546"/>
    </row>
    <row r="2448" spans="2:3">
      <c r="B2448" s="546"/>
      <c r="C2448" s="546"/>
    </row>
    <row r="2449" spans="2:3">
      <c r="B2449" s="546"/>
      <c r="C2449" s="546"/>
    </row>
    <row r="2450" spans="2:3">
      <c r="B2450" s="546"/>
      <c r="C2450" s="546"/>
    </row>
    <row r="2451" spans="2:3">
      <c r="B2451" s="546"/>
      <c r="C2451" s="546"/>
    </row>
    <row r="2452" spans="2:3">
      <c r="B2452" s="546"/>
      <c r="C2452" s="546"/>
    </row>
    <row r="2453" spans="2:3">
      <c r="B2453" s="546"/>
      <c r="C2453" s="546"/>
    </row>
    <row r="2454" spans="2:3">
      <c r="B2454" s="546"/>
      <c r="C2454" s="546"/>
    </row>
    <row r="2455" spans="2:3">
      <c r="B2455" s="546"/>
      <c r="C2455" s="546"/>
    </row>
    <row r="2456" spans="2:3">
      <c r="B2456" s="546"/>
      <c r="C2456" s="546"/>
    </row>
    <row r="2457" spans="2:3">
      <c r="B2457" s="546"/>
      <c r="C2457" s="546"/>
    </row>
    <row r="2458" spans="2:3">
      <c r="B2458" s="546"/>
      <c r="C2458" s="546"/>
    </row>
    <row r="2459" spans="2:3">
      <c r="B2459" s="546"/>
      <c r="C2459" s="546"/>
    </row>
    <row r="2460" spans="2:3">
      <c r="B2460" s="546"/>
      <c r="C2460" s="546"/>
    </row>
    <row r="2461" spans="2:3">
      <c r="B2461" s="546"/>
      <c r="C2461" s="546"/>
    </row>
    <row r="2462" spans="2:3">
      <c r="B2462" s="546"/>
      <c r="C2462" s="546"/>
    </row>
    <row r="2463" spans="2:3">
      <c r="B2463" s="546"/>
      <c r="C2463" s="546"/>
    </row>
    <row r="2464" spans="2:3">
      <c r="B2464" s="546"/>
      <c r="C2464" s="546"/>
    </row>
    <row r="2465" spans="2:3">
      <c r="B2465" s="546"/>
      <c r="C2465" s="546"/>
    </row>
    <row r="2466" spans="2:3">
      <c r="B2466" s="546"/>
      <c r="C2466" s="546"/>
    </row>
    <row r="2467" spans="2:3">
      <c r="B2467" s="546"/>
      <c r="C2467" s="546"/>
    </row>
    <row r="2468" spans="2:3">
      <c r="B2468" s="546"/>
      <c r="C2468" s="546"/>
    </row>
    <row r="2469" spans="2:3">
      <c r="B2469" s="546"/>
      <c r="C2469" s="546"/>
    </row>
    <row r="2470" spans="2:3">
      <c r="B2470" s="546"/>
      <c r="C2470" s="546"/>
    </row>
    <row r="2471" spans="2:3">
      <c r="B2471" s="546"/>
      <c r="C2471" s="546"/>
    </row>
    <row r="2472" spans="2:3">
      <c r="B2472" s="546"/>
      <c r="C2472" s="546"/>
    </row>
    <row r="2473" spans="2:3">
      <c r="B2473" s="546"/>
      <c r="C2473" s="546"/>
    </row>
    <row r="2474" spans="2:3">
      <c r="B2474" s="546"/>
      <c r="C2474" s="546"/>
    </row>
    <row r="2475" spans="2:3">
      <c r="B2475" s="546"/>
      <c r="C2475" s="546"/>
    </row>
    <row r="2476" spans="2:3">
      <c r="B2476" s="546"/>
      <c r="C2476" s="546"/>
    </row>
    <row r="2477" spans="2:3">
      <c r="B2477" s="546"/>
      <c r="C2477" s="546"/>
    </row>
    <row r="2478" spans="2:3">
      <c r="B2478" s="546"/>
      <c r="C2478" s="546"/>
    </row>
    <row r="2479" spans="2:3">
      <c r="B2479" s="546"/>
      <c r="C2479" s="546"/>
    </row>
    <row r="2480" spans="2:3">
      <c r="B2480" s="546"/>
      <c r="C2480" s="546"/>
    </row>
    <row r="2481" spans="2:3">
      <c r="B2481" s="546"/>
      <c r="C2481" s="546"/>
    </row>
    <row r="2482" spans="2:3">
      <c r="B2482" s="546"/>
      <c r="C2482" s="546"/>
    </row>
    <row r="2483" spans="2:3">
      <c r="B2483" s="546"/>
      <c r="C2483" s="546"/>
    </row>
    <row r="2484" spans="2:3">
      <c r="B2484" s="546"/>
      <c r="C2484" s="546"/>
    </row>
    <row r="2485" spans="2:3">
      <c r="B2485" s="546"/>
      <c r="C2485" s="546"/>
    </row>
    <row r="2486" spans="2:3">
      <c r="B2486" s="546"/>
      <c r="C2486" s="546"/>
    </row>
    <row r="2487" spans="2:3">
      <c r="B2487" s="546"/>
      <c r="C2487" s="546"/>
    </row>
    <row r="2488" spans="2:3">
      <c r="B2488" s="546"/>
      <c r="C2488" s="546"/>
    </row>
    <row r="2489" spans="2:3">
      <c r="B2489" s="546"/>
      <c r="C2489" s="546"/>
    </row>
    <row r="2490" spans="2:3">
      <c r="B2490" s="546"/>
      <c r="C2490" s="546"/>
    </row>
    <row r="2491" spans="2:3">
      <c r="B2491" s="546"/>
      <c r="C2491" s="546"/>
    </row>
    <row r="2492" spans="2:3">
      <c r="B2492" s="546"/>
      <c r="C2492" s="546"/>
    </row>
    <row r="2493" spans="2:3">
      <c r="B2493" s="546"/>
      <c r="C2493" s="546"/>
    </row>
    <row r="2494" spans="2:3">
      <c r="B2494" s="546"/>
      <c r="C2494" s="546"/>
    </row>
    <row r="2495" spans="2:3">
      <c r="B2495" s="546"/>
      <c r="C2495" s="546"/>
    </row>
    <row r="2496" spans="2:3">
      <c r="B2496" s="546"/>
      <c r="C2496" s="546"/>
    </row>
    <row r="2497" spans="2:3">
      <c r="B2497" s="546"/>
      <c r="C2497" s="546"/>
    </row>
    <row r="2498" spans="2:3">
      <c r="B2498" s="546"/>
      <c r="C2498" s="546"/>
    </row>
    <row r="2499" spans="2:3">
      <c r="B2499" s="546"/>
      <c r="C2499" s="546"/>
    </row>
    <row r="2500" spans="2:3">
      <c r="B2500" s="546"/>
      <c r="C2500" s="546"/>
    </row>
    <row r="2501" spans="2:3">
      <c r="B2501" s="546"/>
      <c r="C2501" s="546"/>
    </row>
    <row r="2502" spans="2:3">
      <c r="B2502" s="546"/>
      <c r="C2502" s="546"/>
    </row>
    <row r="2503" spans="2:3">
      <c r="B2503" s="546"/>
      <c r="C2503" s="546"/>
    </row>
    <row r="2504" spans="2:3">
      <c r="B2504" s="546"/>
      <c r="C2504" s="546"/>
    </row>
    <row r="2505" spans="2:3">
      <c r="B2505" s="546"/>
      <c r="C2505" s="546"/>
    </row>
    <row r="2506" spans="2:3">
      <c r="B2506" s="546"/>
      <c r="C2506" s="546"/>
    </row>
    <row r="2507" spans="2:3">
      <c r="B2507" s="546"/>
      <c r="C2507" s="546"/>
    </row>
    <row r="2508" spans="2:3">
      <c r="B2508" s="546"/>
      <c r="C2508" s="546"/>
    </row>
    <row r="2509" spans="2:3">
      <c r="B2509" s="546"/>
      <c r="C2509" s="546"/>
    </row>
    <row r="2510" spans="2:3">
      <c r="B2510" s="546"/>
      <c r="C2510" s="546"/>
    </row>
    <row r="2511" spans="2:3">
      <c r="B2511" s="546"/>
      <c r="C2511" s="546"/>
    </row>
    <row r="2512" spans="2:3">
      <c r="B2512" s="546"/>
      <c r="C2512" s="546"/>
    </row>
    <row r="2513" spans="2:3">
      <c r="B2513" s="546"/>
      <c r="C2513" s="546"/>
    </row>
    <row r="2514" spans="2:3">
      <c r="B2514" s="546"/>
      <c r="C2514" s="546"/>
    </row>
    <row r="2515" spans="2:3">
      <c r="B2515" s="546"/>
      <c r="C2515" s="546"/>
    </row>
    <row r="2516" spans="2:3">
      <c r="B2516" s="546"/>
      <c r="C2516" s="546"/>
    </row>
    <row r="2517" spans="2:3">
      <c r="B2517" s="546"/>
      <c r="C2517" s="546"/>
    </row>
    <row r="2518" spans="2:3">
      <c r="B2518" s="546"/>
      <c r="C2518" s="546"/>
    </row>
    <row r="2519" spans="2:3">
      <c r="B2519" s="546"/>
      <c r="C2519" s="546"/>
    </row>
    <row r="2520" spans="2:3">
      <c r="B2520" s="546"/>
      <c r="C2520" s="546"/>
    </row>
    <row r="2521" spans="2:3">
      <c r="B2521" s="546"/>
      <c r="C2521" s="546"/>
    </row>
    <row r="2522" spans="2:3">
      <c r="B2522" s="546"/>
      <c r="C2522" s="546"/>
    </row>
    <row r="2523" spans="2:3">
      <c r="B2523" s="546"/>
      <c r="C2523" s="546"/>
    </row>
    <row r="2524" spans="2:3">
      <c r="B2524" s="546"/>
      <c r="C2524" s="546"/>
    </row>
    <row r="2525" spans="2:3">
      <c r="B2525" s="546"/>
      <c r="C2525" s="546"/>
    </row>
    <row r="2526" spans="2:3">
      <c r="B2526" s="546"/>
      <c r="C2526" s="546"/>
    </row>
    <row r="2527" spans="2:3">
      <c r="B2527" s="546"/>
      <c r="C2527" s="546"/>
    </row>
    <row r="2528" spans="2:3">
      <c r="B2528" s="546"/>
      <c r="C2528" s="546"/>
    </row>
    <row r="2529" spans="2:3">
      <c r="B2529" s="546"/>
      <c r="C2529" s="546"/>
    </row>
    <row r="2530" spans="2:3">
      <c r="B2530" s="546"/>
      <c r="C2530" s="546"/>
    </row>
    <row r="2531" spans="2:3">
      <c r="B2531" s="546"/>
      <c r="C2531" s="546"/>
    </row>
    <row r="2532" spans="2:3">
      <c r="B2532" s="546"/>
      <c r="C2532" s="546"/>
    </row>
    <row r="2533" spans="2:3">
      <c r="B2533" s="546"/>
      <c r="C2533" s="546"/>
    </row>
    <row r="2534" spans="2:3">
      <c r="B2534" s="546"/>
      <c r="C2534" s="546"/>
    </row>
    <row r="2535" spans="2:3">
      <c r="B2535" s="546"/>
      <c r="C2535" s="546"/>
    </row>
    <row r="2536" spans="2:3">
      <c r="B2536" s="546"/>
      <c r="C2536" s="546"/>
    </row>
    <row r="2537" spans="2:3">
      <c r="B2537" s="546"/>
      <c r="C2537" s="546"/>
    </row>
    <row r="2538" spans="2:3">
      <c r="B2538" s="546"/>
      <c r="C2538" s="546"/>
    </row>
    <row r="2539" spans="2:3">
      <c r="B2539" s="546"/>
      <c r="C2539" s="546"/>
    </row>
    <row r="2540" spans="2:3">
      <c r="B2540" s="546"/>
      <c r="C2540" s="546"/>
    </row>
    <row r="2541" spans="2:3">
      <c r="B2541" s="546"/>
      <c r="C2541" s="546"/>
    </row>
    <row r="2542" spans="2:3">
      <c r="B2542" s="546"/>
      <c r="C2542" s="546"/>
    </row>
    <row r="2543" spans="2:3">
      <c r="B2543" s="546"/>
      <c r="C2543" s="546"/>
    </row>
    <row r="2544" spans="2:3">
      <c r="B2544" s="546"/>
      <c r="C2544" s="546"/>
    </row>
    <row r="2545" spans="2:3">
      <c r="B2545" s="546"/>
      <c r="C2545" s="546"/>
    </row>
    <row r="2546" spans="2:3">
      <c r="B2546" s="546"/>
      <c r="C2546" s="546"/>
    </row>
    <row r="2547" spans="2:3">
      <c r="B2547" s="546"/>
      <c r="C2547" s="546"/>
    </row>
    <row r="2548" spans="2:3">
      <c r="B2548" s="546"/>
      <c r="C2548" s="546"/>
    </row>
    <row r="2549" spans="2:3">
      <c r="B2549" s="546"/>
      <c r="C2549" s="546"/>
    </row>
    <row r="2550" spans="2:3">
      <c r="B2550" s="546"/>
      <c r="C2550" s="546"/>
    </row>
    <row r="2551" spans="2:3">
      <c r="B2551" s="546"/>
      <c r="C2551" s="546"/>
    </row>
    <row r="2552" spans="2:3">
      <c r="B2552" s="546"/>
      <c r="C2552" s="546"/>
    </row>
    <row r="2553" spans="2:3">
      <c r="B2553" s="546"/>
      <c r="C2553" s="546"/>
    </row>
    <row r="2554" spans="2:3">
      <c r="B2554" s="546"/>
      <c r="C2554" s="546"/>
    </row>
    <row r="2555" spans="2:3">
      <c r="B2555" s="546"/>
      <c r="C2555" s="546"/>
    </row>
    <row r="2556" spans="2:3">
      <c r="B2556" s="546"/>
      <c r="C2556" s="546"/>
    </row>
    <row r="2557" spans="2:3">
      <c r="B2557" s="546"/>
      <c r="C2557" s="546"/>
    </row>
    <row r="2558" spans="2:3">
      <c r="B2558" s="546"/>
      <c r="C2558" s="546"/>
    </row>
    <row r="2559" spans="2:3">
      <c r="B2559" s="546"/>
      <c r="C2559" s="546"/>
    </row>
    <row r="2560" spans="2:3">
      <c r="B2560" s="546"/>
      <c r="C2560" s="546"/>
    </row>
    <row r="2561" spans="2:3">
      <c r="B2561" s="546"/>
      <c r="C2561" s="546"/>
    </row>
    <row r="2562" spans="2:3">
      <c r="B2562" s="546"/>
      <c r="C2562" s="546"/>
    </row>
    <row r="2563" spans="2:3">
      <c r="B2563" s="546"/>
      <c r="C2563" s="546"/>
    </row>
    <row r="2564" spans="2:3">
      <c r="B2564" s="546"/>
      <c r="C2564" s="546"/>
    </row>
    <row r="2565" spans="2:3">
      <c r="B2565" s="546"/>
      <c r="C2565" s="546"/>
    </row>
    <row r="2566" spans="2:3">
      <c r="B2566" s="546"/>
      <c r="C2566" s="546"/>
    </row>
    <row r="2567" spans="2:3">
      <c r="B2567" s="546"/>
      <c r="C2567" s="546"/>
    </row>
    <row r="2568" spans="2:3">
      <c r="B2568" s="546"/>
      <c r="C2568" s="546"/>
    </row>
    <row r="2569" spans="2:3">
      <c r="B2569" s="546"/>
      <c r="C2569" s="546"/>
    </row>
    <row r="2570" spans="2:3">
      <c r="B2570" s="546"/>
      <c r="C2570" s="546"/>
    </row>
    <row r="2571" spans="2:3">
      <c r="B2571" s="546"/>
      <c r="C2571" s="546"/>
    </row>
    <row r="2572" spans="2:3">
      <c r="B2572" s="546"/>
      <c r="C2572" s="546"/>
    </row>
    <row r="2573" spans="2:3">
      <c r="B2573" s="546"/>
      <c r="C2573" s="546"/>
    </row>
    <row r="2574" spans="2:3">
      <c r="B2574" s="546"/>
      <c r="C2574" s="546"/>
    </row>
    <row r="2575" spans="2:3">
      <c r="B2575" s="546"/>
      <c r="C2575" s="546"/>
    </row>
    <row r="2576" spans="2:3">
      <c r="B2576" s="546"/>
      <c r="C2576" s="546"/>
    </row>
    <row r="2577" spans="2:3">
      <c r="B2577" s="546"/>
      <c r="C2577" s="546"/>
    </row>
    <row r="2578" spans="2:3">
      <c r="B2578" s="546"/>
      <c r="C2578" s="546"/>
    </row>
    <row r="2579" spans="2:3">
      <c r="B2579" s="546"/>
      <c r="C2579" s="546"/>
    </row>
    <row r="2580" spans="2:3">
      <c r="B2580" s="546"/>
      <c r="C2580" s="546"/>
    </row>
    <row r="2581" spans="2:3">
      <c r="B2581" s="546"/>
      <c r="C2581" s="546"/>
    </row>
    <row r="2582" spans="2:3">
      <c r="B2582" s="546"/>
      <c r="C2582" s="546"/>
    </row>
    <row r="2583" spans="2:3">
      <c r="B2583" s="546"/>
      <c r="C2583" s="546"/>
    </row>
    <row r="2584" spans="2:3">
      <c r="B2584" s="546"/>
      <c r="C2584" s="546"/>
    </row>
    <row r="2585" spans="2:3">
      <c r="B2585" s="546"/>
      <c r="C2585" s="546"/>
    </row>
    <row r="2586" spans="2:3">
      <c r="B2586" s="546"/>
      <c r="C2586" s="546"/>
    </row>
    <row r="2587" spans="2:3">
      <c r="B2587" s="546"/>
      <c r="C2587" s="546"/>
    </row>
    <row r="2588" spans="2:3">
      <c r="B2588" s="546"/>
      <c r="C2588" s="546"/>
    </row>
    <row r="2589" spans="2:3">
      <c r="B2589" s="546"/>
      <c r="C2589" s="546"/>
    </row>
    <row r="2590" spans="2:3">
      <c r="B2590" s="546"/>
      <c r="C2590" s="546"/>
    </row>
    <row r="2591" spans="2:3">
      <c r="B2591" s="546"/>
      <c r="C2591" s="546"/>
    </row>
    <row r="2592" spans="2:3">
      <c r="B2592" s="546"/>
      <c r="C2592" s="546"/>
    </row>
    <row r="2593" spans="2:3">
      <c r="B2593" s="546"/>
      <c r="C2593" s="546"/>
    </row>
    <row r="2594" spans="2:3">
      <c r="B2594" s="546"/>
      <c r="C2594" s="546"/>
    </row>
    <row r="2595" spans="2:3">
      <c r="B2595" s="546"/>
      <c r="C2595" s="546"/>
    </row>
    <row r="2596" spans="2:3">
      <c r="B2596" s="546"/>
      <c r="C2596" s="546"/>
    </row>
    <row r="2597" spans="2:3">
      <c r="B2597" s="546"/>
      <c r="C2597" s="546"/>
    </row>
    <row r="2598" spans="2:3">
      <c r="B2598" s="546"/>
      <c r="C2598" s="546"/>
    </row>
    <row r="2599" spans="2:3">
      <c r="B2599" s="546"/>
      <c r="C2599" s="546"/>
    </row>
    <row r="2600" spans="2:3">
      <c r="B2600" s="546"/>
      <c r="C2600" s="546"/>
    </row>
    <row r="2601" spans="2:3">
      <c r="B2601" s="546"/>
      <c r="C2601" s="546"/>
    </row>
    <row r="2602" spans="2:3">
      <c r="B2602" s="546"/>
      <c r="C2602" s="546"/>
    </row>
    <row r="2603" spans="2:3">
      <c r="B2603" s="546"/>
      <c r="C2603" s="546"/>
    </row>
    <row r="2604" spans="2:3">
      <c r="B2604" s="546"/>
      <c r="C2604" s="546"/>
    </row>
    <row r="2605" spans="2:3">
      <c r="B2605" s="546"/>
      <c r="C2605" s="546"/>
    </row>
    <row r="2606" spans="2:3">
      <c r="B2606" s="546"/>
      <c r="C2606" s="546"/>
    </row>
    <row r="2607" spans="2:3">
      <c r="B2607" s="546"/>
      <c r="C2607" s="546"/>
    </row>
    <row r="2608" spans="2:3">
      <c r="B2608" s="546"/>
      <c r="C2608" s="546"/>
    </row>
    <row r="2609" spans="2:3">
      <c r="B2609" s="546"/>
      <c r="C2609" s="546"/>
    </row>
    <row r="2610" spans="2:3">
      <c r="B2610" s="546"/>
      <c r="C2610" s="546"/>
    </row>
    <row r="2611" spans="2:3">
      <c r="B2611" s="546"/>
      <c r="C2611" s="546"/>
    </row>
    <row r="2612" spans="2:3">
      <c r="B2612" s="546"/>
      <c r="C2612" s="546"/>
    </row>
    <row r="2613" spans="2:3">
      <c r="B2613" s="546"/>
      <c r="C2613" s="546"/>
    </row>
    <row r="2614" spans="2:3">
      <c r="B2614" s="546"/>
      <c r="C2614" s="546"/>
    </row>
    <row r="2615" spans="2:3">
      <c r="B2615" s="546"/>
      <c r="C2615" s="546"/>
    </row>
    <row r="2616" spans="2:3">
      <c r="B2616" s="546"/>
      <c r="C2616" s="546"/>
    </row>
    <row r="2617" spans="2:3">
      <c r="B2617" s="546"/>
      <c r="C2617" s="546"/>
    </row>
    <row r="2618" spans="2:3">
      <c r="B2618" s="546"/>
      <c r="C2618" s="546"/>
    </row>
    <row r="2619" spans="2:3">
      <c r="B2619" s="546"/>
      <c r="C2619" s="546"/>
    </row>
    <row r="2620" spans="2:3">
      <c r="B2620" s="546"/>
      <c r="C2620" s="546"/>
    </row>
    <row r="2621" spans="2:3">
      <c r="B2621" s="546"/>
      <c r="C2621" s="546"/>
    </row>
    <row r="2622" spans="2:3">
      <c r="B2622" s="546"/>
      <c r="C2622" s="546"/>
    </row>
    <row r="2623" spans="2:3">
      <c r="B2623" s="546"/>
      <c r="C2623" s="546"/>
    </row>
    <row r="2624" spans="2:3">
      <c r="B2624" s="546"/>
      <c r="C2624" s="546"/>
    </row>
    <row r="2625" spans="2:3">
      <c r="B2625" s="546"/>
      <c r="C2625" s="546"/>
    </row>
    <row r="2626" spans="2:3">
      <c r="B2626" s="546"/>
      <c r="C2626" s="546"/>
    </row>
    <row r="2627" spans="2:3">
      <c r="B2627" s="546"/>
      <c r="C2627" s="546"/>
    </row>
    <row r="2628" spans="2:3">
      <c r="B2628" s="546"/>
      <c r="C2628" s="546"/>
    </row>
    <row r="2629" spans="2:3">
      <c r="B2629" s="546"/>
      <c r="C2629" s="546"/>
    </row>
    <row r="2630" spans="2:3">
      <c r="B2630" s="546"/>
      <c r="C2630" s="546"/>
    </row>
    <row r="2631" spans="2:3">
      <c r="B2631" s="546"/>
      <c r="C2631" s="546"/>
    </row>
    <row r="2632" spans="2:3">
      <c r="B2632" s="546"/>
      <c r="C2632" s="546"/>
    </row>
    <row r="2633" spans="2:3">
      <c r="B2633" s="546"/>
      <c r="C2633" s="546"/>
    </row>
    <row r="2634" spans="2:3">
      <c r="B2634" s="546"/>
      <c r="C2634" s="546"/>
    </row>
    <row r="2635" spans="2:3">
      <c r="B2635" s="546"/>
      <c r="C2635" s="546"/>
    </row>
    <row r="2636" spans="2:3">
      <c r="B2636" s="546"/>
      <c r="C2636" s="546"/>
    </row>
    <row r="2637" spans="2:3">
      <c r="B2637" s="546"/>
      <c r="C2637" s="546"/>
    </row>
    <row r="2638" spans="2:3">
      <c r="B2638" s="546"/>
      <c r="C2638" s="546"/>
    </row>
    <row r="2639" spans="2:3">
      <c r="B2639" s="546"/>
      <c r="C2639" s="546"/>
    </row>
    <row r="2640" spans="2:3">
      <c r="B2640" s="546"/>
      <c r="C2640" s="546"/>
    </row>
    <row r="2641" spans="2:3">
      <c r="B2641" s="546"/>
      <c r="C2641" s="546"/>
    </row>
    <row r="2642" spans="2:3">
      <c r="B2642" s="546"/>
      <c r="C2642" s="546"/>
    </row>
    <row r="2643" spans="2:3">
      <c r="B2643" s="546"/>
      <c r="C2643" s="546"/>
    </row>
    <row r="2644" spans="2:3">
      <c r="B2644" s="546"/>
      <c r="C2644" s="546"/>
    </row>
    <row r="2645" spans="2:3">
      <c r="B2645" s="546"/>
      <c r="C2645" s="546"/>
    </row>
    <row r="2646" spans="2:3">
      <c r="B2646" s="546"/>
      <c r="C2646" s="546"/>
    </row>
    <row r="2647" spans="2:3">
      <c r="B2647" s="546"/>
      <c r="C2647" s="546"/>
    </row>
    <row r="2648" spans="2:3">
      <c r="B2648" s="546"/>
      <c r="C2648" s="546"/>
    </row>
    <row r="2649" spans="2:3">
      <c r="B2649" s="546"/>
      <c r="C2649" s="546"/>
    </row>
    <row r="2650" spans="2:3">
      <c r="B2650" s="546"/>
      <c r="C2650" s="546"/>
    </row>
    <row r="2651" spans="2:3">
      <c r="B2651" s="546"/>
      <c r="C2651" s="546"/>
    </row>
    <row r="2652" spans="2:3">
      <c r="B2652" s="546"/>
      <c r="C2652" s="546"/>
    </row>
    <row r="2653" spans="2:3">
      <c r="B2653" s="546"/>
      <c r="C2653" s="546"/>
    </row>
    <row r="2654" spans="2:3">
      <c r="B2654" s="546"/>
      <c r="C2654" s="546"/>
    </row>
    <row r="2655" spans="2:3">
      <c r="B2655" s="546"/>
      <c r="C2655" s="546"/>
    </row>
    <row r="2656" spans="2:3">
      <c r="B2656" s="546"/>
      <c r="C2656" s="546"/>
    </row>
    <row r="2657" spans="2:3">
      <c r="B2657" s="546"/>
      <c r="C2657" s="546"/>
    </row>
    <row r="2658" spans="2:3">
      <c r="B2658" s="546"/>
      <c r="C2658" s="546"/>
    </row>
    <row r="2659" spans="2:3">
      <c r="B2659" s="546"/>
      <c r="C2659" s="546"/>
    </row>
    <row r="2660" spans="2:3">
      <c r="B2660" s="546"/>
      <c r="C2660" s="546"/>
    </row>
    <row r="2661" spans="2:3">
      <c r="B2661" s="546"/>
      <c r="C2661" s="546"/>
    </row>
    <row r="2662" spans="2:3">
      <c r="B2662" s="546"/>
      <c r="C2662" s="546"/>
    </row>
    <row r="2663" spans="2:3">
      <c r="B2663" s="546"/>
      <c r="C2663" s="546"/>
    </row>
    <row r="2664" spans="2:3">
      <c r="B2664" s="546"/>
      <c r="C2664" s="546"/>
    </row>
    <row r="2665" spans="2:3">
      <c r="B2665" s="546"/>
      <c r="C2665" s="546"/>
    </row>
    <row r="2666" spans="2:3">
      <c r="B2666" s="546"/>
      <c r="C2666" s="546"/>
    </row>
    <row r="2667" spans="2:3">
      <c r="B2667" s="546"/>
      <c r="C2667" s="546"/>
    </row>
    <row r="2668" spans="2:3">
      <c r="B2668" s="546"/>
      <c r="C2668" s="546"/>
    </row>
    <row r="2669" spans="2:3">
      <c r="B2669" s="546"/>
      <c r="C2669" s="546"/>
    </row>
    <row r="2670" spans="2:3">
      <c r="B2670" s="546"/>
      <c r="C2670" s="546"/>
    </row>
    <row r="2671" spans="2:3">
      <c r="B2671" s="546"/>
      <c r="C2671" s="546"/>
    </row>
    <row r="2672" spans="2:3">
      <c r="B2672" s="546"/>
      <c r="C2672" s="546"/>
    </row>
    <row r="2673" spans="2:3">
      <c r="B2673" s="546"/>
      <c r="C2673" s="546"/>
    </row>
    <row r="2674" spans="2:3">
      <c r="B2674" s="546"/>
      <c r="C2674" s="546"/>
    </row>
    <row r="2675" spans="2:3">
      <c r="B2675" s="546"/>
      <c r="C2675" s="546"/>
    </row>
    <row r="2676" spans="2:3">
      <c r="B2676" s="546"/>
      <c r="C2676" s="546"/>
    </row>
    <row r="2677" spans="2:3">
      <c r="B2677" s="546"/>
      <c r="C2677" s="546"/>
    </row>
    <row r="2678" spans="2:3">
      <c r="B2678" s="546"/>
      <c r="C2678" s="546"/>
    </row>
    <row r="2679" spans="2:3">
      <c r="B2679" s="546"/>
      <c r="C2679" s="546"/>
    </row>
    <row r="2680" spans="2:3">
      <c r="B2680" s="546"/>
      <c r="C2680" s="546"/>
    </row>
    <row r="2681" spans="2:3">
      <c r="B2681" s="546"/>
      <c r="C2681" s="546"/>
    </row>
    <row r="2682" spans="2:3">
      <c r="B2682" s="546"/>
      <c r="C2682" s="546"/>
    </row>
    <row r="2683" spans="2:3">
      <c r="B2683" s="546"/>
      <c r="C2683" s="546"/>
    </row>
    <row r="2684" spans="2:3">
      <c r="B2684" s="546"/>
      <c r="C2684" s="546"/>
    </row>
    <row r="2685" spans="2:3">
      <c r="B2685" s="546"/>
      <c r="C2685" s="546"/>
    </row>
    <row r="2686" spans="2:3">
      <c r="B2686" s="546"/>
      <c r="C2686" s="546"/>
    </row>
    <row r="2687" spans="2:3">
      <c r="B2687" s="546"/>
      <c r="C2687" s="546"/>
    </row>
    <row r="2688" spans="2:3">
      <c r="B2688" s="546"/>
      <c r="C2688" s="546"/>
    </row>
    <row r="2689" spans="2:3">
      <c r="B2689" s="546"/>
      <c r="C2689" s="546"/>
    </row>
    <row r="2690" spans="2:3">
      <c r="B2690" s="546"/>
      <c r="C2690" s="546"/>
    </row>
    <row r="2691" spans="2:3">
      <c r="B2691" s="546"/>
      <c r="C2691" s="546"/>
    </row>
    <row r="2692" spans="2:3">
      <c r="B2692" s="546"/>
      <c r="C2692" s="546"/>
    </row>
    <row r="2693" spans="2:3">
      <c r="B2693" s="546"/>
      <c r="C2693" s="546"/>
    </row>
    <row r="2694" spans="2:3">
      <c r="B2694" s="546"/>
      <c r="C2694" s="546"/>
    </row>
    <row r="2695" spans="2:3">
      <c r="B2695" s="546"/>
      <c r="C2695" s="546"/>
    </row>
    <row r="2696" spans="2:3">
      <c r="B2696" s="546"/>
      <c r="C2696" s="546"/>
    </row>
    <row r="2697" spans="2:3">
      <c r="B2697" s="546"/>
      <c r="C2697" s="546"/>
    </row>
    <row r="2698" spans="2:3">
      <c r="B2698" s="546"/>
      <c r="C2698" s="546"/>
    </row>
    <row r="2699" spans="2:3">
      <c r="B2699" s="546"/>
      <c r="C2699" s="546"/>
    </row>
    <row r="2700" spans="2:3">
      <c r="B2700" s="546"/>
      <c r="C2700" s="546"/>
    </row>
    <row r="2701" spans="2:3">
      <c r="B2701" s="546"/>
      <c r="C2701" s="546"/>
    </row>
    <row r="2702" spans="2:3">
      <c r="B2702" s="546"/>
      <c r="C2702" s="546"/>
    </row>
    <row r="2703" spans="2:3">
      <c r="B2703" s="546"/>
      <c r="C2703" s="546"/>
    </row>
    <row r="2704" spans="2:3">
      <c r="B2704" s="546"/>
      <c r="C2704" s="546"/>
    </row>
    <row r="2705" spans="2:3">
      <c r="B2705" s="546"/>
      <c r="C2705" s="546"/>
    </row>
    <row r="2706" spans="2:3">
      <c r="B2706" s="546"/>
      <c r="C2706" s="546"/>
    </row>
    <row r="2707" spans="2:3">
      <c r="B2707" s="546"/>
      <c r="C2707" s="546"/>
    </row>
    <row r="2708" spans="2:3">
      <c r="B2708" s="546"/>
      <c r="C2708" s="546"/>
    </row>
    <row r="2709" spans="2:3">
      <c r="B2709" s="546"/>
      <c r="C2709" s="546"/>
    </row>
    <row r="2710" spans="2:3">
      <c r="B2710" s="546"/>
      <c r="C2710" s="546"/>
    </row>
    <row r="2711" spans="2:3">
      <c r="B2711" s="546"/>
      <c r="C2711" s="546"/>
    </row>
    <row r="2712" spans="2:3">
      <c r="B2712" s="546"/>
      <c r="C2712" s="546"/>
    </row>
    <row r="2713" spans="2:3">
      <c r="B2713" s="546"/>
      <c r="C2713" s="546"/>
    </row>
    <row r="2714" spans="2:3">
      <c r="B2714" s="546"/>
      <c r="C2714" s="546"/>
    </row>
    <row r="2715" spans="2:3">
      <c r="B2715" s="546"/>
      <c r="C2715" s="546"/>
    </row>
    <row r="2716" spans="2:3">
      <c r="B2716" s="546"/>
      <c r="C2716" s="546"/>
    </row>
    <row r="2717" spans="2:3">
      <c r="B2717" s="546"/>
      <c r="C2717" s="546"/>
    </row>
    <row r="2718" spans="2:3">
      <c r="B2718" s="546"/>
      <c r="C2718" s="546"/>
    </row>
    <row r="2719" spans="2:3">
      <c r="B2719" s="546"/>
      <c r="C2719" s="546"/>
    </row>
    <row r="2720" spans="2:3">
      <c r="B2720" s="546"/>
      <c r="C2720" s="546"/>
    </row>
    <row r="2721" spans="2:3">
      <c r="B2721" s="546"/>
      <c r="C2721" s="546"/>
    </row>
    <row r="2722" spans="2:3">
      <c r="B2722" s="546"/>
      <c r="C2722" s="546"/>
    </row>
    <row r="2723" spans="2:3">
      <c r="B2723" s="546"/>
      <c r="C2723" s="546"/>
    </row>
    <row r="2724" spans="2:3">
      <c r="B2724" s="546"/>
      <c r="C2724" s="546"/>
    </row>
    <row r="2725" spans="2:3">
      <c r="B2725" s="546"/>
      <c r="C2725" s="546"/>
    </row>
    <row r="2726" spans="2:3">
      <c r="B2726" s="546"/>
      <c r="C2726" s="546"/>
    </row>
    <row r="2727" spans="2:3">
      <c r="B2727" s="546"/>
      <c r="C2727" s="546"/>
    </row>
    <row r="2728" spans="2:3">
      <c r="B2728" s="546"/>
      <c r="C2728" s="546"/>
    </row>
    <row r="2729" spans="2:3">
      <c r="B2729" s="546"/>
      <c r="C2729" s="546"/>
    </row>
    <row r="2730" spans="2:3">
      <c r="B2730" s="546"/>
      <c r="C2730" s="546"/>
    </row>
    <row r="2731" spans="2:3">
      <c r="B2731" s="546"/>
      <c r="C2731" s="546"/>
    </row>
    <row r="2732" spans="2:3">
      <c r="B2732" s="546"/>
      <c r="C2732" s="546"/>
    </row>
    <row r="2733" spans="2:3">
      <c r="B2733" s="546"/>
      <c r="C2733" s="546"/>
    </row>
    <row r="2734" spans="2:3">
      <c r="B2734" s="546"/>
      <c r="C2734" s="546"/>
    </row>
    <row r="2735" spans="2:3">
      <c r="B2735" s="546"/>
      <c r="C2735" s="546"/>
    </row>
    <row r="2736" spans="2:3">
      <c r="B2736" s="546"/>
      <c r="C2736" s="546"/>
    </row>
    <row r="2737" spans="2:3">
      <c r="B2737" s="546"/>
      <c r="C2737" s="546"/>
    </row>
    <row r="2738" spans="2:3">
      <c r="B2738" s="546"/>
      <c r="C2738" s="546"/>
    </row>
    <row r="2739" spans="2:3">
      <c r="B2739" s="546"/>
      <c r="C2739" s="546"/>
    </row>
    <row r="2740" spans="2:3">
      <c r="B2740" s="546"/>
      <c r="C2740" s="546"/>
    </row>
    <row r="2741" spans="2:3">
      <c r="B2741" s="546"/>
      <c r="C2741" s="546"/>
    </row>
    <row r="2742" spans="2:3">
      <c r="B2742" s="546"/>
      <c r="C2742" s="546"/>
    </row>
    <row r="2743" spans="2:3">
      <c r="B2743" s="546"/>
      <c r="C2743" s="546"/>
    </row>
    <row r="2744" spans="2:3">
      <c r="B2744" s="546"/>
      <c r="C2744" s="546"/>
    </row>
    <row r="2745" spans="2:3">
      <c r="B2745" s="546"/>
      <c r="C2745" s="546"/>
    </row>
    <row r="2746" spans="2:3">
      <c r="B2746" s="546"/>
      <c r="C2746" s="546"/>
    </row>
    <row r="2747" spans="2:3">
      <c r="B2747" s="546"/>
      <c r="C2747" s="546"/>
    </row>
    <row r="2748" spans="2:3">
      <c r="B2748" s="546"/>
      <c r="C2748" s="546"/>
    </row>
    <row r="2749" spans="2:3">
      <c r="B2749" s="546"/>
      <c r="C2749" s="546"/>
    </row>
    <row r="2750" spans="2:3">
      <c r="B2750" s="546"/>
      <c r="C2750" s="546"/>
    </row>
    <row r="2751" spans="2:3">
      <c r="B2751" s="546"/>
      <c r="C2751" s="546"/>
    </row>
    <row r="2752" spans="2:3">
      <c r="B2752" s="546"/>
      <c r="C2752" s="546"/>
    </row>
    <row r="2753" spans="2:3">
      <c r="B2753" s="546"/>
      <c r="C2753" s="546"/>
    </row>
    <row r="2754" spans="2:3">
      <c r="B2754" s="546"/>
      <c r="C2754" s="546"/>
    </row>
    <row r="2755" spans="2:3">
      <c r="B2755" s="546"/>
      <c r="C2755" s="546"/>
    </row>
    <row r="2756" spans="2:3">
      <c r="B2756" s="546"/>
      <c r="C2756" s="546"/>
    </row>
    <row r="2757" spans="2:3">
      <c r="B2757" s="546"/>
      <c r="C2757" s="546"/>
    </row>
    <row r="2758" spans="2:3">
      <c r="B2758" s="546"/>
      <c r="C2758" s="546"/>
    </row>
    <row r="2759" spans="2:3">
      <c r="B2759" s="546"/>
      <c r="C2759" s="546"/>
    </row>
    <row r="2760" spans="2:3">
      <c r="B2760" s="546"/>
      <c r="C2760" s="546"/>
    </row>
    <row r="2761" spans="2:3">
      <c r="B2761" s="546"/>
      <c r="C2761" s="546"/>
    </row>
    <row r="2762" spans="2:3">
      <c r="B2762" s="546"/>
      <c r="C2762" s="546"/>
    </row>
    <row r="2763" spans="2:3">
      <c r="B2763" s="546"/>
      <c r="C2763" s="546"/>
    </row>
    <row r="2764" spans="2:3">
      <c r="B2764" s="546"/>
      <c r="C2764" s="546"/>
    </row>
    <row r="2765" spans="2:3">
      <c r="B2765" s="546"/>
      <c r="C2765" s="546"/>
    </row>
    <row r="2766" spans="2:3">
      <c r="B2766" s="546"/>
      <c r="C2766" s="546"/>
    </row>
    <row r="2767" spans="2:3">
      <c r="B2767" s="546"/>
      <c r="C2767" s="546"/>
    </row>
    <row r="2768" spans="2:3">
      <c r="B2768" s="546"/>
      <c r="C2768" s="546"/>
    </row>
    <row r="2769" spans="2:3">
      <c r="B2769" s="546"/>
      <c r="C2769" s="546"/>
    </row>
    <row r="2770" spans="2:3">
      <c r="B2770" s="546"/>
      <c r="C2770" s="546"/>
    </row>
    <row r="2771" spans="2:3">
      <c r="B2771" s="546"/>
      <c r="C2771" s="546"/>
    </row>
    <row r="2772" spans="2:3">
      <c r="B2772" s="546"/>
      <c r="C2772" s="546"/>
    </row>
    <row r="2773" spans="2:3">
      <c r="B2773" s="546"/>
      <c r="C2773" s="546"/>
    </row>
    <row r="2774" spans="2:3">
      <c r="B2774" s="546"/>
      <c r="C2774" s="546"/>
    </row>
    <row r="2775" spans="2:3">
      <c r="B2775" s="546"/>
      <c r="C2775" s="546"/>
    </row>
    <row r="2776" spans="2:3">
      <c r="B2776" s="546"/>
      <c r="C2776" s="546"/>
    </row>
    <row r="2777" spans="2:3">
      <c r="B2777" s="546"/>
      <c r="C2777" s="546"/>
    </row>
    <row r="2778" spans="2:3">
      <c r="B2778" s="546"/>
      <c r="C2778" s="546"/>
    </row>
    <row r="2779" spans="2:3">
      <c r="B2779" s="546"/>
      <c r="C2779" s="546"/>
    </row>
    <row r="2780" spans="2:3">
      <c r="B2780" s="546"/>
      <c r="C2780" s="546"/>
    </row>
    <row r="2781" spans="2:3">
      <c r="B2781" s="546"/>
      <c r="C2781" s="546"/>
    </row>
    <row r="2782" spans="2:3">
      <c r="B2782" s="546"/>
      <c r="C2782" s="546"/>
    </row>
    <row r="2783" spans="2:3">
      <c r="B2783" s="546"/>
      <c r="C2783" s="546"/>
    </row>
    <row r="2784" spans="2:3">
      <c r="B2784" s="546"/>
      <c r="C2784" s="546"/>
    </row>
    <row r="2785" spans="2:3">
      <c r="B2785" s="546"/>
      <c r="C2785" s="546"/>
    </row>
    <row r="2786" spans="2:3">
      <c r="B2786" s="546"/>
      <c r="C2786" s="546"/>
    </row>
    <row r="2787" spans="2:3">
      <c r="B2787" s="546"/>
      <c r="C2787" s="546"/>
    </row>
    <row r="2788" spans="2:3">
      <c r="B2788" s="546"/>
      <c r="C2788" s="546"/>
    </row>
    <row r="2789" spans="2:3">
      <c r="B2789" s="546"/>
      <c r="C2789" s="546"/>
    </row>
    <row r="2790" spans="2:3">
      <c r="B2790" s="546"/>
      <c r="C2790" s="546"/>
    </row>
    <row r="2791" spans="2:3">
      <c r="B2791" s="546"/>
      <c r="C2791" s="546"/>
    </row>
    <row r="2792" spans="2:3">
      <c r="B2792" s="546"/>
      <c r="C2792" s="546"/>
    </row>
    <row r="2793" spans="2:3">
      <c r="B2793" s="546"/>
      <c r="C2793" s="546"/>
    </row>
    <row r="2794" spans="2:3">
      <c r="B2794" s="546"/>
      <c r="C2794" s="546"/>
    </row>
    <row r="2795" spans="2:3">
      <c r="B2795" s="546"/>
      <c r="C2795" s="546"/>
    </row>
    <row r="2796" spans="2:3">
      <c r="B2796" s="546"/>
      <c r="C2796" s="546"/>
    </row>
    <row r="2797" spans="2:3">
      <c r="B2797" s="546"/>
      <c r="C2797" s="546"/>
    </row>
    <row r="2798" spans="2:3">
      <c r="B2798" s="546"/>
      <c r="C2798" s="546"/>
    </row>
    <row r="2799" spans="2:3">
      <c r="B2799" s="546"/>
      <c r="C2799" s="546"/>
    </row>
    <row r="2800" spans="2:3">
      <c r="B2800" s="546"/>
      <c r="C2800" s="546"/>
    </row>
    <row r="2801" spans="2:3">
      <c r="B2801" s="546"/>
      <c r="C2801" s="546"/>
    </row>
    <row r="2802" spans="2:3">
      <c r="B2802" s="546"/>
      <c r="C2802" s="546"/>
    </row>
    <row r="2803" spans="2:3">
      <c r="B2803" s="546"/>
      <c r="C2803" s="546"/>
    </row>
    <row r="2804" spans="2:3">
      <c r="B2804" s="546"/>
      <c r="C2804" s="546"/>
    </row>
    <row r="2805" spans="2:3">
      <c r="B2805" s="546"/>
      <c r="C2805" s="546"/>
    </row>
    <row r="2806" spans="2:3">
      <c r="B2806" s="546"/>
      <c r="C2806" s="546"/>
    </row>
    <row r="2807" spans="2:3">
      <c r="B2807" s="546"/>
      <c r="C2807" s="546"/>
    </row>
    <row r="2808" spans="2:3">
      <c r="B2808" s="546"/>
      <c r="C2808" s="546"/>
    </row>
    <row r="2809" spans="2:3">
      <c r="B2809" s="546"/>
      <c r="C2809" s="546"/>
    </row>
    <row r="2810" spans="2:3">
      <c r="B2810" s="546"/>
      <c r="C2810" s="546"/>
    </row>
    <row r="2811" spans="2:3">
      <c r="B2811" s="546"/>
      <c r="C2811" s="546"/>
    </row>
    <row r="2812" spans="2:3">
      <c r="B2812" s="546"/>
      <c r="C2812" s="546"/>
    </row>
    <row r="2813" spans="2:3">
      <c r="B2813" s="546"/>
      <c r="C2813" s="546"/>
    </row>
    <row r="2814" spans="2:3">
      <c r="B2814" s="546"/>
      <c r="C2814" s="546"/>
    </row>
    <row r="2815" spans="2:3">
      <c r="B2815" s="546"/>
      <c r="C2815" s="546"/>
    </row>
    <row r="2816" spans="2:3">
      <c r="B2816" s="546"/>
      <c r="C2816" s="546"/>
    </row>
    <row r="2817" spans="2:3">
      <c r="B2817" s="546"/>
      <c r="C2817" s="546"/>
    </row>
    <row r="2818" spans="2:3">
      <c r="B2818" s="546"/>
      <c r="C2818" s="546"/>
    </row>
    <row r="2819" spans="2:3">
      <c r="B2819" s="546"/>
      <c r="C2819" s="546"/>
    </row>
    <row r="2820" spans="2:3">
      <c r="B2820" s="546"/>
      <c r="C2820" s="546"/>
    </row>
    <row r="2821" spans="2:3">
      <c r="B2821" s="546"/>
      <c r="C2821" s="546"/>
    </row>
    <row r="2822" spans="2:3">
      <c r="B2822" s="546"/>
      <c r="C2822" s="546"/>
    </row>
    <row r="2823" spans="2:3">
      <c r="B2823" s="546"/>
      <c r="C2823" s="546"/>
    </row>
    <row r="2824" spans="2:3">
      <c r="B2824" s="546"/>
      <c r="C2824" s="546"/>
    </row>
    <row r="2825" spans="2:3">
      <c r="B2825" s="546"/>
      <c r="C2825" s="546"/>
    </row>
    <row r="2826" spans="2:3">
      <c r="B2826" s="546"/>
      <c r="C2826" s="546"/>
    </row>
    <row r="2827" spans="2:3">
      <c r="B2827" s="546"/>
      <c r="C2827" s="546"/>
    </row>
    <row r="2828" spans="2:3">
      <c r="B2828" s="546"/>
      <c r="C2828" s="546"/>
    </row>
    <row r="2829" spans="2:3">
      <c r="B2829" s="546"/>
      <c r="C2829" s="546"/>
    </row>
    <row r="2830" spans="2:3">
      <c r="B2830" s="546"/>
      <c r="C2830" s="546"/>
    </row>
    <row r="2831" spans="2:3">
      <c r="B2831" s="546"/>
      <c r="C2831" s="546"/>
    </row>
    <row r="2832" spans="2:3">
      <c r="B2832" s="546"/>
      <c r="C2832" s="546"/>
    </row>
    <row r="2833" spans="2:3">
      <c r="B2833" s="546"/>
      <c r="C2833" s="546"/>
    </row>
    <row r="2834" spans="2:3">
      <c r="B2834" s="546"/>
      <c r="C2834" s="546"/>
    </row>
    <row r="2835" spans="2:3">
      <c r="B2835" s="546"/>
      <c r="C2835" s="546"/>
    </row>
    <row r="2836" spans="2:3">
      <c r="B2836" s="546"/>
      <c r="C2836" s="546"/>
    </row>
    <row r="2837" spans="2:3">
      <c r="B2837" s="546"/>
      <c r="C2837" s="546"/>
    </row>
    <row r="2838" spans="2:3">
      <c r="B2838" s="546"/>
      <c r="C2838" s="546"/>
    </row>
    <row r="2839" spans="2:3">
      <c r="B2839" s="546"/>
      <c r="C2839" s="546"/>
    </row>
    <row r="2840" spans="2:3">
      <c r="B2840" s="546"/>
      <c r="C2840" s="546"/>
    </row>
    <row r="2841" spans="2:3">
      <c r="B2841" s="546"/>
      <c r="C2841" s="546"/>
    </row>
    <row r="2842" spans="2:3">
      <c r="B2842" s="546"/>
      <c r="C2842" s="546"/>
    </row>
    <row r="2843" spans="2:3">
      <c r="B2843" s="546"/>
      <c r="C2843" s="546"/>
    </row>
    <row r="2844" spans="2:3">
      <c r="B2844" s="546"/>
      <c r="C2844" s="546"/>
    </row>
    <row r="2845" spans="2:3">
      <c r="B2845" s="546"/>
      <c r="C2845" s="546"/>
    </row>
    <row r="2846" spans="2:3">
      <c r="B2846" s="546"/>
      <c r="C2846" s="546"/>
    </row>
    <row r="2847" spans="2:3">
      <c r="B2847" s="546"/>
      <c r="C2847" s="546"/>
    </row>
    <row r="2848" spans="2:3">
      <c r="B2848" s="546"/>
      <c r="C2848" s="546"/>
    </row>
    <row r="2849" spans="2:3">
      <c r="B2849" s="546"/>
      <c r="C2849" s="546"/>
    </row>
    <row r="2850" spans="2:3">
      <c r="B2850" s="546"/>
      <c r="C2850" s="546"/>
    </row>
    <row r="2851" spans="2:3">
      <c r="B2851" s="546"/>
      <c r="C2851" s="546"/>
    </row>
    <row r="2852" spans="2:3">
      <c r="B2852" s="546"/>
      <c r="C2852" s="546"/>
    </row>
    <row r="2853" spans="2:3">
      <c r="B2853" s="546"/>
      <c r="C2853" s="546"/>
    </row>
    <row r="2854" spans="2:3">
      <c r="B2854" s="546"/>
      <c r="C2854" s="546"/>
    </row>
    <row r="2855" spans="2:3">
      <c r="B2855" s="546"/>
      <c r="C2855" s="546"/>
    </row>
    <row r="2856" spans="2:3">
      <c r="B2856" s="546"/>
      <c r="C2856" s="546"/>
    </row>
    <row r="2857" spans="2:3">
      <c r="B2857" s="546"/>
      <c r="C2857" s="546"/>
    </row>
    <row r="2858" spans="2:3">
      <c r="B2858" s="546"/>
      <c r="C2858" s="546"/>
    </row>
    <row r="2859" spans="2:3">
      <c r="B2859" s="546"/>
      <c r="C2859" s="546"/>
    </row>
    <row r="2860" spans="2:3">
      <c r="B2860" s="546"/>
      <c r="C2860" s="546"/>
    </row>
    <row r="2861" spans="2:3">
      <c r="B2861" s="546"/>
      <c r="C2861" s="546"/>
    </row>
    <row r="2862" spans="2:3">
      <c r="B2862" s="546"/>
      <c r="C2862" s="546"/>
    </row>
    <row r="2863" spans="2:3">
      <c r="B2863" s="546"/>
      <c r="C2863" s="546"/>
    </row>
    <row r="2864" spans="2:3">
      <c r="B2864" s="546"/>
      <c r="C2864" s="546"/>
    </row>
    <row r="2865" spans="2:3">
      <c r="B2865" s="546"/>
      <c r="C2865" s="546"/>
    </row>
    <row r="2866" spans="2:3">
      <c r="B2866" s="546"/>
      <c r="C2866" s="546"/>
    </row>
    <row r="2867" spans="2:3">
      <c r="B2867" s="546"/>
      <c r="C2867" s="546"/>
    </row>
    <row r="2868" spans="2:3">
      <c r="B2868" s="546"/>
      <c r="C2868" s="546"/>
    </row>
    <row r="2869" spans="2:3">
      <c r="B2869" s="546"/>
      <c r="C2869" s="546"/>
    </row>
    <row r="2870" spans="2:3">
      <c r="B2870" s="546"/>
      <c r="C2870" s="546"/>
    </row>
    <row r="2871" spans="2:3">
      <c r="B2871" s="546"/>
      <c r="C2871" s="546"/>
    </row>
    <row r="2872" spans="2:3">
      <c r="B2872" s="546"/>
      <c r="C2872" s="546"/>
    </row>
    <row r="2873" spans="2:3">
      <c r="B2873" s="546"/>
      <c r="C2873" s="546"/>
    </row>
    <row r="2874" spans="2:3">
      <c r="B2874" s="546"/>
      <c r="C2874" s="546"/>
    </row>
    <row r="2875" spans="2:3">
      <c r="B2875" s="546"/>
      <c r="C2875" s="546"/>
    </row>
    <row r="2876" spans="2:3">
      <c r="B2876" s="546"/>
      <c r="C2876" s="546"/>
    </row>
    <row r="2877" spans="2:3">
      <c r="B2877" s="546"/>
      <c r="C2877" s="546"/>
    </row>
    <row r="2878" spans="2:3">
      <c r="B2878" s="546"/>
      <c r="C2878" s="546"/>
    </row>
    <row r="2879" spans="2:3">
      <c r="B2879" s="546"/>
      <c r="C2879" s="546"/>
    </row>
    <row r="2880" spans="2:3">
      <c r="B2880" s="546"/>
      <c r="C2880" s="546"/>
    </row>
    <row r="2881" spans="2:3">
      <c r="B2881" s="546"/>
      <c r="C2881" s="546"/>
    </row>
    <row r="2882" spans="2:3">
      <c r="B2882" s="546"/>
      <c r="C2882" s="546"/>
    </row>
    <row r="2883" spans="2:3">
      <c r="B2883" s="546"/>
      <c r="C2883" s="546"/>
    </row>
    <row r="2884" spans="2:3">
      <c r="B2884" s="546"/>
      <c r="C2884" s="546"/>
    </row>
    <row r="2885" spans="2:3">
      <c r="B2885" s="546"/>
      <c r="C2885" s="546"/>
    </row>
    <row r="2886" spans="2:3">
      <c r="B2886" s="546"/>
      <c r="C2886" s="546"/>
    </row>
    <row r="2887" spans="2:3">
      <c r="B2887" s="546"/>
      <c r="C2887" s="546"/>
    </row>
    <row r="2888" spans="2:3">
      <c r="B2888" s="546"/>
      <c r="C2888" s="546"/>
    </row>
    <row r="2889" spans="2:3">
      <c r="B2889" s="546"/>
      <c r="C2889" s="546"/>
    </row>
    <row r="2890" spans="2:3">
      <c r="B2890" s="546"/>
      <c r="C2890" s="546"/>
    </row>
    <row r="2891" spans="2:3">
      <c r="B2891" s="546"/>
      <c r="C2891" s="546"/>
    </row>
    <row r="2892" spans="2:3">
      <c r="B2892" s="546"/>
      <c r="C2892" s="546"/>
    </row>
    <row r="2893" spans="2:3">
      <c r="B2893" s="546"/>
      <c r="C2893" s="546"/>
    </row>
    <row r="2894" spans="2:3">
      <c r="B2894" s="546"/>
      <c r="C2894" s="546"/>
    </row>
    <row r="2895" spans="2:3">
      <c r="B2895" s="546"/>
      <c r="C2895" s="546"/>
    </row>
    <row r="2896" spans="2:3">
      <c r="B2896" s="546"/>
      <c r="C2896" s="546"/>
    </row>
    <row r="2897" spans="2:3">
      <c r="B2897" s="546"/>
      <c r="C2897" s="546"/>
    </row>
    <row r="2898" spans="2:3">
      <c r="B2898" s="546"/>
      <c r="C2898" s="546"/>
    </row>
    <row r="2899" spans="2:3">
      <c r="B2899" s="546"/>
      <c r="C2899" s="546"/>
    </row>
    <row r="2900" spans="2:3">
      <c r="B2900" s="546"/>
      <c r="C2900" s="546"/>
    </row>
    <row r="2901" spans="2:3">
      <c r="B2901" s="546"/>
      <c r="C2901" s="546"/>
    </row>
    <row r="2902" spans="2:3">
      <c r="B2902" s="546"/>
      <c r="C2902" s="546"/>
    </row>
    <row r="2903" spans="2:3">
      <c r="B2903" s="546"/>
      <c r="C2903" s="546"/>
    </row>
    <row r="2904" spans="2:3">
      <c r="B2904" s="546"/>
      <c r="C2904" s="546"/>
    </row>
    <row r="2905" spans="2:3">
      <c r="B2905" s="546"/>
      <c r="C2905" s="546"/>
    </row>
    <row r="2906" spans="2:3">
      <c r="B2906" s="546"/>
      <c r="C2906" s="546"/>
    </row>
    <row r="2907" spans="2:3">
      <c r="B2907" s="546"/>
      <c r="C2907" s="546"/>
    </row>
    <row r="2908" spans="2:3">
      <c r="B2908" s="546"/>
      <c r="C2908" s="546"/>
    </row>
    <row r="2909" spans="2:3">
      <c r="B2909" s="546"/>
      <c r="C2909" s="546"/>
    </row>
    <row r="2910" spans="2:3">
      <c r="B2910" s="546"/>
      <c r="C2910" s="546"/>
    </row>
    <row r="2911" spans="2:3">
      <c r="B2911" s="546"/>
      <c r="C2911" s="546"/>
    </row>
    <row r="2912" spans="2:3">
      <c r="B2912" s="546"/>
      <c r="C2912" s="546"/>
    </row>
    <row r="2913" spans="2:3">
      <c r="B2913" s="546"/>
      <c r="C2913" s="546"/>
    </row>
    <row r="2914" spans="2:3">
      <c r="B2914" s="546"/>
      <c r="C2914" s="546"/>
    </row>
    <row r="2915" spans="2:3">
      <c r="B2915" s="546"/>
      <c r="C2915" s="546"/>
    </row>
    <row r="2916" spans="2:3">
      <c r="B2916" s="546"/>
      <c r="C2916" s="546"/>
    </row>
    <row r="2917" spans="2:3">
      <c r="B2917" s="546"/>
      <c r="C2917" s="546"/>
    </row>
    <row r="2918" spans="2:3">
      <c r="B2918" s="546"/>
      <c r="C2918" s="546"/>
    </row>
    <row r="2919" spans="2:3">
      <c r="B2919" s="546"/>
      <c r="C2919" s="546"/>
    </row>
    <row r="2920" spans="2:3">
      <c r="B2920" s="546"/>
      <c r="C2920" s="546"/>
    </row>
    <row r="2921" spans="2:3">
      <c r="B2921" s="546"/>
      <c r="C2921" s="546"/>
    </row>
    <row r="2922" spans="2:3">
      <c r="B2922" s="546"/>
      <c r="C2922" s="546"/>
    </row>
    <row r="2923" spans="2:3">
      <c r="B2923" s="546"/>
      <c r="C2923" s="546"/>
    </row>
    <row r="2924" spans="2:3">
      <c r="B2924" s="546"/>
      <c r="C2924" s="546"/>
    </row>
    <row r="2925" spans="2:3">
      <c r="B2925" s="546"/>
      <c r="C2925" s="546"/>
    </row>
    <row r="2926" spans="2:3">
      <c r="B2926" s="546"/>
      <c r="C2926" s="546"/>
    </row>
    <row r="2927" spans="2:3">
      <c r="B2927" s="546"/>
      <c r="C2927" s="546"/>
    </row>
    <row r="2928" spans="2:3">
      <c r="B2928" s="546"/>
      <c r="C2928" s="546"/>
    </row>
    <row r="2929" spans="2:3">
      <c r="B2929" s="546"/>
      <c r="C2929" s="546"/>
    </row>
    <row r="2930" spans="2:3">
      <c r="B2930" s="546"/>
      <c r="C2930" s="546"/>
    </row>
    <row r="2931" spans="2:3">
      <c r="B2931" s="546"/>
      <c r="C2931" s="546"/>
    </row>
    <row r="2932" spans="2:3">
      <c r="B2932" s="546"/>
      <c r="C2932" s="546"/>
    </row>
    <row r="2933" spans="2:3">
      <c r="B2933" s="546"/>
      <c r="C2933" s="546"/>
    </row>
    <row r="2934" spans="2:3">
      <c r="B2934" s="546"/>
      <c r="C2934" s="546"/>
    </row>
    <row r="2935" spans="2:3">
      <c r="B2935" s="546"/>
      <c r="C2935" s="546"/>
    </row>
    <row r="2936" spans="2:3">
      <c r="B2936" s="546"/>
      <c r="C2936" s="546"/>
    </row>
    <row r="2937" spans="2:3">
      <c r="B2937" s="546"/>
      <c r="C2937" s="546"/>
    </row>
    <row r="2938" spans="2:3">
      <c r="B2938" s="546"/>
      <c r="C2938" s="546"/>
    </row>
    <row r="2939" spans="2:3">
      <c r="B2939" s="546"/>
      <c r="C2939" s="546"/>
    </row>
    <row r="2940" spans="2:3">
      <c r="B2940" s="546"/>
      <c r="C2940" s="546"/>
    </row>
    <row r="2941" spans="2:3">
      <c r="B2941" s="546"/>
      <c r="C2941" s="546"/>
    </row>
    <row r="2942" spans="2:3">
      <c r="B2942" s="546"/>
      <c r="C2942" s="546"/>
    </row>
    <row r="2943" spans="2:3">
      <c r="B2943" s="546"/>
      <c r="C2943" s="546"/>
    </row>
    <row r="2944" spans="2:3">
      <c r="B2944" s="546"/>
      <c r="C2944" s="546"/>
    </row>
    <row r="2945" spans="2:3">
      <c r="B2945" s="546"/>
      <c r="C2945" s="546"/>
    </row>
    <row r="2946" spans="2:3">
      <c r="B2946" s="546"/>
      <c r="C2946" s="546"/>
    </row>
    <row r="2947" spans="2:3">
      <c r="B2947" s="546"/>
      <c r="C2947" s="546"/>
    </row>
    <row r="2948" spans="2:3">
      <c r="B2948" s="546"/>
      <c r="C2948" s="546"/>
    </row>
    <row r="2949" spans="2:3">
      <c r="B2949" s="546"/>
      <c r="C2949" s="546"/>
    </row>
    <row r="2950" spans="2:3">
      <c r="B2950" s="546"/>
      <c r="C2950" s="546"/>
    </row>
    <row r="2951" spans="2:3">
      <c r="B2951" s="546"/>
      <c r="C2951" s="546"/>
    </row>
    <row r="2952" spans="2:3">
      <c r="B2952" s="546"/>
      <c r="C2952" s="546"/>
    </row>
    <row r="2953" spans="2:3">
      <c r="B2953" s="546"/>
      <c r="C2953" s="546"/>
    </row>
    <row r="2954" spans="2:3">
      <c r="B2954" s="546"/>
      <c r="C2954" s="546"/>
    </row>
    <row r="2955" spans="2:3">
      <c r="B2955" s="546"/>
      <c r="C2955" s="546"/>
    </row>
    <row r="2956" spans="2:3">
      <c r="B2956" s="546"/>
      <c r="C2956" s="546"/>
    </row>
    <row r="2957" spans="2:3">
      <c r="B2957" s="546"/>
      <c r="C2957" s="546"/>
    </row>
    <row r="2958" spans="2:3">
      <c r="B2958" s="546"/>
      <c r="C2958" s="546"/>
    </row>
    <row r="2959" spans="2:3">
      <c r="B2959" s="546"/>
      <c r="C2959" s="546"/>
    </row>
    <row r="2960" spans="2:3">
      <c r="B2960" s="546"/>
      <c r="C2960" s="546"/>
    </row>
    <row r="2961" spans="2:3">
      <c r="B2961" s="546"/>
      <c r="C2961" s="546"/>
    </row>
    <row r="2962" spans="2:3">
      <c r="B2962" s="546"/>
      <c r="C2962" s="546"/>
    </row>
    <row r="2963" spans="2:3">
      <c r="B2963" s="546"/>
      <c r="C2963" s="546"/>
    </row>
    <row r="2964" spans="2:3">
      <c r="B2964" s="546"/>
      <c r="C2964" s="546"/>
    </row>
    <row r="2965" spans="2:3">
      <c r="B2965" s="546"/>
      <c r="C2965" s="546"/>
    </row>
    <row r="2966" spans="2:3">
      <c r="B2966" s="546"/>
      <c r="C2966" s="546"/>
    </row>
    <row r="2967" spans="2:3">
      <c r="B2967" s="546"/>
      <c r="C2967" s="546"/>
    </row>
    <row r="2968" spans="2:3">
      <c r="B2968" s="546"/>
      <c r="C2968" s="546"/>
    </row>
    <row r="2969" spans="2:3">
      <c r="B2969" s="546"/>
      <c r="C2969" s="546"/>
    </row>
    <row r="2970" spans="2:3">
      <c r="B2970" s="546"/>
      <c r="C2970" s="546"/>
    </row>
    <row r="2971" spans="2:3">
      <c r="B2971" s="546"/>
      <c r="C2971" s="546"/>
    </row>
    <row r="2972" spans="2:3">
      <c r="B2972" s="546"/>
      <c r="C2972" s="546"/>
    </row>
    <row r="2973" spans="2:3">
      <c r="B2973" s="546"/>
      <c r="C2973" s="546"/>
    </row>
    <row r="2974" spans="2:3">
      <c r="B2974" s="546"/>
      <c r="C2974" s="546"/>
    </row>
    <row r="2975" spans="2:3">
      <c r="B2975" s="546"/>
      <c r="C2975" s="546"/>
    </row>
    <row r="2976" spans="2:3">
      <c r="B2976" s="546"/>
      <c r="C2976" s="546"/>
    </row>
    <row r="2977" spans="2:3">
      <c r="B2977" s="546"/>
      <c r="C2977" s="546"/>
    </row>
    <row r="2978" spans="2:3">
      <c r="B2978" s="546"/>
      <c r="C2978" s="546"/>
    </row>
    <row r="2979" spans="2:3">
      <c r="B2979" s="546"/>
      <c r="C2979" s="546"/>
    </row>
    <row r="2980" spans="2:3">
      <c r="B2980" s="546"/>
      <c r="C2980" s="546"/>
    </row>
    <row r="2981" spans="2:3">
      <c r="B2981" s="546"/>
      <c r="C2981" s="546"/>
    </row>
    <row r="2982" spans="2:3">
      <c r="B2982" s="546"/>
      <c r="C2982" s="546"/>
    </row>
    <row r="2983" spans="2:3">
      <c r="B2983" s="546"/>
      <c r="C2983" s="546"/>
    </row>
    <row r="2984" spans="2:3">
      <c r="B2984" s="546"/>
      <c r="C2984" s="546"/>
    </row>
    <row r="2985" spans="2:3">
      <c r="B2985" s="546"/>
      <c r="C2985" s="546"/>
    </row>
    <row r="2986" spans="2:3">
      <c r="B2986" s="546"/>
      <c r="C2986" s="546"/>
    </row>
    <row r="2987" spans="2:3">
      <c r="B2987" s="546"/>
      <c r="C2987" s="546"/>
    </row>
    <row r="2988" spans="2:3">
      <c r="B2988" s="546"/>
      <c r="C2988" s="546"/>
    </row>
    <row r="2989" spans="2:3">
      <c r="B2989" s="546"/>
      <c r="C2989" s="546"/>
    </row>
    <row r="2990" spans="2:3">
      <c r="B2990" s="546"/>
      <c r="C2990" s="546"/>
    </row>
    <row r="2991" spans="2:3">
      <c r="B2991" s="546"/>
      <c r="C2991" s="546"/>
    </row>
    <row r="2992" spans="2:3">
      <c r="B2992" s="546"/>
      <c r="C2992" s="546"/>
    </row>
    <row r="2993" spans="2:3">
      <c r="B2993" s="546"/>
      <c r="C2993" s="546"/>
    </row>
    <row r="2994" spans="2:3">
      <c r="B2994" s="546"/>
      <c r="C2994" s="546"/>
    </row>
    <row r="2995" spans="2:3">
      <c r="B2995" s="546"/>
      <c r="C2995" s="546"/>
    </row>
    <row r="2996" spans="2:3">
      <c r="B2996" s="546"/>
      <c r="C2996" s="546"/>
    </row>
    <row r="2997" spans="2:3">
      <c r="B2997" s="546"/>
      <c r="C2997" s="546"/>
    </row>
    <row r="2998" spans="2:3">
      <c r="B2998" s="546"/>
      <c r="C2998" s="546"/>
    </row>
    <row r="2999" spans="2:3">
      <c r="B2999" s="546"/>
      <c r="C2999" s="546"/>
    </row>
    <row r="3000" spans="2:3">
      <c r="B3000" s="546"/>
      <c r="C3000" s="546"/>
    </row>
    <row r="3001" spans="2:3">
      <c r="B3001" s="546"/>
      <c r="C3001" s="546"/>
    </row>
    <row r="3002" spans="2:3">
      <c r="B3002" s="546"/>
      <c r="C3002" s="546"/>
    </row>
    <row r="3003" spans="2:3">
      <c r="B3003" s="546"/>
      <c r="C3003" s="546"/>
    </row>
    <row r="3004" spans="2:3">
      <c r="B3004" s="546"/>
      <c r="C3004" s="546"/>
    </row>
    <row r="3005" spans="2:3">
      <c r="B3005" s="546"/>
      <c r="C3005" s="546"/>
    </row>
    <row r="3006" spans="2:3">
      <c r="B3006" s="546"/>
      <c r="C3006" s="546"/>
    </row>
    <row r="3007" spans="2:3">
      <c r="B3007" s="546"/>
      <c r="C3007" s="546"/>
    </row>
    <row r="3008" spans="2:3">
      <c r="B3008" s="546"/>
      <c r="C3008" s="546"/>
    </row>
    <row r="3009" spans="2:3">
      <c r="B3009" s="546"/>
      <c r="C3009" s="546"/>
    </row>
    <row r="3010" spans="2:3">
      <c r="B3010" s="546"/>
      <c r="C3010" s="546"/>
    </row>
    <row r="3011" spans="2:3">
      <c r="B3011" s="546"/>
      <c r="C3011" s="546"/>
    </row>
    <row r="3012" spans="2:3">
      <c r="B3012" s="546"/>
      <c r="C3012" s="546"/>
    </row>
    <row r="3013" spans="2:3">
      <c r="B3013" s="546"/>
      <c r="C3013" s="546"/>
    </row>
    <row r="3014" spans="2:3">
      <c r="B3014" s="546"/>
      <c r="C3014" s="546"/>
    </row>
    <row r="3015" spans="2:3">
      <c r="B3015" s="546"/>
      <c r="C3015" s="546"/>
    </row>
    <row r="3016" spans="2:3">
      <c r="B3016" s="546"/>
      <c r="C3016" s="546"/>
    </row>
    <row r="3017" spans="2:3">
      <c r="B3017" s="546"/>
      <c r="C3017" s="546"/>
    </row>
    <row r="3018" spans="2:3">
      <c r="B3018" s="546"/>
      <c r="C3018" s="546"/>
    </row>
    <row r="3019" spans="2:3">
      <c r="B3019" s="546"/>
      <c r="C3019" s="546"/>
    </row>
    <row r="3020" spans="2:3">
      <c r="B3020" s="546"/>
      <c r="C3020" s="546"/>
    </row>
    <row r="3021" spans="2:3">
      <c r="B3021" s="546"/>
      <c r="C3021" s="546"/>
    </row>
    <row r="3022" spans="2:3">
      <c r="B3022" s="546"/>
      <c r="C3022" s="546"/>
    </row>
    <row r="3023" spans="2:3">
      <c r="B3023" s="546"/>
      <c r="C3023" s="546"/>
    </row>
    <row r="3024" spans="2:3">
      <c r="B3024" s="546"/>
      <c r="C3024" s="546"/>
    </row>
    <row r="3025" spans="2:3">
      <c r="B3025" s="546"/>
      <c r="C3025" s="546"/>
    </row>
    <row r="3026" spans="2:3">
      <c r="B3026" s="546"/>
      <c r="C3026" s="546"/>
    </row>
    <row r="3027" spans="2:3">
      <c r="B3027" s="546"/>
      <c r="C3027" s="546"/>
    </row>
    <row r="3028" spans="2:3">
      <c r="B3028" s="546"/>
      <c r="C3028" s="546"/>
    </row>
    <row r="3029" spans="2:3">
      <c r="B3029" s="546"/>
      <c r="C3029" s="546"/>
    </row>
    <row r="3030" spans="2:3">
      <c r="B3030" s="546"/>
      <c r="C3030" s="546"/>
    </row>
    <row r="3031" spans="2:3">
      <c r="B3031" s="546"/>
      <c r="C3031" s="546"/>
    </row>
    <row r="3032" spans="2:3">
      <c r="B3032" s="546"/>
      <c r="C3032" s="546"/>
    </row>
    <row r="3033" spans="2:3">
      <c r="B3033" s="546"/>
      <c r="C3033" s="546"/>
    </row>
    <row r="3034" spans="2:3">
      <c r="B3034" s="546"/>
      <c r="C3034" s="546"/>
    </row>
    <row r="3035" spans="2:3">
      <c r="B3035" s="546"/>
      <c r="C3035" s="546"/>
    </row>
    <row r="3036" spans="2:3">
      <c r="B3036" s="546"/>
      <c r="C3036" s="546"/>
    </row>
    <row r="3037" spans="2:3">
      <c r="B3037" s="546"/>
      <c r="C3037" s="546"/>
    </row>
    <row r="3038" spans="2:3">
      <c r="B3038" s="546"/>
      <c r="C3038" s="546"/>
    </row>
    <row r="3039" spans="2:3">
      <c r="B3039" s="546"/>
      <c r="C3039" s="546"/>
    </row>
    <row r="3040" spans="2:3">
      <c r="B3040" s="546"/>
      <c r="C3040" s="546"/>
    </row>
    <row r="3041" spans="2:3">
      <c r="B3041" s="546"/>
      <c r="C3041" s="546"/>
    </row>
    <row r="3042" spans="2:3">
      <c r="B3042" s="546"/>
      <c r="C3042" s="546"/>
    </row>
    <row r="3043" spans="2:3">
      <c r="B3043" s="546"/>
      <c r="C3043" s="546"/>
    </row>
    <row r="3044" spans="2:3">
      <c r="B3044" s="546"/>
      <c r="C3044" s="546"/>
    </row>
    <row r="3045" spans="2:3">
      <c r="B3045" s="546"/>
      <c r="C3045" s="546"/>
    </row>
    <row r="3046" spans="2:3">
      <c r="B3046" s="546"/>
      <c r="C3046" s="546"/>
    </row>
    <row r="3047" spans="2:3">
      <c r="B3047" s="546"/>
      <c r="C3047" s="546"/>
    </row>
    <row r="3048" spans="2:3">
      <c r="B3048" s="546"/>
      <c r="C3048" s="546"/>
    </row>
    <row r="3049" spans="2:3">
      <c r="B3049" s="546"/>
      <c r="C3049" s="546"/>
    </row>
    <row r="3050" spans="2:3">
      <c r="B3050" s="546"/>
      <c r="C3050" s="546"/>
    </row>
    <row r="3051" spans="2:3">
      <c r="B3051" s="546"/>
      <c r="C3051" s="546"/>
    </row>
    <row r="3052" spans="2:3">
      <c r="B3052" s="546"/>
      <c r="C3052" s="546"/>
    </row>
    <row r="3053" spans="2:3">
      <c r="B3053" s="546"/>
      <c r="C3053" s="546"/>
    </row>
    <row r="3054" spans="2:3">
      <c r="B3054" s="546"/>
      <c r="C3054" s="546"/>
    </row>
    <row r="3055" spans="2:3">
      <c r="B3055" s="546"/>
      <c r="C3055" s="546"/>
    </row>
    <row r="3056" spans="2:3">
      <c r="B3056" s="546"/>
      <c r="C3056" s="546"/>
    </row>
    <row r="3057" spans="2:3">
      <c r="B3057" s="546"/>
      <c r="C3057" s="546"/>
    </row>
    <row r="3058" spans="2:3">
      <c r="B3058" s="546"/>
      <c r="C3058" s="546"/>
    </row>
    <row r="3059" spans="2:3">
      <c r="B3059" s="546"/>
      <c r="C3059" s="546"/>
    </row>
    <row r="3060" spans="2:3">
      <c r="B3060" s="546"/>
      <c r="C3060" s="546"/>
    </row>
    <row r="3061" spans="2:3">
      <c r="B3061" s="546"/>
      <c r="C3061" s="546"/>
    </row>
    <row r="3062" spans="2:3">
      <c r="B3062" s="546"/>
      <c r="C3062" s="546"/>
    </row>
    <row r="3063" spans="2:3">
      <c r="B3063" s="546"/>
      <c r="C3063" s="546"/>
    </row>
    <row r="3064" spans="2:3">
      <c r="B3064" s="546"/>
      <c r="C3064" s="546"/>
    </row>
    <row r="3065" spans="2:3">
      <c r="B3065" s="546"/>
      <c r="C3065" s="546"/>
    </row>
    <row r="3066" spans="2:3">
      <c r="B3066" s="546"/>
      <c r="C3066" s="546"/>
    </row>
    <row r="3067" spans="2:3">
      <c r="B3067" s="546"/>
      <c r="C3067" s="546"/>
    </row>
    <row r="3068" spans="2:3">
      <c r="B3068" s="546"/>
      <c r="C3068" s="546"/>
    </row>
    <row r="3069" spans="2:3">
      <c r="B3069" s="546"/>
      <c r="C3069" s="546"/>
    </row>
    <row r="3070" spans="2:3">
      <c r="B3070" s="546"/>
      <c r="C3070" s="546"/>
    </row>
    <row r="3071" spans="2:3">
      <c r="B3071" s="546"/>
      <c r="C3071" s="546"/>
    </row>
    <row r="3072" spans="2:3">
      <c r="B3072" s="546"/>
      <c r="C3072" s="546"/>
    </row>
    <row r="3073" spans="2:3">
      <c r="B3073" s="546"/>
      <c r="C3073" s="546"/>
    </row>
    <row r="3074" spans="2:3">
      <c r="B3074" s="546"/>
      <c r="C3074" s="546"/>
    </row>
    <row r="3075" spans="2:3">
      <c r="B3075" s="546"/>
      <c r="C3075" s="546"/>
    </row>
    <row r="3076" spans="2:3">
      <c r="B3076" s="546"/>
      <c r="C3076" s="546"/>
    </row>
    <row r="3077" spans="2:3">
      <c r="B3077" s="546"/>
      <c r="C3077" s="546"/>
    </row>
    <row r="3078" spans="2:3">
      <c r="B3078" s="546"/>
      <c r="C3078" s="546"/>
    </row>
    <row r="3079" spans="2:3">
      <c r="B3079" s="546"/>
      <c r="C3079" s="546"/>
    </row>
    <row r="3080" spans="2:3">
      <c r="B3080" s="546"/>
      <c r="C3080" s="546"/>
    </row>
    <row r="3081" spans="2:3">
      <c r="B3081" s="546"/>
      <c r="C3081" s="546"/>
    </row>
    <row r="3082" spans="2:3">
      <c r="B3082" s="546"/>
      <c r="C3082" s="546"/>
    </row>
    <row r="3083" spans="2:3">
      <c r="B3083" s="546"/>
      <c r="C3083" s="546"/>
    </row>
    <row r="3084" spans="2:3">
      <c r="B3084" s="546"/>
      <c r="C3084" s="546"/>
    </row>
    <row r="3085" spans="2:3">
      <c r="B3085" s="546"/>
      <c r="C3085" s="546"/>
    </row>
    <row r="3086" spans="2:3">
      <c r="B3086" s="546"/>
      <c r="C3086" s="546"/>
    </row>
    <row r="3087" spans="2:3">
      <c r="B3087" s="546"/>
      <c r="C3087" s="546"/>
    </row>
    <row r="3088" spans="2:3">
      <c r="B3088" s="546"/>
      <c r="C3088" s="546"/>
    </row>
    <row r="3089" spans="2:3">
      <c r="B3089" s="546"/>
      <c r="C3089" s="546"/>
    </row>
    <row r="3090" spans="2:3">
      <c r="B3090" s="546"/>
      <c r="C3090" s="546"/>
    </row>
    <row r="3091" spans="2:3">
      <c r="B3091" s="546"/>
      <c r="C3091" s="546"/>
    </row>
    <row r="3092" spans="2:3">
      <c r="B3092" s="546"/>
      <c r="C3092" s="546"/>
    </row>
    <row r="3093" spans="2:3">
      <c r="B3093" s="546"/>
      <c r="C3093" s="546"/>
    </row>
    <row r="3094" spans="2:3">
      <c r="B3094" s="546"/>
      <c r="C3094" s="546"/>
    </row>
    <row r="3095" spans="2:3">
      <c r="B3095" s="546"/>
      <c r="C3095" s="546"/>
    </row>
    <row r="3096" spans="2:3">
      <c r="B3096" s="546"/>
      <c r="C3096" s="546"/>
    </row>
    <row r="3097" spans="2:3">
      <c r="B3097" s="546"/>
      <c r="C3097" s="546"/>
    </row>
    <row r="3098" spans="2:3">
      <c r="B3098" s="546"/>
      <c r="C3098" s="546"/>
    </row>
    <row r="3099" spans="2:3">
      <c r="B3099" s="546"/>
      <c r="C3099" s="546"/>
    </row>
    <row r="3100" spans="2:3">
      <c r="B3100" s="546"/>
      <c r="C3100" s="546"/>
    </row>
    <row r="3101" spans="2:3">
      <c r="B3101" s="546"/>
      <c r="C3101" s="546"/>
    </row>
    <row r="3102" spans="2:3">
      <c r="B3102" s="546"/>
      <c r="C3102" s="546"/>
    </row>
    <row r="3103" spans="2:3">
      <c r="B3103" s="546"/>
      <c r="C3103" s="546"/>
    </row>
    <row r="3104" spans="2:3">
      <c r="B3104" s="546"/>
      <c r="C3104" s="546"/>
    </row>
    <row r="3105" spans="2:3">
      <c r="B3105" s="546"/>
      <c r="C3105" s="546"/>
    </row>
    <row r="3106" spans="2:3">
      <c r="B3106" s="546"/>
      <c r="C3106" s="546"/>
    </row>
    <row r="3107" spans="2:3">
      <c r="B3107" s="546"/>
      <c r="C3107" s="546"/>
    </row>
    <row r="3108" spans="2:3">
      <c r="B3108" s="546"/>
      <c r="C3108" s="546"/>
    </row>
    <row r="3109" spans="2:3">
      <c r="B3109" s="546"/>
      <c r="C3109" s="546"/>
    </row>
    <row r="3110" spans="2:3">
      <c r="B3110" s="546"/>
      <c r="C3110" s="546"/>
    </row>
    <row r="3111" spans="2:3">
      <c r="B3111" s="546"/>
      <c r="C3111" s="546"/>
    </row>
    <row r="3112" spans="2:3">
      <c r="B3112" s="546"/>
      <c r="C3112" s="546"/>
    </row>
    <row r="3113" spans="2:3">
      <c r="B3113" s="546"/>
      <c r="C3113" s="546"/>
    </row>
    <row r="3114" spans="2:3">
      <c r="B3114" s="546"/>
      <c r="C3114" s="546"/>
    </row>
    <row r="3115" spans="2:3">
      <c r="B3115" s="546"/>
      <c r="C3115" s="546"/>
    </row>
    <row r="3116" spans="2:3">
      <c r="B3116" s="546"/>
      <c r="C3116" s="546"/>
    </row>
    <row r="3117" spans="2:3">
      <c r="B3117" s="546"/>
      <c r="C3117" s="546"/>
    </row>
    <row r="3118" spans="2:3">
      <c r="B3118" s="546"/>
      <c r="C3118" s="546"/>
    </row>
    <row r="3119" spans="2:3">
      <c r="B3119" s="546"/>
      <c r="C3119" s="546"/>
    </row>
    <row r="3120" spans="2:3">
      <c r="B3120" s="546"/>
      <c r="C3120" s="546"/>
    </row>
    <row r="3121" spans="2:3">
      <c r="B3121" s="546"/>
      <c r="C3121" s="546"/>
    </row>
    <row r="3122" spans="2:3">
      <c r="B3122" s="546"/>
      <c r="C3122" s="546"/>
    </row>
    <row r="3123" spans="2:3">
      <c r="B3123" s="546"/>
      <c r="C3123" s="546"/>
    </row>
    <row r="3124" spans="2:3">
      <c r="B3124" s="546"/>
      <c r="C3124" s="546"/>
    </row>
    <row r="3125" spans="2:3">
      <c r="B3125" s="546"/>
      <c r="C3125" s="546"/>
    </row>
    <row r="3126" spans="2:3">
      <c r="B3126" s="546"/>
      <c r="C3126" s="546"/>
    </row>
    <row r="3127" spans="2:3">
      <c r="B3127" s="546"/>
      <c r="C3127" s="546"/>
    </row>
    <row r="3128" spans="2:3">
      <c r="B3128" s="546"/>
      <c r="C3128" s="546"/>
    </row>
    <row r="3129" spans="2:3">
      <c r="B3129" s="546"/>
      <c r="C3129" s="546"/>
    </row>
    <row r="3130" spans="2:3">
      <c r="B3130" s="546"/>
      <c r="C3130" s="546"/>
    </row>
    <row r="3131" spans="2:3">
      <c r="B3131" s="546"/>
      <c r="C3131" s="546"/>
    </row>
    <row r="3132" spans="2:3">
      <c r="B3132" s="546"/>
      <c r="C3132" s="546"/>
    </row>
    <row r="3133" spans="2:3">
      <c r="B3133" s="546"/>
      <c r="C3133" s="546"/>
    </row>
    <row r="3134" spans="2:3">
      <c r="B3134" s="546"/>
      <c r="C3134" s="546"/>
    </row>
    <row r="3135" spans="2:3">
      <c r="B3135" s="546"/>
      <c r="C3135" s="546"/>
    </row>
    <row r="3136" spans="2:3">
      <c r="B3136" s="546"/>
      <c r="C3136" s="546"/>
    </row>
    <row r="3137" spans="2:3">
      <c r="B3137" s="546"/>
      <c r="C3137" s="546"/>
    </row>
    <row r="3138" spans="2:3">
      <c r="B3138" s="546"/>
      <c r="C3138" s="546"/>
    </row>
    <row r="3139" spans="2:3">
      <c r="B3139" s="546"/>
      <c r="C3139" s="546"/>
    </row>
    <row r="3140" spans="2:3">
      <c r="B3140" s="546"/>
      <c r="C3140" s="546"/>
    </row>
    <row r="3141" spans="2:3">
      <c r="B3141" s="546"/>
      <c r="C3141" s="546"/>
    </row>
    <row r="3142" spans="2:3">
      <c r="B3142" s="546"/>
      <c r="C3142" s="546"/>
    </row>
    <row r="3143" spans="2:3">
      <c r="B3143" s="546"/>
      <c r="C3143" s="546"/>
    </row>
    <row r="3144" spans="2:3">
      <c r="B3144" s="546"/>
      <c r="C3144" s="546"/>
    </row>
    <row r="3145" spans="2:3">
      <c r="B3145" s="546"/>
      <c r="C3145" s="546"/>
    </row>
    <row r="3146" spans="2:3">
      <c r="B3146" s="546"/>
      <c r="C3146" s="546"/>
    </row>
    <row r="3147" spans="2:3">
      <c r="B3147" s="546"/>
      <c r="C3147" s="546"/>
    </row>
    <row r="3148" spans="2:3">
      <c r="B3148" s="546"/>
      <c r="C3148" s="546"/>
    </row>
    <row r="3149" spans="2:3">
      <c r="B3149" s="546"/>
      <c r="C3149" s="546"/>
    </row>
    <row r="3150" spans="2:3">
      <c r="B3150" s="546"/>
      <c r="C3150" s="546"/>
    </row>
    <row r="3151" spans="2:3">
      <c r="B3151" s="546"/>
      <c r="C3151" s="546"/>
    </row>
    <row r="3152" spans="2:3">
      <c r="B3152" s="546"/>
      <c r="C3152" s="546"/>
    </row>
    <row r="3153" spans="2:3">
      <c r="B3153" s="546"/>
      <c r="C3153" s="546"/>
    </row>
    <row r="3154" spans="2:3">
      <c r="B3154" s="546"/>
      <c r="C3154" s="546"/>
    </row>
    <row r="3155" spans="2:3">
      <c r="B3155" s="546"/>
      <c r="C3155" s="546"/>
    </row>
    <row r="3156" spans="2:3">
      <c r="B3156" s="546"/>
      <c r="C3156" s="546"/>
    </row>
    <row r="3157" spans="2:3">
      <c r="B3157" s="546"/>
      <c r="C3157" s="546"/>
    </row>
    <row r="3158" spans="2:3">
      <c r="B3158" s="546"/>
      <c r="C3158" s="546"/>
    </row>
    <row r="3159" spans="2:3">
      <c r="B3159" s="546"/>
      <c r="C3159" s="546"/>
    </row>
    <row r="3160" spans="2:3">
      <c r="B3160" s="546"/>
      <c r="C3160" s="546"/>
    </row>
    <row r="3161" spans="2:3">
      <c r="B3161" s="546"/>
      <c r="C3161" s="546"/>
    </row>
    <row r="3162" spans="2:3">
      <c r="B3162" s="546"/>
      <c r="C3162" s="546"/>
    </row>
    <row r="3163" spans="2:3">
      <c r="B3163" s="546"/>
      <c r="C3163" s="546"/>
    </row>
    <row r="3164" spans="2:3">
      <c r="B3164" s="546"/>
      <c r="C3164" s="546"/>
    </row>
    <row r="3165" spans="2:3">
      <c r="B3165" s="546"/>
      <c r="C3165" s="546"/>
    </row>
    <row r="3166" spans="2:3">
      <c r="B3166" s="546"/>
      <c r="C3166" s="546"/>
    </row>
    <row r="3167" spans="2:3">
      <c r="B3167" s="546"/>
      <c r="C3167" s="546"/>
    </row>
    <row r="3168" spans="2:3">
      <c r="B3168" s="546"/>
      <c r="C3168" s="546"/>
    </row>
    <row r="3169" spans="2:3">
      <c r="B3169" s="546"/>
      <c r="C3169" s="546"/>
    </row>
    <row r="3170" spans="2:3">
      <c r="B3170" s="546"/>
      <c r="C3170" s="546"/>
    </row>
    <row r="3171" spans="2:3">
      <c r="B3171" s="546"/>
      <c r="C3171" s="546"/>
    </row>
    <row r="3172" spans="2:3">
      <c r="B3172" s="546"/>
      <c r="C3172" s="546"/>
    </row>
    <row r="3173" spans="2:3">
      <c r="B3173" s="546"/>
      <c r="C3173" s="546"/>
    </row>
    <row r="3174" spans="2:3">
      <c r="B3174" s="546"/>
      <c r="C3174" s="546"/>
    </row>
    <row r="3175" spans="2:3">
      <c r="B3175" s="546"/>
      <c r="C3175" s="546"/>
    </row>
    <row r="3176" spans="2:3">
      <c r="B3176" s="546"/>
      <c r="C3176" s="546"/>
    </row>
    <row r="3177" spans="2:3">
      <c r="B3177" s="546"/>
      <c r="C3177" s="546"/>
    </row>
    <row r="3178" spans="2:3">
      <c r="B3178" s="546"/>
      <c r="C3178" s="546"/>
    </row>
    <row r="3179" spans="2:3">
      <c r="B3179" s="546"/>
      <c r="C3179" s="546"/>
    </row>
    <row r="3180" spans="2:3">
      <c r="B3180" s="546"/>
      <c r="C3180" s="546"/>
    </row>
    <row r="3181" spans="2:3">
      <c r="B3181" s="546"/>
      <c r="C3181" s="546"/>
    </row>
    <row r="3182" spans="2:3">
      <c r="B3182" s="546"/>
      <c r="C3182" s="546"/>
    </row>
    <row r="3183" spans="2:3">
      <c r="B3183" s="546"/>
      <c r="C3183" s="546"/>
    </row>
    <row r="3184" spans="2:3">
      <c r="B3184" s="546"/>
      <c r="C3184" s="546"/>
    </row>
    <row r="3185" spans="2:3">
      <c r="B3185" s="546"/>
      <c r="C3185" s="546"/>
    </row>
    <row r="3186" spans="2:3">
      <c r="B3186" s="546"/>
      <c r="C3186" s="546"/>
    </row>
    <row r="3187" spans="2:3">
      <c r="B3187" s="546"/>
      <c r="C3187" s="546"/>
    </row>
    <row r="3188" spans="2:3">
      <c r="B3188" s="546"/>
      <c r="C3188" s="546"/>
    </row>
    <row r="3189" spans="2:3">
      <c r="B3189" s="546"/>
      <c r="C3189" s="546"/>
    </row>
    <row r="3190" spans="2:3">
      <c r="B3190" s="546"/>
      <c r="C3190" s="546"/>
    </row>
    <row r="3191" spans="2:3">
      <c r="B3191" s="546"/>
      <c r="C3191" s="546"/>
    </row>
    <row r="3192" spans="2:3">
      <c r="B3192" s="546"/>
      <c r="C3192" s="546"/>
    </row>
    <row r="3193" spans="2:3">
      <c r="B3193" s="546"/>
      <c r="C3193" s="546"/>
    </row>
    <row r="3194" spans="2:3">
      <c r="B3194" s="546"/>
      <c r="C3194" s="546"/>
    </row>
    <row r="3195" spans="2:3">
      <c r="B3195" s="546"/>
      <c r="C3195" s="546"/>
    </row>
    <row r="3196" spans="2:3">
      <c r="B3196" s="546"/>
      <c r="C3196" s="546"/>
    </row>
    <row r="3197" spans="2:3">
      <c r="B3197" s="546"/>
      <c r="C3197" s="546"/>
    </row>
    <row r="3198" spans="2:3">
      <c r="B3198" s="546"/>
      <c r="C3198" s="546"/>
    </row>
    <row r="3199" spans="2:3">
      <c r="B3199" s="546"/>
      <c r="C3199" s="546"/>
    </row>
    <row r="3200" spans="2:3">
      <c r="B3200" s="546"/>
      <c r="C3200" s="546"/>
    </row>
    <row r="3201" spans="2:3">
      <c r="B3201" s="546"/>
      <c r="C3201" s="546"/>
    </row>
    <row r="3202" spans="2:3">
      <c r="B3202" s="546"/>
      <c r="C3202" s="546"/>
    </row>
    <row r="3203" spans="2:3">
      <c r="B3203" s="546"/>
      <c r="C3203" s="546"/>
    </row>
    <row r="3204" spans="2:3">
      <c r="B3204" s="546"/>
      <c r="C3204" s="546"/>
    </row>
    <row r="3205" spans="2:3">
      <c r="B3205" s="546"/>
      <c r="C3205" s="546"/>
    </row>
    <row r="3206" spans="2:3">
      <c r="B3206" s="546"/>
      <c r="C3206" s="546"/>
    </row>
    <row r="3207" spans="2:3">
      <c r="B3207" s="546"/>
      <c r="C3207" s="546"/>
    </row>
    <row r="3208" spans="2:3">
      <c r="B3208" s="546"/>
      <c r="C3208" s="546"/>
    </row>
    <row r="3209" spans="2:3">
      <c r="B3209" s="546"/>
      <c r="C3209" s="546"/>
    </row>
    <row r="3210" spans="2:3">
      <c r="B3210" s="546"/>
      <c r="C3210" s="546"/>
    </row>
    <row r="3211" spans="2:3">
      <c r="B3211" s="546"/>
      <c r="C3211" s="546"/>
    </row>
    <row r="3212" spans="2:3">
      <c r="B3212" s="546"/>
      <c r="C3212" s="546"/>
    </row>
    <row r="3213" spans="2:3">
      <c r="B3213" s="546"/>
      <c r="C3213" s="546"/>
    </row>
    <row r="3214" spans="2:3">
      <c r="B3214" s="546"/>
      <c r="C3214" s="546"/>
    </row>
    <row r="3215" spans="2:3">
      <c r="B3215" s="546"/>
      <c r="C3215" s="546"/>
    </row>
    <row r="3216" spans="2:3">
      <c r="B3216" s="546"/>
      <c r="C3216" s="546"/>
    </row>
    <row r="3217" spans="2:3">
      <c r="B3217" s="546"/>
      <c r="C3217" s="546"/>
    </row>
    <row r="3218" spans="2:3">
      <c r="B3218" s="546"/>
      <c r="C3218" s="546"/>
    </row>
    <row r="3219" spans="2:3">
      <c r="B3219" s="546"/>
      <c r="C3219" s="546"/>
    </row>
    <row r="3220" spans="2:3">
      <c r="B3220" s="546"/>
      <c r="C3220" s="546"/>
    </row>
    <row r="3221" spans="2:3">
      <c r="B3221" s="546"/>
      <c r="C3221" s="546"/>
    </row>
    <row r="3222" spans="2:3">
      <c r="B3222" s="546"/>
      <c r="C3222" s="546"/>
    </row>
    <row r="3223" spans="2:3">
      <c r="B3223" s="546"/>
      <c r="C3223" s="546"/>
    </row>
    <row r="3224" spans="2:3">
      <c r="B3224" s="546"/>
      <c r="C3224" s="546"/>
    </row>
    <row r="3225" spans="2:3">
      <c r="B3225" s="546"/>
      <c r="C3225" s="546"/>
    </row>
    <row r="3226" spans="2:3">
      <c r="B3226" s="546"/>
      <c r="C3226" s="546"/>
    </row>
    <row r="3227" spans="2:3">
      <c r="B3227" s="546"/>
      <c r="C3227" s="546"/>
    </row>
    <row r="3228" spans="2:3">
      <c r="B3228" s="546"/>
      <c r="C3228" s="546"/>
    </row>
    <row r="3229" spans="2:3">
      <c r="B3229" s="546"/>
      <c r="C3229" s="546"/>
    </row>
    <row r="3230" spans="2:3">
      <c r="B3230" s="546"/>
      <c r="C3230" s="546"/>
    </row>
    <row r="3231" spans="2:3">
      <c r="B3231" s="546"/>
      <c r="C3231" s="546"/>
    </row>
    <row r="3232" spans="2:3">
      <c r="B3232" s="546"/>
      <c r="C3232" s="546"/>
    </row>
    <row r="3233" spans="2:3">
      <c r="B3233" s="546"/>
      <c r="C3233" s="546"/>
    </row>
    <row r="3234" spans="2:3">
      <c r="B3234" s="546"/>
      <c r="C3234" s="546"/>
    </row>
    <row r="3235" spans="2:3">
      <c r="B3235" s="546"/>
      <c r="C3235" s="546"/>
    </row>
    <row r="3236" spans="2:3">
      <c r="B3236" s="546"/>
      <c r="C3236" s="546"/>
    </row>
    <row r="3237" spans="2:3">
      <c r="B3237" s="546"/>
      <c r="C3237" s="546"/>
    </row>
    <row r="3238" spans="2:3">
      <c r="B3238" s="546"/>
      <c r="C3238" s="546"/>
    </row>
    <row r="3239" spans="2:3">
      <c r="B3239" s="546"/>
      <c r="C3239" s="546"/>
    </row>
    <row r="3240" spans="2:3">
      <c r="B3240" s="546"/>
      <c r="C3240" s="546"/>
    </row>
    <row r="3241" spans="2:3">
      <c r="B3241" s="546"/>
      <c r="C3241" s="546"/>
    </row>
    <row r="3242" spans="2:3">
      <c r="B3242" s="546"/>
      <c r="C3242" s="546"/>
    </row>
    <row r="3243" spans="2:3">
      <c r="B3243" s="546"/>
      <c r="C3243" s="546"/>
    </row>
    <row r="3244" spans="2:3">
      <c r="B3244" s="546"/>
      <c r="C3244" s="546"/>
    </row>
    <row r="3245" spans="2:3">
      <c r="B3245" s="546"/>
      <c r="C3245" s="546"/>
    </row>
    <row r="3246" spans="2:3">
      <c r="B3246" s="546"/>
      <c r="C3246" s="546"/>
    </row>
    <row r="3247" spans="2:3">
      <c r="B3247" s="546"/>
      <c r="C3247" s="546"/>
    </row>
    <row r="3248" spans="2:3">
      <c r="B3248" s="546"/>
      <c r="C3248" s="546"/>
    </row>
    <row r="3249" spans="2:3">
      <c r="B3249" s="546"/>
      <c r="C3249" s="546"/>
    </row>
    <row r="3250" spans="2:3">
      <c r="B3250" s="546"/>
      <c r="C3250" s="546"/>
    </row>
    <row r="3251" spans="2:3">
      <c r="B3251" s="546"/>
      <c r="C3251" s="546"/>
    </row>
    <row r="3252" spans="2:3">
      <c r="B3252" s="546"/>
      <c r="C3252" s="546"/>
    </row>
    <row r="3253" spans="2:3">
      <c r="B3253" s="546"/>
      <c r="C3253" s="546"/>
    </row>
    <row r="3254" spans="2:3">
      <c r="B3254" s="546"/>
      <c r="C3254" s="546"/>
    </row>
    <row r="3255" spans="2:3">
      <c r="B3255" s="546"/>
      <c r="C3255" s="546"/>
    </row>
    <row r="3256" spans="2:3">
      <c r="B3256" s="546"/>
      <c r="C3256" s="546"/>
    </row>
    <row r="3257" spans="2:3">
      <c r="B3257" s="546"/>
      <c r="C3257" s="546"/>
    </row>
    <row r="3258" spans="2:3">
      <c r="B3258" s="546"/>
      <c r="C3258" s="546"/>
    </row>
    <row r="3259" spans="2:3">
      <c r="B3259" s="546"/>
      <c r="C3259" s="546"/>
    </row>
    <row r="3260" spans="2:3">
      <c r="B3260" s="546"/>
      <c r="C3260" s="546"/>
    </row>
    <row r="3261" spans="2:3">
      <c r="B3261" s="546"/>
      <c r="C3261" s="546"/>
    </row>
    <row r="3262" spans="2:3">
      <c r="B3262" s="546"/>
      <c r="C3262" s="546"/>
    </row>
    <row r="3263" spans="2:3">
      <c r="B3263" s="546"/>
      <c r="C3263" s="546"/>
    </row>
    <row r="3264" spans="2:3">
      <c r="B3264" s="546"/>
      <c r="C3264" s="546"/>
    </row>
    <row r="3265" spans="2:3">
      <c r="B3265" s="546"/>
      <c r="C3265" s="546"/>
    </row>
    <row r="3266" spans="2:3">
      <c r="B3266" s="546"/>
      <c r="C3266" s="546"/>
    </row>
    <row r="3267" spans="2:3">
      <c r="B3267" s="546"/>
      <c r="C3267" s="546"/>
    </row>
    <row r="3268" spans="2:3">
      <c r="B3268" s="546"/>
      <c r="C3268" s="546"/>
    </row>
    <row r="3269" spans="2:3">
      <c r="B3269" s="546"/>
      <c r="C3269" s="546"/>
    </row>
    <row r="3270" spans="2:3">
      <c r="B3270" s="546"/>
      <c r="C3270" s="546"/>
    </row>
    <row r="3271" spans="2:3">
      <c r="B3271" s="546"/>
      <c r="C3271" s="546"/>
    </row>
    <row r="3272" spans="2:3">
      <c r="B3272" s="546"/>
      <c r="C3272" s="546"/>
    </row>
    <row r="3273" spans="2:3">
      <c r="B3273" s="546"/>
      <c r="C3273" s="546"/>
    </row>
    <row r="3274" spans="2:3">
      <c r="B3274" s="546"/>
      <c r="C3274" s="546"/>
    </row>
    <row r="3275" spans="2:3">
      <c r="B3275" s="546"/>
      <c r="C3275" s="546"/>
    </row>
    <row r="3276" spans="2:3">
      <c r="B3276" s="546"/>
      <c r="C3276" s="546"/>
    </row>
    <row r="3277" spans="2:3">
      <c r="B3277" s="546"/>
      <c r="C3277" s="546"/>
    </row>
    <row r="3278" spans="2:3">
      <c r="B3278" s="546"/>
      <c r="C3278" s="546"/>
    </row>
    <row r="3279" spans="2:3">
      <c r="B3279" s="546"/>
      <c r="C3279" s="546"/>
    </row>
    <row r="3280" spans="2:3">
      <c r="B3280" s="546"/>
      <c r="C3280" s="546"/>
    </row>
    <row r="3281" spans="2:3">
      <c r="B3281" s="546"/>
      <c r="C3281" s="546"/>
    </row>
    <row r="3282" spans="2:3">
      <c r="B3282" s="546"/>
      <c r="C3282" s="546"/>
    </row>
    <row r="3283" spans="2:3">
      <c r="B3283" s="546"/>
      <c r="C3283" s="546"/>
    </row>
    <row r="3284" spans="2:3">
      <c r="B3284" s="546"/>
      <c r="C3284" s="546"/>
    </row>
    <row r="3285" spans="2:3">
      <c r="B3285" s="546"/>
      <c r="C3285" s="546"/>
    </row>
    <row r="3286" spans="2:3">
      <c r="B3286" s="546"/>
      <c r="C3286" s="546"/>
    </row>
    <row r="3287" spans="2:3">
      <c r="B3287" s="546"/>
      <c r="C3287" s="546"/>
    </row>
    <row r="3288" spans="2:3">
      <c r="B3288" s="546"/>
      <c r="C3288" s="546"/>
    </row>
    <row r="3289" spans="2:3">
      <c r="B3289" s="546"/>
      <c r="C3289" s="546"/>
    </row>
    <row r="3290" spans="2:3">
      <c r="B3290" s="546"/>
      <c r="C3290" s="546"/>
    </row>
    <row r="3291" spans="2:3">
      <c r="B3291" s="546"/>
      <c r="C3291" s="546"/>
    </row>
    <row r="3292" spans="2:3">
      <c r="B3292" s="546"/>
      <c r="C3292" s="546"/>
    </row>
    <row r="3293" spans="2:3">
      <c r="B3293" s="546"/>
      <c r="C3293" s="546"/>
    </row>
    <row r="3294" spans="2:3">
      <c r="B3294" s="546"/>
      <c r="C3294" s="546"/>
    </row>
    <row r="3295" spans="2:3">
      <c r="B3295" s="546"/>
      <c r="C3295" s="546"/>
    </row>
    <row r="3296" spans="2:3">
      <c r="B3296" s="546"/>
      <c r="C3296" s="546"/>
    </row>
    <row r="3297" spans="2:3">
      <c r="B3297" s="546"/>
      <c r="C3297" s="546"/>
    </row>
    <row r="3298" spans="2:3">
      <c r="B3298" s="546"/>
      <c r="C3298" s="546"/>
    </row>
    <row r="3299" spans="2:3">
      <c r="B3299" s="546"/>
      <c r="C3299" s="546"/>
    </row>
    <row r="3300" spans="2:3">
      <c r="B3300" s="546"/>
      <c r="C3300" s="546"/>
    </row>
    <row r="3301" spans="2:3">
      <c r="B3301" s="546"/>
      <c r="C3301" s="546"/>
    </row>
    <row r="3302" spans="2:3">
      <c r="B3302" s="546"/>
      <c r="C3302" s="546"/>
    </row>
    <row r="3303" spans="2:3">
      <c r="B3303" s="546"/>
      <c r="C3303" s="546"/>
    </row>
    <row r="3304" spans="2:3">
      <c r="B3304" s="546"/>
      <c r="C3304" s="546"/>
    </row>
    <row r="3305" spans="2:3">
      <c r="B3305" s="546"/>
      <c r="C3305" s="546"/>
    </row>
    <row r="3306" spans="2:3">
      <c r="B3306" s="546"/>
      <c r="C3306" s="546"/>
    </row>
    <row r="3307" spans="2:3">
      <c r="B3307" s="546"/>
      <c r="C3307" s="546"/>
    </row>
    <row r="3308" spans="2:3">
      <c r="B3308" s="546"/>
      <c r="C3308" s="546"/>
    </row>
    <row r="3309" spans="2:3">
      <c r="B3309" s="546"/>
      <c r="C3309" s="546"/>
    </row>
    <row r="3310" spans="2:3">
      <c r="B3310" s="546"/>
      <c r="C3310" s="546"/>
    </row>
    <row r="3311" spans="2:3">
      <c r="B3311" s="546"/>
      <c r="C3311" s="546"/>
    </row>
    <row r="3312" spans="2:3">
      <c r="B3312" s="546"/>
      <c r="C3312" s="546"/>
    </row>
    <row r="3313" spans="2:3">
      <c r="B3313" s="546"/>
      <c r="C3313" s="546"/>
    </row>
    <row r="3314" spans="2:3">
      <c r="B3314" s="546"/>
      <c r="C3314" s="546"/>
    </row>
    <row r="3315" spans="2:3">
      <c r="B3315" s="546"/>
      <c r="C3315" s="546"/>
    </row>
    <row r="3316" spans="2:3">
      <c r="B3316" s="546"/>
      <c r="C3316" s="546"/>
    </row>
    <row r="3317" spans="2:3">
      <c r="B3317" s="546"/>
      <c r="C3317" s="546"/>
    </row>
    <row r="3318" spans="2:3">
      <c r="B3318" s="546"/>
      <c r="C3318" s="546"/>
    </row>
    <row r="3319" spans="2:3">
      <c r="B3319" s="546"/>
      <c r="C3319" s="546"/>
    </row>
    <row r="3320" spans="2:3">
      <c r="B3320" s="546"/>
      <c r="C3320" s="546"/>
    </row>
    <row r="3321" spans="2:3">
      <c r="B3321" s="546"/>
      <c r="C3321" s="546"/>
    </row>
    <row r="3322" spans="2:3">
      <c r="B3322" s="546"/>
      <c r="C3322" s="546"/>
    </row>
    <row r="3323" spans="2:3">
      <c r="B3323" s="546"/>
      <c r="C3323" s="546"/>
    </row>
    <row r="3324" spans="2:3">
      <c r="B3324" s="546"/>
      <c r="C3324" s="546"/>
    </row>
    <row r="3325" spans="2:3">
      <c r="B3325" s="546"/>
      <c r="C3325" s="546"/>
    </row>
    <row r="3326" spans="2:3">
      <c r="B3326" s="546"/>
      <c r="C3326" s="546"/>
    </row>
    <row r="3327" spans="2:3">
      <c r="B3327" s="546"/>
      <c r="C3327" s="546"/>
    </row>
    <row r="3328" spans="2:3">
      <c r="B3328" s="546"/>
      <c r="C3328" s="546"/>
    </row>
    <row r="3329" spans="2:3">
      <c r="B3329" s="546"/>
      <c r="C3329" s="546"/>
    </row>
    <row r="3330" spans="2:3">
      <c r="B3330" s="546"/>
      <c r="C3330" s="546"/>
    </row>
    <row r="3331" spans="2:3">
      <c r="B3331" s="546"/>
      <c r="C3331" s="546"/>
    </row>
    <row r="3332" spans="2:3">
      <c r="B3332" s="546"/>
      <c r="C3332" s="546"/>
    </row>
    <row r="3333" spans="2:3">
      <c r="B3333" s="546"/>
      <c r="C3333" s="546"/>
    </row>
    <row r="3334" spans="2:3">
      <c r="B3334" s="546"/>
      <c r="C3334" s="546"/>
    </row>
    <row r="3335" spans="2:3">
      <c r="B3335" s="546"/>
      <c r="C3335" s="546"/>
    </row>
    <row r="3336" spans="2:3">
      <c r="B3336" s="546"/>
      <c r="C3336" s="546"/>
    </row>
    <row r="3337" spans="2:3">
      <c r="B3337" s="546"/>
      <c r="C3337" s="546"/>
    </row>
    <row r="3338" spans="2:3">
      <c r="B3338" s="546"/>
      <c r="C3338" s="546"/>
    </row>
    <row r="3339" spans="2:3">
      <c r="B3339" s="546"/>
      <c r="C3339" s="546"/>
    </row>
    <row r="3340" spans="2:3">
      <c r="B3340" s="546"/>
      <c r="C3340" s="546"/>
    </row>
    <row r="3341" spans="2:3">
      <c r="B3341" s="546"/>
      <c r="C3341" s="546"/>
    </row>
    <row r="3342" spans="2:3">
      <c r="B3342" s="546"/>
      <c r="C3342" s="546"/>
    </row>
    <row r="3343" spans="2:3">
      <c r="B3343" s="546"/>
      <c r="C3343" s="546"/>
    </row>
    <row r="3344" spans="2:3">
      <c r="B3344" s="546"/>
      <c r="C3344" s="546"/>
    </row>
    <row r="3345" spans="2:3">
      <c r="B3345" s="546"/>
      <c r="C3345" s="546"/>
    </row>
    <row r="3346" spans="2:3">
      <c r="B3346" s="546"/>
      <c r="C3346" s="546"/>
    </row>
    <row r="3347" spans="2:3">
      <c r="B3347" s="546"/>
      <c r="C3347" s="546"/>
    </row>
    <row r="3348" spans="2:3">
      <c r="B3348" s="546"/>
      <c r="C3348" s="546"/>
    </row>
    <row r="3349" spans="2:3">
      <c r="B3349" s="546"/>
      <c r="C3349" s="546"/>
    </row>
    <row r="3350" spans="2:3">
      <c r="B3350" s="546"/>
      <c r="C3350" s="546"/>
    </row>
    <row r="3351" spans="2:3">
      <c r="B3351" s="546"/>
      <c r="C3351" s="546"/>
    </row>
    <row r="3352" spans="2:3">
      <c r="B3352" s="546"/>
      <c r="C3352" s="546"/>
    </row>
    <row r="3353" spans="2:3">
      <c r="B3353" s="546"/>
      <c r="C3353" s="546"/>
    </row>
    <row r="3354" spans="2:3">
      <c r="B3354" s="546"/>
      <c r="C3354" s="546"/>
    </row>
    <row r="3355" spans="2:3">
      <c r="B3355" s="546"/>
      <c r="C3355" s="546"/>
    </row>
    <row r="3356" spans="2:3">
      <c r="B3356" s="546"/>
      <c r="C3356" s="546"/>
    </row>
    <row r="3357" spans="2:3">
      <c r="B3357" s="546"/>
      <c r="C3357" s="546"/>
    </row>
    <row r="3358" spans="2:3">
      <c r="B3358" s="546"/>
      <c r="C3358" s="546"/>
    </row>
    <row r="3359" spans="2:3">
      <c r="B3359" s="546"/>
      <c r="C3359" s="546"/>
    </row>
    <row r="3360" spans="2:3">
      <c r="B3360" s="546"/>
      <c r="C3360" s="546"/>
    </row>
    <row r="3361" spans="2:3">
      <c r="B3361" s="546"/>
      <c r="C3361" s="546"/>
    </row>
    <row r="3362" spans="2:3">
      <c r="B3362" s="546"/>
      <c r="C3362" s="546"/>
    </row>
    <row r="3363" spans="2:3">
      <c r="B3363" s="546"/>
      <c r="C3363" s="546"/>
    </row>
    <row r="3364" spans="2:3">
      <c r="B3364" s="546"/>
      <c r="C3364" s="546"/>
    </row>
    <row r="3365" spans="2:3">
      <c r="B3365" s="546"/>
      <c r="C3365" s="546"/>
    </row>
    <row r="3366" spans="2:3">
      <c r="B3366" s="546"/>
      <c r="C3366" s="546"/>
    </row>
    <row r="3367" spans="2:3">
      <c r="B3367" s="546"/>
      <c r="C3367" s="546"/>
    </row>
    <row r="3368" spans="2:3">
      <c r="B3368" s="546"/>
      <c r="C3368" s="546"/>
    </row>
    <row r="3369" spans="2:3">
      <c r="B3369" s="546"/>
      <c r="C3369" s="546"/>
    </row>
    <row r="3370" spans="2:3">
      <c r="B3370" s="546"/>
      <c r="C3370" s="546"/>
    </row>
    <row r="3371" spans="2:3">
      <c r="B3371" s="546"/>
      <c r="C3371" s="546"/>
    </row>
    <row r="3372" spans="2:3">
      <c r="B3372" s="546"/>
      <c r="C3372" s="546"/>
    </row>
    <row r="3373" spans="2:3">
      <c r="B3373" s="546"/>
      <c r="C3373" s="546"/>
    </row>
    <row r="3374" spans="2:3">
      <c r="B3374" s="546"/>
      <c r="C3374" s="546"/>
    </row>
    <row r="3375" spans="2:3">
      <c r="B3375" s="546"/>
      <c r="C3375" s="546"/>
    </row>
    <row r="3376" spans="2:3">
      <c r="B3376" s="546"/>
      <c r="C3376" s="546"/>
    </row>
    <row r="3377" spans="2:3">
      <c r="B3377" s="546"/>
      <c r="C3377" s="546"/>
    </row>
    <row r="3378" spans="2:3">
      <c r="B3378" s="546"/>
      <c r="C3378" s="546"/>
    </row>
    <row r="3379" spans="2:3">
      <c r="B3379" s="546"/>
      <c r="C3379" s="546"/>
    </row>
    <row r="3380" spans="2:3">
      <c r="B3380" s="546"/>
      <c r="C3380" s="546"/>
    </row>
    <row r="3381" spans="2:3">
      <c r="B3381" s="546"/>
      <c r="C3381" s="546"/>
    </row>
    <row r="3382" spans="2:3">
      <c r="B3382" s="546"/>
      <c r="C3382" s="546"/>
    </row>
    <row r="3383" spans="2:3">
      <c r="B3383" s="546"/>
      <c r="C3383" s="546"/>
    </row>
    <row r="3384" spans="2:3">
      <c r="B3384" s="546"/>
      <c r="C3384" s="546"/>
    </row>
    <row r="3385" spans="2:3">
      <c r="B3385" s="546"/>
      <c r="C3385" s="546"/>
    </row>
    <row r="3386" spans="2:3">
      <c r="B3386" s="546"/>
      <c r="C3386" s="546"/>
    </row>
    <row r="3387" spans="2:3">
      <c r="B3387" s="546"/>
      <c r="C3387" s="546"/>
    </row>
    <row r="3388" spans="2:3">
      <c r="B3388" s="546"/>
      <c r="C3388" s="546"/>
    </row>
    <row r="3389" spans="2:3">
      <c r="B3389" s="546"/>
      <c r="C3389" s="546"/>
    </row>
    <row r="3390" spans="2:3">
      <c r="B3390" s="546"/>
      <c r="C3390" s="546"/>
    </row>
    <row r="3391" spans="2:3">
      <c r="B3391" s="546"/>
      <c r="C3391" s="546"/>
    </row>
    <row r="3392" spans="2:3">
      <c r="B3392" s="546"/>
      <c r="C3392" s="546"/>
    </row>
    <row r="3393" spans="2:3">
      <c r="B3393" s="546"/>
      <c r="C3393" s="546"/>
    </row>
    <row r="3394" spans="2:3">
      <c r="B3394" s="546"/>
      <c r="C3394" s="546"/>
    </row>
    <row r="3395" spans="2:3">
      <c r="B3395" s="546"/>
      <c r="C3395" s="546"/>
    </row>
    <row r="3396" spans="2:3">
      <c r="B3396" s="546"/>
      <c r="C3396" s="546"/>
    </row>
    <row r="3397" spans="2:3">
      <c r="B3397" s="546"/>
      <c r="C3397" s="546"/>
    </row>
    <row r="3398" spans="2:3">
      <c r="B3398" s="546"/>
      <c r="C3398" s="546"/>
    </row>
    <row r="3399" spans="2:3">
      <c r="B3399" s="546"/>
      <c r="C3399" s="546"/>
    </row>
    <row r="3400" spans="2:3">
      <c r="B3400" s="546"/>
      <c r="C3400" s="546"/>
    </row>
    <row r="3401" spans="2:3">
      <c r="B3401" s="546"/>
      <c r="C3401" s="546"/>
    </row>
    <row r="3402" spans="2:3">
      <c r="B3402" s="546"/>
      <c r="C3402" s="546"/>
    </row>
    <row r="3403" spans="2:3">
      <c r="B3403" s="546"/>
      <c r="C3403" s="546"/>
    </row>
    <row r="3404" spans="2:3">
      <c r="B3404" s="546"/>
      <c r="C3404" s="546"/>
    </row>
    <row r="3405" spans="2:3">
      <c r="B3405" s="546"/>
      <c r="C3405" s="546"/>
    </row>
    <row r="3406" spans="2:3">
      <c r="B3406" s="546"/>
      <c r="C3406" s="546"/>
    </row>
    <row r="3407" spans="2:3">
      <c r="B3407" s="546"/>
      <c r="C3407" s="546"/>
    </row>
    <row r="3408" spans="2:3">
      <c r="B3408" s="546"/>
      <c r="C3408" s="546"/>
    </row>
    <row r="3409" spans="2:3">
      <c r="B3409" s="546"/>
      <c r="C3409" s="546"/>
    </row>
    <row r="3410" spans="2:3">
      <c r="B3410" s="546"/>
      <c r="C3410" s="546"/>
    </row>
    <row r="3411" spans="2:3">
      <c r="B3411" s="546"/>
      <c r="C3411" s="546"/>
    </row>
    <row r="3412" spans="2:3">
      <c r="B3412" s="546"/>
      <c r="C3412" s="546"/>
    </row>
    <row r="3413" spans="2:3">
      <c r="B3413" s="546"/>
      <c r="C3413" s="546"/>
    </row>
    <row r="3414" spans="2:3">
      <c r="B3414" s="546"/>
      <c r="C3414" s="546"/>
    </row>
    <row r="3415" spans="2:3">
      <c r="B3415" s="546"/>
      <c r="C3415" s="546"/>
    </row>
    <row r="3416" spans="2:3">
      <c r="B3416" s="546"/>
      <c r="C3416" s="546"/>
    </row>
    <row r="3417" spans="2:3">
      <c r="B3417" s="546"/>
      <c r="C3417" s="546"/>
    </row>
    <row r="3418" spans="2:3">
      <c r="B3418" s="546"/>
      <c r="C3418" s="546"/>
    </row>
    <row r="3419" spans="2:3">
      <c r="B3419" s="546"/>
      <c r="C3419" s="546"/>
    </row>
    <row r="3420" spans="2:3">
      <c r="B3420" s="546"/>
      <c r="C3420" s="546"/>
    </row>
    <row r="3421" spans="2:3">
      <c r="B3421" s="546"/>
      <c r="C3421" s="546"/>
    </row>
    <row r="3422" spans="2:3">
      <c r="B3422" s="546"/>
      <c r="C3422" s="546"/>
    </row>
    <row r="3423" spans="2:3">
      <c r="B3423" s="546"/>
      <c r="C3423" s="546"/>
    </row>
    <row r="3424" spans="2:3">
      <c r="B3424" s="546"/>
      <c r="C3424" s="546"/>
    </row>
    <row r="3425" spans="2:3">
      <c r="B3425" s="546"/>
      <c r="C3425" s="546"/>
    </row>
    <row r="3426" spans="2:3">
      <c r="B3426" s="546"/>
      <c r="C3426" s="546"/>
    </row>
    <row r="3427" spans="2:3">
      <c r="B3427" s="546"/>
      <c r="C3427" s="546"/>
    </row>
    <row r="3428" spans="2:3">
      <c r="B3428" s="546"/>
      <c r="C3428" s="546"/>
    </row>
    <row r="3429" spans="2:3">
      <c r="B3429" s="546"/>
      <c r="C3429" s="546"/>
    </row>
    <row r="3430" spans="2:3">
      <c r="B3430" s="546"/>
      <c r="C3430" s="546"/>
    </row>
    <row r="3431" spans="2:3">
      <c r="B3431" s="546"/>
      <c r="C3431" s="546"/>
    </row>
    <row r="3432" spans="2:3">
      <c r="B3432" s="546"/>
      <c r="C3432" s="546"/>
    </row>
    <row r="3433" spans="2:3">
      <c r="B3433" s="546"/>
      <c r="C3433" s="546"/>
    </row>
    <row r="3434" spans="2:3">
      <c r="B3434" s="546"/>
      <c r="C3434" s="546"/>
    </row>
    <row r="3435" spans="2:3">
      <c r="B3435" s="546"/>
      <c r="C3435" s="546"/>
    </row>
    <row r="3436" spans="2:3">
      <c r="B3436" s="546"/>
      <c r="C3436" s="546"/>
    </row>
    <row r="3437" spans="2:3">
      <c r="B3437" s="546"/>
      <c r="C3437" s="546"/>
    </row>
    <row r="3438" spans="2:3">
      <c r="B3438" s="546"/>
      <c r="C3438" s="546"/>
    </row>
    <row r="3439" spans="2:3">
      <c r="B3439" s="546"/>
      <c r="C3439" s="546"/>
    </row>
    <row r="3440" spans="2:3">
      <c r="B3440" s="546"/>
      <c r="C3440" s="546"/>
    </row>
    <row r="3441" spans="2:3">
      <c r="B3441" s="546"/>
      <c r="C3441" s="546"/>
    </row>
    <row r="3442" spans="2:3">
      <c r="B3442" s="546"/>
      <c r="C3442" s="546"/>
    </row>
    <row r="3443" spans="2:3">
      <c r="B3443" s="546"/>
      <c r="C3443" s="546"/>
    </row>
    <row r="3444" spans="2:3">
      <c r="B3444" s="546"/>
      <c r="C3444" s="546"/>
    </row>
    <row r="3445" spans="2:3">
      <c r="B3445" s="546"/>
      <c r="C3445" s="546"/>
    </row>
    <row r="3446" spans="2:3">
      <c r="B3446" s="546"/>
      <c r="C3446" s="546"/>
    </row>
    <row r="3447" spans="2:3">
      <c r="B3447" s="546"/>
      <c r="C3447" s="546"/>
    </row>
    <row r="3448" spans="2:3">
      <c r="B3448" s="546"/>
      <c r="C3448" s="546"/>
    </row>
    <row r="3449" spans="2:3">
      <c r="B3449" s="546"/>
      <c r="C3449" s="546"/>
    </row>
    <row r="3450" spans="2:3">
      <c r="B3450" s="546"/>
      <c r="C3450" s="546"/>
    </row>
    <row r="3451" spans="2:3">
      <c r="B3451" s="546"/>
      <c r="C3451" s="546"/>
    </row>
    <row r="3452" spans="2:3">
      <c r="B3452" s="546"/>
      <c r="C3452" s="546"/>
    </row>
    <row r="3453" spans="2:3">
      <c r="B3453" s="546"/>
      <c r="C3453" s="546"/>
    </row>
    <row r="3454" spans="2:3">
      <c r="B3454" s="546"/>
      <c r="C3454" s="546"/>
    </row>
    <row r="3455" spans="2:3">
      <c r="B3455" s="546"/>
      <c r="C3455" s="546"/>
    </row>
    <row r="3456" spans="2:3">
      <c r="B3456" s="546"/>
      <c r="C3456" s="546"/>
    </row>
    <row r="3457" spans="2:3">
      <c r="B3457" s="546"/>
      <c r="C3457" s="546"/>
    </row>
    <row r="3458" spans="2:3">
      <c r="B3458" s="546"/>
      <c r="C3458" s="546"/>
    </row>
    <row r="3459" spans="2:3">
      <c r="B3459" s="546"/>
      <c r="C3459" s="546"/>
    </row>
    <row r="3460" spans="2:3">
      <c r="B3460" s="546"/>
      <c r="C3460" s="546"/>
    </row>
    <row r="3461" spans="2:3">
      <c r="B3461" s="546"/>
      <c r="C3461" s="546"/>
    </row>
    <row r="3462" spans="2:3">
      <c r="B3462" s="546"/>
      <c r="C3462" s="546"/>
    </row>
    <row r="3463" spans="2:3">
      <c r="B3463" s="546"/>
      <c r="C3463" s="546"/>
    </row>
    <row r="3464" spans="2:3">
      <c r="B3464" s="546"/>
      <c r="C3464" s="546"/>
    </row>
    <row r="3465" spans="2:3">
      <c r="B3465" s="546"/>
      <c r="C3465" s="546"/>
    </row>
    <row r="3466" spans="2:3">
      <c r="B3466" s="546"/>
      <c r="C3466" s="546"/>
    </row>
    <row r="3467" spans="2:3">
      <c r="B3467" s="546"/>
      <c r="C3467" s="546"/>
    </row>
    <row r="3468" spans="2:3">
      <c r="B3468" s="546"/>
      <c r="C3468" s="546"/>
    </row>
    <row r="3469" spans="2:3">
      <c r="B3469" s="546"/>
      <c r="C3469" s="546"/>
    </row>
    <row r="3470" spans="2:3">
      <c r="B3470" s="546"/>
      <c r="C3470" s="546"/>
    </row>
    <row r="3471" spans="2:3">
      <c r="B3471" s="546"/>
      <c r="C3471" s="546"/>
    </row>
    <row r="3472" spans="2:3">
      <c r="B3472" s="546"/>
      <c r="C3472" s="546"/>
    </row>
    <row r="3473" spans="2:3">
      <c r="B3473" s="546"/>
      <c r="C3473" s="546"/>
    </row>
    <row r="3474" spans="2:3">
      <c r="B3474" s="546"/>
      <c r="C3474" s="546"/>
    </row>
    <row r="3475" spans="2:3">
      <c r="B3475" s="546"/>
      <c r="C3475" s="546"/>
    </row>
    <row r="3476" spans="2:3">
      <c r="B3476" s="546"/>
      <c r="C3476" s="546"/>
    </row>
    <row r="3477" spans="2:3">
      <c r="B3477" s="546"/>
      <c r="C3477" s="546"/>
    </row>
    <row r="3478" spans="2:3">
      <c r="B3478" s="546"/>
      <c r="C3478" s="546"/>
    </row>
    <row r="3479" spans="2:3">
      <c r="B3479" s="546"/>
      <c r="C3479" s="546"/>
    </row>
    <row r="3480" spans="2:3">
      <c r="B3480" s="546"/>
      <c r="C3480" s="546"/>
    </row>
    <row r="3481" spans="2:3">
      <c r="B3481" s="546"/>
      <c r="C3481" s="546"/>
    </row>
    <row r="3482" spans="2:3">
      <c r="B3482" s="546"/>
      <c r="C3482" s="546"/>
    </row>
    <row r="3483" spans="2:3">
      <c r="B3483" s="546"/>
      <c r="C3483" s="546"/>
    </row>
    <row r="3484" spans="2:3">
      <c r="B3484" s="546"/>
      <c r="C3484" s="546"/>
    </row>
    <row r="3485" spans="2:3">
      <c r="B3485" s="546"/>
      <c r="C3485" s="546"/>
    </row>
    <row r="3486" spans="2:3">
      <c r="B3486" s="546"/>
      <c r="C3486" s="546"/>
    </row>
    <row r="3487" spans="2:3">
      <c r="B3487" s="546"/>
      <c r="C3487" s="546"/>
    </row>
    <row r="3488" spans="2:3">
      <c r="B3488" s="546"/>
      <c r="C3488" s="546"/>
    </row>
    <row r="3489" spans="2:3">
      <c r="B3489" s="546"/>
      <c r="C3489" s="546"/>
    </row>
    <row r="3490" spans="2:3">
      <c r="B3490" s="546"/>
      <c r="C3490" s="546"/>
    </row>
    <row r="3491" spans="2:3">
      <c r="B3491" s="546"/>
      <c r="C3491" s="546"/>
    </row>
    <row r="3492" spans="2:3">
      <c r="B3492" s="546"/>
      <c r="C3492" s="546"/>
    </row>
    <row r="3493" spans="2:3">
      <c r="B3493" s="546"/>
      <c r="C3493" s="546"/>
    </row>
    <row r="3494" spans="2:3">
      <c r="B3494" s="546"/>
      <c r="C3494" s="546"/>
    </row>
    <row r="3495" spans="2:3">
      <c r="B3495" s="546"/>
      <c r="C3495" s="546"/>
    </row>
    <row r="3496" spans="2:3">
      <c r="B3496" s="546"/>
      <c r="C3496" s="546"/>
    </row>
    <row r="3497" spans="2:3">
      <c r="B3497" s="546"/>
      <c r="C3497" s="546"/>
    </row>
    <row r="3498" spans="2:3">
      <c r="B3498" s="546"/>
      <c r="C3498" s="546"/>
    </row>
    <row r="3499" spans="2:3">
      <c r="B3499" s="546"/>
      <c r="C3499" s="546"/>
    </row>
    <row r="3500" spans="2:3">
      <c r="B3500" s="546"/>
      <c r="C3500" s="546"/>
    </row>
    <row r="3501" spans="2:3">
      <c r="B3501" s="546"/>
      <c r="C3501" s="546"/>
    </row>
    <row r="3502" spans="2:3">
      <c r="B3502" s="546"/>
      <c r="C3502" s="546"/>
    </row>
    <row r="3503" spans="2:3">
      <c r="B3503" s="546"/>
      <c r="C3503" s="546"/>
    </row>
    <row r="3504" spans="2:3">
      <c r="B3504" s="546"/>
      <c r="C3504" s="546"/>
    </row>
    <row r="3505" spans="2:3">
      <c r="B3505" s="546"/>
      <c r="C3505" s="546"/>
    </row>
    <row r="3506" spans="2:3">
      <c r="B3506" s="546"/>
      <c r="C3506" s="546"/>
    </row>
    <row r="3507" spans="2:3">
      <c r="B3507" s="546"/>
      <c r="C3507" s="546"/>
    </row>
    <row r="3508" spans="2:3">
      <c r="B3508" s="546"/>
      <c r="C3508" s="546"/>
    </row>
    <row r="3509" spans="2:3">
      <c r="B3509" s="546"/>
      <c r="C3509" s="546"/>
    </row>
    <row r="3510" spans="2:3">
      <c r="B3510" s="546"/>
      <c r="C3510" s="546"/>
    </row>
    <row r="3511" spans="2:3">
      <c r="B3511" s="546"/>
      <c r="C3511" s="546"/>
    </row>
    <row r="3512" spans="2:3">
      <c r="B3512" s="546"/>
      <c r="C3512" s="546"/>
    </row>
    <row r="3513" spans="2:3">
      <c r="B3513" s="546"/>
      <c r="C3513" s="546"/>
    </row>
    <row r="3514" spans="2:3">
      <c r="B3514" s="546"/>
      <c r="C3514" s="546"/>
    </row>
    <row r="3515" spans="2:3">
      <c r="B3515" s="546"/>
      <c r="C3515" s="546"/>
    </row>
    <row r="3516" spans="2:3">
      <c r="B3516" s="546"/>
      <c r="C3516" s="546"/>
    </row>
    <row r="3517" spans="2:3">
      <c r="B3517" s="546"/>
      <c r="C3517" s="546"/>
    </row>
    <row r="3518" spans="2:3">
      <c r="B3518" s="546"/>
      <c r="C3518" s="546"/>
    </row>
    <row r="3519" spans="2:3">
      <c r="B3519" s="546"/>
      <c r="C3519" s="546"/>
    </row>
    <row r="3520" spans="2:3">
      <c r="B3520" s="546"/>
      <c r="C3520" s="546"/>
    </row>
    <row r="3521" spans="2:3">
      <c r="B3521" s="546"/>
      <c r="C3521" s="546"/>
    </row>
    <row r="3522" spans="2:3">
      <c r="B3522" s="546"/>
      <c r="C3522" s="546"/>
    </row>
    <row r="3523" spans="2:3">
      <c r="B3523" s="546"/>
      <c r="C3523" s="546"/>
    </row>
    <row r="3524" spans="2:3">
      <c r="B3524" s="546"/>
      <c r="C3524" s="546"/>
    </row>
    <row r="3525" spans="2:3">
      <c r="B3525" s="546"/>
      <c r="C3525" s="546"/>
    </row>
    <row r="3526" spans="2:3">
      <c r="B3526" s="546"/>
      <c r="C3526" s="546"/>
    </row>
    <row r="3527" spans="2:3">
      <c r="B3527" s="546"/>
      <c r="C3527" s="546"/>
    </row>
    <row r="3528" spans="2:3">
      <c r="B3528" s="546"/>
      <c r="C3528" s="546"/>
    </row>
    <row r="3529" spans="2:3">
      <c r="B3529" s="546"/>
      <c r="C3529" s="546"/>
    </row>
    <row r="3530" spans="2:3">
      <c r="B3530" s="546"/>
      <c r="C3530" s="546"/>
    </row>
    <row r="3531" spans="2:3">
      <c r="B3531" s="546"/>
      <c r="C3531" s="546"/>
    </row>
    <row r="3532" spans="2:3">
      <c r="B3532" s="546"/>
      <c r="C3532" s="546"/>
    </row>
    <row r="3533" spans="2:3">
      <c r="B3533" s="546"/>
      <c r="C3533" s="546"/>
    </row>
    <row r="3534" spans="2:3">
      <c r="B3534" s="546"/>
      <c r="C3534" s="546"/>
    </row>
    <row r="3535" spans="2:3">
      <c r="B3535" s="546"/>
      <c r="C3535" s="546"/>
    </row>
    <row r="3536" spans="2:3">
      <c r="B3536" s="546"/>
      <c r="C3536" s="546"/>
    </row>
    <row r="3537" spans="2:3">
      <c r="B3537" s="546"/>
      <c r="C3537" s="546"/>
    </row>
    <row r="3538" spans="2:3">
      <c r="B3538" s="546"/>
      <c r="C3538" s="546"/>
    </row>
    <row r="3539" spans="2:3">
      <c r="B3539" s="546"/>
      <c r="C3539" s="546"/>
    </row>
    <row r="3540" spans="2:3">
      <c r="B3540" s="546"/>
      <c r="C3540" s="546"/>
    </row>
    <row r="3541" spans="2:3">
      <c r="B3541" s="546"/>
      <c r="C3541" s="546"/>
    </row>
    <row r="3542" spans="2:3">
      <c r="B3542" s="546"/>
      <c r="C3542" s="546"/>
    </row>
    <row r="3543" spans="2:3">
      <c r="B3543" s="546"/>
      <c r="C3543" s="546"/>
    </row>
    <row r="3544" spans="2:3">
      <c r="B3544" s="546"/>
      <c r="C3544" s="546"/>
    </row>
    <row r="3545" spans="2:3">
      <c r="B3545" s="546"/>
      <c r="C3545" s="546"/>
    </row>
    <row r="3546" spans="2:3">
      <c r="B3546" s="546"/>
      <c r="C3546" s="546"/>
    </row>
    <row r="3547" spans="2:3">
      <c r="B3547" s="546"/>
      <c r="C3547" s="546"/>
    </row>
    <row r="3548" spans="2:3">
      <c r="B3548" s="546"/>
      <c r="C3548" s="546"/>
    </row>
    <row r="3549" spans="2:3">
      <c r="B3549" s="546"/>
      <c r="C3549" s="546"/>
    </row>
    <row r="3550" spans="2:3">
      <c r="B3550" s="546"/>
      <c r="C3550" s="546"/>
    </row>
    <row r="3551" spans="2:3">
      <c r="B3551" s="546"/>
      <c r="C3551" s="546"/>
    </row>
    <row r="3552" spans="2:3">
      <c r="B3552" s="546"/>
      <c r="C3552" s="546"/>
    </row>
    <row r="3553" spans="2:3">
      <c r="B3553" s="546"/>
      <c r="C3553" s="546"/>
    </row>
    <row r="3554" spans="2:3">
      <c r="B3554" s="546"/>
      <c r="C3554" s="546"/>
    </row>
    <row r="3555" spans="2:3">
      <c r="B3555" s="546"/>
      <c r="C3555" s="546"/>
    </row>
    <row r="3556" spans="2:3">
      <c r="B3556" s="546"/>
      <c r="C3556" s="546"/>
    </row>
    <row r="3557" spans="2:3">
      <c r="B3557" s="546"/>
      <c r="C3557" s="546"/>
    </row>
    <row r="3558" spans="2:3">
      <c r="B3558" s="546"/>
      <c r="C3558" s="546"/>
    </row>
    <row r="3559" spans="2:3">
      <c r="B3559" s="546"/>
      <c r="C3559" s="546"/>
    </row>
    <row r="3560" spans="2:3">
      <c r="B3560" s="546"/>
      <c r="C3560" s="546"/>
    </row>
    <row r="3561" spans="2:3">
      <c r="B3561" s="546"/>
      <c r="C3561" s="546"/>
    </row>
    <row r="3562" spans="2:3">
      <c r="B3562" s="546"/>
      <c r="C3562" s="546"/>
    </row>
    <row r="3563" spans="2:3">
      <c r="B3563" s="546"/>
      <c r="C3563" s="546"/>
    </row>
    <row r="3564" spans="2:3">
      <c r="B3564" s="546"/>
      <c r="C3564" s="546"/>
    </row>
    <row r="3565" spans="2:3">
      <c r="B3565" s="546"/>
      <c r="C3565" s="546"/>
    </row>
    <row r="3566" spans="2:3">
      <c r="B3566" s="546"/>
      <c r="C3566" s="546"/>
    </row>
    <row r="3567" spans="2:3">
      <c r="B3567" s="546"/>
      <c r="C3567" s="546"/>
    </row>
    <row r="3568" spans="2:3">
      <c r="B3568" s="546"/>
      <c r="C3568" s="546"/>
    </row>
    <row r="3569" spans="2:3">
      <c r="B3569" s="546"/>
      <c r="C3569" s="546"/>
    </row>
    <row r="3570" spans="2:3">
      <c r="B3570" s="546"/>
      <c r="C3570" s="546"/>
    </row>
    <row r="3571" spans="2:3">
      <c r="B3571" s="546"/>
      <c r="C3571" s="546"/>
    </row>
    <row r="3572" spans="2:3">
      <c r="B3572" s="546"/>
      <c r="C3572" s="546"/>
    </row>
    <row r="3573" spans="2:3">
      <c r="B3573" s="546"/>
      <c r="C3573" s="546"/>
    </row>
    <row r="3574" spans="2:3">
      <c r="B3574" s="546"/>
      <c r="C3574" s="546"/>
    </row>
    <row r="3575" spans="2:3">
      <c r="B3575" s="546"/>
      <c r="C3575" s="546"/>
    </row>
    <row r="3576" spans="2:3">
      <c r="B3576" s="546"/>
      <c r="C3576" s="546"/>
    </row>
    <row r="3577" spans="2:3">
      <c r="B3577" s="546"/>
      <c r="C3577" s="546"/>
    </row>
    <row r="3578" spans="2:3">
      <c r="B3578" s="546"/>
      <c r="C3578" s="546"/>
    </row>
    <row r="3579" spans="2:3">
      <c r="B3579" s="546"/>
      <c r="C3579" s="546"/>
    </row>
    <row r="3580" spans="2:3">
      <c r="B3580" s="546"/>
      <c r="C3580" s="546"/>
    </row>
    <row r="3581" spans="2:3">
      <c r="B3581" s="546"/>
      <c r="C3581" s="546"/>
    </row>
    <row r="3582" spans="2:3">
      <c r="B3582" s="546"/>
      <c r="C3582" s="546"/>
    </row>
    <row r="3583" spans="2:3">
      <c r="B3583" s="546"/>
      <c r="C3583" s="546"/>
    </row>
    <row r="3584" spans="2:3">
      <c r="B3584" s="546"/>
      <c r="C3584" s="546"/>
    </row>
    <row r="3585" spans="2:3">
      <c r="B3585" s="546"/>
      <c r="C3585" s="546"/>
    </row>
    <row r="3586" spans="2:3">
      <c r="B3586" s="546"/>
      <c r="C3586" s="546"/>
    </row>
    <row r="3587" spans="2:3">
      <c r="B3587" s="546"/>
      <c r="C3587" s="546"/>
    </row>
    <row r="3588" spans="2:3">
      <c r="B3588" s="546"/>
      <c r="C3588" s="546"/>
    </row>
    <row r="3589" spans="2:3">
      <c r="B3589" s="546"/>
      <c r="C3589" s="546"/>
    </row>
    <row r="3590" spans="2:3">
      <c r="B3590" s="546"/>
      <c r="C3590" s="546"/>
    </row>
    <row r="3591" spans="2:3">
      <c r="B3591" s="546"/>
      <c r="C3591" s="546"/>
    </row>
    <row r="3592" spans="2:3">
      <c r="B3592" s="546"/>
      <c r="C3592" s="546"/>
    </row>
    <row r="3593" spans="2:3">
      <c r="B3593" s="546"/>
      <c r="C3593" s="546"/>
    </row>
    <row r="3594" spans="2:3">
      <c r="B3594" s="546"/>
      <c r="C3594" s="546"/>
    </row>
    <row r="3595" spans="2:3">
      <c r="B3595" s="546"/>
      <c r="C3595" s="546"/>
    </row>
    <row r="3596" spans="2:3">
      <c r="B3596" s="546"/>
      <c r="C3596" s="546"/>
    </row>
    <row r="3597" spans="2:3">
      <c r="B3597" s="546"/>
      <c r="C3597" s="546"/>
    </row>
    <row r="3598" spans="2:3">
      <c r="B3598" s="546"/>
      <c r="C3598" s="546"/>
    </row>
    <row r="3599" spans="2:3">
      <c r="B3599" s="546"/>
      <c r="C3599" s="546"/>
    </row>
    <row r="3600" spans="2:3">
      <c r="B3600" s="546"/>
      <c r="C3600" s="546"/>
    </row>
    <row r="3601" spans="2:3">
      <c r="B3601" s="546"/>
      <c r="C3601" s="546"/>
    </row>
    <row r="3602" spans="2:3">
      <c r="B3602" s="546"/>
      <c r="C3602" s="546"/>
    </row>
    <row r="3603" spans="2:3">
      <c r="B3603" s="546"/>
      <c r="C3603" s="546"/>
    </row>
    <row r="3604" spans="2:3">
      <c r="B3604" s="546"/>
      <c r="C3604" s="546"/>
    </row>
    <row r="3605" spans="2:3">
      <c r="B3605" s="546"/>
      <c r="C3605" s="546"/>
    </row>
    <row r="3606" spans="2:3">
      <c r="B3606" s="546"/>
      <c r="C3606" s="546"/>
    </row>
    <row r="3607" spans="2:3">
      <c r="B3607" s="546"/>
      <c r="C3607" s="546"/>
    </row>
    <row r="3608" spans="2:3">
      <c r="B3608" s="546"/>
      <c r="C3608" s="546"/>
    </row>
    <row r="3609" spans="2:3">
      <c r="B3609" s="546"/>
      <c r="C3609" s="546"/>
    </row>
    <row r="3610" spans="2:3">
      <c r="B3610" s="546"/>
      <c r="C3610" s="546"/>
    </row>
    <row r="3611" spans="2:3">
      <c r="B3611" s="546"/>
      <c r="C3611" s="546"/>
    </row>
    <row r="3612" spans="2:3">
      <c r="B3612" s="546"/>
      <c r="C3612" s="546"/>
    </row>
    <row r="3613" spans="2:3">
      <c r="B3613" s="546"/>
      <c r="C3613" s="546"/>
    </row>
    <row r="3614" spans="2:3">
      <c r="B3614" s="546"/>
      <c r="C3614" s="546"/>
    </row>
    <row r="3615" spans="2:3">
      <c r="B3615" s="546"/>
      <c r="C3615" s="546"/>
    </row>
    <row r="3616" spans="2:3">
      <c r="B3616" s="546"/>
      <c r="C3616" s="546"/>
    </row>
    <row r="3617" spans="2:3">
      <c r="B3617" s="546"/>
      <c r="C3617" s="546"/>
    </row>
    <row r="3618" spans="2:3">
      <c r="B3618" s="546"/>
      <c r="C3618" s="546"/>
    </row>
    <row r="3619" spans="2:3">
      <c r="B3619" s="546"/>
      <c r="C3619" s="546"/>
    </row>
    <row r="3620" spans="2:3">
      <c r="B3620" s="546"/>
      <c r="C3620" s="546"/>
    </row>
    <row r="3621" spans="2:3">
      <c r="B3621" s="546"/>
      <c r="C3621" s="546"/>
    </row>
    <row r="3622" spans="2:3">
      <c r="B3622" s="546"/>
      <c r="C3622" s="546"/>
    </row>
    <row r="3623" spans="2:3">
      <c r="B3623" s="546"/>
      <c r="C3623" s="546"/>
    </row>
    <row r="3624" spans="2:3">
      <c r="B3624" s="546"/>
      <c r="C3624" s="546"/>
    </row>
    <row r="3625" spans="2:3">
      <c r="B3625" s="546"/>
      <c r="C3625" s="546"/>
    </row>
    <row r="3626" spans="2:3">
      <c r="B3626" s="546"/>
      <c r="C3626" s="546"/>
    </row>
    <row r="3627" spans="2:3">
      <c r="B3627" s="546"/>
      <c r="C3627" s="546"/>
    </row>
    <row r="3628" spans="2:3">
      <c r="B3628" s="546"/>
      <c r="C3628" s="546"/>
    </row>
    <row r="3629" spans="2:3">
      <c r="B3629" s="546"/>
      <c r="C3629" s="546"/>
    </row>
    <row r="3630" spans="2:3">
      <c r="B3630" s="546"/>
      <c r="C3630" s="546"/>
    </row>
    <row r="3631" spans="2:3">
      <c r="B3631" s="546"/>
      <c r="C3631" s="546"/>
    </row>
    <row r="3632" spans="2:3">
      <c r="B3632" s="546"/>
      <c r="C3632" s="546"/>
    </row>
    <row r="3633" spans="2:3">
      <c r="B3633" s="546"/>
      <c r="C3633" s="546"/>
    </row>
    <row r="3634" spans="2:3">
      <c r="B3634" s="546"/>
      <c r="C3634" s="546"/>
    </row>
    <row r="3635" spans="2:3">
      <c r="B3635" s="546"/>
      <c r="C3635" s="546"/>
    </row>
    <row r="3636" spans="2:3">
      <c r="B3636" s="546"/>
      <c r="C3636" s="546"/>
    </row>
    <row r="3637" spans="2:3">
      <c r="B3637" s="546"/>
      <c r="C3637" s="546"/>
    </row>
    <row r="3638" spans="2:3">
      <c r="B3638" s="546"/>
      <c r="C3638" s="546"/>
    </row>
    <row r="3639" spans="2:3">
      <c r="B3639" s="546"/>
      <c r="C3639" s="546"/>
    </row>
    <row r="3640" spans="2:3">
      <c r="B3640" s="546"/>
      <c r="C3640" s="546"/>
    </row>
    <row r="3641" spans="2:3">
      <c r="B3641" s="546"/>
      <c r="C3641" s="546"/>
    </row>
    <row r="3642" spans="2:3">
      <c r="B3642" s="546"/>
      <c r="C3642" s="546"/>
    </row>
    <row r="3643" spans="2:3">
      <c r="B3643" s="546"/>
      <c r="C3643" s="546"/>
    </row>
    <row r="3644" spans="2:3">
      <c r="B3644" s="546"/>
      <c r="C3644" s="546"/>
    </row>
    <row r="3645" spans="2:3">
      <c r="B3645" s="546"/>
      <c r="C3645" s="546"/>
    </row>
    <row r="3646" spans="2:3">
      <c r="B3646" s="546"/>
      <c r="C3646" s="546"/>
    </row>
    <row r="3647" spans="2:3">
      <c r="B3647" s="546"/>
      <c r="C3647" s="546"/>
    </row>
    <row r="3648" spans="2:3">
      <c r="B3648" s="546"/>
      <c r="C3648" s="546"/>
    </row>
    <row r="3649" spans="2:3">
      <c r="B3649" s="546"/>
      <c r="C3649" s="546"/>
    </row>
    <row r="3650" spans="2:3">
      <c r="B3650" s="546"/>
      <c r="C3650" s="546"/>
    </row>
    <row r="3651" spans="2:3">
      <c r="B3651" s="546"/>
      <c r="C3651" s="546"/>
    </row>
    <row r="3652" spans="2:3">
      <c r="B3652" s="546"/>
      <c r="C3652" s="546"/>
    </row>
    <row r="3653" spans="2:3">
      <c r="B3653" s="546"/>
      <c r="C3653" s="546"/>
    </row>
    <row r="3654" spans="2:3">
      <c r="B3654" s="546"/>
      <c r="C3654" s="546"/>
    </row>
    <row r="3655" spans="2:3">
      <c r="B3655" s="546"/>
      <c r="C3655" s="546"/>
    </row>
    <row r="3656" spans="2:3">
      <c r="B3656" s="546"/>
      <c r="C3656" s="546"/>
    </row>
    <row r="3657" spans="2:3">
      <c r="B3657" s="546"/>
      <c r="C3657" s="546"/>
    </row>
    <row r="3658" spans="2:3">
      <c r="B3658" s="546"/>
      <c r="C3658" s="546"/>
    </row>
    <row r="3659" spans="2:3">
      <c r="B3659" s="546"/>
      <c r="C3659" s="546"/>
    </row>
    <row r="3660" spans="2:3">
      <c r="B3660" s="546"/>
      <c r="C3660" s="546"/>
    </row>
    <row r="3661" spans="2:3">
      <c r="B3661" s="546"/>
      <c r="C3661" s="546"/>
    </row>
    <row r="3662" spans="2:3">
      <c r="B3662" s="546"/>
      <c r="C3662" s="546"/>
    </row>
    <row r="3663" spans="2:3">
      <c r="B3663" s="546"/>
      <c r="C3663" s="546"/>
    </row>
    <row r="3664" spans="2:3">
      <c r="B3664" s="546"/>
      <c r="C3664" s="546"/>
    </row>
    <row r="3665" spans="2:3">
      <c r="B3665" s="546"/>
      <c r="C3665" s="546"/>
    </row>
    <row r="3666" spans="2:3">
      <c r="B3666" s="546"/>
      <c r="C3666" s="546"/>
    </row>
    <row r="3667" spans="2:3">
      <c r="B3667" s="546"/>
      <c r="C3667" s="546"/>
    </row>
    <row r="3668" spans="2:3">
      <c r="B3668" s="546"/>
      <c r="C3668" s="546"/>
    </row>
    <row r="3669" spans="2:3">
      <c r="B3669" s="546"/>
      <c r="C3669" s="546"/>
    </row>
    <row r="3670" spans="2:3">
      <c r="B3670" s="546"/>
      <c r="C3670" s="546"/>
    </row>
    <row r="3671" spans="2:3">
      <c r="B3671" s="546"/>
      <c r="C3671" s="546"/>
    </row>
    <row r="3672" spans="2:3">
      <c r="B3672" s="546"/>
      <c r="C3672" s="546"/>
    </row>
    <row r="3673" spans="2:3">
      <c r="B3673" s="546"/>
      <c r="C3673" s="546"/>
    </row>
    <row r="3674" spans="2:3">
      <c r="B3674" s="546"/>
      <c r="C3674" s="546"/>
    </row>
    <row r="3675" spans="2:3">
      <c r="B3675" s="546"/>
      <c r="C3675" s="546"/>
    </row>
    <row r="3676" spans="2:3">
      <c r="B3676" s="546"/>
      <c r="C3676" s="546"/>
    </row>
    <row r="3677" spans="2:3">
      <c r="B3677" s="546"/>
      <c r="C3677" s="546"/>
    </row>
    <row r="3678" spans="2:3">
      <c r="B3678" s="546"/>
      <c r="C3678" s="546"/>
    </row>
    <row r="3679" spans="2:3">
      <c r="B3679" s="546"/>
      <c r="C3679" s="546"/>
    </row>
    <row r="3680" spans="2:3">
      <c r="B3680" s="546"/>
      <c r="C3680" s="546"/>
    </row>
    <row r="3681" spans="2:3">
      <c r="B3681" s="546"/>
      <c r="C3681" s="546"/>
    </row>
    <row r="3682" spans="2:3">
      <c r="B3682" s="546"/>
      <c r="C3682" s="546"/>
    </row>
    <row r="3683" spans="2:3">
      <c r="B3683" s="546"/>
      <c r="C3683" s="546"/>
    </row>
    <row r="3684" spans="2:3">
      <c r="B3684" s="546"/>
      <c r="C3684" s="546"/>
    </row>
    <row r="3685" spans="2:3">
      <c r="B3685" s="546"/>
      <c r="C3685" s="546"/>
    </row>
    <row r="3686" spans="2:3">
      <c r="B3686" s="546"/>
      <c r="C3686" s="546"/>
    </row>
    <row r="3687" spans="2:3">
      <c r="B3687" s="546"/>
      <c r="C3687" s="546"/>
    </row>
    <row r="3688" spans="2:3">
      <c r="B3688" s="546"/>
      <c r="C3688" s="546"/>
    </row>
    <row r="3689" spans="2:3">
      <c r="B3689" s="546"/>
      <c r="C3689" s="546"/>
    </row>
    <row r="3690" spans="2:3">
      <c r="B3690" s="546"/>
      <c r="C3690" s="546"/>
    </row>
    <row r="3691" spans="2:3">
      <c r="B3691" s="546"/>
      <c r="C3691" s="546"/>
    </row>
    <row r="3692" spans="2:3">
      <c r="B3692" s="546"/>
      <c r="C3692" s="546"/>
    </row>
    <row r="3693" spans="2:3">
      <c r="B3693" s="546"/>
      <c r="C3693" s="546"/>
    </row>
    <row r="3694" spans="2:3">
      <c r="B3694" s="546"/>
      <c r="C3694" s="546"/>
    </row>
    <row r="3695" spans="2:3">
      <c r="B3695" s="546"/>
      <c r="C3695" s="546"/>
    </row>
    <row r="3696" spans="2:3">
      <c r="B3696" s="546"/>
      <c r="C3696" s="546"/>
    </row>
    <row r="3697" spans="2:3">
      <c r="B3697" s="546"/>
      <c r="C3697" s="546"/>
    </row>
    <row r="3698" spans="2:3">
      <c r="B3698" s="546"/>
      <c r="C3698" s="546"/>
    </row>
    <row r="3699" spans="2:3">
      <c r="B3699" s="546"/>
      <c r="C3699" s="546"/>
    </row>
    <row r="3700" spans="2:3">
      <c r="B3700" s="546"/>
      <c r="C3700" s="546"/>
    </row>
    <row r="3701" spans="2:3">
      <c r="B3701" s="546"/>
      <c r="C3701" s="546"/>
    </row>
    <row r="3702" spans="2:3">
      <c r="B3702" s="546"/>
      <c r="C3702" s="546"/>
    </row>
    <row r="3703" spans="2:3">
      <c r="B3703" s="546"/>
      <c r="C3703" s="546"/>
    </row>
    <row r="3704" spans="2:3">
      <c r="B3704" s="546"/>
      <c r="C3704" s="546"/>
    </row>
    <row r="3705" spans="2:3">
      <c r="B3705" s="546"/>
      <c r="C3705" s="546"/>
    </row>
    <row r="3706" spans="2:3">
      <c r="B3706" s="546"/>
      <c r="C3706" s="546"/>
    </row>
    <row r="3707" spans="2:3">
      <c r="B3707" s="546"/>
      <c r="C3707" s="546"/>
    </row>
    <row r="3708" spans="2:3">
      <c r="B3708" s="546"/>
      <c r="C3708" s="546"/>
    </row>
    <row r="3709" spans="2:3">
      <c r="B3709" s="546"/>
      <c r="C3709" s="546"/>
    </row>
    <row r="3710" spans="2:3">
      <c r="B3710" s="546"/>
      <c r="C3710" s="546"/>
    </row>
    <row r="3711" spans="2:3">
      <c r="B3711" s="546"/>
      <c r="C3711" s="546"/>
    </row>
    <row r="3712" spans="2:3">
      <c r="B3712" s="546"/>
      <c r="C3712" s="546"/>
    </row>
    <row r="3713" spans="2:3">
      <c r="B3713" s="546"/>
      <c r="C3713" s="546"/>
    </row>
    <row r="3714" spans="2:3">
      <c r="B3714" s="546"/>
      <c r="C3714" s="546"/>
    </row>
    <row r="3715" spans="2:3">
      <c r="B3715" s="546"/>
      <c r="C3715" s="546"/>
    </row>
    <row r="3716" spans="2:3">
      <c r="B3716" s="546"/>
      <c r="C3716" s="546"/>
    </row>
    <row r="3717" spans="2:3">
      <c r="B3717" s="546"/>
      <c r="C3717" s="546"/>
    </row>
    <row r="3718" spans="2:3">
      <c r="B3718" s="546"/>
      <c r="C3718" s="546"/>
    </row>
    <row r="3719" spans="2:3">
      <c r="B3719" s="546"/>
      <c r="C3719" s="546"/>
    </row>
    <row r="3720" spans="2:3">
      <c r="B3720" s="546"/>
      <c r="C3720" s="546"/>
    </row>
    <row r="3721" spans="2:3">
      <c r="B3721" s="546"/>
      <c r="C3721" s="546"/>
    </row>
    <row r="3722" spans="2:3">
      <c r="B3722" s="546"/>
      <c r="C3722" s="546"/>
    </row>
    <row r="3723" spans="2:3">
      <c r="B3723" s="546"/>
      <c r="C3723" s="546"/>
    </row>
    <row r="3724" spans="2:3">
      <c r="B3724" s="546"/>
      <c r="C3724" s="546"/>
    </row>
    <row r="3725" spans="2:3">
      <c r="B3725" s="546"/>
      <c r="C3725" s="546"/>
    </row>
    <row r="3726" spans="2:3">
      <c r="B3726" s="546"/>
      <c r="C3726" s="546"/>
    </row>
    <row r="3727" spans="2:3">
      <c r="B3727" s="546"/>
      <c r="C3727" s="546"/>
    </row>
    <row r="3728" spans="2:3">
      <c r="B3728" s="546"/>
      <c r="C3728" s="546"/>
    </row>
    <row r="3729" spans="2:3">
      <c r="B3729" s="546"/>
      <c r="C3729" s="546"/>
    </row>
    <row r="3730" spans="2:3">
      <c r="B3730" s="546"/>
      <c r="C3730" s="546"/>
    </row>
    <row r="3731" spans="2:3">
      <c r="B3731" s="546"/>
      <c r="C3731" s="546"/>
    </row>
    <row r="3732" spans="2:3">
      <c r="B3732" s="546"/>
      <c r="C3732" s="546"/>
    </row>
    <row r="3733" spans="2:3">
      <c r="B3733" s="546"/>
      <c r="C3733" s="546"/>
    </row>
    <row r="3734" spans="2:3">
      <c r="B3734" s="546"/>
      <c r="C3734" s="546"/>
    </row>
    <row r="3735" spans="2:3">
      <c r="B3735" s="546"/>
      <c r="C3735" s="546"/>
    </row>
    <row r="3736" spans="2:3">
      <c r="B3736" s="546"/>
      <c r="C3736" s="546"/>
    </row>
    <row r="3737" spans="2:3">
      <c r="B3737" s="546"/>
      <c r="C3737" s="546"/>
    </row>
    <row r="3738" spans="2:3">
      <c r="B3738" s="546"/>
      <c r="C3738" s="546"/>
    </row>
    <row r="3739" spans="2:3">
      <c r="B3739" s="546"/>
      <c r="C3739" s="546"/>
    </row>
    <row r="3740" spans="2:3">
      <c r="B3740" s="546"/>
      <c r="C3740" s="546"/>
    </row>
    <row r="3741" spans="2:3">
      <c r="B3741" s="546"/>
      <c r="C3741" s="546"/>
    </row>
    <row r="3742" spans="2:3">
      <c r="B3742" s="546"/>
      <c r="C3742" s="546"/>
    </row>
    <row r="3743" spans="2:3">
      <c r="B3743" s="546"/>
      <c r="C3743" s="546"/>
    </row>
    <row r="3744" spans="2:3">
      <c r="B3744" s="546"/>
      <c r="C3744" s="546"/>
    </row>
    <row r="3745" spans="2:3">
      <c r="B3745" s="546"/>
      <c r="C3745" s="546"/>
    </row>
    <row r="3746" spans="2:3">
      <c r="B3746" s="546"/>
      <c r="C3746" s="546"/>
    </row>
    <row r="3747" spans="2:3">
      <c r="B3747" s="546"/>
      <c r="C3747" s="546"/>
    </row>
    <row r="3748" spans="2:3">
      <c r="B3748" s="546"/>
      <c r="C3748" s="546"/>
    </row>
    <row r="3749" spans="2:3">
      <c r="B3749" s="546"/>
      <c r="C3749" s="546"/>
    </row>
    <row r="3750" spans="2:3">
      <c r="B3750" s="546"/>
      <c r="C3750" s="546"/>
    </row>
    <row r="3751" spans="2:3">
      <c r="B3751" s="546"/>
      <c r="C3751" s="546"/>
    </row>
    <row r="3752" spans="2:3">
      <c r="B3752" s="546"/>
      <c r="C3752" s="546"/>
    </row>
    <row r="3753" spans="2:3">
      <c r="B3753" s="546"/>
      <c r="C3753" s="546"/>
    </row>
    <row r="3754" spans="2:3">
      <c r="B3754" s="546"/>
      <c r="C3754" s="546"/>
    </row>
    <row r="3755" spans="2:3">
      <c r="B3755" s="546"/>
      <c r="C3755" s="546"/>
    </row>
    <row r="3756" spans="2:3">
      <c r="B3756" s="546"/>
      <c r="C3756" s="546"/>
    </row>
    <row r="3757" spans="2:3">
      <c r="B3757" s="546"/>
      <c r="C3757" s="546"/>
    </row>
    <row r="3758" spans="2:3">
      <c r="B3758" s="546"/>
      <c r="C3758" s="546"/>
    </row>
    <row r="3759" spans="2:3">
      <c r="B3759" s="546"/>
      <c r="C3759" s="546"/>
    </row>
    <row r="3760" spans="2:3">
      <c r="B3760" s="546"/>
      <c r="C3760" s="546"/>
    </row>
    <row r="3761" spans="2:3">
      <c r="B3761" s="546"/>
      <c r="C3761" s="546"/>
    </row>
    <row r="3762" spans="2:3">
      <c r="B3762" s="546"/>
      <c r="C3762" s="546"/>
    </row>
    <row r="3763" spans="2:3">
      <c r="B3763" s="546"/>
      <c r="C3763" s="546"/>
    </row>
    <row r="3764" spans="2:3">
      <c r="B3764" s="546"/>
      <c r="C3764" s="546"/>
    </row>
    <row r="3765" spans="2:3">
      <c r="B3765" s="546"/>
      <c r="C3765" s="546"/>
    </row>
    <row r="3766" spans="2:3">
      <c r="B3766" s="546"/>
      <c r="C3766" s="546"/>
    </row>
    <row r="3767" spans="2:3">
      <c r="B3767" s="546"/>
      <c r="C3767" s="546"/>
    </row>
    <row r="3768" spans="2:3">
      <c r="B3768" s="546"/>
      <c r="C3768" s="546"/>
    </row>
    <row r="3769" spans="2:3">
      <c r="B3769" s="546"/>
      <c r="C3769" s="546"/>
    </row>
    <row r="3770" spans="2:3">
      <c r="B3770" s="546"/>
      <c r="C3770" s="546"/>
    </row>
    <row r="3771" spans="2:3">
      <c r="B3771" s="546"/>
      <c r="C3771" s="546"/>
    </row>
    <row r="3772" spans="2:3">
      <c r="B3772" s="546"/>
      <c r="C3772" s="546"/>
    </row>
    <row r="3773" spans="2:3">
      <c r="B3773" s="546"/>
      <c r="C3773" s="546"/>
    </row>
    <row r="3774" spans="2:3">
      <c r="B3774" s="546"/>
      <c r="C3774" s="546"/>
    </row>
    <row r="3775" spans="2:3">
      <c r="B3775" s="546"/>
      <c r="C3775" s="546"/>
    </row>
    <row r="3776" spans="2:3">
      <c r="B3776" s="546"/>
      <c r="C3776" s="546"/>
    </row>
    <row r="3777" spans="2:3">
      <c r="B3777" s="546"/>
      <c r="C3777" s="546"/>
    </row>
    <row r="3778" spans="2:3">
      <c r="B3778" s="546"/>
      <c r="C3778" s="546"/>
    </row>
    <row r="3779" spans="2:3">
      <c r="B3779" s="546"/>
      <c r="C3779" s="546"/>
    </row>
    <row r="3780" spans="2:3">
      <c r="B3780" s="546"/>
      <c r="C3780" s="546"/>
    </row>
    <row r="3781" spans="2:3">
      <c r="B3781" s="546"/>
      <c r="C3781" s="546"/>
    </row>
    <row r="3782" spans="2:3">
      <c r="B3782" s="546"/>
      <c r="C3782" s="546"/>
    </row>
    <row r="3783" spans="2:3">
      <c r="B3783" s="546"/>
      <c r="C3783" s="546"/>
    </row>
    <row r="3784" spans="2:3">
      <c r="B3784" s="546"/>
      <c r="C3784" s="546"/>
    </row>
    <row r="3785" spans="2:3">
      <c r="B3785" s="546"/>
      <c r="C3785" s="546"/>
    </row>
    <row r="3786" spans="2:3">
      <c r="B3786" s="546"/>
      <c r="C3786" s="546"/>
    </row>
    <row r="3787" spans="2:3">
      <c r="B3787" s="546"/>
      <c r="C3787" s="546"/>
    </row>
    <row r="3788" spans="2:3">
      <c r="B3788" s="546"/>
      <c r="C3788" s="546"/>
    </row>
    <row r="3789" spans="2:3">
      <c r="B3789" s="546"/>
      <c r="C3789" s="546"/>
    </row>
    <row r="3790" spans="2:3">
      <c r="B3790" s="546"/>
      <c r="C3790" s="546"/>
    </row>
    <row r="3791" spans="2:3">
      <c r="B3791" s="546"/>
      <c r="C3791" s="546"/>
    </row>
    <row r="3792" spans="2:3">
      <c r="B3792" s="546"/>
      <c r="C3792" s="546"/>
    </row>
    <row r="3793" spans="2:3">
      <c r="B3793" s="546"/>
      <c r="C3793" s="546"/>
    </row>
    <row r="3794" spans="2:3">
      <c r="B3794" s="546"/>
      <c r="C3794" s="546"/>
    </row>
    <row r="3795" spans="2:3">
      <c r="B3795" s="546"/>
      <c r="C3795" s="546"/>
    </row>
    <row r="3796" spans="2:3">
      <c r="B3796" s="546"/>
      <c r="C3796" s="546"/>
    </row>
    <row r="3797" spans="2:3">
      <c r="B3797" s="546"/>
      <c r="C3797" s="546"/>
    </row>
    <row r="3798" spans="2:3">
      <c r="B3798" s="546"/>
      <c r="C3798" s="546"/>
    </row>
    <row r="3799" spans="2:3">
      <c r="B3799" s="546"/>
      <c r="C3799" s="546"/>
    </row>
    <row r="3800" spans="2:3">
      <c r="B3800" s="546"/>
      <c r="C3800" s="546"/>
    </row>
    <row r="3801" spans="2:3">
      <c r="B3801" s="546"/>
      <c r="C3801" s="546"/>
    </row>
    <row r="3802" spans="2:3">
      <c r="B3802" s="546"/>
      <c r="C3802" s="546"/>
    </row>
    <row r="3803" spans="2:3">
      <c r="B3803" s="546"/>
      <c r="C3803" s="546"/>
    </row>
    <row r="3804" spans="2:3">
      <c r="B3804" s="546"/>
      <c r="C3804" s="546"/>
    </row>
    <row r="3805" spans="2:3">
      <c r="B3805" s="546"/>
      <c r="C3805" s="546"/>
    </row>
    <row r="3806" spans="2:3">
      <c r="B3806" s="546"/>
      <c r="C3806" s="546"/>
    </row>
    <row r="3807" spans="2:3">
      <c r="B3807" s="546"/>
      <c r="C3807" s="546"/>
    </row>
    <row r="3808" spans="2:3">
      <c r="B3808" s="546"/>
      <c r="C3808" s="546"/>
    </row>
    <row r="3809" spans="2:3">
      <c r="B3809" s="546"/>
      <c r="C3809" s="546"/>
    </row>
    <row r="3810" spans="2:3">
      <c r="B3810" s="546"/>
      <c r="C3810" s="546"/>
    </row>
    <row r="3811" spans="2:3">
      <c r="B3811" s="546"/>
      <c r="C3811" s="546"/>
    </row>
    <row r="3812" spans="2:3">
      <c r="B3812" s="546"/>
      <c r="C3812" s="546"/>
    </row>
    <row r="3813" spans="2:3">
      <c r="B3813" s="546"/>
      <c r="C3813" s="546"/>
    </row>
    <row r="3814" spans="2:3">
      <c r="B3814" s="546"/>
      <c r="C3814" s="546"/>
    </row>
    <row r="3815" spans="2:3">
      <c r="B3815" s="546"/>
      <c r="C3815" s="546"/>
    </row>
    <row r="3816" spans="2:3">
      <c r="B3816" s="546"/>
      <c r="C3816" s="546"/>
    </row>
    <row r="3817" spans="2:3">
      <c r="B3817" s="546"/>
      <c r="C3817" s="546"/>
    </row>
    <row r="3818" spans="2:3">
      <c r="B3818" s="546"/>
      <c r="C3818" s="546"/>
    </row>
    <row r="3819" spans="2:3">
      <c r="B3819" s="546"/>
      <c r="C3819" s="546"/>
    </row>
    <row r="3820" spans="2:3">
      <c r="B3820" s="546"/>
      <c r="C3820" s="546"/>
    </row>
    <row r="3821" spans="2:3">
      <c r="B3821" s="546"/>
      <c r="C3821" s="546"/>
    </row>
    <row r="3822" spans="2:3">
      <c r="B3822" s="546"/>
      <c r="C3822" s="546"/>
    </row>
    <row r="3823" spans="2:3">
      <c r="B3823" s="546"/>
      <c r="C3823" s="546"/>
    </row>
    <row r="3824" spans="2:3">
      <c r="B3824" s="546"/>
      <c r="C3824" s="546"/>
    </row>
    <row r="3825" spans="2:3">
      <c r="B3825" s="546"/>
      <c r="C3825" s="546"/>
    </row>
    <row r="3826" spans="2:3">
      <c r="B3826" s="546"/>
      <c r="C3826" s="546"/>
    </row>
    <row r="3827" spans="2:3">
      <c r="B3827" s="546"/>
      <c r="C3827" s="546"/>
    </row>
    <row r="3828" spans="2:3">
      <c r="B3828" s="546"/>
      <c r="C3828" s="546"/>
    </row>
    <row r="3829" spans="2:3">
      <c r="B3829" s="546"/>
      <c r="C3829" s="546"/>
    </row>
    <row r="3830" spans="2:3">
      <c r="B3830" s="546"/>
      <c r="C3830" s="546"/>
    </row>
    <row r="3831" spans="2:3">
      <c r="B3831" s="546"/>
      <c r="C3831" s="546"/>
    </row>
    <row r="3832" spans="2:3">
      <c r="B3832" s="546"/>
      <c r="C3832" s="546"/>
    </row>
    <row r="3833" spans="2:3">
      <c r="B3833" s="546"/>
      <c r="C3833" s="546"/>
    </row>
    <row r="3834" spans="2:3">
      <c r="B3834" s="546"/>
      <c r="C3834" s="546"/>
    </row>
    <row r="3835" spans="2:3">
      <c r="B3835" s="546"/>
      <c r="C3835" s="546"/>
    </row>
    <row r="3836" spans="2:3">
      <c r="B3836" s="546"/>
      <c r="C3836" s="546"/>
    </row>
    <row r="3837" spans="2:3">
      <c r="B3837" s="546"/>
      <c r="C3837" s="546"/>
    </row>
    <row r="3838" spans="2:3">
      <c r="B3838" s="546"/>
      <c r="C3838" s="546"/>
    </row>
    <row r="3839" spans="2:3">
      <c r="B3839" s="546"/>
      <c r="C3839" s="546"/>
    </row>
    <row r="3840" spans="2:3">
      <c r="B3840" s="546"/>
      <c r="C3840" s="546"/>
    </row>
    <row r="3841" spans="2:3">
      <c r="B3841" s="546"/>
      <c r="C3841" s="546"/>
    </row>
    <row r="3842" spans="2:3">
      <c r="B3842" s="546"/>
      <c r="C3842" s="546"/>
    </row>
    <row r="3843" spans="2:3">
      <c r="B3843" s="546"/>
      <c r="C3843" s="546"/>
    </row>
    <row r="3844" spans="2:3">
      <c r="B3844" s="546"/>
      <c r="C3844" s="546"/>
    </row>
    <row r="3845" spans="2:3">
      <c r="B3845" s="546"/>
      <c r="C3845" s="546"/>
    </row>
    <row r="3846" spans="2:3">
      <c r="B3846" s="546"/>
      <c r="C3846" s="546"/>
    </row>
    <row r="3847" spans="2:3">
      <c r="B3847" s="546"/>
      <c r="C3847" s="546"/>
    </row>
    <row r="3848" spans="2:3">
      <c r="B3848" s="546"/>
      <c r="C3848" s="546"/>
    </row>
    <row r="3849" spans="2:3">
      <c r="B3849" s="546"/>
      <c r="C3849" s="546"/>
    </row>
    <row r="3850" spans="2:3">
      <c r="B3850" s="546"/>
      <c r="C3850" s="546"/>
    </row>
    <row r="3851" spans="2:3">
      <c r="B3851" s="546"/>
      <c r="C3851" s="546"/>
    </row>
    <row r="3852" spans="2:3">
      <c r="B3852" s="546"/>
      <c r="C3852" s="546"/>
    </row>
    <row r="3853" spans="2:3">
      <c r="B3853" s="546"/>
      <c r="C3853" s="546"/>
    </row>
    <row r="3854" spans="2:3">
      <c r="B3854" s="546"/>
      <c r="C3854" s="546"/>
    </row>
    <row r="3855" spans="2:3">
      <c r="B3855" s="546"/>
      <c r="C3855" s="546"/>
    </row>
    <row r="3856" spans="2:3">
      <c r="B3856" s="546"/>
      <c r="C3856" s="546"/>
    </row>
    <row r="3857" spans="2:3">
      <c r="B3857" s="546"/>
      <c r="C3857" s="546"/>
    </row>
    <row r="3858" spans="2:3">
      <c r="B3858" s="546"/>
      <c r="C3858" s="546"/>
    </row>
    <row r="3859" spans="2:3">
      <c r="B3859" s="546"/>
      <c r="C3859" s="546"/>
    </row>
    <row r="3860" spans="2:3">
      <c r="B3860" s="546"/>
      <c r="C3860" s="546"/>
    </row>
    <row r="3861" spans="2:3">
      <c r="B3861" s="546"/>
      <c r="C3861" s="546"/>
    </row>
    <row r="3862" spans="2:3">
      <c r="B3862" s="546"/>
      <c r="C3862" s="546"/>
    </row>
    <row r="3863" spans="2:3">
      <c r="B3863" s="546"/>
      <c r="C3863" s="546"/>
    </row>
    <row r="3864" spans="2:3">
      <c r="B3864" s="546"/>
      <c r="C3864" s="546"/>
    </row>
    <row r="3865" spans="2:3">
      <c r="B3865" s="546"/>
      <c r="C3865" s="546"/>
    </row>
    <row r="3866" spans="2:3">
      <c r="B3866" s="546"/>
      <c r="C3866" s="546"/>
    </row>
    <row r="3867" spans="2:3">
      <c r="B3867" s="546"/>
      <c r="C3867" s="546"/>
    </row>
    <row r="3868" spans="2:3">
      <c r="B3868" s="546"/>
      <c r="C3868" s="546"/>
    </row>
    <row r="3869" spans="2:3">
      <c r="B3869" s="546"/>
      <c r="C3869" s="546"/>
    </row>
    <row r="3870" spans="2:3">
      <c r="B3870" s="546"/>
      <c r="C3870" s="546"/>
    </row>
    <row r="3871" spans="2:3">
      <c r="B3871" s="546"/>
      <c r="C3871" s="546"/>
    </row>
    <row r="3872" spans="2:3">
      <c r="B3872" s="546"/>
      <c r="C3872" s="546"/>
    </row>
    <row r="3873" spans="2:3">
      <c r="B3873" s="546"/>
      <c r="C3873" s="546"/>
    </row>
    <row r="3874" spans="2:3">
      <c r="B3874" s="546"/>
      <c r="C3874" s="546"/>
    </row>
    <row r="3875" spans="2:3">
      <c r="B3875" s="546"/>
      <c r="C3875" s="546"/>
    </row>
    <row r="3876" spans="2:3">
      <c r="B3876" s="546"/>
      <c r="C3876" s="546"/>
    </row>
    <row r="3877" spans="2:3">
      <c r="B3877" s="546"/>
      <c r="C3877" s="546"/>
    </row>
    <row r="3878" spans="2:3">
      <c r="B3878" s="546"/>
      <c r="C3878" s="546"/>
    </row>
    <row r="3879" spans="2:3">
      <c r="B3879" s="546"/>
      <c r="C3879" s="546"/>
    </row>
    <row r="3880" spans="2:3">
      <c r="B3880" s="546"/>
      <c r="C3880" s="546"/>
    </row>
    <row r="3881" spans="2:3">
      <c r="B3881" s="546"/>
      <c r="C3881" s="546"/>
    </row>
    <row r="3882" spans="2:3">
      <c r="B3882" s="546"/>
      <c r="C3882" s="546"/>
    </row>
    <row r="3883" spans="2:3">
      <c r="B3883" s="546"/>
      <c r="C3883" s="546"/>
    </row>
    <row r="3884" spans="2:3">
      <c r="B3884" s="546"/>
      <c r="C3884" s="546"/>
    </row>
    <row r="3885" spans="2:3">
      <c r="B3885" s="546"/>
      <c r="C3885" s="546"/>
    </row>
    <row r="3886" spans="2:3">
      <c r="B3886" s="546"/>
      <c r="C3886" s="546"/>
    </row>
    <row r="3887" spans="2:3">
      <c r="B3887" s="546"/>
      <c r="C3887" s="546"/>
    </row>
    <row r="3888" spans="2:3">
      <c r="B3888" s="546"/>
      <c r="C3888" s="546"/>
    </row>
    <row r="3889" spans="2:3">
      <c r="B3889" s="546"/>
      <c r="C3889" s="546"/>
    </row>
    <row r="3890" spans="2:3">
      <c r="B3890" s="546"/>
      <c r="C3890" s="546"/>
    </row>
    <row r="3891" spans="2:3">
      <c r="B3891" s="546"/>
      <c r="C3891" s="546"/>
    </row>
    <row r="3892" spans="2:3">
      <c r="B3892" s="546"/>
      <c r="C3892" s="546"/>
    </row>
    <row r="3893" spans="2:3">
      <c r="B3893" s="546"/>
      <c r="C3893" s="546"/>
    </row>
    <row r="3894" spans="2:3">
      <c r="B3894" s="546"/>
      <c r="C3894" s="546"/>
    </row>
    <row r="3895" spans="2:3">
      <c r="B3895" s="546"/>
      <c r="C3895" s="546"/>
    </row>
    <row r="3896" spans="2:3">
      <c r="B3896" s="546"/>
      <c r="C3896" s="546"/>
    </row>
    <row r="3897" spans="2:3">
      <c r="B3897" s="546"/>
      <c r="C3897" s="546"/>
    </row>
    <row r="3898" spans="2:3">
      <c r="B3898" s="546"/>
      <c r="C3898" s="546"/>
    </row>
    <row r="3899" spans="2:3">
      <c r="B3899" s="546"/>
      <c r="C3899" s="546"/>
    </row>
    <row r="3900" spans="2:3">
      <c r="B3900" s="546"/>
      <c r="C3900" s="546"/>
    </row>
    <row r="3901" spans="2:3">
      <c r="B3901" s="546"/>
      <c r="C3901" s="546"/>
    </row>
    <row r="3902" spans="2:3">
      <c r="B3902" s="546"/>
      <c r="C3902" s="546"/>
    </row>
    <row r="3903" spans="2:3">
      <c r="B3903" s="546"/>
      <c r="C3903" s="546"/>
    </row>
    <row r="3904" spans="2:3">
      <c r="B3904" s="546"/>
      <c r="C3904" s="546"/>
    </row>
    <row r="3905" spans="2:3">
      <c r="B3905" s="546"/>
      <c r="C3905" s="546"/>
    </row>
    <row r="3906" spans="2:3">
      <c r="B3906" s="546"/>
      <c r="C3906" s="546"/>
    </row>
    <row r="3907" spans="2:3">
      <c r="B3907" s="546"/>
      <c r="C3907" s="546"/>
    </row>
    <row r="3908" spans="2:3">
      <c r="B3908" s="546"/>
      <c r="C3908" s="546"/>
    </row>
    <row r="3909" spans="2:3">
      <c r="B3909" s="546"/>
      <c r="C3909" s="546"/>
    </row>
    <row r="3910" spans="2:3">
      <c r="B3910" s="546"/>
      <c r="C3910" s="546"/>
    </row>
    <row r="3911" spans="2:3">
      <c r="B3911" s="546"/>
      <c r="C3911" s="546"/>
    </row>
    <row r="3912" spans="2:3">
      <c r="B3912" s="546"/>
      <c r="C3912" s="546"/>
    </row>
    <row r="3913" spans="2:3">
      <c r="B3913" s="546"/>
      <c r="C3913" s="546"/>
    </row>
    <row r="3914" spans="2:3">
      <c r="B3914" s="546"/>
      <c r="C3914" s="546"/>
    </row>
    <row r="3915" spans="2:3">
      <c r="B3915" s="546"/>
      <c r="C3915" s="546"/>
    </row>
    <row r="3916" spans="2:3">
      <c r="B3916" s="546"/>
      <c r="C3916" s="546"/>
    </row>
    <row r="3917" spans="2:3">
      <c r="B3917" s="546"/>
      <c r="C3917" s="546"/>
    </row>
    <row r="3918" spans="2:3">
      <c r="B3918" s="546"/>
      <c r="C3918" s="546"/>
    </row>
    <row r="3919" spans="2:3">
      <c r="B3919" s="546"/>
      <c r="C3919" s="546"/>
    </row>
    <row r="3920" spans="2:3">
      <c r="B3920" s="546"/>
      <c r="C3920" s="546"/>
    </row>
    <row r="3921" spans="2:3">
      <c r="B3921" s="546"/>
      <c r="C3921" s="546"/>
    </row>
    <row r="3922" spans="2:3">
      <c r="B3922" s="546"/>
      <c r="C3922" s="546"/>
    </row>
    <row r="3923" spans="2:3">
      <c r="B3923" s="546"/>
      <c r="C3923" s="546"/>
    </row>
    <row r="3924" spans="2:3">
      <c r="B3924" s="546"/>
      <c r="C3924" s="546"/>
    </row>
    <row r="3925" spans="2:3">
      <c r="B3925" s="546"/>
      <c r="C3925" s="546"/>
    </row>
    <row r="3926" spans="2:3">
      <c r="B3926" s="546"/>
      <c r="C3926" s="546"/>
    </row>
    <row r="3927" spans="2:3">
      <c r="B3927" s="546"/>
      <c r="C3927" s="546"/>
    </row>
    <row r="3928" spans="2:3">
      <c r="B3928" s="546"/>
      <c r="C3928" s="546"/>
    </row>
    <row r="3929" spans="2:3">
      <c r="B3929" s="546"/>
      <c r="C3929" s="546"/>
    </row>
    <row r="3930" spans="2:3">
      <c r="B3930" s="546"/>
      <c r="C3930" s="546"/>
    </row>
    <row r="3931" spans="2:3">
      <c r="B3931" s="546"/>
      <c r="C3931" s="546"/>
    </row>
    <row r="3932" spans="2:3">
      <c r="B3932" s="546"/>
      <c r="C3932" s="546"/>
    </row>
    <row r="3933" spans="2:3">
      <c r="B3933" s="546"/>
      <c r="C3933" s="546"/>
    </row>
    <row r="3934" spans="2:3">
      <c r="B3934" s="546"/>
      <c r="C3934" s="546"/>
    </row>
    <row r="3935" spans="2:3">
      <c r="B3935" s="546"/>
      <c r="C3935" s="546"/>
    </row>
    <row r="3936" spans="2:3">
      <c r="B3936" s="546"/>
      <c r="C3936" s="546"/>
    </row>
    <row r="3937" spans="2:3">
      <c r="B3937" s="546"/>
      <c r="C3937" s="546"/>
    </row>
    <row r="3938" spans="2:3">
      <c r="B3938" s="546"/>
      <c r="C3938" s="546"/>
    </row>
    <row r="3939" spans="2:3">
      <c r="B3939" s="546"/>
      <c r="C3939" s="546"/>
    </row>
    <row r="3940" spans="2:3">
      <c r="B3940" s="546"/>
      <c r="C3940" s="546"/>
    </row>
    <row r="3941" spans="2:3">
      <c r="B3941" s="546"/>
      <c r="C3941" s="546"/>
    </row>
    <row r="3942" spans="2:3">
      <c r="B3942" s="546"/>
      <c r="C3942" s="546"/>
    </row>
    <row r="3943" spans="2:3">
      <c r="B3943" s="546"/>
      <c r="C3943" s="546"/>
    </row>
    <row r="3944" spans="2:3">
      <c r="B3944" s="546"/>
      <c r="C3944" s="546"/>
    </row>
    <row r="3945" spans="2:3">
      <c r="B3945" s="546"/>
      <c r="C3945" s="546"/>
    </row>
    <row r="3946" spans="2:3">
      <c r="B3946" s="546"/>
      <c r="C3946" s="546"/>
    </row>
    <row r="3947" spans="2:3">
      <c r="B3947" s="546"/>
      <c r="C3947" s="546"/>
    </row>
    <row r="3948" spans="2:3">
      <c r="B3948" s="546"/>
      <c r="C3948" s="546"/>
    </row>
    <row r="3949" spans="2:3">
      <c r="B3949" s="546"/>
      <c r="C3949" s="546"/>
    </row>
    <row r="3950" spans="2:3">
      <c r="B3950" s="546"/>
      <c r="C3950" s="546"/>
    </row>
    <row r="3951" spans="2:3">
      <c r="B3951" s="546"/>
      <c r="C3951" s="546"/>
    </row>
    <row r="3952" spans="2:3">
      <c r="B3952" s="546"/>
      <c r="C3952" s="546"/>
    </row>
    <row r="3953" spans="2:3">
      <c r="B3953" s="546"/>
      <c r="C3953" s="546"/>
    </row>
    <row r="3954" spans="2:3">
      <c r="B3954" s="546"/>
      <c r="C3954" s="546"/>
    </row>
    <row r="3955" spans="2:3">
      <c r="B3955" s="546"/>
      <c r="C3955" s="546"/>
    </row>
    <row r="3956" spans="2:3">
      <c r="B3956" s="546"/>
      <c r="C3956" s="546"/>
    </row>
    <row r="3957" spans="2:3">
      <c r="B3957" s="546"/>
      <c r="C3957" s="546"/>
    </row>
    <row r="3958" spans="2:3">
      <c r="B3958" s="546"/>
      <c r="C3958" s="546"/>
    </row>
    <row r="3959" spans="2:3">
      <c r="B3959" s="546"/>
      <c r="C3959" s="546"/>
    </row>
    <row r="3960" spans="2:3">
      <c r="B3960" s="546"/>
      <c r="C3960" s="546"/>
    </row>
    <row r="3961" spans="2:3">
      <c r="B3961" s="546"/>
      <c r="C3961" s="546"/>
    </row>
    <row r="3962" spans="2:3">
      <c r="B3962" s="546"/>
      <c r="C3962" s="546"/>
    </row>
    <row r="3963" spans="2:3">
      <c r="B3963" s="546"/>
      <c r="C3963" s="546"/>
    </row>
    <row r="3964" spans="2:3">
      <c r="B3964" s="546"/>
      <c r="C3964" s="546"/>
    </row>
    <row r="3965" spans="2:3">
      <c r="B3965" s="546"/>
      <c r="C3965" s="546"/>
    </row>
    <row r="3966" spans="2:3">
      <c r="B3966" s="546"/>
      <c r="C3966" s="546"/>
    </row>
    <row r="3967" spans="2:3">
      <c r="B3967" s="546"/>
      <c r="C3967" s="546"/>
    </row>
    <row r="3968" spans="2:3">
      <c r="B3968" s="546"/>
      <c r="C3968" s="546"/>
    </row>
    <row r="3969" spans="2:3">
      <c r="B3969" s="546"/>
      <c r="C3969" s="546"/>
    </row>
    <row r="3970" spans="2:3">
      <c r="B3970" s="546"/>
      <c r="C3970" s="546"/>
    </row>
    <row r="3971" spans="2:3">
      <c r="B3971" s="546"/>
      <c r="C3971" s="546"/>
    </row>
    <row r="3972" spans="2:3">
      <c r="B3972" s="546"/>
      <c r="C3972" s="546"/>
    </row>
    <row r="3973" spans="2:3">
      <c r="B3973" s="546"/>
      <c r="C3973" s="546"/>
    </row>
    <row r="3974" spans="2:3">
      <c r="B3974" s="546"/>
      <c r="C3974" s="546"/>
    </row>
    <row r="3975" spans="2:3">
      <c r="B3975" s="546"/>
      <c r="C3975" s="546"/>
    </row>
    <row r="3976" spans="2:3">
      <c r="B3976" s="546"/>
      <c r="C3976" s="546"/>
    </row>
    <row r="3977" spans="2:3">
      <c r="B3977" s="546"/>
      <c r="C3977" s="546"/>
    </row>
    <row r="3978" spans="2:3">
      <c r="B3978" s="546"/>
      <c r="C3978" s="546"/>
    </row>
    <row r="3979" spans="2:3">
      <c r="B3979" s="546"/>
      <c r="C3979" s="546"/>
    </row>
    <row r="3980" spans="2:3">
      <c r="B3980" s="546"/>
      <c r="C3980" s="546"/>
    </row>
    <row r="3981" spans="2:3">
      <c r="B3981" s="546"/>
      <c r="C3981" s="546"/>
    </row>
    <row r="3982" spans="2:3">
      <c r="B3982" s="546"/>
      <c r="C3982" s="546"/>
    </row>
    <row r="3983" spans="2:3">
      <c r="B3983" s="546"/>
      <c r="C3983" s="546"/>
    </row>
    <row r="3984" spans="2:3">
      <c r="B3984" s="546"/>
      <c r="C3984" s="546"/>
    </row>
    <row r="3985" spans="2:3">
      <c r="B3985" s="546"/>
      <c r="C3985" s="546"/>
    </row>
    <row r="3986" spans="2:3">
      <c r="B3986" s="546"/>
      <c r="C3986" s="546"/>
    </row>
    <row r="3987" spans="2:3">
      <c r="B3987" s="546"/>
      <c r="C3987" s="546"/>
    </row>
    <row r="3988" spans="2:3">
      <c r="B3988" s="546"/>
      <c r="C3988" s="546"/>
    </row>
    <row r="3989" spans="2:3">
      <c r="B3989" s="546"/>
      <c r="C3989" s="546"/>
    </row>
    <row r="3990" spans="2:3">
      <c r="B3990" s="546"/>
      <c r="C3990" s="546"/>
    </row>
    <row r="3991" spans="2:3">
      <c r="B3991" s="546"/>
      <c r="C3991" s="546"/>
    </row>
    <row r="3992" spans="2:3">
      <c r="B3992" s="546"/>
      <c r="C3992" s="546"/>
    </row>
    <row r="3993" spans="2:3">
      <c r="B3993" s="546"/>
      <c r="C3993" s="546"/>
    </row>
    <row r="3994" spans="2:3">
      <c r="B3994" s="546"/>
      <c r="C3994" s="546"/>
    </row>
    <row r="3995" spans="2:3">
      <c r="B3995" s="546"/>
      <c r="C3995" s="546"/>
    </row>
    <row r="3996" spans="2:3">
      <c r="B3996" s="546"/>
      <c r="C3996" s="546"/>
    </row>
    <row r="3997" spans="2:3">
      <c r="B3997" s="546"/>
      <c r="C3997" s="546"/>
    </row>
    <row r="3998" spans="2:3">
      <c r="B3998" s="546"/>
      <c r="C3998" s="546"/>
    </row>
    <row r="3999" spans="2:3">
      <c r="B3999" s="546"/>
      <c r="C3999" s="546"/>
    </row>
    <row r="4000" spans="2:3">
      <c r="B4000" s="546"/>
      <c r="C4000" s="546"/>
    </row>
    <row r="4001" spans="2:3">
      <c r="B4001" s="546"/>
      <c r="C4001" s="546"/>
    </row>
    <row r="4002" spans="2:3">
      <c r="B4002" s="546"/>
      <c r="C4002" s="546"/>
    </row>
    <row r="4003" spans="2:3">
      <c r="B4003" s="546"/>
      <c r="C4003" s="546"/>
    </row>
    <row r="4004" spans="2:3">
      <c r="B4004" s="546"/>
      <c r="C4004" s="546"/>
    </row>
    <row r="4005" spans="2:3">
      <c r="B4005" s="546"/>
      <c r="C4005" s="546"/>
    </row>
    <row r="4006" spans="2:3">
      <c r="B4006" s="546"/>
      <c r="C4006" s="546"/>
    </row>
    <row r="4007" spans="2:3">
      <c r="B4007" s="546"/>
      <c r="C4007" s="546"/>
    </row>
    <row r="4008" spans="2:3">
      <c r="B4008" s="546"/>
      <c r="C4008" s="546"/>
    </row>
    <row r="4009" spans="2:3">
      <c r="B4009" s="546"/>
      <c r="C4009" s="546"/>
    </row>
    <row r="4010" spans="2:3">
      <c r="B4010" s="546"/>
      <c r="C4010" s="546"/>
    </row>
    <row r="4011" spans="2:3">
      <c r="B4011" s="546"/>
      <c r="C4011" s="546"/>
    </row>
    <row r="4012" spans="2:3">
      <c r="B4012" s="546"/>
      <c r="C4012" s="546"/>
    </row>
    <row r="4013" spans="2:3">
      <c r="B4013" s="546"/>
      <c r="C4013" s="546"/>
    </row>
    <row r="4014" spans="2:3">
      <c r="B4014" s="546"/>
      <c r="C4014" s="546"/>
    </row>
    <row r="4015" spans="2:3">
      <c r="B4015" s="546"/>
      <c r="C4015" s="546"/>
    </row>
    <row r="4016" spans="2:3">
      <c r="B4016" s="546"/>
      <c r="C4016" s="546"/>
    </row>
    <row r="4017" spans="2:3">
      <c r="B4017" s="546"/>
      <c r="C4017" s="546"/>
    </row>
    <row r="4018" spans="2:3">
      <c r="B4018" s="546"/>
      <c r="C4018" s="546"/>
    </row>
    <row r="4019" spans="2:3">
      <c r="B4019" s="546"/>
      <c r="C4019" s="546"/>
    </row>
    <row r="4020" spans="2:3">
      <c r="B4020" s="546"/>
      <c r="C4020" s="546"/>
    </row>
    <row r="4021" spans="2:3">
      <c r="B4021" s="546"/>
      <c r="C4021" s="546"/>
    </row>
    <row r="4022" spans="2:3">
      <c r="B4022" s="546"/>
      <c r="C4022" s="546"/>
    </row>
    <row r="4023" spans="2:3">
      <c r="B4023" s="546"/>
      <c r="C4023" s="546"/>
    </row>
    <row r="4024" spans="2:3">
      <c r="B4024" s="546"/>
      <c r="C4024" s="546"/>
    </row>
    <row r="4025" spans="2:3">
      <c r="B4025" s="546"/>
      <c r="C4025" s="546"/>
    </row>
    <row r="4026" spans="2:3">
      <c r="B4026" s="546"/>
      <c r="C4026" s="546"/>
    </row>
    <row r="4027" spans="2:3">
      <c r="B4027" s="546"/>
      <c r="C4027" s="546"/>
    </row>
    <row r="4028" spans="2:3">
      <c r="B4028" s="546"/>
      <c r="C4028" s="546"/>
    </row>
    <row r="4029" spans="2:3">
      <c r="B4029" s="546"/>
      <c r="C4029" s="546"/>
    </row>
    <row r="4030" spans="2:3">
      <c r="B4030" s="546"/>
      <c r="C4030" s="546"/>
    </row>
    <row r="4031" spans="2:3">
      <c r="B4031" s="546"/>
      <c r="C4031" s="546"/>
    </row>
    <row r="4032" spans="2:3">
      <c r="B4032" s="546"/>
      <c r="C4032" s="546"/>
    </row>
    <row r="4033" spans="2:3">
      <c r="B4033" s="546"/>
      <c r="C4033" s="546"/>
    </row>
    <row r="4034" spans="2:3">
      <c r="B4034" s="546"/>
      <c r="C4034" s="546"/>
    </row>
    <row r="4035" spans="2:3">
      <c r="B4035" s="546"/>
      <c r="C4035" s="546"/>
    </row>
    <row r="4036" spans="2:3">
      <c r="B4036" s="546"/>
      <c r="C4036" s="546"/>
    </row>
    <row r="4037" spans="2:3">
      <c r="B4037" s="546"/>
      <c r="C4037" s="546"/>
    </row>
    <row r="4038" spans="2:3">
      <c r="B4038" s="546"/>
      <c r="C4038" s="546"/>
    </row>
    <row r="4039" spans="2:3">
      <c r="B4039" s="546"/>
      <c r="C4039" s="546"/>
    </row>
    <row r="4040" spans="2:3">
      <c r="B4040" s="546"/>
      <c r="C4040" s="546"/>
    </row>
    <row r="4041" spans="2:3">
      <c r="B4041" s="546"/>
      <c r="C4041" s="546"/>
    </row>
    <row r="4042" spans="2:3">
      <c r="B4042" s="546"/>
      <c r="C4042" s="546"/>
    </row>
    <row r="4043" spans="2:3">
      <c r="B4043" s="546"/>
      <c r="C4043" s="546"/>
    </row>
    <row r="4044" spans="2:3">
      <c r="B4044" s="546"/>
      <c r="C4044" s="546"/>
    </row>
    <row r="4045" spans="2:3">
      <c r="B4045" s="546"/>
      <c r="C4045" s="546"/>
    </row>
    <row r="4046" spans="2:3">
      <c r="B4046" s="546"/>
      <c r="C4046" s="546"/>
    </row>
    <row r="4047" spans="2:3">
      <c r="B4047" s="546"/>
      <c r="C4047" s="546"/>
    </row>
    <row r="4048" spans="2:3">
      <c r="B4048" s="546"/>
      <c r="C4048" s="546"/>
    </row>
    <row r="4049" spans="2:3">
      <c r="B4049" s="546"/>
      <c r="C4049" s="546"/>
    </row>
    <row r="4050" spans="2:3">
      <c r="B4050" s="546"/>
      <c r="C4050" s="546"/>
    </row>
    <row r="4051" spans="2:3">
      <c r="B4051" s="546"/>
      <c r="C4051" s="546"/>
    </row>
    <row r="4052" spans="2:3">
      <c r="B4052" s="546"/>
      <c r="C4052" s="546"/>
    </row>
    <row r="4053" spans="2:3">
      <c r="B4053" s="546"/>
      <c r="C4053" s="546"/>
    </row>
    <row r="4054" spans="2:3">
      <c r="B4054" s="546"/>
      <c r="C4054" s="546"/>
    </row>
    <row r="4055" spans="2:3">
      <c r="B4055" s="546"/>
      <c r="C4055" s="546"/>
    </row>
    <row r="4056" spans="2:3">
      <c r="B4056" s="546"/>
      <c r="C4056" s="546"/>
    </row>
    <row r="4057" spans="2:3">
      <c r="B4057" s="546"/>
      <c r="C4057" s="546"/>
    </row>
    <row r="4058" spans="2:3">
      <c r="B4058" s="546"/>
      <c r="C4058" s="546"/>
    </row>
    <row r="4059" spans="2:3">
      <c r="B4059" s="546"/>
      <c r="C4059" s="546"/>
    </row>
    <row r="4060" spans="2:3">
      <c r="B4060" s="546"/>
      <c r="C4060" s="546"/>
    </row>
    <row r="4061" spans="2:3">
      <c r="B4061" s="546"/>
      <c r="C4061" s="546"/>
    </row>
    <row r="4062" spans="2:3">
      <c r="B4062" s="546"/>
      <c r="C4062" s="546"/>
    </row>
    <row r="4063" spans="2:3">
      <c r="B4063" s="546"/>
      <c r="C4063" s="546"/>
    </row>
    <row r="4064" spans="2:3">
      <c r="B4064" s="546"/>
      <c r="C4064" s="546"/>
    </row>
    <row r="4065" spans="2:3">
      <c r="B4065" s="546"/>
      <c r="C4065" s="546"/>
    </row>
    <row r="4066" spans="2:3">
      <c r="B4066" s="546"/>
      <c r="C4066" s="546"/>
    </row>
    <row r="4067" spans="2:3">
      <c r="B4067" s="546"/>
      <c r="C4067" s="546"/>
    </row>
    <row r="4068" spans="2:3">
      <c r="B4068" s="546"/>
      <c r="C4068" s="546"/>
    </row>
    <row r="4069" spans="2:3">
      <c r="B4069" s="546"/>
      <c r="C4069" s="546"/>
    </row>
    <row r="4070" spans="2:3">
      <c r="B4070" s="546"/>
      <c r="C4070" s="546"/>
    </row>
    <row r="4071" spans="2:3">
      <c r="B4071" s="546"/>
      <c r="C4071" s="546"/>
    </row>
    <row r="4072" spans="2:3">
      <c r="B4072" s="546"/>
      <c r="C4072" s="546"/>
    </row>
    <row r="4073" spans="2:3">
      <c r="B4073" s="546"/>
      <c r="C4073" s="546"/>
    </row>
    <row r="4074" spans="2:3">
      <c r="B4074" s="546"/>
      <c r="C4074" s="546"/>
    </row>
    <row r="4075" spans="2:3">
      <c r="B4075" s="546"/>
      <c r="C4075" s="546"/>
    </row>
    <row r="4076" spans="2:3">
      <c r="B4076" s="546"/>
      <c r="C4076" s="546"/>
    </row>
    <row r="4077" spans="2:3">
      <c r="B4077" s="546"/>
      <c r="C4077" s="546"/>
    </row>
    <row r="4078" spans="2:3">
      <c r="B4078" s="546"/>
      <c r="C4078" s="546"/>
    </row>
    <row r="4079" spans="2:3">
      <c r="B4079" s="546"/>
      <c r="C4079" s="546"/>
    </row>
    <row r="4080" spans="2:3">
      <c r="B4080" s="546"/>
      <c r="C4080" s="546"/>
    </row>
    <row r="4081" spans="2:3">
      <c r="B4081" s="546"/>
      <c r="C4081" s="546"/>
    </row>
    <row r="4082" spans="2:3">
      <c r="B4082" s="546"/>
      <c r="C4082" s="546"/>
    </row>
    <row r="4083" spans="2:3">
      <c r="B4083" s="546"/>
      <c r="C4083" s="546"/>
    </row>
    <row r="4084" spans="2:3">
      <c r="B4084" s="546"/>
      <c r="C4084" s="546"/>
    </row>
    <row r="4085" spans="2:3">
      <c r="B4085" s="546"/>
      <c r="C4085" s="546"/>
    </row>
    <row r="4086" spans="2:3">
      <c r="B4086" s="546"/>
      <c r="C4086" s="546"/>
    </row>
    <row r="4087" spans="2:3">
      <c r="B4087" s="546"/>
      <c r="C4087" s="546"/>
    </row>
    <row r="4088" spans="2:3">
      <c r="B4088" s="546"/>
      <c r="C4088" s="546"/>
    </row>
    <row r="4089" spans="2:3">
      <c r="B4089" s="546"/>
      <c r="C4089" s="546"/>
    </row>
    <row r="4090" spans="2:3">
      <c r="B4090" s="546"/>
      <c r="C4090" s="546"/>
    </row>
    <row r="4091" spans="2:3">
      <c r="B4091" s="546"/>
      <c r="C4091" s="546"/>
    </row>
    <row r="4092" spans="2:3">
      <c r="B4092" s="546"/>
      <c r="C4092" s="546"/>
    </row>
    <row r="4093" spans="2:3">
      <c r="B4093" s="546"/>
      <c r="C4093" s="546"/>
    </row>
    <row r="4094" spans="2:3">
      <c r="B4094" s="546"/>
      <c r="C4094" s="546"/>
    </row>
    <row r="4095" spans="2:3">
      <c r="B4095" s="546"/>
      <c r="C4095" s="546"/>
    </row>
    <row r="4096" spans="2:3">
      <c r="B4096" s="546"/>
      <c r="C4096" s="546"/>
    </row>
    <row r="4097" spans="2:3">
      <c r="B4097" s="546"/>
      <c r="C4097" s="546"/>
    </row>
    <row r="4098" spans="2:3">
      <c r="B4098" s="546"/>
      <c r="C4098" s="546"/>
    </row>
    <row r="4099" spans="2:3">
      <c r="B4099" s="546"/>
      <c r="C4099" s="546"/>
    </row>
    <row r="4100" spans="2:3">
      <c r="B4100" s="546"/>
      <c r="C4100" s="546"/>
    </row>
    <row r="4101" spans="2:3">
      <c r="B4101" s="546"/>
      <c r="C4101" s="546"/>
    </row>
    <row r="4102" spans="2:3">
      <c r="B4102" s="546"/>
      <c r="C4102" s="546"/>
    </row>
    <row r="4103" spans="2:3">
      <c r="B4103" s="546"/>
      <c r="C4103" s="546"/>
    </row>
    <row r="4104" spans="2:3">
      <c r="B4104" s="546"/>
      <c r="C4104" s="546"/>
    </row>
    <row r="4105" spans="2:3">
      <c r="B4105" s="546"/>
      <c r="C4105" s="546"/>
    </row>
    <row r="4106" spans="2:3">
      <c r="B4106" s="546"/>
      <c r="C4106" s="546"/>
    </row>
    <row r="4107" spans="2:3">
      <c r="B4107" s="546"/>
      <c r="C4107" s="546"/>
    </row>
    <row r="4108" spans="2:3">
      <c r="B4108" s="546"/>
      <c r="C4108" s="546"/>
    </row>
    <row r="4109" spans="2:3">
      <c r="B4109" s="546"/>
      <c r="C4109" s="546"/>
    </row>
    <row r="4110" spans="2:3">
      <c r="B4110" s="546"/>
      <c r="C4110" s="546"/>
    </row>
    <row r="4111" spans="2:3">
      <c r="B4111" s="546"/>
      <c r="C4111" s="546"/>
    </row>
    <row r="4112" spans="2:3">
      <c r="B4112" s="546"/>
      <c r="C4112" s="546"/>
    </row>
    <row r="4113" spans="2:3">
      <c r="B4113" s="546"/>
      <c r="C4113" s="546"/>
    </row>
    <row r="4114" spans="2:3">
      <c r="B4114" s="546"/>
      <c r="C4114" s="546"/>
    </row>
    <row r="4115" spans="2:3">
      <c r="B4115" s="546"/>
      <c r="C4115" s="546"/>
    </row>
    <row r="4116" spans="2:3">
      <c r="B4116" s="546"/>
      <c r="C4116" s="546"/>
    </row>
    <row r="4117" spans="2:3">
      <c r="B4117" s="546"/>
      <c r="C4117" s="546"/>
    </row>
    <row r="4118" spans="2:3">
      <c r="B4118" s="546"/>
      <c r="C4118" s="546"/>
    </row>
    <row r="4119" spans="2:3">
      <c r="B4119" s="546"/>
      <c r="C4119" s="546"/>
    </row>
    <row r="4120" spans="2:3">
      <c r="B4120" s="546"/>
      <c r="C4120" s="546"/>
    </row>
    <row r="4121" spans="2:3">
      <c r="B4121" s="546"/>
      <c r="C4121" s="546"/>
    </row>
    <row r="4122" spans="2:3">
      <c r="B4122" s="546"/>
      <c r="C4122" s="546"/>
    </row>
    <row r="4123" spans="2:3">
      <c r="B4123" s="546"/>
      <c r="C4123" s="546"/>
    </row>
    <row r="4124" spans="2:3">
      <c r="B4124" s="546"/>
      <c r="C4124" s="546"/>
    </row>
    <row r="4125" spans="2:3">
      <c r="B4125" s="546"/>
      <c r="C4125" s="546"/>
    </row>
    <row r="4126" spans="2:3">
      <c r="B4126" s="546"/>
      <c r="C4126" s="546"/>
    </row>
    <row r="4127" spans="2:3">
      <c r="B4127" s="546"/>
      <c r="C4127" s="546"/>
    </row>
    <row r="4128" spans="2:3">
      <c r="B4128" s="546"/>
      <c r="C4128" s="546"/>
    </row>
    <row r="4129" spans="2:3">
      <c r="B4129" s="546"/>
      <c r="C4129" s="546"/>
    </row>
    <row r="4130" spans="2:3">
      <c r="B4130" s="546"/>
      <c r="C4130" s="546"/>
    </row>
    <row r="4131" spans="2:3">
      <c r="B4131" s="546"/>
      <c r="C4131" s="546"/>
    </row>
    <row r="4132" spans="2:3">
      <c r="B4132" s="546"/>
      <c r="C4132" s="546"/>
    </row>
    <row r="4133" spans="2:3">
      <c r="B4133" s="546"/>
      <c r="C4133" s="546"/>
    </row>
    <row r="4134" spans="2:3">
      <c r="B4134" s="546"/>
      <c r="C4134" s="546"/>
    </row>
    <row r="4135" spans="2:3">
      <c r="B4135" s="546"/>
      <c r="C4135" s="546"/>
    </row>
    <row r="4136" spans="2:3">
      <c r="B4136" s="546"/>
      <c r="C4136" s="546"/>
    </row>
    <row r="4137" spans="2:3">
      <c r="B4137" s="546"/>
      <c r="C4137" s="546"/>
    </row>
    <row r="4138" spans="2:3">
      <c r="B4138" s="546"/>
      <c r="C4138" s="546"/>
    </row>
    <row r="4139" spans="2:3">
      <c r="B4139" s="546"/>
      <c r="C4139" s="546"/>
    </row>
    <row r="4140" spans="2:3">
      <c r="B4140" s="546"/>
      <c r="C4140" s="546"/>
    </row>
    <row r="4141" spans="2:3">
      <c r="B4141" s="546"/>
      <c r="C4141" s="546"/>
    </row>
    <row r="4142" spans="2:3">
      <c r="B4142" s="546"/>
      <c r="C4142" s="546"/>
    </row>
    <row r="4143" spans="2:3">
      <c r="B4143" s="546"/>
      <c r="C4143" s="546"/>
    </row>
    <row r="4144" spans="2:3">
      <c r="B4144" s="546"/>
      <c r="C4144" s="546"/>
    </row>
    <row r="4145" spans="2:3">
      <c r="B4145" s="546"/>
      <c r="C4145" s="546"/>
    </row>
    <row r="4146" spans="2:3">
      <c r="B4146" s="546"/>
      <c r="C4146" s="546"/>
    </row>
    <row r="4147" spans="2:3">
      <c r="B4147" s="546"/>
      <c r="C4147" s="546"/>
    </row>
    <row r="4148" spans="2:3">
      <c r="B4148" s="546"/>
      <c r="C4148" s="546"/>
    </row>
    <row r="4149" spans="2:3">
      <c r="B4149" s="546"/>
      <c r="C4149" s="546"/>
    </row>
    <row r="4150" spans="2:3">
      <c r="B4150" s="546"/>
      <c r="C4150" s="546"/>
    </row>
    <row r="4151" spans="2:3">
      <c r="B4151" s="546"/>
      <c r="C4151" s="546"/>
    </row>
    <row r="4152" spans="2:3">
      <c r="B4152" s="546"/>
      <c r="C4152" s="546"/>
    </row>
    <row r="4153" spans="2:3">
      <c r="B4153" s="546"/>
      <c r="C4153" s="546"/>
    </row>
    <row r="4154" spans="2:3">
      <c r="B4154" s="546"/>
      <c r="C4154" s="546"/>
    </row>
    <row r="4155" spans="2:3">
      <c r="B4155" s="546"/>
      <c r="C4155" s="546"/>
    </row>
    <row r="4156" spans="2:3">
      <c r="B4156" s="546"/>
      <c r="C4156" s="546"/>
    </row>
    <row r="4157" spans="2:3">
      <c r="B4157" s="546"/>
      <c r="C4157" s="546"/>
    </row>
    <row r="4158" spans="2:3">
      <c r="B4158" s="546"/>
      <c r="C4158" s="546"/>
    </row>
    <row r="4159" spans="2:3">
      <c r="B4159" s="546"/>
      <c r="C4159" s="546"/>
    </row>
    <row r="4160" spans="2:3">
      <c r="B4160" s="546"/>
      <c r="C4160" s="546"/>
    </row>
    <row r="4161" spans="2:3">
      <c r="B4161" s="546"/>
      <c r="C4161" s="546"/>
    </row>
    <row r="4162" spans="2:3">
      <c r="B4162" s="546"/>
      <c r="C4162" s="546"/>
    </row>
    <row r="4163" spans="2:3">
      <c r="B4163" s="546"/>
      <c r="C4163" s="546"/>
    </row>
    <row r="4164" spans="2:3">
      <c r="B4164" s="546"/>
      <c r="C4164" s="546"/>
    </row>
    <row r="4165" spans="2:3">
      <c r="B4165" s="546"/>
      <c r="C4165" s="546"/>
    </row>
    <row r="4166" spans="2:3">
      <c r="B4166" s="546"/>
      <c r="C4166" s="546"/>
    </row>
    <row r="4167" spans="2:3">
      <c r="B4167" s="546"/>
      <c r="C4167" s="546"/>
    </row>
    <row r="4168" spans="2:3">
      <c r="B4168" s="546"/>
      <c r="C4168" s="546"/>
    </row>
    <row r="4169" spans="2:3">
      <c r="B4169" s="546"/>
      <c r="C4169" s="546"/>
    </row>
    <row r="4170" spans="2:3">
      <c r="B4170" s="546"/>
      <c r="C4170" s="546"/>
    </row>
    <row r="4171" spans="2:3">
      <c r="B4171" s="546"/>
      <c r="C4171" s="546"/>
    </row>
    <row r="4172" spans="2:3">
      <c r="B4172" s="546"/>
      <c r="C4172" s="546"/>
    </row>
    <row r="4173" spans="2:3">
      <c r="B4173" s="546"/>
      <c r="C4173" s="546"/>
    </row>
    <row r="4174" spans="2:3">
      <c r="B4174" s="546"/>
      <c r="C4174" s="546"/>
    </row>
    <row r="4175" spans="2:3">
      <c r="B4175" s="546"/>
      <c r="C4175" s="546"/>
    </row>
    <row r="4176" spans="2:3">
      <c r="B4176" s="546"/>
      <c r="C4176" s="546"/>
    </row>
    <row r="4177" spans="2:3">
      <c r="B4177" s="546"/>
      <c r="C4177" s="546"/>
    </row>
    <row r="4178" spans="2:3">
      <c r="B4178" s="546"/>
      <c r="C4178" s="546"/>
    </row>
    <row r="4179" spans="2:3">
      <c r="B4179" s="546"/>
      <c r="C4179" s="546"/>
    </row>
    <row r="4180" spans="2:3">
      <c r="B4180" s="546"/>
      <c r="C4180" s="546"/>
    </row>
    <row r="4181" spans="2:3">
      <c r="B4181" s="546"/>
      <c r="C4181" s="546"/>
    </row>
    <row r="4182" spans="2:3">
      <c r="B4182" s="546"/>
      <c r="C4182" s="546"/>
    </row>
    <row r="4183" spans="2:3">
      <c r="B4183" s="546"/>
      <c r="C4183" s="546"/>
    </row>
    <row r="4184" spans="2:3">
      <c r="B4184" s="546"/>
      <c r="C4184" s="546"/>
    </row>
    <row r="4185" spans="2:3">
      <c r="B4185" s="546"/>
      <c r="C4185" s="546"/>
    </row>
    <row r="4186" spans="2:3">
      <c r="B4186" s="546"/>
      <c r="C4186" s="546"/>
    </row>
    <row r="4187" spans="2:3">
      <c r="B4187" s="546"/>
      <c r="C4187" s="546"/>
    </row>
    <row r="4188" spans="2:3">
      <c r="B4188" s="546"/>
      <c r="C4188" s="546"/>
    </row>
    <row r="4189" spans="2:3">
      <c r="B4189" s="546"/>
      <c r="C4189" s="546"/>
    </row>
    <row r="4190" spans="2:3">
      <c r="B4190" s="546"/>
      <c r="C4190" s="546"/>
    </row>
    <row r="4191" spans="2:3">
      <c r="B4191" s="546"/>
      <c r="C4191" s="546"/>
    </row>
    <row r="4192" spans="2:3">
      <c r="B4192" s="546"/>
      <c r="C4192" s="546"/>
    </row>
    <row r="4193" spans="2:3">
      <c r="B4193" s="546"/>
      <c r="C4193" s="546"/>
    </row>
    <row r="4194" spans="2:3">
      <c r="B4194" s="546"/>
      <c r="C4194" s="546"/>
    </row>
    <row r="4195" spans="2:3">
      <c r="B4195" s="546"/>
      <c r="C4195" s="546"/>
    </row>
    <row r="4196" spans="2:3">
      <c r="B4196" s="546"/>
      <c r="C4196" s="546"/>
    </row>
    <row r="4197" spans="2:3">
      <c r="B4197" s="546"/>
      <c r="C4197" s="546"/>
    </row>
    <row r="4198" spans="2:3">
      <c r="B4198" s="546"/>
      <c r="C4198" s="546"/>
    </row>
    <row r="4199" spans="2:3">
      <c r="B4199" s="546"/>
      <c r="C4199" s="546"/>
    </row>
    <row r="4200" spans="2:3">
      <c r="B4200" s="546"/>
      <c r="C4200" s="546"/>
    </row>
    <row r="4201" spans="2:3">
      <c r="B4201" s="546"/>
      <c r="C4201" s="546"/>
    </row>
    <row r="4202" spans="2:3">
      <c r="B4202" s="546"/>
      <c r="C4202" s="546"/>
    </row>
    <row r="4203" spans="2:3">
      <c r="B4203" s="546"/>
      <c r="C4203" s="546"/>
    </row>
    <row r="4204" spans="2:3">
      <c r="B4204" s="546"/>
      <c r="C4204" s="546"/>
    </row>
    <row r="4205" spans="2:3">
      <c r="B4205" s="546"/>
      <c r="C4205" s="546"/>
    </row>
    <row r="4206" spans="2:3">
      <c r="B4206" s="546"/>
      <c r="C4206" s="546"/>
    </row>
    <row r="4207" spans="2:3">
      <c r="B4207" s="546"/>
      <c r="C4207" s="546"/>
    </row>
    <row r="4208" spans="2:3">
      <c r="B4208" s="546"/>
      <c r="C4208" s="546"/>
    </row>
    <row r="4209" spans="2:3">
      <c r="B4209" s="546"/>
      <c r="C4209" s="546"/>
    </row>
    <row r="4210" spans="2:3">
      <c r="B4210" s="546"/>
      <c r="C4210" s="546"/>
    </row>
    <row r="4211" spans="2:3">
      <c r="B4211" s="546"/>
      <c r="C4211" s="546"/>
    </row>
    <row r="4212" spans="2:3">
      <c r="B4212" s="546"/>
      <c r="C4212" s="546"/>
    </row>
    <row r="4213" spans="2:3">
      <c r="B4213" s="546"/>
      <c r="C4213" s="546"/>
    </row>
    <row r="4214" spans="2:3">
      <c r="B4214" s="546"/>
      <c r="C4214" s="546"/>
    </row>
    <row r="4215" spans="2:3">
      <c r="B4215" s="546"/>
      <c r="C4215" s="546"/>
    </row>
    <row r="4216" spans="2:3">
      <c r="B4216" s="546"/>
      <c r="C4216" s="546"/>
    </row>
    <row r="4217" spans="2:3">
      <c r="B4217" s="546"/>
      <c r="C4217" s="546"/>
    </row>
    <row r="4218" spans="2:3">
      <c r="B4218" s="546"/>
      <c r="C4218" s="546"/>
    </row>
    <row r="4219" spans="2:3">
      <c r="B4219" s="546"/>
      <c r="C4219" s="546"/>
    </row>
    <row r="4220" spans="2:3">
      <c r="B4220" s="546"/>
      <c r="C4220" s="546"/>
    </row>
    <row r="4221" spans="2:3">
      <c r="B4221" s="546"/>
      <c r="C4221" s="546"/>
    </row>
    <row r="4222" spans="2:3">
      <c r="B4222" s="546"/>
      <c r="C4222" s="546"/>
    </row>
    <row r="4223" spans="2:3">
      <c r="B4223" s="546"/>
      <c r="C4223" s="546"/>
    </row>
    <row r="4224" spans="2:3">
      <c r="B4224" s="546"/>
      <c r="C4224" s="546"/>
    </row>
    <row r="4225" spans="2:3">
      <c r="B4225" s="546"/>
      <c r="C4225" s="546"/>
    </row>
    <row r="4226" spans="2:3">
      <c r="B4226" s="546"/>
      <c r="C4226" s="546"/>
    </row>
    <row r="4227" spans="2:3">
      <c r="B4227" s="546"/>
      <c r="C4227" s="546"/>
    </row>
    <row r="4228" spans="2:3">
      <c r="B4228" s="546"/>
      <c r="C4228" s="546"/>
    </row>
    <row r="4229" spans="2:3">
      <c r="B4229" s="546"/>
      <c r="C4229" s="546"/>
    </row>
    <row r="4230" spans="2:3">
      <c r="B4230" s="546"/>
      <c r="C4230" s="546"/>
    </row>
    <row r="4231" spans="2:3">
      <c r="B4231" s="546"/>
      <c r="C4231" s="546"/>
    </row>
    <row r="4232" spans="2:3">
      <c r="B4232" s="546"/>
      <c r="C4232" s="546"/>
    </row>
    <row r="4233" spans="2:3">
      <c r="B4233" s="546"/>
      <c r="C4233" s="546"/>
    </row>
    <row r="4234" spans="2:3">
      <c r="B4234" s="546"/>
      <c r="C4234" s="546"/>
    </row>
    <row r="4235" spans="2:3">
      <c r="B4235" s="546"/>
      <c r="C4235" s="546"/>
    </row>
    <row r="4236" spans="2:3">
      <c r="B4236" s="546"/>
      <c r="C4236" s="546"/>
    </row>
    <row r="4237" spans="2:3">
      <c r="B4237" s="546"/>
      <c r="C4237" s="546"/>
    </row>
    <row r="4238" spans="2:3">
      <c r="B4238" s="546"/>
      <c r="C4238" s="546"/>
    </row>
    <row r="4239" spans="2:3">
      <c r="B4239" s="546"/>
      <c r="C4239" s="546"/>
    </row>
    <row r="4240" spans="2:3">
      <c r="B4240" s="546"/>
      <c r="C4240" s="546"/>
    </row>
    <row r="4241" spans="2:3">
      <c r="B4241" s="546"/>
      <c r="C4241" s="546"/>
    </row>
    <row r="4242" spans="2:3">
      <c r="B4242" s="546"/>
      <c r="C4242" s="546"/>
    </row>
    <row r="4243" spans="2:3">
      <c r="B4243" s="546"/>
      <c r="C4243" s="546"/>
    </row>
    <row r="4244" spans="2:3">
      <c r="B4244" s="546"/>
      <c r="C4244" s="546"/>
    </row>
    <row r="4245" spans="2:3">
      <c r="B4245" s="546"/>
      <c r="C4245" s="546"/>
    </row>
    <row r="4246" spans="2:3">
      <c r="B4246" s="546"/>
      <c r="C4246" s="546"/>
    </row>
    <row r="4247" spans="2:3">
      <c r="B4247" s="546"/>
      <c r="C4247" s="546"/>
    </row>
    <row r="4248" spans="2:3">
      <c r="B4248" s="546"/>
      <c r="C4248" s="546"/>
    </row>
    <row r="4249" spans="2:3">
      <c r="B4249" s="546"/>
      <c r="C4249" s="546"/>
    </row>
    <row r="4250" spans="2:3">
      <c r="B4250" s="546"/>
      <c r="C4250" s="546"/>
    </row>
    <row r="4251" spans="2:3">
      <c r="B4251" s="546"/>
      <c r="C4251" s="546"/>
    </row>
    <row r="4252" spans="2:3">
      <c r="B4252" s="546"/>
      <c r="C4252" s="546"/>
    </row>
    <row r="4253" spans="2:3">
      <c r="B4253" s="546"/>
      <c r="C4253" s="546"/>
    </row>
    <row r="4254" spans="2:3">
      <c r="B4254" s="546"/>
      <c r="C4254" s="546"/>
    </row>
    <row r="4255" spans="2:3">
      <c r="B4255" s="546"/>
      <c r="C4255" s="546"/>
    </row>
    <row r="4256" spans="2:3">
      <c r="B4256" s="546"/>
      <c r="C4256" s="546"/>
    </row>
    <row r="4257" spans="2:3">
      <c r="B4257" s="546"/>
      <c r="C4257" s="546"/>
    </row>
    <row r="4258" spans="2:3">
      <c r="B4258" s="546"/>
      <c r="C4258" s="546"/>
    </row>
    <row r="4259" spans="2:3">
      <c r="B4259" s="546"/>
      <c r="C4259" s="546"/>
    </row>
    <row r="4260" spans="2:3">
      <c r="B4260" s="546"/>
      <c r="C4260" s="546"/>
    </row>
    <row r="4261" spans="2:3">
      <c r="B4261" s="546"/>
      <c r="C4261" s="546"/>
    </row>
    <row r="4262" spans="2:3">
      <c r="B4262" s="546"/>
      <c r="C4262" s="546"/>
    </row>
    <row r="4263" spans="2:3">
      <c r="B4263" s="546"/>
      <c r="C4263" s="546"/>
    </row>
    <row r="4264" spans="2:3">
      <c r="B4264" s="546"/>
      <c r="C4264" s="546"/>
    </row>
    <row r="4265" spans="2:3">
      <c r="B4265" s="546"/>
      <c r="C4265" s="546"/>
    </row>
    <row r="4266" spans="2:3">
      <c r="B4266" s="546"/>
      <c r="C4266" s="546"/>
    </row>
    <row r="4267" spans="2:3">
      <c r="B4267" s="546"/>
      <c r="C4267" s="546"/>
    </row>
    <row r="4268" spans="2:3">
      <c r="B4268" s="546"/>
      <c r="C4268" s="546"/>
    </row>
    <row r="4269" spans="2:3">
      <c r="B4269" s="546"/>
      <c r="C4269" s="546"/>
    </row>
    <row r="4270" spans="2:3">
      <c r="B4270" s="546"/>
      <c r="C4270" s="546"/>
    </row>
    <row r="4271" spans="2:3">
      <c r="B4271" s="546"/>
      <c r="C4271" s="546"/>
    </row>
    <row r="4272" spans="2:3">
      <c r="B4272" s="546"/>
      <c r="C4272" s="546"/>
    </row>
    <row r="4273" spans="2:3">
      <c r="B4273" s="546"/>
      <c r="C4273" s="546"/>
    </row>
    <row r="4274" spans="2:3">
      <c r="B4274" s="546"/>
      <c r="C4274" s="546"/>
    </row>
    <row r="4275" spans="2:3">
      <c r="B4275" s="546"/>
      <c r="C4275" s="546"/>
    </row>
    <row r="4276" spans="2:3">
      <c r="B4276" s="546"/>
      <c r="C4276" s="546"/>
    </row>
    <row r="4277" spans="2:3">
      <c r="B4277" s="546"/>
      <c r="C4277" s="546"/>
    </row>
    <row r="4278" spans="2:3">
      <c r="B4278" s="546"/>
      <c r="C4278" s="546"/>
    </row>
    <row r="4279" spans="2:3">
      <c r="B4279" s="546"/>
      <c r="C4279" s="546"/>
    </row>
    <row r="4280" spans="2:3">
      <c r="B4280" s="546"/>
      <c r="C4280" s="546"/>
    </row>
    <row r="4281" spans="2:3">
      <c r="B4281" s="546"/>
      <c r="C4281" s="546"/>
    </row>
    <row r="4282" spans="2:3">
      <c r="B4282" s="546"/>
      <c r="C4282" s="546"/>
    </row>
    <row r="4283" spans="2:3">
      <c r="B4283" s="546"/>
      <c r="C4283" s="546"/>
    </row>
    <row r="4284" spans="2:3">
      <c r="B4284" s="546"/>
      <c r="C4284" s="546"/>
    </row>
    <row r="4285" spans="2:3">
      <c r="B4285" s="546"/>
      <c r="C4285" s="546"/>
    </row>
    <row r="4286" spans="2:3">
      <c r="B4286" s="546"/>
      <c r="C4286" s="546"/>
    </row>
    <row r="4287" spans="2:3">
      <c r="B4287" s="546"/>
      <c r="C4287" s="546"/>
    </row>
    <row r="4288" spans="2:3">
      <c r="B4288" s="546"/>
      <c r="C4288" s="546"/>
    </row>
    <row r="4289" spans="2:3">
      <c r="B4289" s="546"/>
      <c r="C4289" s="546"/>
    </row>
    <row r="4290" spans="2:3">
      <c r="B4290" s="546"/>
      <c r="C4290" s="546"/>
    </row>
    <row r="4291" spans="2:3">
      <c r="B4291" s="546"/>
      <c r="C4291" s="546"/>
    </row>
    <row r="4292" spans="2:3">
      <c r="B4292" s="546"/>
      <c r="C4292" s="546"/>
    </row>
    <row r="4293" spans="2:3">
      <c r="B4293" s="546"/>
      <c r="C4293" s="546"/>
    </row>
    <row r="4294" spans="2:3">
      <c r="B4294" s="546"/>
      <c r="C4294" s="546"/>
    </row>
    <row r="4295" spans="2:3">
      <c r="B4295" s="546"/>
      <c r="C4295" s="546"/>
    </row>
    <row r="4296" spans="2:3">
      <c r="B4296" s="546"/>
      <c r="C4296" s="546"/>
    </row>
    <row r="4297" spans="2:3">
      <c r="B4297" s="546"/>
      <c r="C4297" s="546"/>
    </row>
    <row r="4298" spans="2:3">
      <c r="B4298" s="546"/>
      <c r="C4298" s="546"/>
    </row>
    <row r="4299" spans="2:3">
      <c r="B4299" s="546"/>
      <c r="C4299" s="546"/>
    </row>
    <row r="4300" spans="2:3">
      <c r="B4300" s="546"/>
      <c r="C4300" s="546"/>
    </row>
    <row r="4301" spans="2:3">
      <c r="B4301" s="546"/>
      <c r="C4301" s="546"/>
    </row>
    <row r="4302" spans="2:3">
      <c r="B4302" s="546"/>
      <c r="C4302" s="546"/>
    </row>
    <row r="4303" spans="2:3">
      <c r="B4303" s="546"/>
      <c r="C4303" s="546"/>
    </row>
    <row r="4304" spans="2:3">
      <c r="B4304" s="546"/>
      <c r="C4304" s="546"/>
    </row>
    <row r="4305" spans="2:3">
      <c r="B4305" s="546"/>
      <c r="C4305" s="546"/>
    </row>
    <row r="4306" spans="2:3">
      <c r="B4306" s="546"/>
      <c r="C4306" s="546"/>
    </row>
    <row r="4307" spans="2:3">
      <c r="B4307" s="546"/>
      <c r="C4307" s="546"/>
    </row>
    <row r="4308" spans="2:3">
      <c r="B4308" s="546"/>
      <c r="C4308" s="546"/>
    </row>
    <row r="4309" spans="2:3">
      <c r="B4309" s="546"/>
      <c r="C4309" s="546"/>
    </row>
    <row r="4310" spans="2:3">
      <c r="B4310" s="546"/>
      <c r="C4310" s="546"/>
    </row>
    <row r="4311" spans="2:3">
      <c r="B4311" s="546"/>
      <c r="C4311" s="546"/>
    </row>
    <row r="4312" spans="2:3">
      <c r="B4312" s="546"/>
      <c r="C4312" s="546"/>
    </row>
    <row r="4313" spans="2:3">
      <c r="B4313" s="546"/>
      <c r="C4313" s="546"/>
    </row>
    <row r="4314" spans="2:3">
      <c r="B4314" s="546"/>
      <c r="C4314" s="546"/>
    </row>
    <row r="4315" spans="2:3">
      <c r="B4315" s="546"/>
      <c r="C4315" s="546"/>
    </row>
    <row r="4316" spans="2:3">
      <c r="B4316" s="546"/>
      <c r="C4316" s="546"/>
    </row>
    <row r="4317" spans="2:3">
      <c r="B4317" s="546"/>
      <c r="C4317" s="546"/>
    </row>
    <row r="4318" spans="2:3">
      <c r="B4318" s="546"/>
      <c r="C4318" s="546"/>
    </row>
    <row r="4319" spans="2:3">
      <c r="B4319" s="546"/>
      <c r="C4319" s="546"/>
    </row>
    <row r="4320" spans="2:3">
      <c r="B4320" s="546"/>
      <c r="C4320" s="546"/>
    </row>
    <row r="4321" spans="2:3">
      <c r="B4321" s="546"/>
      <c r="C4321" s="546"/>
    </row>
    <row r="4322" spans="2:3">
      <c r="B4322" s="546"/>
      <c r="C4322" s="546"/>
    </row>
    <row r="4323" spans="2:3">
      <c r="B4323" s="546"/>
      <c r="C4323" s="546"/>
    </row>
    <row r="4324" spans="2:3">
      <c r="B4324" s="546"/>
      <c r="C4324" s="546"/>
    </row>
    <row r="4325" spans="2:3">
      <c r="B4325" s="546"/>
      <c r="C4325" s="546"/>
    </row>
    <row r="4326" spans="2:3">
      <c r="B4326" s="546"/>
      <c r="C4326" s="546"/>
    </row>
    <row r="4327" spans="2:3">
      <c r="B4327" s="546"/>
      <c r="C4327" s="546"/>
    </row>
    <row r="4328" spans="2:3">
      <c r="B4328" s="546"/>
      <c r="C4328" s="546"/>
    </row>
    <row r="4329" spans="2:3">
      <c r="B4329" s="546"/>
      <c r="C4329" s="546"/>
    </row>
    <row r="4330" spans="2:3">
      <c r="B4330" s="546"/>
      <c r="C4330" s="546"/>
    </row>
    <row r="4331" spans="2:3">
      <c r="B4331" s="546"/>
      <c r="C4331" s="546"/>
    </row>
    <row r="4332" spans="2:3">
      <c r="B4332" s="546"/>
      <c r="C4332" s="546"/>
    </row>
    <row r="4333" spans="2:3">
      <c r="B4333" s="546"/>
      <c r="C4333" s="546"/>
    </row>
    <row r="4334" spans="2:3">
      <c r="B4334" s="546"/>
      <c r="C4334" s="546"/>
    </row>
    <row r="4335" spans="2:3">
      <c r="B4335" s="546"/>
      <c r="C4335" s="546"/>
    </row>
    <row r="4336" spans="2:3">
      <c r="B4336" s="546"/>
      <c r="C4336" s="546"/>
    </row>
    <row r="4337" spans="2:3">
      <c r="B4337" s="546"/>
      <c r="C4337" s="546"/>
    </row>
    <row r="4338" spans="2:3">
      <c r="B4338" s="546"/>
      <c r="C4338" s="546"/>
    </row>
    <row r="4339" spans="2:3">
      <c r="B4339" s="546"/>
      <c r="C4339" s="546"/>
    </row>
    <row r="4340" spans="2:3">
      <c r="B4340" s="546"/>
      <c r="C4340" s="546"/>
    </row>
    <row r="4341" spans="2:3">
      <c r="B4341" s="546"/>
      <c r="C4341" s="546"/>
    </row>
    <row r="4342" spans="2:3">
      <c r="B4342" s="546"/>
      <c r="C4342" s="546"/>
    </row>
    <row r="4343" spans="2:3">
      <c r="B4343" s="546"/>
      <c r="C4343" s="546"/>
    </row>
    <row r="4344" spans="2:3">
      <c r="B4344" s="546"/>
      <c r="C4344" s="546"/>
    </row>
    <row r="4345" spans="2:3">
      <c r="B4345" s="546"/>
      <c r="C4345" s="546"/>
    </row>
    <row r="4346" spans="2:3">
      <c r="B4346" s="546"/>
      <c r="C4346" s="546"/>
    </row>
    <row r="4347" spans="2:3">
      <c r="B4347" s="546"/>
      <c r="C4347" s="546"/>
    </row>
    <row r="4348" spans="2:3">
      <c r="B4348" s="546"/>
      <c r="C4348" s="546"/>
    </row>
    <row r="4349" spans="2:3">
      <c r="B4349" s="546"/>
      <c r="C4349" s="546"/>
    </row>
    <row r="4350" spans="2:3">
      <c r="B4350" s="546"/>
      <c r="C4350" s="546"/>
    </row>
    <row r="4351" spans="2:3">
      <c r="B4351" s="546"/>
      <c r="C4351" s="546"/>
    </row>
    <row r="4352" spans="2:3">
      <c r="B4352" s="546"/>
      <c r="C4352" s="546"/>
    </row>
    <row r="4353" spans="2:3">
      <c r="B4353" s="546"/>
      <c r="C4353" s="546"/>
    </row>
    <row r="4354" spans="2:3">
      <c r="B4354" s="546"/>
      <c r="C4354" s="546"/>
    </row>
    <row r="4355" spans="2:3">
      <c r="B4355" s="546"/>
      <c r="C4355" s="546"/>
    </row>
    <row r="4356" spans="2:3">
      <c r="B4356" s="546"/>
      <c r="C4356" s="546"/>
    </row>
    <row r="4357" spans="2:3">
      <c r="B4357" s="546"/>
      <c r="C4357" s="546"/>
    </row>
    <row r="4358" spans="2:3">
      <c r="B4358" s="546"/>
      <c r="C4358" s="546"/>
    </row>
    <row r="4359" spans="2:3">
      <c r="B4359" s="546"/>
      <c r="C4359" s="546"/>
    </row>
    <row r="4360" spans="2:3">
      <c r="B4360" s="546"/>
      <c r="C4360" s="546"/>
    </row>
    <row r="4361" spans="2:3">
      <c r="B4361" s="546"/>
      <c r="C4361" s="546"/>
    </row>
    <row r="4362" spans="2:3">
      <c r="B4362" s="546"/>
      <c r="C4362" s="546"/>
    </row>
    <row r="4363" spans="2:3">
      <c r="B4363" s="546"/>
      <c r="C4363" s="546"/>
    </row>
    <row r="4364" spans="2:3">
      <c r="B4364" s="546"/>
      <c r="C4364" s="546"/>
    </row>
    <row r="4365" spans="2:3">
      <c r="B4365" s="546"/>
      <c r="C4365" s="546"/>
    </row>
    <row r="4366" spans="2:3">
      <c r="B4366" s="546"/>
      <c r="C4366" s="546"/>
    </row>
    <row r="4367" spans="2:3">
      <c r="B4367" s="546"/>
      <c r="C4367" s="546"/>
    </row>
    <row r="4368" spans="2:3">
      <c r="B4368" s="546"/>
      <c r="C4368" s="546"/>
    </row>
    <row r="4369" spans="2:3">
      <c r="B4369" s="546"/>
      <c r="C4369" s="546"/>
    </row>
    <row r="4370" spans="2:3">
      <c r="B4370" s="546"/>
      <c r="C4370" s="546"/>
    </row>
    <row r="4371" spans="2:3">
      <c r="B4371" s="546"/>
      <c r="C4371" s="546"/>
    </row>
    <row r="4372" spans="2:3">
      <c r="B4372" s="546"/>
      <c r="C4372" s="546"/>
    </row>
    <row r="4373" spans="2:3">
      <c r="B4373" s="546"/>
      <c r="C4373" s="546"/>
    </row>
    <row r="4374" spans="2:3">
      <c r="B4374" s="546"/>
      <c r="C4374" s="546"/>
    </row>
    <row r="4375" spans="2:3">
      <c r="B4375" s="546"/>
      <c r="C4375" s="546"/>
    </row>
    <row r="4376" spans="2:3">
      <c r="B4376" s="546"/>
      <c r="C4376" s="546"/>
    </row>
    <row r="4377" spans="2:3">
      <c r="B4377" s="546"/>
      <c r="C4377" s="546"/>
    </row>
    <row r="4378" spans="2:3">
      <c r="B4378" s="546"/>
      <c r="C4378" s="546"/>
    </row>
    <row r="4379" spans="2:3">
      <c r="B4379" s="546"/>
      <c r="C4379" s="546"/>
    </row>
    <row r="4380" spans="2:3">
      <c r="B4380" s="546"/>
      <c r="C4380" s="546"/>
    </row>
    <row r="4381" spans="2:3">
      <c r="B4381" s="546"/>
      <c r="C4381" s="546"/>
    </row>
    <row r="4382" spans="2:3">
      <c r="B4382" s="546"/>
      <c r="C4382" s="546"/>
    </row>
    <row r="4383" spans="2:3">
      <c r="B4383" s="546"/>
      <c r="C4383" s="546"/>
    </row>
    <row r="4384" spans="2:3">
      <c r="B4384" s="546"/>
      <c r="C4384" s="546"/>
    </row>
    <row r="4385" spans="2:3">
      <c r="B4385" s="546"/>
      <c r="C4385" s="546"/>
    </row>
    <row r="4386" spans="2:3">
      <c r="B4386" s="546"/>
      <c r="C4386" s="546"/>
    </row>
    <row r="4387" spans="2:3">
      <c r="B4387" s="546"/>
      <c r="C4387" s="546"/>
    </row>
    <row r="4388" spans="2:3">
      <c r="B4388" s="546"/>
      <c r="C4388" s="546"/>
    </row>
    <row r="4389" spans="2:3">
      <c r="B4389" s="546"/>
      <c r="C4389" s="546"/>
    </row>
    <row r="4390" spans="2:3">
      <c r="B4390" s="546"/>
      <c r="C4390" s="546"/>
    </row>
    <row r="4391" spans="2:3">
      <c r="B4391" s="546"/>
      <c r="C4391" s="546"/>
    </row>
    <row r="4392" spans="2:3">
      <c r="B4392" s="546"/>
      <c r="C4392" s="546"/>
    </row>
    <row r="4393" spans="2:3">
      <c r="B4393" s="546"/>
      <c r="C4393" s="546"/>
    </row>
    <row r="4394" spans="2:3">
      <c r="B4394" s="546"/>
      <c r="C4394" s="546"/>
    </row>
    <row r="4395" spans="2:3">
      <c r="B4395" s="546"/>
      <c r="C4395" s="546"/>
    </row>
    <row r="4396" spans="2:3">
      <c r="B4396" s="546"/>
      <c r="C4396" s="546"/>
    </row>
    <row r="4397" spans="2:3">
      <c r="B4397" s="546"/>
      <c r="C4397" s="546"/>
    </row>
    <row r="4398" spans="2:3">
      <c r="B4398" s="546"/>
      <c r="C4398" s="546"/>
    </row>
    <row r="4399" spans="2:3">
      <c r="B4399" s="546"/>
      <c r="C4399" s="546"/>
    </row>
    <row r="4400" spans="2:3">
      <c r="B4400" s="546"/>
      <c r="C4400" s="546"/>
    </row>
    <row r="4401" spans="2:3">
      <c r="B4401" s="546"/>
      <c r="C4401" s="546"/>
    </row>
    <row r="4402" spans="2:3">
      <c r="B4402" s="546"/>
      <c r="C4402" s="546"/>
    </row>
    <row r="4403" spans="2:3">
      <c r="B4403" s="546"/>
      <c r="C4403" s="546"/>
    </row>
    <row r="4404" spans="2:3">
      <c r="B4404" s="546"/>
      <c r="C4404" s="546"/>
    </row>
    <row r="4405" spans="2:3">
      <c r="B4405" s="546"/>
      <c r="C4405" s="546"/>
    </row>
    <row r="4406" spans="2:3">
      <c r="B4406" s="546"/>
      <c r="C4406" s="546"/>
    </row>
    <row r="4407" spans="2:3">
      <c r="B4407" s="546"/>
      <c r="C4407" s="546"/>
    </row>
    <row r="4408" spans="2:3">
      <c r="B4408" s="546"/>
      <c r="C4408" s="546"/>
    </row>
    <row r="4409" spans="2:3">
      <c r="B4409" s="546"/>
      <c r="C4409" s="546"/>
    </row>
    <row r="4410" spans="2:3">
      <c r="B4410" s="546"/>
      <c r="C4410" s="546"/>
    </row>
    <row r="4411" spans="2:3">
      <c r="B4411" s="546"/>
      <c r="C4411" s="546"/>
    </row>
    <row r="4412" spans="2:3">
      <c r="B4412" s="546"/>
      <c r="C4412" s="546"/>
    </row>
    <row r="4413" spans="2:3">
      <c r="B4413" s="546"/>
      <c r="C4413" s="546"/>
    </row>
    <row r="4414" spans="2:3">
      <c r="B4414" s="546"/>
      <c r="C4414" s="546"/>
    </row>
    <row r="4415" spans="2:3">
      <c r="B4415" s="546"/>
      <c r="C4415" s="546"/>
    </row>
    <row r="4416" spans="2:3">
      <c r="B4416" s="546"/>
      <c r="C4416" s="546"/>
    </row>
    <row r="4417" spans="2:3">
      <c r="B4417" s="546"/>
      <c r="C4417" s="546"/>
    </row>
    <row r="4418" spans="2:3">
      <c r="B4418" s="546"/>
      <c r="C4418" s="546"/>
    </row>
    <row r="4419" spans="2:3">
      <c r="B4419" s="546"/>
      <c r="C4419" s="546"/>
    </row>
    <row r="4420" spans="2:3">
      <c r="B4420" s="546"/>
      <c r="C4420" s="546"/>
    </row>
    <row r="4421" spans="2:3">
      <c r="B4421" s="546"/>
      <c r="C4421" s="546"/>
    </row>
    <row r="4422" spans="2:3">
      <c r="B4422" s="546"/>
      <c r="C4422" s="546"/>
    </row>
    <row r="4423" spans="2:3">
      <c r="B4423" s="546"/>
      <c r="C4423" s="546"/>
    </row>
    <row r="4424" spans="2:3">
      <c r="B4424" s="546"/>
      <c r="C4424" s="546"/>
    </row>
    <row r="4425" spans="2:3">
      <c r="B4425" s="546"/>
      <c r="C4425" s="546"/>
    </row>
    <row r="4426" spans="2:3">
      <c r="B4426" s="546"/>
      <c r="C4426" s="546"/>
    </row>
    <row r="4427" spans="2:3">
      <c r="B4427" s="546"/>
      <c r="C4427" s="546"/>
    </row>
    <row r="4428" spans="2:3">
      <c r="B4428" s="546"/>
      <c r="C4428" s="546"/>
    </row>
    <row r="4429" spans="2:3">
      <c r="B4429" s="546"/>
      <c r="C4429" s="546"/>
    </row>
    <row r="4430" spans="2:3">
      <c r="B4430" s="546"/>
      <c r="C4430" s="546"/>
    </row>
    <row r="4431" spans="2:3">
      <c r="B4431" s="546"/>
      <c r="C4431" s="546"/>
    </row>
    <row r="4432" spans="2:3">
      <c r="B4432" s="546"/>
      <c r="C4432" s="546"/>
    </row>
    <row r="4433" spans="2:3">
      <c r="B4433" s="546"/>
      <c r="C4433" s="546"/>
    </row>
    <row r="4434" spans="2:3">
      <c r="B4434" s="546"/>
      <c r="C4434" s="546"/>
    </row>
    <row r="4435" spans="2:3">
      <c r="B4435" s="546"/>
      <c r="C4435" s="546"/>
    </row>
    <row r="4436" spans="2:3">
      <c r="B4436" s="546"/>
      <c r="C4436" s="546"/>
    </row>
    <row r="4437" spans="2:3">
      <c r="B4437" s="546"/>
      <c r="C4437" s="546"/>
    </row>
    <row r="4438" spans="2:3">
      <c r="B4438" s="546"/>
      <c r="C4438" s="546"/>
    </row>
    <row r="4439" spans="2:3">
      <c r="B4439" s="546"/>
      <c r="C4439" s="546"/>
    </row>
    <row r="4440" spans="2:3">
      <c r="B4440" s="546"/>
      <c r="C4440" s="546"/>
    </row>
    <row r="4441" spans="2:3">
      <c r="B4441" s="546"/>
      <c r="C4441" s="546"/>
    </row>
    <row r="4442" spans="2:3">
      <c r="B4442" s="546"/>
      <c r="C4442" s="546"/>
    </row>
    <row r="4443" spans="2:3">
      <c r="B4443" s="546"/>
      <c r="C4443" s="546"/>
    </row>
    <row r="4444" spans="2:3">
      <c r="B4444" s="546"/>
      <c r="C4444" s="546"/>
    </row>
    <row r="4445" spans="2:3">
      <c r="B4445" s="546"/>
      <c r="C4445" s="546"/>
    </row>
    <row r="4446" spans="2:3">
      <c r="B4446" s="546"/>
      <c r="C4446" s="546"/>
    </row>
    <row r="4447" spans="2:3">
      <c r="B4447" s="546"/>
      <c r="C4447" s="546"/>
    </row>
    <row r="4448" spans="2:3">
      <c r="B4448" s="546"/>
      <c r="C4448" s="546"/>
    </row>
    <row r="4449" spans="2:3">
      <c r="B4449" s="546"/>
      <c r="C4449" s="546"/>
    </row>
    <row r="4450" spans="2:3">
      <c r="B4450" s="546"/>
      <c r="C4450" s="546"/>
    </row>
    <row r="4451" spans="2:3">
      <c r="B4451" s="546"/>
      <c r="C4451" s="546"/>
    </row>
    <row r="4452" spans="2:3">
      <c r="B4452" s="546"/>
      <c r="C4452" s="546"/>
    </row>
    <row r="4453" spans="2:3">
      <c r="B4453" s="546"/>
      <c r="C4453" s="546"/>
    </row>
    <row r="4454" spans="2:3">
      <c r="B4454" s="546"/>
      <c r="C4454" s="546"/>
    </row>
    <row r="4455" spans="2:3">
      <c r="B4455" s="546"/>
      <c r="C4455" s="546"/>
    </row>
    <row r="4456" spans="2:3">
      <c r="B4456" s="546"/>
      <c r="C4456" s="546"/>
    </row>
    <row r="4457" spans="2:3">
      <c r="B4457" s="546"/>
      <c r="C4457" s="546"/>
    </row>
    <row r="4458" spans="2:3">
      <c r="B4458" s="546"/>
      <c r="C4458" s="546"/>
    </row>
    <row r="4459" spans="2:3">
      <c r="B4459" s="546"/>
      <c r="C4459" s="546"/>
    </row>
    <row r="4460" spans="2:3">
      <c r="B4460" s="546"/>
      <c r="C4460" s="546"/>
    </row>
    <row r="4461" spans="2:3">
      <c r="B4461" s="546"/>
      <c r="C4461" s="546"/>
    </row>
    <row r="4462" spans="2:3">
      <c r="B4462" s="546"/>
      <c r="C4462" s="546"/>
    </row>
    <row r="4463" spans="2:3">
      <c r="B4463" s="546"/>
      <c r="C4463" s="546"/>
    </row>
    <row r="4464" spans="2:3">
      <c r="B4464" s="546"/>
      <c r="C4464" s="546"/>
    </row>
    <row r="4465" spans="2:3">
      <c r="B4465" s="546"/>
      <c r="C4465" s="546"/>
    </row>
    <row r="4466" spans="2:3">
      <c r="B4466" s="546"/>
      <c r="C4466" s="546"/>
    </row>
    <row r="4467" spans="2:3">
      <c r="B4467" s="546"/>
      <c r="C4467" s="546"/>
    </row>
    <row r="4468" spans="2:3">
      <c r="B4468" s="546"/>
      <c r="C4468" s="546"/>
    </row>
    <row r="4469" spans="2:3">
      <c r="B4469" s="546"/>
      <c r="C4469" s="546"/>
    </row>
    <row r="4470" spans="2:3">
      <c r="B4470" s="546"/>
      <c r="C4470" s="546"/>
    </row>
    <row r="4471" spans="2:3">
      <c r="B4471" s="546"/>
      <c r="C4471" s="546"/>
    </row>
    <row r="4472" spans="2:3">
      <c r="B4472" s="546"/>
      <c r="C4472" s="546"/>
    </row>
    <row r="4473" spans="2:3">
      <c r="B4473" s="546"/>
      <c r="C4473" s="546"/>
    </row>
    <row r="4474" spans="2:3">
      <c r="B4474" s="546"/>
      <c r="C4474" s="546"/>
    </row>
    <row r="4475" spans="2:3">
      <c r="B4475" s="546"/>
      <c r="C4475" s="546"/>
    </row>
    <row r="4476" spans="2:3">
      <c r="B4476" s="546"/>
      <c r="C4476" s="546"/>
    </row>
    <row r="4477" spans="2:3">
      <c r="B4477" s="546"/>
      <c r="C4477" s="546"/>
    </row>
    <row r="4478" spans="2:3">
      <c r="B4478" s="546"/>
      <c r="C4478" s="546"/>
    </row>
    <row r="4479" spans="2:3">
      <c r="B4479" s="546"/>
      <c r="C4479" s="546"/>
    </row>
    <row r="4480" spans="2:3">
      <c r="B4480" s="546"/>
      <c r="C4480" s="546"/>
    </row>
    <row r="4481" spans="2:3">
      <c r="B4481" s="546"/>
      <c r="C4481" s="546"/>
    </row>
    <row r="4482" spans="2:3">
      <c r="B4482" s="546"/>
      <c r="C4482" s="546"/>
    </row>
    <row r="4483" spans="2:3">
      <c r="B4483" s="546"/>
      <c r="C4483" s="546"/>
    </row>
    <row r="4484" spans="2:3">
      <c r="B4484" s="546"/>
      <c r="C4484" s="546"/>
    </row>
    <row r="4485" spans="2:3">
      <c r="B4485" s="546"/>
      <c r="C4485" s="546"/>
    </row>
    <row r="4486" spans="2:3">
      <c r="B4486" s="546"/>
      <c r="C4486" s="546"/>
    </row>
    <row r="4487" spans="2:3">
      <c r="B4487" s="546"/>
      <c r="C4487" s="546"/>
    </row>
    <row r="4488" spans="2:3">
      <c r="B4488" s="546"/>
      <c r="C4488" s="546"/>
    </row>
    <row r="4489" spans="2:3">
      <c r="B4489" s="546"/>
      <c r="C4489" s="546"/>
    </row>
    <row r="4490" spans="2:3">
      <c r="B4490" s="546"/>
      <c r="C4490" s="546"/>
    </row>
    <row r="4491" spans="2:3">
      <c r="B4491" s="546"/>
      <c r="C4491" s="546"/>
    </row>
    <row r="4492" spans="2:3">
      <c r="B4492" s="546"/>
      <c r="C4492" s="546"/>
    </row>
    <row r="4493" spans="2:3">
      <c r="B4493" s="546"/>
      <c r="C4493" s="546"/>
    </row>
    <row r="4494" spans="2:3">
      <c r="B4494" s="546"/>
      <c r="C4494" s="546"/>
    </row>
    <row r="4495" spans="2:3">
      <c r="B4495" s="546"/>
      <c r="C4495" s="546"/>
    </row>
    <row r="4496" spans="2:3">
      <c r="B4496" s="546"/>
      <c r="C4496" s="546"/>
    </row>
    <row r="4497" spans="2:3">
      <c r="B4497" s="546"/>
      <c r="C4497" s="546"/>
    </row>
    <row r="4498" spans="2:3">
      <c r="B4498" s="546"/>
      <c r="C4498" s="546"/>
    </row>
    <row r="4499" spans="2:3">
      <c r="B4499" s="546"/>
      <c r="C4499" s="546"/>
    </row>
    <row r="4500" spans="2:3">
      <c r="B4500" s="546"/>
      <c r="C4500" s="546"/>
    </row>
    <row r="4501" spans="2:3">
      <c r="B4501" s="546"/>
      <c r="C4501" s="546"/>
    </row>
    <row r="4502" spans="2:3">
      <c r="B4502" s="546"/>
      <c r="C4502" s="546"/>
    </row>
    <row r="4503" spans="2:3">
      <c r="B4503" s="546"/>
      <c r="C4503" s="546"/>
    </row>
    <row r="4504" spans="2:3">
      <c r="B4504" s="546"/>
      <c r="C4504" s="546"/>
    </row>
    <row r="4505" spans="2:3">
      <c r="B4505" s="546"/>
      <c r="C4505" s="546"/>
    </row>
    <row r="4506" spans="2:3">
      <c r="B4506" s="546"/>
      <c r="C4506" s="546"/>
    </row>
    <row r="4507" spans="2:3">
      <c r="B4507" s="546"/>
      <c r="C4507" s="546"/>
    </row>
    <row r="4508" spans="2:3">
      <c r="B4508" s="546"/>
      <c r="C4508" s="546"/>
    </row>
    <row r="4509" spans="2:3">
      <c r="B4509" s="546"/>
      <c r="C4509" s="546"/>
    </row>
    <row r="4510" spans="2:3">
      <c r="B4510" s="546"/>
      <c r="C4510" s="546"/>
    </row>
    <row r="4511" spans="2:3">
      <c r="B4511" s="546"/>
      <c r="C4511" s="546"/>
    </row>
    <row r="4512" spans="2:3">
      <c r="B4512" s="546"/>
      <c r="C4512" s="546"/>
    </row>
    <row r="4513" spans="2:3">
      <c r="B4513" s="546"/>
      <c r="C4513" s="546"/>
    </row>
    <row r="4514" spans="2:3">
      <c r="B4514" s="546"/>
      <c r="C4514" s="546"/>
    </row>
    <row r="4515" spans="2:3">
      <c r="B4515" s="546"/>
      <c r="C4515" s="546"/>
    </row>
    <row r="4516" spans="2:3">
      <c r="B4516" s="546"/>
      <c r="C4516" s="546"/>
    </row>
    <row r="4517" spans="2:3">
      <c r="B4517" s="546"/>
      <c r="C4517" s="546"/>
    </row>
    <row r="4518" spans="2:3">
      <c r="B4518" s="546"/>
      <c r="C4518" s="546"/>
    </row>
    <row r="4519" spans="2:3">
      <c r="B4519" s="546"/>
      <c r="C4519" s="546"/>
    </row>
    <row r="4520" spans="2:3">
      <c r="B4520" s="546"/>
      <c r="C4520" s="546"/>
    </row>
    <row r="4521" spans="2:3">
      <c r="B4521" s="546"/>
      <c r="C4521" s="546"/>
    </row>
    <row r="4522" spans="2:3">
      <c r="B4522" s="546"/>
      <c r="C4522" s="546"/>
    </row>
    <row r="4523" spans="2:3">
      <c r="B4523" s="546"/>
      <c r="C4523" s="546"/>
    </row>
    <row r="4524" spans="2:3">
      <c r="B4524" s="546"/>
      <c r="C4524" s="546"/>
    </row>
    <row r="4525" spans="2:3">
      <c r="B4525" s="546"/>
      <c r="C4525" s="546"/>
    </row>
    <row r="4526" spans="2:3">
      <c r="B4526" s="546"/>
      <c r="C4526" s="546"/>
    </row>
    <row r="4527" spans="2:3">
      <c r="B4527" s="546"/>
      <c r="C4527" s="546"/>
    </row>
    <row r="4528" spans="2:3">
      <c r="B4528" s="546"/>
      <c r="C4528" s="546"/>
    </row>
    <row r="4529" spans="2:3">
      <c r="B4529" s="546"/>
      <c r="C4529" s="546"/>
    </row>
    <row r="4530" spans="2:3">
      <c r="B4530" s="546"/>
      <c r="C4530" s="546"/>
    </row>
    <row r="4531" spans="2:3">
      <c r="B4531" s="546"/>
      <c r="C4531" s="546"/>
    </row>
    <row r="4532" spans="2:3">
      <c r="B4532" s="546"/>
      <c r="C4532" s="546"/>
    </row>
    <row r="4533" spans="2:3">
      <c r="B4533" s="546"/>
      <c r="C4533" s="546"/>
    </row>
    <row r="4534" spans="2:3">
      <c r="B4534" s="546"/>
      <c r="C4534" s="546"/>
    </row>
    <row r="4535" spans="2:3">
      <c r="B4535" s="546"/>
      <c r="C4535" s="546"/>
    </row>
    <row r="4536" spans="2:3">
      <c r="B4536" s="546"/>
      <c r="C4536" s="546"/>
    </row>
    <row r="4537" spans="2:3">
      <c r="B4537" s="546"/>
      <c r="C4537" s="546"/>
    </row>
    <row r="4538" spans="2:3">
      <c r="B4538" s="546"/>
      <c r="C4538" s="546"/>
    </row>
    <row r="4539" spans="2:3">
      <c r="B4539" s="546"/>
      <c r="C4539" s="546"/>
    </row>
    <row r="4540" spans="2:3">
      <c r="B4540" s="546"/>
      <c r="C4540" s="546"/>
    </row>
    <row r="4541" spans="2:3">
      <c r="B4541" s="546"/>
      <c r="C4541" s="546"/>
    </row>
    <row r="4542" spans="2:3">
      <c r="B4542" s="546"/>
      <c r="C4542" s="546"/>
    </row>
    <row r="4543" spans="2:3">
      <c r="B4543" s="546"/>
      <c r="C4543" s="546"/>
    </row>
    <row r="4544" spans="2:3">
      <c r="B4544" s="546"/>
      <c r="C4544" s="546"/>
    </row>
    <row r="4545" spans="2:3">
      <c r="B4545" s="546"/>
      <c r="C4545" s="546"/>
    </row>
    <row r="4546" spans="2:3">
      <c r="B4546" s="546"/>
      <c r="C4546" s="546"/>
    </row>
    <row r="4547" spans="2:3">
      <c r="B4547" s="546"/>
      <c r="C4547" s="546"/>
    </row>
    <row r="4548" spans="2:3">
      <c r="B4548" s="546"/>
      <c r="C4548" s="546"/>
    </row>
    <row r="4549" spans="2:3">
      <c r="B4549" s="546"/>
      <c r="C4549" s="546"/>
    </row>
    <row r="4550" spans="2:3">
      <c r="B4550" s="546"/>
      <c r="C4550" s="546"/>
    </row>
    <row r="4551" spans="2:3">
      <c r="B4551" s="546"/>
      <c r="C4551" s="546"/>
    </row>
    <row r="4552" spans="2:3">
      <c r="B4552" s="546"/>
      <c r="C4552" s="546"/>
    </row>
    <row r="4553" spans="2:3">
      <c r="B4553" s="546"/>
      <c r="C4553" s="546"/>
    </row>
    <row r="4554" spans="2:3">
      <c r="B4554" s="546"/>
      <c r="C4554" s="546"/>
    </row>
    <row r="4555" spans="2:3">
      <c r="B4555" s="546"/>
      <c r="C4555" s="546"/>
    </row>
    <row r="4556" spans="2:3">
      <c r="B4556" s="546"/>
      <c r="C4556" s="546"/>
    </row>
    <row r="4557" spans="2:3">
      <c r="B4557" s="546"/>
      <c r="C4557" s="546"/>
    </row>
    <row r="4558" spans="2:3">
      <c r="B4558" s="546"/>
      <c r="C4558" s="546"/>
    </row>
    <row r="4559" spans="2:3">
      <c r="B4559" s="546"/>
      <c r="C4559" s="546"/>
    </row>
    <row r="4560" spans="2:3">
      <c r="B4560" s="546"/>
      <c r="C4560" s="546"/>
    </row>
    <row r="4561" spans="2:3">
      <c r="B4561" s="546"/>
      <c r="C4561" s="546"/>
    </row>
    <row r="4562" spans="2:3">
      <c r="B4562" s="546"/>
      <c r="C4562" s="546"/>
    </row>
    <row r="4563" spans="2:3">
      <c r="B4563" s="546"/>
      <c r="C4563" s="546"/>
    </row>
    <row r="4564" spans="2:3">
      <c r="B4564" s="546"/>
      <c r="C4564" s="546"/>
    </row>
    <row r="4565" spans="2:3">
      <c r="B4565" s="546"/>
      <c r="C4565" s="546"/>
    </row>
    <row r="4566" spans="2:3">
      <c r="B4566" s="546"/>
      <c r="C4566" s="546"/>
    </row>
    <row r="4567" spans="2:3">
      <c r="B4567" s="546"/>
      <c r="C4567" s="546"/>
    </row>
    <row r="4568" spans="2:3">
      <c r="B4568" s="546"/>
      <c r="C4568" s="546"/>
    </row>
    <row r="4569" spans="2:3">
      <c r="B4569" s="546"/>
      <c r="C4569" s="546"/>
    </row>
    <row r="4570" spans="2:3">
      <c r="B4570" s="546"/>
      <c r="C4570" s="546"/>
    </row>
    <row r="4571" spans="2:3">
      <c r="B4571" s="546"/>
      <c r="C4571" s="546"/>
    </row>
    <row r="4572" spans="2:3">
      <c r="B4572" s="546"/>
      <c r="C4572" s="546"/>
    </row>
    <row r="4573" spans="2:3">
      <c r="B4573" s="546"/>
      <c r="C4573" s="546"/>
    </row>
    <row r="4574" spans="2:3">
      <c r="B4574" s="546"/>
      <c r="C4574" s="546"/>
    </row>
    <row r="4575" spans="2:3">
      <c r="B4575" s="546"/>
      <c r="C4575" s="546"/>
    </row>
    <row r="4576" spans="2:3">
      <c r="B4576" s="546"/>
      <c r="C4576" s="546"/>
    </row>
    <row r="4577" spans="2:3">
      <c r="B4577" s="546"/>
      <c r="C4577" s="546"/>
    </row>
    <row r="4578" spans="2:3">
      <c r="B4578" s="546"/>
      <c r="C4578" s="546"/>
    </row>
    <row r="4579" spans="2:3">
      <c r="B4579" s="546"/>
      <c r="C4579" s="546"/>
    </row>
    <row r="4580" spans="2:3">
      <c r="B4580" s="546"/>
      <c r="C4580" s="546"/>
    </row>
    <row r="4581" spans="2:3">
      <c r="B4581" s="546"/>
      <c r="C4581" s="546"/>
    </row>
    <row r="4582" spans="2:3">
      <c r="B4582" s="546"/>
      <c r="C4582" s="546"/>
    </row>
    <row r="4583" spans="2:3">
      <c r="B4583" s="546"/>
      <c r="C4583" s="546"/>
    </row>
    <row r="4584" spans="2:3">
      <c r="B4584" s="546"/>
      <c r="C4584" s="546"/>
    </row>
    <row r="4585" spans="2:3">
      <c r="B4585" s="546"/>
      <c r="C4585" s="546"/>
    </row>
    <row r="4586" spans="2:3">
      <c r="B4586" s="546"/>
      <c r="C4586" s="546"/>
    </row>
    <row r="4587" spans="2:3">
      <c r="B4587" s="546"/>
      <c r="C4587" s="546"/>
    </row>
    <row r="4588" spans="2:3">
      <c r="B4588" s="546"/>
      <c r="C4588" s="546"/>
    </row>
    <row r="4589" spans="2:3">
      <c r="B4589" s="546"/>
      <c r="C4589" s="546"/>
    </row>
    <row r="4590" spans="2:3">
      <c r="B4590" s="546"/>
      <c r="C4590" s="546"/>
    </row>
    <row r="4591" spans="2:3">
      <c r="B4591" s="546"/>
      <c r="C4591" s="546"/>
    </row>
    <row r="4592" spans="2:3">
      <c r="B4592" s="546"/>
      <c r="C4592" s="546"/>
    </row>
    <row r="4593" spans="2:3">
      <c r="B4593" s="546"/>
      <c r="C4593" s="546"/>
    </row>
    <row r="4594" spans="2:3">
      <c r="B4594" s="546"/>
      <c r="C4594" s="546"/>
    </row>
    <row r="4595" spans="2:3">
      <c r="B4595" s="546"/>
      <c r="C4595" s="546"/>
    </row>
    <row r="4596" spans="2:3">
      <c r="B4596" s="546"/>
      <c r="C4596" s="546"/>
    </row>
    <row r="4597" spans="2:3">
      <c r="B4597" s="546"/>
      <c r="C4597" s="546"/>
    </row>
    <row r="4598" spans="2:3">
      <c r="B4598" s="546"/>
      <c r="C4598" s="546"/>
    </row>
    <row r="4599" spans="2:3">
      <c r="B4599" s="546"/>
      <c r="C4599" s="546"/>
    </row>
    <row r="4600" spans="2:3">
      <c r="B4600" s="546"/>
      <c r="C4600" s="546"/>
    </row>
    <row r="4601" spans="2:3">
      <c r="B4601" s="546"/>
      <c r="C4601" s="546"/>
    </row>
    <row r="4602" spans="2:3">
      <c r="B4602" s="546"/>
      <c r="C4602" s="546"/>
    </row>
    <row r="4603" spans="2:3">
      <c r="B4603" s="546"/>
      <c r="C4603" s="546"/>
    </row>
    <row r="4604" spans="2:3">
      <c r="B4604" s="546"/>
      <c r="C4604" s="546"/>
    </row>
    <row r="4605" spans="2:3">
      <c r="B4605" s="546"/>
      <c r="C4605" s="546"/>
    </row>
    <row r="4606" spans="2:3">
      <c r="B4606" s="546"/>
      <c r="C4606" s="546"/>
    </row>
    <row r="4607" spans="2:3">
      <c r="B4607" s="546"/>
      <c r="C4607" s="546"/>
    </row>
    <row r="4608" spans="2:3">
      <c r="B4608" s="546"/>
      <c r="C4608" s="546"/>
    </row>
    <row r="4609" spans="2:3">
      <c r="B4609" s="546"/>
      <c r="C4609" s="546"/>
    </row>
    <row r="4610" spans="2:3">
      <c r="B4610" s="546"/>
      <c r="C4610" s="546"/>
    </row>
    <row r="4611" spans="2:3">
      <c r="B4611" s="546"/>
      <c r="C4611" s="546"/>
    </row>
    <row r="4612" spans="2:3">
      <c r="B4612" s="546"/>
      <c r="C4612" s="546"/>
    </row>
    <row r="4613" spans="2:3">
      <c r="B4613" s="546"/>
      <c r="C4613" s="546"/>
    </row>
    <row r="4614" spans="2:3">
      <c r="B4614" s="546"/>
      <c r="C4614" s="546"/>
    </row>
    <row r="4615" spans="2:3">
      <c r="B4615" s="546"/>
      <c r="C4615" s="546"/>
    </row>
    <row r="4616" spans="2:3">
      <c r="B4616" s="546"/>
      <c r="C4616" s="546"/>
    </row>
    <row r="4617" spans="2:3">
      <c r="B4617" s="546"/>
      <c r="C4617" s="546"/>
    </row>
    <row r="4618" spans="2:3">
      <c r="B4618" s="546"/>
      <c r="C4618" s="546"/>
    </row>
    <row r="4619" spans="2:3">
      <c r="B4619" s="546"/>
      <c r="C4619" s="546"/>
    </row>
    <row r="4620" spans="2:3">
      <c r="B4620" s="546"/>
      <c r="C4620" s="546"/>
    </row>
    <row r="4621" spans="2:3">
      <c r="B4621" s="546"/>
      <c r="C4621" s="546"/>
    </row>
    <row r="4622" spans="2:3">
      <c r="B4622" s="546"/>
      <c r="C4622" s="546"/>
    </row>
    <row r="4623" spans="2:3">
      <c r="B4623" s="546"/>
      <c r="C4623" s="546"/>
    </row>
    <row r="4624" spans="2:3">
      <c r="B4624" s="546"/>
      <c r="C4624" s="546"/>
    </row>
    <row r="4625" spans="2:3">
      <c r="B4625" s="546"/>
      <c r="C4625" s="546"/>
    </row>
    <row r="4626" spans="2:3">
      <c r="B4626" s="546"/>
      <c r="C4626" s="546"/>
    </row>
    <row r="4627" spans="2:3">
      <c r="B4627" s="546"/>
      <c r="C4627" s="546"/>
    </row>
    <row r="4628" spans="2:3">
      <c r="B4628" s="546"/>
      <c r="C4628" s="546"/>
    </row>
    <row r="4629" spans="2:3">
      <c r="B4629" s="546"/>
      <c r="C4629" s="546"/>
    </row>
    <row r="4630" spans="2:3">
      <c r="B4630" s="546"/>
      <c r="C4630" s="546"/>
    </row>
    <row r="4631" spans="2:3">
      <c r="B4631" s="546"/>
      <c r="C4631" s="546"/>
    </row>
    <row r="4632" spans="2:3">
      <c r="B4632" s="546"/>
      <c r="C4632" s="546"/>
    </row>
    <row r="4633" spans="2:3">
      <c r="B4633" s="546"/>
      <c r="C4633" s="546"/>
    </row>
    <row r="4634" spans="2:3">
      <c r="B4634" s="546"/>
      <c r="C4634" s="546"/>
    </row>
    <row r="4635" spans="2:3">
      <c r="B4635" s="546"/>
      <c r="C4635" s="546"/>
    </row>
    <row r="4636" spans="2:3">
      <c r="B4636" s="546"/>
      <c r="C4636" s="546"/>
    </row>
    <row r="4637" spans="2:3">
      <c r="B4637" s="546"/>
      <c r="C4637" s="546"/>
    </row>
    <row r="4638" spans="2:3">
      <c r="B4638" s="546"/>
      <c r="C4638" s="546"/>
    </row>
    <row r="4639" spans="2:3">
      <c r="B4639" s="546"/>
      <c r="C4639" s="546"/>
    </row>
    <row r="4640" spans="2:3">
      <c r="B4640" s="546"/>
      <c r="C4640" s="546"/>
    </row>
    <row r="4641" spans="2:3">
      <c r="B4641" s="546"/>
      <c r="C4641" s="546"/>
    </row>
    <row r="4642" spans="2:3">
      <c r="B4642" s="546"/>
      <c r="C4642" s="546"/>
    </row>
    <row r="4643" spans="2:3">
      <c r="B4643" s="546"/>
      <c r="C4643" s="546"/>
    </row>
    <row r="4644" spans="2:3">
      <c r="B4644" s="546"/>
      <c r="C4644" s="546"/>
    </row>
    <row r="4645" spans="2:3">
      <c r="B4645" s="546"/>
      <c r="C4645" s="546"/>
    </row>
    <row r="4646" spans="2:3">
      <c r="B4646" s="546"/>
      <c r="C4646" s="546"/>
    </row>
    <row r="4647" spans="2:3">
      <c r="B4647" s="546"/>
      <c r="C4647" s="546"/>
    </row>
    <row r="4648" spans="2:3">
      <c r="B4648" s="546"/>
      <c r="C4648" s="546"/>
    </row>
    <row r="4649" spans="2:3">
      <c r="B4649" s="546"/>
      <c r="C4649" s="546"/>
    </row>
    <row r="4650" spans="2:3">
      <c r="B4650" s="546"/>
      <c r="C4650" s="546"/>
    </row>
    <row r="4651" spans="2:3">
      <c r="B4651" s="546"/>
      <c r="C4651" s="546"/>
    </row>
    <row r="4652" spans="2:3">
      <c r="B4652" s="546"/>
      <c r="C4652" s="546"/>
    </row>
    <row r="4653" spans="2:3">
      <c r="B4653" s="546"/>
      <c r="C4653" s="546"/>
    </row>
    <row r="4654" spans="2:3">
      <c r="B4654" s="546"/>
      <c r="C4654" s="546"/>
    </row>
    <row r="4655" spans="2:3">
      <c r="B4655" s="546"/>
      <c r="C4655" s="546"/>
    </row>
    <row r="4656" spans="2:3">
      <c r="B4656" s="546"/>
      <c r="C4656" s="546"/>
    </row>
    <row r="4657" spans="2:3">
      <c r="B4657" s="546"/>
      <c r="C4657" s="546"/>
    </row>
    <row r="4658" spans="2:3">
      <c r="B4658" s="546"/>
      <c r="C4658" s="546"/>
    </row>
    <row r="4659" spans="2:3">
      <c r="B4659" s="546"/>
      <c r="C4659" s="546"/>
    </row>
    <row r="4660" spans="2:3">
      <c r="B4660" s="546"/>
      <c r="C4660" s="546"/>
    </row>
    <row r="4661" spans="2:3">
      <c r="B4661" s="546"/>
      <c r="C4661" s="546"/>
    </row>
    <row r="4662" spans="2:3">
      <c r="B4662" s="546"/>
      <c r="C4662" s="546"/>
    </row>
    <row r="4663" spans="2:3">
      <c r="B4663" s="546"/>
      <c r="C4663" s="546"/>
    </row>
    <row r="4664" spans="2:3">
      <c r="B4664" s="546"/>
      <c r="C4664" s="546"/>
    </row>
    <row r="4665" spans="2:3">
      <c r="B4665" s="546"/>
      <c r="C4665" s="546"/>
    </row>
    <row r="4666" spans="2:3">
      <c r="B4666" s="546"/>
      <c r="C4666" s="546"/>
    </row>
    <row r="4667" spans="2:3">
      <c r="B4667" s="546"/>
      <c r="C4667" s="546"/>
    </row>
    <row r="4668" spans="2:3">
      <c r="B4668" s="546"/>
      <c r="C4668" s="546"/>
    </row>
    <row r="4669" spans="2:3">
      <c r="B4669" s="546"/>
      <c r="C4669" s="546"/>
    </row>
    <row r="4670" spans="2:3">
      <c r="B4670" s="546"/>
      <c r="C4670" s="546"/>
    </row>
    <row r="4671" spans="2:3">
      <c r="B4671" s="546"/>
      <c r="C4671" s="546"/>
    </row>
    <row r="4672" spans="2:3">
      <c r="B4672" s="546"/>
      <c r="C4672" s="546"/>
    </row>
    <row r="4673" spans="2:3">
      <c r="B4673" s="546"/>
      <c r="C4673" s="546"/>
    </row>
    <row r="4674" spans="2:3">
      <c r="B4674" s="546"/>
      <c r="C4674" s="546"/>
    </row>
    <row r="4675" spans="2:3">
      <c r="B4675" s="546"/>
      <c r="C4675" s="546"/>
    </row>
    <row r="4676" spans="2:3">
      <c r="B4676" s="546"/>
      <c r="C4676" s="546"/>
    </row>
    <row r="4677" spans="2:3">
      <c r="B4677" s="546"/>
      <c r="C4677" s="546"/>
    </row>
    <row r="4678" spans="2:3">
      <c r="B4678" s="546"/>
      <c r="C4678" s="546"/>
    </row>
    <row r="4679" spans="2:3">
      <c r="B4679" s="546"/>
      <c r="C4679" s="546"/>
    </row>
    <row r="4680" spans="2:3">
      <c r="B4680" s="546"/>
      <c r="C4680" s="546"/>
    </row>
    <row r="4681" spans="2:3">
      <c r="B4681" s="546"/>
      <c r="C4681" s="546"/>
    </row>
    <row r="4682" spans="2:3">
      <c r="B4682" s="546"/>
      <c r="C4682" s="546"/>
    </row>
    <row r="4683" spans="2:3">
      <c r="B4683" s="546"/>
      <c r="C4683" s="546"/>
    </row>
    <row r="4684" spans="2:3">
      <c r="B4684" s="546"/>
      <c r="C4684" s="546"/>
    </row>
    <row r="4685" spans="2:3">
      <c r="B4685" s="546"/>
      <c r="C4685" s="546"/>
    </row>
    <row r="4686" spans="2:3">
      <c r="B4686" s="546"/>
      <c r="C4686" s="546"/>
    </row>
    <row r="4687" spans="2:3">
      <c r="B4687" s="546"/>
      <c r="C4687" s="546"/>
    </row>
    <row r="4688" spans="2:3">
      <c r="B4688" s="546"/>
      <c r="C4688" s="546"/>
    </row>
    <row r="4689" spans="2:3">
      <c r="B4689" s="546"/>
      <c r="C4689" s="546"/>
    </row>
    <row r="4690" spans="2:3">
      <c r="B4690" s="546"/>
      <c r="C4690" s="546"/>
    </row>
    <row r="4691" spans="2:3">
      <c r="B4691" s="546"/>
      <c r="C4691" s="546"/>
    </row>
    <row r="4692" spans="2:3">
      <c r="B4692" s="546"/>
      <c r="C4692" s="546"/>
    </row>
    <row r="4693" spans="2:3">
      <c r="B4693" s="546"/>
      <c r="C4693" s="546"/>
    </row>
    <row r="4694" spans="2:3">
      <c r="B4694" s="546"/>
      <c r="C4694" s="546"/>
    </row>
    <row r="4695" spans="2:3">
      <c r="B4695" s="546"/>
      <c r="C4695" s="546"/>
    </row>
    <row r="4696" spans="2:3">
      <c r="B4696" s="546"/>
      <c r="C4696" s="546"/>
    </row>
    <row r="4697" spans="2:3">
      <c r="B4697" s="546"/>
      <c r="C4697" s="546"/>
    </row>
    <row r="4698" spans="2:3">
      <c r="B4698" s="546"/>
      <c r="C4698" s="546"/>
    </row>
    <row r="4699" spans="2:3">
      <c r="B4699" s="546"/>
      <c r="C4699" s="546"/>
    </row>
    <row r="4700" spans="2:3">
      <c r="B4700" s="546"/>
      <c r="C4700" s="546"/>
    </row>
    <row r="4701" spans="2:3">
      <c r="B4701" s="546"/>
      <c r="C4701" s="546"/>
    </row>
    <row r="4702" spans="2:3">
      <c r="B4702" s="546"/>
      <c r="C4702" s="546"/>
    </row>
    <row r="4703" spans="2:3">
      <c r="B4703" s="546"/>
      <c r="C4703" s="546"/>
    </row>
    <row r="4704" spans="2:3">
      <c r="B4704" s="546"/>
      <c r="C4704" s="546"/>
    </row>
    <row r="4705" spans="2:3">
      <c r="B4705" s="546"/>
      <c r="C4705" s="546"/>
    </row>
    <row r="4706" spans="2:3">
      <c r="B4706" s="546"/>
      <c r="C4706" s="546"/>
    </row>
    <row r="4707" spans="2:3">
      <c r="B4707" s="546"/>
      <c r="C4707" s="546"/>
    </row>
    <row r="4708" spans="2:3">
      <c r="B4708" s="546"/>
      <c r="C4708" s="546"/>
    </row>
    <row r="4709" spans="2:3">
      <c r="B4709" s="546"/>
      <c r="C4709" s="546"/>
    </row>
    <row r="4710" spans="2:3">
      <c r="B4710" s="546"/>
      <c r="C4710" s="546"/>
    </row>
    <row r="4711" spans="2:3">
      <c r="B4711" s="546"/>
      <c r="C4711" s="546"/>
    </row>
    <row r="4712" spans="2:3">
      <c r="B4712" s="546"/>
      <c r="C4712" s="546"/>
    </row>
    <row r="4713" spans="2:3">
      <c r="B4713" s="546"/>
      <c r="C4713" s="546"/>
    </row>
    <row r="4714" spans="2:3">
      <c r="B4714" s="546"/>
      <c r="C4714" s="546"/>
    </row>
    <row r="4715" spans="2:3">
      <c r="B4715" s="546"/>
      <c r="C4715" s="546"/>
    </row>
    <row r="4716" spans="2:3">
      <c r="B4716" s="546"/>
      <c r="C4716" s="546"/>
    </row>
    <row r="4717" spans="2:3">
      <c r="B4717" s="546"/>
      <c r="C4717" s="546"/>
    </row>
    <row r="4718" spans="2:3">
      <c r="B4718" s="546"/>
      <c r="C4718" s="546"/>
    </row>
    <row r="4719" spans="2:3">
      <c r="B4719" s="546"/>
      <c r="C4719" s="546"/>
    </row>
    <row r="4720" spans="2:3">
      <c r="B4720" s="546"/>
      <c r="C4720" s="546"/>
    </row>
    <row r="4721" spans="2:3">
      <c r="B4721" s="546"/>
      <c r="C4721" s="546"/>
    </row>
    <row r="4722" spans="2:3">
      <c r="B4722" s="546"/>
      <c r="C4722" s="546"/>
    </row>
    <row r="4723" spans="2:3">
      <c r="B4723" s="546"/>
      <c r="C4723" s="546"/>
    </row>
    <row r="4724" spans="2:3">
      <c r="B4724" s="546"/>
      <c r="C4724" s="546"/>
    </row>
    <row r="4725" spans="2:3">
      <c r="B4725" s="546"/>
      <c r="C4725" s="546"/>
    </row>
    <row r="4726" spans="2:3">
      <c r="B4726" s="546"/>
      <c r="C4726" s="546"/>
    </row>
    <row r="4727" spans="2:3">
      <c r="B4727" s="546"/>
      <c r="C4727" s="546"/>
    </row>
    <row r="4728" spans="2:3">
      <c r="B4728" s="546"/>
      <c r="C4728" s="546"/>
    </row>
    <row r="4729" spans="2:3">
      <c r="B4729" s="546"/>
      <c r="C4729" s="546"/>
    </row>
    <row r="4730" spans="2:3">
      <c r="B4730" s="546"/>
      <c r="C4730" s="546"/>
    </row>
    <row r="4731" spans="2:3">
      <c r="B4731" s="546"/>
      <c r="C4731" s="546"/>
    </row>
    <row r="4732" spans="2:3">
      <c r="B4732" s="546"/>
      <c r="C4732" s="546"/>
    </row>
    <row r="4733" spans="2:3">
      <c r="B4733" s="546"/>
      <c r="C4733" s="546"/>
    </row>
    <row r="4734" spans="2:3">
      <c r="B4734" s="546"/>
      <c r="C4734" s="546"/>
    </row>
    <row r="4735" spans="2:3">
      <c r="B4735" s="546"/>
      <c r="C4735" s="546"/>
    </row>
    <row r="4736" spans="2:3">
      <c r="B4736" s="546"/>
      <c r="C4736" s="546"/>
    </row>
    <row r="4737" spans="2:3">
      <c r="B4737" s="546"/>
      <c r="C4737" s="546"/>
    </row>
    <row r="4738" spans="2:3">
      <c r="B4738" s="546"/>
      <c r="C4738" s="546"/>
    </row>
    <row r="4739" spans="2:3">
      <c r="B4739" s="546"/>
      <c r="C4739" s="546"/>
    </row>
    <row r="4740" spans="2:3">
      <c r="B4740" s="546"/>
      <c r="C4740" s="546"/>
    </row>
    <row r="4741" spans="2:3">
      <c r="B4741" s="546"/>
      <c r="C4741" s="546"/>
    </row>
    <row r="4742" spans="2:3">
      <c r="B4742" s="546"/>
      <c r="C4742" s="546"/>
    </row>
    <row r="4743" spans="2:3">
      <c r="B4743" s="546"/>
      <c r="C4743" s="546"/>
    </row>
    <row r="4744" spans="2:3">
      <c r="B4744" s="546"/>
      <c r="C4744" s="546"/>
    </row>
    <row r="4745" spans="2:3">
      <c r="B4745" s="546"/>
      <c r="C4745" s="546"/>
    </row>
    <row r="4746" spans="2:3">
      <c r="B4746" s="546"/>
      <c r="C4746" s="546"/>
    </row>
    <row r="4747" spans="2:3">
      <c r="B4747" s="546"/>
      <c r="C4747" s="546"/>
    </row>
    <row r="4748" spans="2:3">
      <c r="B4748" s="546"/>
      <c r="C4748" s="546"/>
    </row>
    <row r="4749" spans="2:3">
      <c r="B4749" s="546"/>
      <c r="C4749" s="546"/>
    </row>
    <row r="4750" spans="2:3">
      <c r="B4750" s="546"/>
      <c r="C4750" s="546"/>
    </row>
    <row r="4751" spans="2:3">
      <c r="B4751" s="546"/>
      <c r="C4751" s="546"/>
    </row>
    <row r="4752" spans="2:3">
      <c r="B4752" s="546"/>
      <c r="C4752" s="546"/>
    </row>
    <row r="4753" spans="2:3">
      <c r="B4753" s="546"/>
      <c r="C4753" s="546"/>
    </row>
    <row r="4754" spans="2:3">
      <c r="B4754" s="546"/>
      <c r="C4754" s="546"/>
    </row>
    <row r="4755" spans="2:3">
      <c r="B4755" s="546"/>
      <c r="C4755" s="546"/>
    </row>
    <row r="4756" spans="2:3">
      <c r="B4756" s="546"/>
      <c r="C4756" s="546"/>
    </row>
    <row r="4757" spans="2:3">
      <c r="B4757" s="546"/>
      <c r="C4757" s="546"/>
    </row>
    <row r="4758" spans="2:3">
      <c r="B4758" s="546"/>
      <c r="C4758" s="546"/>
    </row>
    <row r="4759" spans="2:3">
      <c r="B4759" s="546"/>
      <c r="C4759" s="546"/>
    </row>
    <row r="4760" spans="2:3">
      <c r="B4760" s="546"/>
      <c r="C4760" s="546"/>
    </row>
    <row r="4761" spans="2:3">
      <c r="B4761" s="546"/>
      <c r="C4761" s="546"/>
    </row>
    <row r="4762" spans="2:3">
      <c r="B4762" s="546"/>
      <c r="C4762" s="546"/>
    </row>
    <row r="4763" spans="2:3">
      <c r="B4763" s="546"/>
      <c r="C4763" s="546"/>
    </row>
    <row r="4764" spans="2:3">
      <c r="B4764" s="546"/>
      <c r="C4764" s="546"/>
    </row>
    <row r="4765" spans="2:3">
      <c r="B4765" s="546"/>
      <c r="C4765" s="546"/>
    </row>
    <row r="4766" spans="2:3">
      <c r="B4766" s="546"/>
      <c r="C4766" s="546"/>
    </row>
    <row r="4767" spans="2:3">
      <c r="B4767" s="546"/>
      <c r="C4767" s="546"/>
    </row>
    <row r="4768" spans="2:3">
      <c r="B4768" s="546"/>
      <c r="C4768" s="546"/>
    </row>
    <row r="4769" spans="2:3">
      <c r="B4769" s="546"/>
      <c r="C4769" s="546"/>
    </row>
    <row r="4770" spans="2:3">
      <c r="B4770" s="546"/>
      <c r="C4770" s="546"/>
    </row>
    <row r="4771" spans="2:3">
      <c r="B4771" s="546"/>
      <c r="C4771" s="546"/>
    </row>
    <row r="4772" spans="2:3">
      <c r="B4772" s="546"/>
      <c r="C4772" s="546"/>
    </row>
    <row r="4773" spans="2:3">
      <c r="B4773" s="546"/>
      <c r="C4773" s="546"/>
    </row>
    <row r="4774" spans="2:3">
      <c r="B4774" s="546"/>
      <c r="C4774" s="546"/>
    </row>
    <row r="4775" spans="2:3">
      <c r="B4775" s="546"/>
      <c r="C4775" s="546"/>
    </row>
    <row r="4776" spans="2:3">
      <c r="B4776" s="546"/>
      <c r="C4776" s="546"/>
    </row>
    <row r="4777" spans="2:3">
      <c r="B4777" s="546"/>
      <c r="C4777" s="546"/>
    </row>
    <row r="4778" spans="2:3">
      <c r="B4778" s="546"/>
      <c r="C4778" s="546"/>
    </row>
    <row r="4779" spans="2:3">
      <c r="B4779" s="546"/>
      <c r="C4779" s="546"/>
    </row>
    <row r="4780" spans="2:3">
      <c r="B4780" s="546"/>
      <c r="C4780" s="546"/>
    </row>
    <row r="4781" spans="2:3">
      <c r="B4781" s="546"/>
      <c r="C4781" s="546"/>
    </row>
    <row r="4782" spans="2:3">
      <c r="B4782" s="546"/>
      <c r="C4782" s="546"/>
    </row>
    <row r="4783" spans="2:3">
      <c r="B4783" s="546"/>
      <c r="C4783" s="546"/>
    </row>
    <row r="4784" spans="2:3">
      <c r="B4784" s="546"/>
      <c r="C4784" s="546"/>
    </row>
    <row r="4785" spans="2:3">
      <c r="B4785" s="546"/>
      <c r="C4785" s="546"/>
    </row>
    <row r="4786" spans="2:3">
      <c r="B4786" s="546"/>
      <c r="C4786" s="546"/>
    </row>
    <row r="4787" spans="2:3">
      <c r="B4787" s="546"/>
      <c r="C4787" s="546"/>
    </row>
    <row r="4788" spans="2:3">
      <c r="B4788" s="546"/>
      <c r="C4788" s="546"/>
    </row>
    <row r="4789" spans="2:3">
      <c r="B4789" s="546"/>
      <c r="C4789" s="546"/>
    </row>
    <row r="4790" spans="2:3">
      <c r="B4790" s="546"/>
      <c r="C4790" s="546"/>
    </row>
    <row r="4791" spans="2:3">
      <c r="B4791" s="546"/>
      <c r="C4791" s="546"/>
    </row>
    <row r="4792" spans="2:3">
      <c r="B4792" s="546"/>
      <c r="C4792" s="546"/>
    </row>
    <row r="4793" spans="2:3">
      <c r="B4793" s="546"/>
      <c r="C4793" s="546"/>
    </row>
    <row r="4794" spans="2:3">
      <c r="B4794" s="546"/>
      <c r="C4794" s="546"/>
    </row>
    <row r="4795" spans="2:3">
      <c r="B4795" s="546"/>
      <c r="C4795" s="546"/>
    </row>
    <row r="4796" spans="2:3">
      <c r="B4796" s="546"/>
      <c r="C4796" s="546"/>
    </row>
    <row r="4797" spans="2:3">
      <c r="B4797" s="546"/>
      <c r="C4797" s="546"/>
    </row>
    <row r="4798" spans="2:3">
      <c r="B4798" s="546"/>
      <c r="C4798" s="546"/>
    </row>
    <row r="4799" spans="2:3">
      <c r="B4799" s="546"/>
      <c r="C4799" s="546"/>
    </row>
    <row r="4800" spans="2:3">
      <c r="B4800" s="546"/>
      <c r="C4800" s="546"/>
    </row>
    <row r="4801" spans="2:3">
      <c r="B4801" s="546"/>
      <c r="C4801" s="546"/>
    </row>
    <row r="4802" spans="2:3">
      <c r="B4802" s="546"/>
      <c r="C4802" s="546"/>
    </row>
    <row r="4803" spans="2:3">
      <c r="B4803" s="546"/>
      <c r="C4803" s="546"/>
    </row>
    <row r="4804" spans="2:3">
      <c r="B4804" s="546"/>
      <c r="C4804" s="546"/>
    </row>
    <row r="4805" spans="2:3">
      <c r="B4805" s="546"/>
      <c r="C4805" s="546"/>
    </row>
    <row r="4806" spans="2:3">
      <c r="B4806" s="546"/>
      <c r="C4806" s="546"/>
    </row>
    <row r="4807" spans="2:3">
      <c r="B4807" s="546"/>
      <c r="C4807" s="546"/>
    </row>
    <row r="4808" spans="2:3">
      <c r="B4808" s="546"/>
      <c r="C4808" s="546"/>
    </row>
    <row r="4809" spans="2:3">
      <c r="B4809" s="546"/>
      <c r="C4809" s="546"/>
    </row>
    <row r="4810" spans="2:3">
      <c r="B4810" s="546"/>
      <c r="C4810" s="546"/>
    </row>
    <row r="4811" spans="2:3">
      <c r="B4811" s="546"/>
      <c r="C4811" s="546"/>
    </row>
    <row r="4812" spans="2:3">
      <c r="B4812" s="546"/>
      <c r="C4812" s="546"/>
    </row>
    <row r="4813" spans="2:3">
      <c r="B4813" s="546"/>
      <c r="C4813" s="546"/>
    </row>
    <row r="4814" spans="2:3">
      <c r="B4814" s="546"/>
      <c r="C4814" s="546"/>
    </row>
    <row r="4815" spans="2:3">
      <c r="B4815" s="546"/>
      <c r="C4815" s="546"/>
    </row>
    <row r="4816" spans="2:3">
      <c r="B4816" s="546"/>
      <c r="C4816" s="546"/>
    </row>
    <row r="4817" spans="2:3">
      <c r="B4817" s="546"/>
      <c r="C4817" s="546"/>
    </row>
    <row r="4818" spans="2:3">
      <c r="B4818" s="546"/>
      <c r="C4818" s="546"/>
    </row>
    <row r="4819" spans="2:3">
      <c r="B4819" s="546"/>
      <c r="C4819" s="546"/>
    </row>
    <row r="4820" spans="2:3">
      <c r="B4820" s="546"/>
      <c r="C4820" s="546"/>
    </row>
    <row r="4821" spans="2:3">
      <c r="B4821" s="546"/>
      <c r="C4821" s="546"/>
    </row>
    <row r="4822" spans="2:3">
      <c r="B4822" s="546"/>
      <c r="C4822" s="546"/>
    </row>
    <row r="4823" spans="2:3">
      <c r="B4823" s="546"/>
      <c r="C4823" s="546"/>
    </row>
    <row r="4824" spans="2:3">
      <c r="B4824" s="546"/>
      <c r="C4824" s="546"/>
    </row>
    <row r="4825" spans="2:3">
      <c r="B4825" s="546"/>
      <c r="C4825" s="546"/>
    </row>
    <row r="4826" spans="2:3">
      <c r="B4826" s="546"/>
      <c r="C4826" s="546"/>
    </row>
    <row r="4827" spans="2:3">
      <c r="B4827" s="546"/>
      <c r="C4827" s="546"/>
    </row>
    <row r="4828" spans="2:3">
      <c r="B4828" s="546"/>
      <c r="C4828" s="546"/>
    </row>
    <row r="4829" spans="2:3">
      <c r="B4829" s="546"/>
      <c r="C4829" s="546"/>
    </row>
    <row r="4830" spans="2:3">
      <c r="B4830" s="546"/>
      <c r="C4830" s="546"/>
    </row>
    <row r="4831" spans="2:3">
      <c r="B4831" s="546"/>
      <c r="C4831" s="546"/>
    </row>
    <row r="4832" spans="2:3">
      <c r="B4832" s="546"/>
      <c r="C4832" s="546"/>
    </row>
    <row r="4833" spans="2:3">
      <c r="B4833" s="546"/>
      <c r="C4833" s="546"/>
    </row>
    <row r="4834" spans="2:3">
      <c r="B4834" s="546"/>
      <c r="C4834" s="546"/>
    </row>
    <row r="4835" spans="2:3">
      <c r="B4835" s="546"/>
      <c r="C4835" s="546"/>
    </row>
    <row r="4836" spans="2:3">
      <c r="B4836" s="546"/>
      <c r="C4836" s="546"/>
    </row>
    <row r="4837" spans="2:3">
      <c r="B4837" s="546"/>
      <c r="C4837" s="546"/>
    </row>
    <row r="4838" spans="2:3">
      <c r="B4838" s="546"/>
      <c r="C4838" s="546"/>
    </row>
    <row r="4839" spans="2:3">
      <c r="B4839" s="546"/>
      <c r="C4839" s="546"/>
    </row>
    <row r="4840" spans="2:3">
      <c r="B4840" s="546"/>
      <c r="C4840" s="546"/>
    </row>
    <row r="4841" spans="2:3">
      <c r="B4841" s="546"/>
      <c r="C4841" s="546"/>
    </row>
    <row r="4842" spans="2:3">
      <c r="B4842" s="546"/>
      <c r="C4842" s="546"/>
    </row>
    <row r="4843" spans="2:3">
      <c r="B4843" s="546"/>
      <c r="C4843" s="546"/>
    </row>
    <row r="4844" spans="2:3">
      <c r="B4844" s="546"/>
      <c r="C4844" s="546"/>
    </row>
    <row r="4845" spans="2:3">
      <c r="B4845" s="546"/>
      <c r="C4845" s="546"/>
    </row>
    <row r="4846" spans="2:3">
      <c r="B4846" s="546"/>
      <c r="C4846" s="546"/>
    </row>
    <row r="4847" spans="2:3">
      <c r="B4847" s="546"/>
      <c r="C4847" s="546"/>
    </row>
    <row r="4848" spans="2:3">
      <c r="B4848" s="546"/>
      <c r="C4848" s="546"/>
    </row>
    <row r="4849" spans="2:3">
      <c r="B4849" s="546"/>
      <c r="C4849" s="546"/>
    </row>
    <row r="4850" spans="2:3">
      <c r="B4850" s="546"/>
      <c r="C4850" s="546"/>
    </row>
    <row r="4851" spans="2:3">
      <c r="B4851" s="546"/>
      <c r="C4851" s="546"/>
    </row>
    <row r="4852" spans="2:3">
      <c r="B4852" s="546"/>
      <c r="C4852" s="546"/>
    </row>
    <row r="4853" spans="2:3">
      <c r="B4853" s="546"/>
      <c r="C4853" s="546"/>
    </row>
    <row r="4854" spans="2:3">
      <c r="B4854" s="546"/>
      <c r="C4854" s="546"/>
    </row>
    <row r="4855" spans="2:3">
      <c r="B4855" s="546"/>
      <c r="C4855" s="546"/>
    </row>
    <row r="4856" spans="2:3">
      <c r="B4856" s="546"/>
      <c r="C4856" s="546"/>
    </row>
    <row r="4857" spans="2:3">
      <c r="B4857" s="546"/>
      <c r="C4857" s="546"/>
    </row>
    <row r="4858" spans="2:3">
      <c r="B4858" s="546"/>
      <c r="C4858" s="546"/>
    </row>
    <row r="4859" spans="2:3">
      <c r="B4859" s="546"/>
      <c r="C4859" s="546"/>
    </row>
    <row r="4860" spans="2:3">
      <c r="B4860" s="546"/>
      <c r="C4860" s="546"/>
    </row>
    <row r="4861" spans="2:3">
      <c r="B4861" s="546"/>
      <c r="C4861" s="546"/>
    </row>
    <row r="4862" spans="2:3">
      <c r="B4862" s="546"/>
      <c r="C4862" s="546"/>
    </row>
    <row r="4863" spans="2:3">
      <c r="B4863" s="546"/>
      <c r="C4863" s="546"/>
    </row>
    <row r="4864" spans="2:3">
      <c r="B4864" s="546"/>
      <c r="C4864" s="546"/>
    </row>
    <row r="4865" spans="2:3">
      <c r="B4865" s="546"/>
      <c r="C4865" s="546"/>
    </row>
    <row r="4866" spans="2:3">
      <c r="B4866" s="546"/>
      <c r="C4866" s="546"/>
    </row>
    <row r="4867" spans="2:3">
      <c r="B4867" s="546"/>
      <c r="C4867" s="546"/>
    </row>
    <row r="4868" spans="2:3">
      <c r="B4868" s="546"/>
      <c r="C4868" s="546"/>
    </row>
    <row r="4869" spans="2:3">
      <c r="B4869" s="546"/>
      <c r="C4869" s="546"/>
    </row>
    <row r="4870" spans="2:3">
      <c r="B4870" s="546"/>
      <c r="C4870" s="546"/>
    </row>
    <row r="4871" spans="2:3">
      <c r="B4871" s="546"/>
      <c r="C4871" s="546"/>
    </row>
    <row r="4872" spans="2:3">
      <c r="B4872" s="546"/>
      <c r="C4872" s="546"/>
    </row>
    <row r="4873" spans="2:3">
      <c r="B4873" s="546"/>
      <c r="C4873" s="546"/>
    </row>
    <row r="4874" spans="2:3">
      <c r="B4874" s="546"/>
      <c r="C4874" s="546"/>
    </row>
    <row r="4875" spans="2:3">
      <c r="B4875" s="546"/>
      <c r="C4875" s="546"/>
    </row>
    <row r="4876" spans="2:3">
      <c r="B4876" s="546"/>
      <c r="C4876" s="546"/>
    </row>
    <row r="4877" spans="2:3">
      <c r="B4877" s="546"/>
      <c r="C4877" s="546"/>
    </row>
    <row r="4878" spans="2:3">
      <c r="B4878" s="546"/>
      <c r="C4878" s="546"/>
    </row>
    <row r="4879" spans="2:3">
      <c r="B4879" s="546"/>
      <c r="C4879" s="546"/>
    </row>
    <row r="4880" spans="2:3">
      <c r="B4880" s="546"/>
      <c r="C4880" s="546"/>
    </row>
    <row r="4881" spans="2:3">
      <c r="B4881" s="546"/>
      <c r="C4881" s="546"/>
    </row>
    <row r="4882" spans="2:3">
      <c r="B4882" s="546"/>
      <c r="C4882" s="546"/>
    </row>
    <row r="4883" spans="2:3">
      <c r="B4883" s="546"/>
      <c r="C4883" s="546"/>
    </row>
    <row r="4884" spans="2:3">
      <c r="B4884" s="546"/>
      <c r="C4884" s="546"/>
    </row>
    <row r="4885" spans="2:3">
      <c r="B4885" s="546"/>
      <c r="C4885" s="546"/>
    </row>
    <row r="4886" spans="2:3">
      <c r="B4886" s="546"/>
      <c r="C4886" s="546"/>
    </row>
    <row r="4887" spans="2:3">
      <c r="B4887" s="546"/>
      <c r="C4887" s="546"/>
    </row>
    <row r="4888" spans="2:3">
      <c r="B4888" s="546"/>
      <c r="C4888" s="546"/>
    </row>
    <row r="4889" spans="2:3">
      <c r="B4889" s="546"/>
      <c r="C4889" s="546"/>
    </row>
    <row r="4890" spans="2:3">
      <c r="B4890" s="546"/>
      <c r="C4890" s="546"/>
    </row>
    <row r="4891" spans="2:3">
      <c r="B4891" s="546"/>
      <c r="C4891" s="546"/>
    </row>
    <row r="4892" spans="2:3">
      <c r="B4892" s="546"/>
      <c r="C4892" s="546"/>
    </row>
    <row r="4893" spans="2:3">
      <c r="B4893" s="546"/>
      <c r="C4893" s="546"/>
    </row>
    <row r="4894" spans="2:3">
      <c r="B4894" s="546"/>
      <c r="C4894" s="546"/>
    </row>
    <row r="4895" spans="2:3">
      <c r="B4895" s="546"/>
      <c r="C4895" s="546"/>
    </row>
    <row r="4896" spans="2:3">
      <c r="B4896" s="546"/>
      <c r="C4896" s="546"/>
    </row>
    <row r="4897" spans="2:3">
      <c r="B4897" s="546"/>
      <c r="C4897" s="546"/>
    </row>
    <row r="4898" spans="2:3">
      <c r="B4898" s="546"/>
      <c r="C4898" s="546"/>
    </row>
    <row r="4899" spans="2:3">
      <c r="B4899" s="546"/>
      <c r="C4899" s="546"/>
    </row>
    <row r="4900" spans="2:3">
      <c r="B4900" s="546"/>
      <c r="C4900" s="546"/>
    </row>
    <row r="4901" spans="2:3">
      <c r="B4901" s="546"/>
      <c r="C4901" s="546"/>
    </row>
    <row r="4902" spans="2:3">
      <c r="B4902" s="546"/>
      <c r="C4902" s="546"/>
    </row>
    <row r="4903" spans="2:3">
      <c r="B4903" s="546"/>
      <c r="C4903" s="546"/>
    </row>
    <row r="4904" spans="2:3">
      <c r="B4904" s="546"/>
      <c r="C4904" s="546"/>
    </row>
    <row r="4905" spans="2:3">
      <c r="B4905" s="546"/>
      <c r="C4905" s="546"/>
    </row>
    <row r="4906" spans="2:3">
      <c r="B4906" s="546"/>
      <c r="C4906" s="546"/>
    </row>
    <row r="4907" spans="2:3">
      <c r="B4907" s="546"/>
      <c r="C4907" s="546"/>
    </row>
    <row r="4908" spans="2:3">
      <c r="B4908" s="546"/>
      <c r="C4908" s="546"/>
    </row>
    <row r="4909" spans="2:3">
      <c r="B4909" s="546"/>
      <c r="C4909" s="546"/>
    </row>
    <row r="4910" spans="2:3">
      <c r="B4910" s="546"/>
      <c r="C4910" s="546"/>
    </row>
    <row r="4911" spans="2:3">
      <c r="B4911" s="546"/>
      <c r="C4911" s="546"/>
    </row>
    <row r="4912" spans="2:3">
      <c r="B4912" s="546"/>
      <c r="C4912" s="546"/>
    </row>
    <row r="4913" spans="2:3">
      <c r="B4913" s="546"/>
      <c r="C4913" s="546"/>
    </row>
    <row r="4914" spans="2:3">
      <c r="B4914" s="546"/>
      <c r="C4914" s="546"/>
    </row>
    <row r="4915" spans="2:3">
      <c r="B4915" s="546"/>
      <c r="C4915" s="546"/>
    </row>
    <row r="4916" spans="2:3">
      <c r="B4916" s="546"/>
      <c r="C4916" s="546"/>
    </row>
    <row r="4917" spans="2:3">
      <c r="B4917" s="546"/>
      <c r="C4917" s="546"/>
    </row>
    <row r="4918" spans="2:3">
      <c r="B4918" s="546"/>
      <c r="C4918" s="546"/>
    </row>
    <row r="4919" spans="2:3">
      <c r="B4919" s="546"/>
      <c r="C4919" s="546"/>
    </row>
    <row r="4920" spans="2:3">
      <c r="B4920" s="546"/>
      <c r="C4920" s="546"/>
    </row>
    <row r="4921" spans="2:3">
      <c r="B4921" s="546"/>
      <c r="C4921" s="546"/>
    </row>
    <row r="4922" spans="2:3">
      <c r="B4922" s="546"/>
      <c r="C4922" s="546"/>
    </row>
    <row r="4923" spans="2:3">
      <c r="B4923" s="546"/>
      <c r="C4923" s="546"/>
    </row>
    <row r="4924" spans="2:3">
      <c r="B4924" s="546"/>
      <c r="C4924" s="546"/>
    </row>
    <row r="4925" spans="2:3">
      <c r="B4925" s="546"/>
      <c r="C4925" s="546"/>
    </row>
    <row r="4926" spans="2:3">
      <c r="B4926" s="546"/>
      <c r="C4926" s="546"/>
    </row>
    <row r="4927" spans="2:3">
      <c r="B4927" s="546"/>
      <c r="C4927" s="546"/>
    </row>
    <row r="4928" spans="2:3">
      <c r="B4928" s="546"/>
      <c r="C4928" s="546"/>
    </row>
    <row r="4929" spans="2:3">
      <c r="B4929" s="546"/>
      <c r="C4929" s="546"/>
    </row>
    <row r="4930" spans="2:3">
      <c r="B4930" s="546"/>
      <c r="C4930" s="546"/>
    </row>
    <row r="4931" spans="2:3">
      <c r="B4931" s="546"/>
      <c r="C4931" s="546"/>
    </row>
    <row r="4932" spans="2:3">
      <c r="B4932" s="546"/>
      <c r="C4932" s="546"/>
    </row>
    <row r="4933" spans="2:3">
      <c r="B4933" s="546"/>
      <c r="C4933" s="546"/>
    </row>
    <row r="4934" spans="2:3">
      <c r="B4934" s="546"/>
      <c r="C4934" s="546"/>
    </row>
    <row r="4935" spans="2:3">
      <c r="B4935" s="546"/>
      <c r="C4935" s="546"/>
    </row>
    <row r="4936" spans="2:3">
      <c r="B4936" s="546"/>
      <c r="C4936" s="546"/>
    </row>
    <row r="4937" spans="2:3">
      <c r="B4937" s="546"/>
      <c r="C4937" s="546"/>
    </row>
    <row r="4938" spans="2:3">
      <c r="B4938" s="546"/>
      <c r="C4938" s="546"/>
    </row>
    <row r="4939" spans="2:3">
      <c r="B4939" s="546"/>
      <c r="C4939" s="546"/>
    </row>
    <row r="4940" spans="2:3">
      <c r="B4940" s="546"/>
      <c r="C4940" s="546"/>
    </row>
    <row r="4941" spans="2:3">
      <c r="B4941" s="546"/>
      <c r="C4941" s="546"/>
    </row>
    <row r="4942" spans="2:3">
      <c r="B4942" s="546"/>
      <c r="C4942" s="546"/>
    </row>
    <row r="4943" spans="2:3">
      <c r="B4943" s="546"/>
      <c r="C4943" s="546"/>
    </row>
    <row r="4944" spans="2:3">
      <c r="B4944" s="546"/>
      <c r="C4944" s="546"/>
    </row>
    <row r="4945" spans="2:3">
      <c r="B4945" s="546"/>
      <c r="C4945" s="546"/>
    </row>
    <row r="4946" spans="2:3">
      <c r="B4946" s="546"/>
      <c r="C4946" s="546"/>
    </row>
    <row r="4947" spans="2:3">
      <c r="B4947" s="546"/>
      <c r="C4947" s="546"/>
    </row>
    <row r="4948" spans="2:3">
      <c r="B4948" s="546"/>
      <c r="C4948" s="546"/>
    </row>
    <row r="4949" spans="2:3">
      <c r="B4949" s="546"/>
      <c r="C4949" s="546"/>
    </row>
    <row r="4950" spans="2:3">
      <c r="B4950" s="546"/>
      <c r="C4950" s="546"/>
    </row>
    <row r="4951" spans="2:3">
      <c r="B4951" s="546"/>
      <c r="C4951" s="546"/>
    </row>
    <row r="4952" spans="2:3">
      <c r="B4952" s="546"/>
      <c r="C4952" s="546"/>
    </row>
    <row r="4953" spans="2:3">
      <c r="B4953" s="546"/>
      <c r="C4953" s="546"/>
    </row>
    <row r="4954" spans="2:3">
      <c r="B4954" s="546"/>
      <c r="C4954" s="546"/>
    </row>
    <row r="4955" spans="2:3">
      <c r="B4955" s="546"/>
      <c r="C4955" s="546"/>
    </row>
    <row r="4956" spans="2:3">
      <c r="B4956" s="546"/>
      <c r="C4956" s="546"/>
    </row>
    <row r="4957" spans="2:3">
      <c r="B4957" s="546"/>
      <c r="C4957" s="546"/>
    </row>
    <row r="4958" spans="2:3">
      <c r="B4958" s="546"/>
      <c r="C4958" s="546"/>
    </row>
    <row r="4959" spans="2:3">
      <c r="B4959" s="546"/>
      <c r="C4959" s="546"/>
    </row>
    <row r="4960" spans="2:3">
      <c r="B4960" s="546"/>
      <c r="C4960" s="546"/>
    </row>
    <row r="4961" spans="2:3">
      <c r="B4961" s="546"/>
      <c r="C4961" s="546"/>
    </row>
    <row r="4962" spans="2:3">
      <c r="B4962" s="546"/>
      <c r="C4962" s="546"/>
    </row>
    <row r="4963" spans="2:3">
      <c r="B4963" s="546"/>
      <c r="C4963" s="546"/>
    </row>
    <row r="4964" spans="2:3">
      <c r="B4964" s="546"/>
      <c r="C4964" s="546"/>
    </row>
    <row r="4965" spans="2:3">
      <c r="B4965" s="546"/>
      <c r="C4965" s="546"/>
    </row>
    <row r="4966" spans="2:3">
      <c r="B4966" s="546"/>
      <c r="C4966" s="546"/>
    </row>
    <row r="4967" spans="2:3">
      <c r="B4967" s="546"/>
      <c r="C4967" s="546"/>
    </row>
    <row r="4968" spans="2:3">
      <c r="B4968" s="546"/>
      <c r="C4968" s="546"/>
    </row>
    <row r="4969" spans="2:3">
      <c r="B4969" s="546"/>
      <c r="C4969" s="546"/>
    </row>
    <row r="4970" spans="2:3">
      <c r="B4970" s="546"/>
      <c r="C4970" s="546"/>
    </row>
    <row r="4971" spans="2:3">
      <c r="B4971" s="546"/>
      <c r="C4971" s="546"/>
    </row>
    <row r="4972" spans="2:3">
      <c r="B4972" s="546"/>
      <c r="C4972" s="546"/>
    </row>
    <row r="4973" spans="2:3">
      <c r="B4973" s="546"/>
      <c r="C4973" s="546"/>
    </row>
    <row r="4974" spans="2:3">
      <c r="B4974" s="546"/>
      <c r="C4974" s="546"/>
    </row>
    <row r="4975" spans="2:3">
      <c r="B4975" s="546"/>
      <c r="C4975" s="546"/>
    </row>
    <row r="4976" spans="2:3">
      <c r="B4976" s="546"/>
      <c r="C4976" s="546"/>
    </row>
    <row r="4977" spans="2:3">
      <c r="B4977" s="546"/>
      <c r="C4977" s="546"/>
    </row>
    <row r="4978" spans="2:3">
      <c r="B4978" s="546"/>
      <c r="C4978" s="546"/>
    </row>
    <row r="4979" spans="2:3">
      <c r="B4979" s="546"/>
      <c r="C4979" s="546"/>
    </row>
    <row r="4980" spans="2:3">
      <c r="B4980" s="546"/>
      <c r="C4980" s="546"/>
    </row>
    <row r="4981" spans="2:3">
      <c r="B4981" s="546"/>
      <c r="C4981" s="546"/>
    </row>
    <row r="4982" spans="2:3">
      <c r="B4982" s="546"/>
      <c r="C4982" s="546"/>
    </row>
    <row r="4983" spans="2:3">
      <c r="B4983" s="546"/>
      <c r="C4983" s="546"/>
    </row>
    <row r="4984" spans="2:3">
      <c r="B4984" s="546"/>
      <c r="C4984" s="546"/>
    </row>
    <row r="4985" spans="2:3">
      <c r="B4985" s="546"/>
      <c r="C4985" s="546"/>
    </row>
    <row r="4986" spans="2:3">
      <c r="B4986" s="546"/>
      <c r="C4986" s="546"/>
    </row>
    <row r="4987" spans="2:3">
      <c r="B4987" s="546"/>
      <c r="C4987" s="546"/>
    </row>
    <row r="4988" spans="2:3">
      <c r="B4988" s="546"/>
      <c r="C4988" s="546"/>
    </row>
    <row r="4989" spans="2:3">
      <c r="B4989" s="546"/>
      <c r="C4989" s="546"/>
    </row>
    <row r="4990" spans="2:3">
      <c r="B4990" s="546"/>
      <c r="C4990" s="546"/>
    </row>
    <row r="4991" spans="2:3">
      <c r="B4991" s="546"/>
      <c r="C4991" s="546"/>
    </row>
    <row r="4992" spans="2:3">
      <c r="B4992" s="546"/>
      <c r="C4992" s="546"/>
    </row>
    <row r="4993" spans="2:3">
      <c r="B4993" s="546"/>
      <c r="C4993" s="546"/>
    </row>
    <row r="4994" spans="2:3">
      <c r="B4994" s="546"/>
      <c r="C4994" s="546"/>
    </row>
    <row r="4995" spans="2:3">
      <c r="B4995" s="546"/>
      <c r="C4995" s="546"/>
    </row>
    <row r="4996" spans="2:3">
      <c r="B4996" s="546"/>
      <c r="C4996" s="546"/>
    </row>
    <row r="4997" spans="2:3">
      <c r="B4997" s="546"/>
      <c r="C4997" s="546"/>
    </row>
    <row r="4998" spans="2:3">
      <c r="B4998" s="546"/>
      <c r="C4998" s="546"/>
    </row>
    <row r="4999" spans="2:3">
      <c r="B4999" s="546"/>
      <c r="C4999" s="546"/>
    </row>
    <row r="5000" spans="2:3">
      <c r="B5000" s="546"/>
      <c r="C5000" s="546"/>
    </row>
    <row r="5001" spans="2:3">
      <c r="B5001" s="546"/>
      <c r="C5001" s="546"/>
    </row>
    <row r="5002" spans="2:3">
      <c r="B5002" s="546"/>
      <c r="C5002" s="546"/>
    </row>
    <row r="5003" spans="2:3">
      <c r="B5003" s="546"/>
      <c r="C5003" s="546"/>
    </row>
    <row r="5004" spans="2:3">
      <c r="B5004" s="546"/>
      <c r="C5004" s="546"/>
    </row>
    <row r="5005" spans="2:3">
      <c r="B5005" s="546"/>
      <c r="C5005" s="546"/>
    </row>
    <row r="5006" spans="2:3">
      <c r="B5006" s="546"/>
      <c r="C5006" s="546"/>
    </row>
    <row r="5007" spans="2:3">
      <c r="B5007" s="546"/>
      <c r="C5007" s="546"/>
    </row>
    <row r="5008" spans="2:3">
      <c r="B5008" s="546"/>
      <c r="C5008" s="546"/>
    </row>
    <row r="5009" spans="2:3">
      <c r="B5009" s="546"/>
      <c r="C5009" s="546"/>
    </row>
    <row r="5010" spans="2:3">
      <c r="B5010" s="546"/>
      <c r="C5010" s="546"/>
    </row>
    <row r="5011" spans="2:3">
      <c r="B5011" s="546"/>
      <c r="C5011" s="546"/>
    </row>
    <row r="5012" spans="2:3">
      <c r="B5012" s="546"/>
      <c r="C5012" s="546"/>
    </row>
    <row r="5013" spans="2:3">
      <c r="B5013" s="546"/>
      <c r="C5013" s="546"/>
    </row>
    <row r="5014" spans="2:3">
      <c r="B5014" s="546"/>
      <c r="C5014" s="546"/>
    </row>
    <row r="5015" spans="2:3">
      <c r="B5015" s="546"/>
      <c r="C5015" s="546"/>
    </row>
    <row r="5016" spans="2:3">
      <c r="B5016" s="546"/>
      <c r="C5016" s="546"/>
    </row>
    <row r="5017" spans="2:3">
      <c r="B5017" s="546"/>
      <c r="C5017" s="546"/>
    </row>
    <row r="5018" spans="2:3">
      <c r="B5018" s="546"/>
      <c r="C5018" s="546"/>
    </row>
    <row r="5019" spans="2:3">
      <c r="B5019" s="546"/>
      <c r="C5019" s="546"/>
    </row>
    <row r="5020" spans="2:3">
      <c r="B5020" s="546"/>
      <c r="C5020" s="546"/>
    </row>
    <row r="5021" spans="2:3">
      <c r="B5021" s="546"/>
      <c r="C5021" s="546"/>
    </row>
    <row r="5022" spans="2:3">
      <c r="B5022" s="546"/>
      <c r="C5022" s="546"/>
    </row>
    <row r="5023" spans="2:3">
      <c r="B5023" s="546"/>
      <c r="C5023" s="546"/>
    </row>
    <row r="5024" spans="2:3">
      <c r="B5024" s="546"/>
      <c r="C5024" s="546"/>
    </row>
    <row r="5025" spans="2:3">
      <c r="B5025" s="546"/>
      <c r="C5025" s="546"/>
    </row>
    <row r="5026" spans="2:3">
      <c r="B5026" s="546"/>
      <c r="C5026" s="546"/>
    </row>
    <row r="5027" spans="2:3">
      <c r="B5027" s="546"/>
      <c r="C5027" s="546"/>
    </row>
    <row r="5028" spans="2:3">
      <c r="B5028" s="546"/>
      <c r="C5028" s="546"/>
    </row>
    <row r="5029" spans="2:3">
      <c r="B5029" s="546"/>
      <c r="C5029" s="546"/>
    </row>
    <row r="5030" spans="2:3">
      <c r="B5030" s="546"/>
      <c r="C5030" s="546"/>
    </row>
    <row r="5031" spans="2:3">
      <c r="B5031" s="546"/>
      <c r="C5031" s="546"/>
    </row>
    <row r="5032" spans="2:3">
      <c r="B5032" s="546"/>
      <c r="C5032" s="546"/>
    </row>
    <row r="5033" spans="2:3">
      <c r="B5033" s="546"/>
      <c r="C5033" s="546"/>
    </row>
    <row r="5034" spans="2:3">
      <c r="B5034" s="546"/>
      <c r="C5034" s="546"/>
    </row>
    <row r="5035" spans="2:3">
      <c r="B5035" s="546"/>
      <c r="C5035" s="546"/>
    </row>
    <row r="5036" spans="2:3">
      <c r="B5036" s="546"/>
      <c r="C5036" s="546"/>
    </row>
    <row r="5037" spans="2:3">
      <c r="B5037" s="546"/>
      <c r="C5037" s="546"/>
    </row>
    <row r="5038" spans="2:3">
      <c r="B5038" s="546"/>
      <c r="C5038" s="546"/>
    </row>
    <row r="5039" spans="2:3">
      <c r="B5039" s="546"/>
      <c r="C5039" s="546"/>
    </row>
    <row r="5040" spans="2:3">
      <c r="B5040" s="546"/>
      <c r="C5040" s="546"/>
    </row>
    <row r="5041" spans="2:3">
      <c r="B5041" s="546"/>
      <c r="C5041" s="546"/>
    </row>
    <row r="5042" spans="2:3">
      <c r="B5042" s="546"/>
      <c r="C5042" s="546"/>
    </row>
    <row r="5043" spans="2:3">
      <c r="B5043" s="546"/>
      <c r="C5043" s="546"/>
    </row>
    <row r="5044" spans="2:3">
      <c r="B5044" s="546"/>
      <c r="C5044" s="546"/>
    </row>
    <row r="5045" spans="2:3">
      <c r="B5045" s="546"/>
      <c r="C5045" s="546"/>
    </row>
    <row r="5046" spans="2:3">
      <c r="B5046" s="546"/>
      <c r="C5046" s="546"/>
    </row>
    <row r="5047" spans="2:3">
      <c r="B5047" s="546"/>
      <c r="C5047" s="546"/>
    </row>
    <row r="5048" spans="2:3">
      <c r="B5048" s="546"/>
      <c r="C5048" s="546"/>
    </row>
    <row r="5049" spans="2:3">
      <c r="B5049" s="546"/>
      <c r="C5049" s="546"/>
    </row>
    <row r="5050" spans="2:3">
      <c r="B5050" s="546"/>
      <c r="C5050" s="546"/>
    </row>
    <row r="5051" spans="2:3">
      <c r="B5051" s="546"/>
      <c r="C5051" s="546"/>
    </row>
    <row r="5052" spans="2:3">
      <c r="B5052" s="546"/>
      <c r="C5052" s="546"/>
    </row>
    <row r="5053" spans="2:3">
      <c r="B5053" s="546"/>
      <c r="C5053" s="546"/>
    </row>
    <row r="5054" spans="2:3">
      <c r="B5054" s="546"/>
      <c r="C5054" s="546"/>
    </row>
    <row r="5055" spans="2:3">
      <c r="B5055" s="546"/>
      <c r="C5055" s="546"/>
    </row>
    <row r="5056" spans="2:3">
      <c r="B5056" s="546"/>
      <c r="C5056" s="546"/>
    </row>
    <row r="5057" spans="2:3">
      <c r="B5057" s="546"/>
      <c r="C5057" s="546"/>
    </row>
    <row r="5058" spans="2:3">
      <c r="B5058" s="546"/>
      <c r="C5058" s="546"/>
    </row>
    <row r="5059" spans="2:3">
      <c r="B5059" s="546"/>
      <c r="C5059" s="546"/>
    </row>
    <row r="5060" spans="2:3">
      <c r="B5060" s="546"/>
      <c r="C5060" s="546"/>
    </row>
    <row r="5061" spans="2:3">
      <c r="B5061" s="546"/>
      <c r="C5061" s="546"/>
    </row>
    <row r="5062" spans="2:3">
      <c r="B5062" s="546"/>
      <c r="C5062" s="546"/>
    </row>
    <row r="5063" spans="2:3">
      <c r="B5063" s="546"/>
      <c r="C5063" s="546"/>
    </row>
    <row r="5064" spans="2:3">
      <c r="B5064" s="546"/>
      <c r="C5064" s="546"/>
    </row>
    <row r="5065" spans="2:3">
      <c r="B5065" s="546"/>
      <c r="C5065" s="546"/>
    </row>
    <row r="5066" spans="2:3">
      <c r="B5066" s="546"/>
      <c r="C5066" s="546"/>
    </row>
    <row r="5067" spans="2:3">
      <c r="B5067" s="546"/>
      <c r="C5067" s="546"/>
    </row>
    <row r="5068" spans="2:3">
      <c r="B5068" s="546"/>
      <c r="C5068" s="546"/>
    </row>
    <row r="5069" spans="2:3">
      <c r="B5069" s="546"/>
      <c r="C5069" s="546"/>
    </row>
    <row r="5070" spans="2:3">
      <c r="B5070" s="546"/>
      <c r="C5070" s="546"/>
    </row>
    <row r="5071" spans="2:3">
      <c r="B5071" s="546"/>
      <c r="C5071" s="546"/>
    </row>
    <row r="5072" spans="2:3">
      <c r="B5072" s="546"/>
      <c r="C5072" s="546"/>
    </row>
    <row r="5073" spans="2:3">
      <c r="B5073" s="546"/>
      <c r="C5073" s="546"/>
    </row>
    <row r="5074" spans="2:3">
      <c r="B5074" s="546"/>
      <c r="C5074" s="546"/>
    </row>
    <row r="5075" spans="2:3">
      <c r="B5075" s="546"/>
      <c r="C5075" s="546"/>
    </row>
    <row r="5076" spans="2:3">
      <c r="B5076" s="546"/>
      <c r="C5076" s="546"/>
    </row>
    <row r="5077" spans="2:3">
      <c r="B5077" s="546"/>
      <c r="C5077" s="546"/>
    </row>
    <row r="5078" spans="2:3">
      <c r="B5078" s="546"/>
      <c r="C5078" s="546"/>
    </row>
    <row r="5079" spans="2:3">
      <c r="B5079" s="546"/>
      <c r="C5079" s="546"/>
    </row>
    <row r="5080" spans="2:3">
      <c r="B5080" s="546"/>
      <c r="C5080" s="546"/>
    </row>
    <row r="5081" spans="2:3">
      <c r="B5081" s="546"/>
      <c r="C5081" s="546"/>
    </row>
    <row r="5082" spans="2:3">
      <c r="B5082" s="546"/>
      <c r="C5082" s="546"/>
    </row>
    <row r="5083" spans="2:3">
      <c r="B5083" s="546"/>
      <c r="C5083" s="546"/>
    </row>
    <row r="5084" spans="2:3">
      <c r="B5084" s="546"/>
      <c r="C5084" s="546"/>
    </row>
    <row r="5085" spans="2:3">
      <c r="B5085" s="546"/>
      <c r="C5085" s="546"/>
    </row>
    <row r="5086" spans="2:3">
      <c r="B5086" s="546"/>
      <c r="C5086" s="546"/>
    </row>
    <row r="5087" spans="2:3">
      <c r="B5087" s="546"/>
      <c r="C5087" s="546"/>
    </row>
    <row r="5088" spans="2:3">
      <c r="B5088" s="546"/>
      <c r="C5088" s="546"/>
    </row>
    <row r="5089" spans="2:3">
      <c r="B5089" s="546"/>
      <c r="C5089" s="546"/>
    </row>
    <row r="5090" spans="2:3">
      <c r="B5090" s="546"/>
      <c r="C5090" s="546"/>
    </row>
    <row r="5091" spans="2:3">
      <c r="B5091" s="546"/>
      <c r="C5091" s="546"/>
    </row>
    <row r="5092" spans="2:3">
      <c r="B5092" s="546"/>
      <c r="C5092" s="546"/>
    </row>
    <row r="5093" spans="2:3">
      <c r="B5093" s="546"/>
      <c r="C5093" s="546"/>
    </row>
    <row r="5094" spans="2:3">
      <c r="B5094" s="546"/>
      <c r="C5094" s="546"/>
    </row>
    <row r="5095" spans="2:3">
      <c r="B5095" s="546"/>
      <c r="C5095" s="546"/>
    </row>
    <row r="5096" spans="2:3">
      <c r="B5096" s="546"/>
      <c r="C5096" s="546"/>
    </row>
    <row r="5097" spans="2:3">
      <c r="B5097" s="546"/>
      <c r="C5097" s="546"/>
    </row>
    <row r="5098" spans="2:3">
      <c r="B5098" s="546"/>
      <c r="C5098" s="546"/>
    </row>
    <row r="5099" spans="2:3">
      <c r="B5099" s="546"/>
      <c r="C5099" s="546"/>
    </row>
    <row r="5100" spans="2:3">
      <c r="B5100" s="546"/>
      <c r="C5100" s="546"/>
    </row>
    <row r="5101" spans="2:3">
      <c r="B5101" s="546"/>
      <c r="C5101" s="546"/>
    </row>
    <row r="5102" spans="2:3">
      <c r="B5102" s="546"/>
      <c r="C5102" s="546"/>
    </row>
    <row r="5103" spans="2:3">
      <c r="B5103" s="546"/>
      <c r="C5103" s="546"/>
    </row>
    <row r="5104" spans="2:3">
      <c r="B5104" s="546"/>
      <c r="C5104" s="546"/>
    </row>
    <row r="5105" spans="2:3">
      <c r="B5105" s="546"/>
      <c r="C5105" s="546"/>
    </row>
    <row r="5106" spans="2:3">
      <c r="B5106" s="546"/>
      <c r="C5106" s="546"/>
    </row>
    <row r="5107" spans="2:3">
      <c r="B5107" s="546"/>
      <c r="C5107" s="546"/>
    </row>
    <row r="5108" spans="2:3">
      <c r="B5108" s="546"/>
      <c r="C5108" s="546"/>
    </row>
    <row r="5109" spans="2:3">
      <c r="B5109" s="546"/>
      <c r="C5109" s="546"/>
    </row>
    <row r="5110" spans="2:3">
      <c r="B5110" s="546"/>
      <c r="C5110" s="546"/>
    </row>
    <row r="5111" spans="2:3">
      <c r="B5111" s="546"/>
      <c r="C5111" s="546"/>
    </row>
    <row r="5112" spans="2:3">
      <c r="B5112" s="546"/>
      <c r="C5112" s="546"/>
    </row>
    <row r="5113" spans="2:3">
      <c r="B5113" s="546"/>
      <c r="C5113" s="546"/>
    </row>
    <row r="5114" spans="2:3">
      <c r="B5114" s="546"/>
      <c r="C5114" s="546"/>
    </row>
    <row r="5115" spans="2:3">
      <c r="B5115" s="546"/>
      <c r="C5115" s="546"/>
    </row>
    <row r="5116" spans="2:3">
      <c r="B5116" s="546"/>
      <c r="C5116" s="546"/>
    </row>
    <row r="5117" spans="2:3">
      <c r="B5117" s="546"/>
      <c r="C5117" s="546"/>
    </row>
    <row r="5118" spans="2:3">
      <c r="B5118" s="546"/>
      <c r="C5118" s="546"/>
    </row>
    <row r="5119" spans="2:3">
      <c r="B5119" s="546"/>
      <c r="C5119" s="546"/>
    </row>
    <row r="5120" spans="2:3">
      <c r="B5120" s="546"/>
      <c r="C5120" s="546"/>
    </row>
    <row r="5121" spans="2:3">
      <c r="B5121" s="546"/>
      <c r="C5121" s="546"/>
    </row>
    <row r="5122" spans="2:3">
      <c r="B5122" s="546"/>
      <c r="C5122" s="546"/>
    </row>
    <row r="5123" spans="2:3">
      <c r="B5123" s="546"/>
      <c r="C5123" s="546"/>
    </row>
    <row r="5124" spans="2:3">
      <c r="B5124" s="546"/>
      <c r="C5124" s="546"/>
    </row>
    <row r="5125" spans="2:3">
      <c r="B5125" s="546"/>
      <c r="C5125" s="546"/>
    </row>
    <row r="5126" spans="2:3">
      <c r="B5126" s="546"/>
      <c r="C5126" s="546"/>
    </row>
    <row r="5127" spans="2:3">
      <c r="B5127" s="546"/>
      <c r="C5127" s="546"/>
    </row>
    <row r="5128" spans="2:3">
      <c r="B5128" s="546"/>
      <c r="C5128" s="546"/>
    </row>
    <row r="5129" spans="2:3">
      <c r="B5129" s="546"/>
      <c r="C5129" s="546"/>
    </row>
    <row r="5130" spans="2:3">
      <c r="B5130" s="546"/>
      <c r="C5130" s="546"/>
    </row>
    <row r="5131" spans="2:3">
      <c r="B5131" s="546"/>
      <c r="C5131" s="546"/>
    </row>
    <row r="5132" spans="2:3">
      <c r="B5132" s="546"/>
      <c r="C5132" s="546"/>
    </row>
    <row r="5133" spans="2:3">
      <c r="B5133" s="546"/>
      <c r="C5133" s="546"/>
    </row>
    <row r="5134" spans="2:3">
      <c r="B5134" s="546"/>
      <c r="C5134" s="546"/>
    </row>
    <row r="5135" spans="2:3">
      <c r="B5135" s="546"/>
      <c r="C5135" s="546"/>
    </row>
    <row r="5136" spans="2:3">
      <c r="B5136" s="546"/>
      <c r="C5136" s="546"/>
    </row>
    <row r="5137" spans="2:3">
      <c r="B5137" s="546"/>
      <c r="C5137" s="546"/>
    </row>
    <row r="5138" spans="2:3">
      <c r="B5138" s="546"/>
      <c r="C5138" s="546"/>
    </row>
    <row r="5139" spans="2:3">
      <c r="B5139" s="546"/>
      <c r="C5139" s="546"/>
    </row>
    <row r="5140" spans="2:3">
      <c r="B5140" s="546"/>
      <c r="C5140" s="546"/>
    </row>
    <row r="5141" spans="2:3">
      <c r="B5141" s="546"/>
      <c r="C5141" s="546"/>
    </row>
    <row r="5142" spans="2:3">
      <c r="B5142" s="546"/>
      <c r="C5142" s="546"/>
    </row>
    <row r="5143" spans="2:3">
      <c r="B5143" s="546"/>
      <c r="C5143" s="546"/>
    </row>
    <row r="5144" spans="2:3">
      <c r="B5144" s="546"/>
      <c r="C5144" s="546"/>
    </row>
    <row r="5145" spans="2:3">
      <c r="B5145" s="546"/>
      <c r="C5145" s="546"/>
    </row>
    <row r="5146" spans="2:3">
      <c r="B5146" s="546"/>
      <c r="C5146" s="546"/>
    </row>
    <row r="5147" spans="2:3">
      <c r="B5147" s="546"/>
      <c r="C5147" s="546"/>
    </row>
    <row r="5148" spans="2:3">
      <c r="B5148" s="546"/>
      <c r="C5148" s="546"/>
    </row>
    <row r="5149" spans="2:3">
      <c r="B5149" s="546"/>
      <c r="C5149" s="546"/>
    </row>
    <row r="5150" spans="2:3">
      <c r="B5150" s="546"/>
      <c r="C5150" s="546"/>
    </row>
    <row r="5151" spans="2:3">
      <c r="B5151" s="546"/>
      <c r="C5151" s="546"/>
    </row>
    <row r="5152" spans="2:3">
      <c r="B5152" s="546"/>
      <c r="C5152" s="546"/>
    </row>
    <row r="5153" spans="2:3">
      <c r="B5153" s="546"/>
      <c r="C5153" s="546"/>
    </row>
    <row r="5154" spans="2:3">
      <c r="B5154" s="546"/>
      <c r="C5154" s="546"/>
    </row>
    <row r="5155" spans="2:3">
      <c r="B5155" s="546"/>
      <c r="C5155" s="546"/>
    </row>
    <row r="5156" spans="2:3">
      <c r="B5156" s="546"/>
      <c r="C5156" s="546"/>
    </row>
    <row r="5157" spans="2:3">
      <c r="B5157" s="546"/>
      <c r="C5157" s="546"/>
    </row>
    <row r="5158" spans="2:3">
      <c r="B5158" s="546"/>
      <c r="C5158" s="546"/>
    </row>
    <row r="5159" spans="2:3">
      <c r="B5159" s="546"/>
      <c r="C5159" s="546"/>
    </row>
    <row r="5160" spans="2:3">
      <c r="B5160" s="546"/>
      <c r="C5160" s="546"/>
    </row>
    <row r="5161" spans="2:3">
      <c r="B5161" s="546"/>
      <c r="C5161" s="546"/>
    </row>
    <row r="5162" spans="2:3">
      <c r="B5162" s="546"/>
      <c r="C5162" s="546"/>
    </row>
    <row r="5163" spans="2:3">
      <c r="B5163" s="546"/>
      <c r="C5163" s="546"/>
    </row>
    <row r="5164" spans="2:3">
      <c r="B5164" s="546"/>
      <c r="C5164" s="546"/>
    </row>
    <row r="5165" spans="2:3">
      <c r="B5165" s="546"/>
      <c r="C5165" s="546"/>
    </row>
    <row r="5166" spans="2:3">
      <c r="B5166" s="546"/>
      <c r="C5166" s="546"/>
    </row>
    <row r="5167" spans="2:3">
      <c r="B5167" s="546"/>
      <c r="C5167" s="546"/>
    </row>
    <row r="5168" spans="2:3">
      <c r="B5168" s="546"/>
      <c r="C5168" s="546"/>
    </row>
    <row r="5169" spans="2:3">
      <c r="B5169" s="546"/>
      <c r="C5169" s="546"/>
    </row>
    <row r="5170" spans="2:3">
      <c r="B5170" s="546"/>
      <c r="C5170" s="546"/>
    </row>
    <row r="5171" spans="2:3">
      <c r="B5171" s="546"/>
      <c r="C5171" s="546"/>
    </row>
    <row r="5172" spans="2:3">
      <c r="B5172" s="546"/>
      <c r="C5172" s="546"/>
    </row>
    <row r="5173" spans="2:3">
      <c r="B5173" s="546"/>
      <c r="C5173" s="546"/>
    </row>
    <row r="5174" spans="2:3">
      <c r="B5174" s="546"/>
      <c r="C5174" s="546"/>
    </row>
    <row r="5175" spans="2:3">
      <c r="B5175" s="546"/>
      <c r="C5175" s="546"/>
    </row>
    <row r="5176" spans="2:3">
      <c r="B5176" s="546"/>
      <c r="C5176" s="546"/>
    </row>
    <row r="5177" spans="2:3">
      <c r="B5177" s="546"/>
      <c r="C5177" s="546"/>
    </row>
    <row r="5178" spans="2:3">
      <c r="B5178" s="546"/>
      <c r="C5178" s="546"/>
    </row>
    <row r="5179" spans="2:3">
      <c r="B5179" s="546"/>
      <c r="C5179" s="546"/>
    </row>
    <row r="5180" spans="2:3">
      <c r="B5180" s="546"/>
      <c r="C5180" s="546"/>
    </row>
    <row r="5181" spans="2:3">
      <c r="B5181" s="546"/>
      <c r="C5181" s="546"/>
    </row>
    <row r="5182" spans="2:3">
      <c r="B5182" s="546"/>
      <c r="C5182" s="546"/>
    </row>
    <row r="5183" spans="2:3">
      <c r="B5183" s="546"/>
      <c r="C5183" s="546"/>
    </row>
    <row r="5184" spans="2:3">
      <c r="B5184" s="546"/>
      <c r="C5184" s="546"/>
    </row>
    <row r="5185" spans="2:3">
      <c r="B5185" s="546"/>
      <c r="C5185" s="546"/>
    </row>
    <row r="5186" spans="2:3">
      <c r="B5186" s="546"/>
      <c r="C5186" s="546"/>
    </row>
    <row r="5187" spans="2:3">
      <c r="B5187" s="546"/>
      <c r="C5187" s="546"/>
    </row>
    <row r="5188" spans="2:3">
      <c r="B5188" s="546"/>
      <c r="C5188" s="546"/>
    </row>
    <row r="5189" spans="2:3">
      <c r="B5189" s="546"/>
      <c r="C5189" s="546"/>
    </row>
    <row r="5190" spans="2:3">
      <c r="B5190" s="546"/>
      <c r="C5190" s="546"/>
    </row>
    <row r="5191" spans="2:3">
      <c r="B5191" s="546"/>
      <c r="C5191" s="546"/>
    </row>
    <row r="5192" spans="2:3">
      <c r="B5192" s="546"/>
      <c r="C5192" s="546"/>
    </row>
    <row r="5193" spans="2:3">
      <c r="B5193" s="546"/>
      <c r="C5193" s="546"/>
    </row>
    <row r="5194" spans="2:3">
      <c r="B5194" s="546"/>
      <c r="C5194" s="546"/>
    </row>
    <row r="5195" spans="2:3">
      <c r="B5195" s="546"/>
      <c r="C5195" s="546"/>
    </row>
    <row r="5196" spans="2:3">
      <c r="B5196" s="546"/>
      <c r="C5196" s="546"/>
    </row>
    <row r="5197" spans="2:3">
      <c r="B5197" s="546"/>
      <c r="C5197" s="546"/>
    </row>
    <row r="5198" spans="2:3">
      <c r="B5198" s="546"/>
      <c r="C5198" s="546"/>
    </row>
    <row r="5199" spans="2:3">
      <c r="B5199" s="546"/>
      <c r="C5199" s="546"/>
    </row>
    <row r="5200" spans="2:3">
      <c r="B5200" s="546"/>
      <c r="C5200" s="546"/>
    </row>
    <row r="5201" spans="2:3">
      <c r="B5201" s="546"/>
      <c r="C5201" s="546"/>
    </row>
    <row r="5202" spans="2:3">
      <c r="B5202" s="546"/>
      <c r="C5202" s="546"/>
    </row>
    <row r="5203" spans="2:3">
      <c r="B5203" s="546"/>
      <c r="C5203" s="546"/>
    </row>
    <row r="5204" spans="2:3">
      <c r="B5204" s="546"/>
      <c r="C5204" s="546"/>
    </row>
    <row r="5205" spans="2:3">
      <c r="B5205" s="546"/>
      <c r="C5205" s="546"/>
    </row>
    <row r="5206" spans="2:3">
      <c r="B5206" s="546"/>
      <c r="C5206" s="546"/>
    </row>
    <row r="5207" spans="2:3">
      <c r="B5207" s="546"/>
      <c r="C5207" s="546"/>
    </row>
    <row r="5208" spans="2:3">
      <c r="B5208" s="546"/>
      <c r="C5208" s="546"/>
    </row>
    <row r="5209" spans="2:3">
      <c r="B5209" s="546"/>
      <c r="C5209" s="546"/>
    </row>
    <row r="5210" spans="2:3">
      <c r="B5210" s="546"/>
      <c r="C5210" s="546"/>
    </row>
    <row r="5211" spans="2:3">
      <c r="B5211" s="546"/>
      <c r="C5211" s="546"/>
    </row>
    <row r="5212" spans="2:3">
      <c r="B5212" s="546"/>
      <c r="C5212" s="546"/>
    </row>
    <row r="5213" spans="2:3">
      <c r="B5213" s="546"/>
      <c r="C5213" s="546"/>
    </row>
    <row r="5214" spans="2:3">
      <c r="B5214" s="546"/>
      <c r="C5214" s="546"/>
    </row>
    <row r="5215" spans="2:3">
      <c r="B5215" s="546"/>
      <c r="C5215" s="546"/>
    </row>
    <row r="5216" spans="2:3">
      <c r="B5216" s="546"/>
      <c r="C5216" s="546"/>
    </row>
    <row r="5217" spans="2:3">
      <c r="B5217" s="546"/>
      <c r="C5217" s="546"/>
    </row>
    <row r="5218" spans="2:3">
      <c r="B5218" s="546"/>
      <c r="C5218" s="546"/>
    </row>
    <row r="5219" spans="2:3">
      <c r="B5219" s="546"/>
      <c r="C5219" s="546"/>
    </row>
    <row r="5220" spans="2:3">
      <c r="B5220" s="546"/>
      <c r="C5220" s="546"/>
    </row>
    <row r="5221" spans="2:3">
      <c r="B5221" s="546"/>
      <c r="C5221" s="546"/>
    </row>
    <row r="5222" spans="2:3">
      <c r="B5222" s="546"/>
      <c r="C5222" s="546"/>
    </row>
    <row r="5223" spans="2:3">
      <c r="B5223" s="546"/>
      <c r="C5223" s="546"/>
    </row>
    <row r="5224" spans="2:3">
      <c r="B5224" s="546"/>
      <c r="C5224" s="546"/>
    </row>
    <row r="5225" spans="2:3">
      <c r="B5225" s="546"/>
      <c r="C5225" s="546"/>
    </row>
    <row r="5226" spans="2:3">
      <c r="B5226" s="546"/>
      <c r="C5226" s="546"/>
    </row>
    <row r="5227" spans="2:3">
      <c r="B5227" s="546"/>
      <c r="C5227" s="546"/>
    </row>
    <row r="5228" spans="2:3">
      <c r="B5228" s="546"/>
      <c r="C5228" s="546"/>
    </row>
    <row r="5229" spans="2:3">
      <c r="B5229" s="546"/>
      <c r="C5229" s="546"/>
    </row>
    <row r="5230" spans="2:3">
      <c r="B5230" s="546"/>
      <c r="C5230" s="546"/>
    </row>
    <row r="5231" spans="2:3">
      <c r="B5231" s="546"/>
      <c r="C5231" s="546"/>
    </row>
    <row r="5232" spans="2:3">
      <c r="B5232" s="546"/>
      <c r="C5232" s="546"/>
    </row>
    <row r="5233" spans="2:3">
      <c r="B5233" s="546"/>
      <c r="C5233" s="546"/>
    </row>
    <row r="5234" spans="2:3">
      <c r="B5234" s="546"/>
      <c r="C5234" s="546"/>
    </row>
    <row r="5235" spans="2:3">
      <c r="B5235" s="546"/>
      <c r="C5235" s="546"/>
    </row>
    <row r="5236" spans="2:3">
      <c r="B5236" s="546"/>
      <c r="C5236" s="546"/>
    </row>
    <row r="5237" spans="2:3">
      <c r="B5237" s="546"/>
      <c r="C5237" s="546"/>
    </row>
    <row r="5238" spans="2:3">
      <c r="B5238" s="546"/>
      <c r="C5238" s="546"/>
    </row>
    <row r="5239" spans="2:3">
      <c r="B5239" s="546"/>
      <c r="C5239" s="546"/>
    </row>
    <row r="5240" spans="2:3">
      <c r="B5240" s="546"/>
      <c r="C5240" s="546"/>
    </row>
    <row r="5241" spans="2:3">
      <c r="B5241" s="546"/>
      <c r="C5241" s="546"/>
    </row>
    <row r="5242" spans="2:3">
      <c r="B5242" s="546"/>
      <c r="C5242" s="546"/>
    </row>
    <row r="5243" spans="2:3">
      <c r="B5243" s="546"/>
      <c r="C5243" s="546"/>
    </row>
    <row r="5244" spans="2:3">
      <c r="B5244" s="546"/>
      <c r="C5244" s="546"/>
    </row>
    <row r="5245" spans="2:3">
      <c r="B5245" s="546"/>
      <c r="C5245" s="546"/>
    </row>
    <row r="5246" spans="2:3">
      <c r="B5246" s="546"/>
      <c r="C5246" s="546"/>
    </row>
    <row r="5247" spans="2:3">
      <c r="B5247" s="546"/>
      <c r="C5247" s="546"/>
    </row>
    <row r="5248" spans="2:3">
      <c r="B5248" s="546"/>
      <c r="C5248" s="546"/>
    </row>
    <row r="5249" spans="2:3">
      <c r="B5249" s="546"/>
      <c r="C5249" s="546"/>
    </row>
    <row r="5250" spans="2:3">
      <c r="B5250" s="546"/>
      <c r="C5250" s="546"/>
    </row>
    <row r="5251" spans="2:3">
      <c r="B5251" s="546"/>
      <c r="C5251" s="546"/>
    </row>
    <row r="5252" spans="2:3">
      <c r="B5252" s="546"/>
      <c r="C5252" s="546"/>
    </row>
    <row r="5253" spans="2:3">
      <c r="B5253" s="546"/>
      <c r="C5253" s="546"/>
    </row>
    <row r="5254" spans="2:3">
      <c r="B5254" s="546"/>
      <c r="C5254" s="546"/>
    </row>
    <row r="5255" spans="2:3">
      <c r="B5255" s="546"/>
      <c r="C5255" s="546"/>
    </row>
    <row r="5256" spans="2:3">
      <c r="B5256" s="546"/>
      <c r="C5256" s="546"/>
    </row>
    <row r="5257" spans="2:3">
      <c r="B5257" s="546"/>
      <c r="C5257" s="546"/>
    </row>
    <row r="5258" spans="2:3">
      <c r="B5258" s="546"/>
      <c r="C5258" s="546"/>
    </row>
    <row r="5259" spans="2:3">
      <c r="B5259" s="546"/>
      <c r="C5259" s="546"/>
    </row>
    <row r="5260" spans="2:3">
      <c r="B5260" s="546"/>
      <c r="C5260" s="546"/>
    </row>
    <row r="5261" spans="2:3">
      <c r="B5261" s="546"/>
      <c r="C5261" s="546"/>
    </row>
    <row r="5262" spans="2:3">
      <c r="B5262" s="546"/>
      <c r="C5262" s="546"/>
    </row>
    <row r="5263" spans="2:3">
      <c r="B5263" s="546"/>
      <c r="C5263" s="546"/>
    </row>
    <row r="5264" spans="2:3">
      <c r="B5264" s="546"/>
      <c r="C5264" s="546"/>
    </row>
    <row r="5265" spans="2:3">
      <c r="B5265" s="546"/>
      <c r="C5265" s="546"/>
    </row>
    <row r="5266" spans="2:3">
      <c r="B5266" s="546"/>
      <c r="C5266" s="546"/>
    </row>
    <row r="5267" spans="2:3">
      <c r="B5267" s="546"/>
      <c r="C5267" s="546"/>
    </row>
    <row r="5268" spans="2:3">
      <c r="B5268" s="546"/>
      <c r="C5268" s="546"/>
    </row>
    <row r="5269" spans="2:3">
      <c r="B5269" s="546"/>
      <c r="C5269" s="546"/>
    </row>
    <row r="5270" spans="2:3">
      <c r="B5270" s="546"/>
      <c r="C5270" s="546"/>
    </row>
    <row r="5271" spans="2:3">
      <c r="B5271" s="546"/>
      <c r="C5271" s="546"/>
    </row>
    <row r="5272" spans="2:3">
      <c r="B5272" s="546"/>
      <c r="C5272" s="546"/>
    </row>
    <row r="5273" spans="2:3">
      <c r="B5273" s="546"/>
      <c r="C5273" s="546"/>
    </row>
    <row r="5274" spans="2:3">
      <c r="B5274" s="546"/>
      <c r="C5274" s="546"/>
    </row>
    <row r="5275" spans="2:3">
      <c r="B5275" s="546"/>
      <c r="C5275" s="546"/>
    </row>
    <row r="5276" spans="2:3">
      <c r="B5276" s="546"/>
      <c r="C5276" s="546"/>
    </row>
    <row r="5277" spans="2:3">
      <c r="B5277" s="546"/>
      <c r="C5277" s="546"/>
    </row>
    <row r="5278" spans="2:3">
      <c r="B5278" s="546"/>
      <c r="C5278" s="546"/>
    </row>
    <row r="5279" spans="2:3">
      <c r="B5279" s="546"/>
      <c r="C5279" s="546"/>
    </row>
    <row r="5280" spans="2:3">
      <c r="B5280" s="546"/>
      <c r="C5280" s="546"/>
    </row>
    <row r="5281" spans="2:3">
      <c r="B5281" s="546"/>
      <c r="C5281" s="546"/>
    </row>
    <row r="5282" spans="2:3">
      <c r="B5282" s="546"/>
      <c r="C5282" s="546"/>
    </row>
    <row r="5283" spans="2:3">
      <c r="B5283" s="546"/>
      <c r="C5283" s="546"/>
    </row>
    <row r="5284" spans="2:3">
      <c r="B5284" s="546"/>
      <c r="C5284" s="546"/>
    </row>
    <row r="5285" spans="2:3">
      <c r="B5285" s="546"/>
      <c r="C5285" s="546"/>
    </row>
    <row r="5286" spans="2:3">
      <c r="B5286" s="546"/>
      <c r="C5286" s="546"/>
    </row>
    <row r="5287" spans="2:3">
      <c r="B5287" s="546"/>
      <c r="C5287" s="546"/>
    </row>
    <row r="5288" spans="2:3">
      <c r="B5288" s="546"/>
      <c r="C5288" s="546"/>
    </row>
    <row r="5289" spans="2:3">
      <c r="B5289" s="546"/>
      <c r="C5289" s="546"/>
    </row>
    <row r="5290" spans="2:3">
      <c r="B5290" s="546"/>
      <c r="C5290" s="546"/>
    </row>
    <row r="5291" spans="2:3">
      <c r="B5291" s="546"/>
      <c r="C5291" s="546"/>
    </row>
    <row r="5292" spans="2:3">
      <c r="B5292" s="546"/>
      <c r="C5292" s="546"/>
    </row>
    <row r="5293" spans="2:3">
      <c r="B5293" s="546"/>
      <c r="C5293" s="546"/>
    </row>
    <row r="5294" spans="2:3">
      <c r="B5294" s="546"/>
      <c r="C5294" s="546"/>
    </row>
    <row r="5295" spans="2:3">
      <c r="B5295" s="546"/>
      <c r="C5295" s="546"/>
    </row>
    <row r="5296" spans="2:3">
      <c r="B5296" s="546"/>
      <c r="C5296" s="546"/>
    </row>
    <row r="5297" spans="2:3">
      <c r="B5297" s="546"/>
      <c r="C5297" s="546"/>
    </row>
    <row r="5298" spans="2:3">
      <c r="B5298" s="546"/>
      <c r="C5298" s="546"/>
    </row>
    <row r="5299" spans="2:3">
      <c r="B5299" s="546"/>
      <c r="C5299" s="546"/>
    </row>
    <row r="5300" spans="2:3">
      <c r="B5300" s="546"/>
      <c r="C5300" s="546"/>
    </row>
    <row r="5301" spans="2:3">
      <c r="B5301" s="546"/>
      <c r="C5301" s="546"/>
    </row>
    <row r="5302" spans="2:3">
      <c r="B5302" s="546"/>
      <c r="C5302" s="546"/>
    </row>
    <row r="5303" spans="2:3">
      <c r="B5303" s="546"/>
      <c r="C5303" s="546"/>
    </row>
    <row r="5304" spans="2:3">
      <c r="B5304" s="546"/>
      <c r="C5304" s="546"/>
    </row>
    <row r="5305" spans="2:3">
      <c r="B5305" s="546"/>
      <c r="C5305" s="546"/>
    </row>
    <row r="5306" spans="2:3">
      <c r="B5306" s="546"/>
      <c r="C5306" s="546"/>
    </row>
    <row r="5307" spans="2:3">
      <c r="B5307" s="546"/>
      <c r="C5307" s="546"/>
    </row>
    <row r="5308" spans="2:3">
      <c r="B5308" s="546"/>
      <c r="C5308" s="546"/>
    </row>
    <row r="5309" spans="2:3">
      <c r="B5309" s="546"/>
      <c r="C5309" s="546"/>
    </row>
    <row r="5310" spans="2:3">
      <c r="B5310" s="546"/>
      <c r="C5310" s="546"/>
    </row>
    <row r="5311" spans="2:3">
      <c r="B5311" s="546"/>
      <c r="C5311" s="546"/>
    </row>
    <row r="5312" spans="2:3">
      <c r="B5312" s="546"/>
      <c r="C5312" s="546"/>
    </row>
    <row r="5313" spans="2:3">
      <c r="B5313" s="546"/>
      <c r="C5313" s="546"/>
    </row>
    <row r="5314" spans="2:3">
      <c r="B5314" s="546"/>
      <c r="C5314" s="546"/>
    </row>
    <row r="5315" spans="2:3">
      <c r="B5315" s="546"/>
      <c r="C5315" s="546"/>
    </row>
    <row r="5316" spans="2:3">
      <c r="B5316" s="546"/>
      <c r="C5316" s="546"/>
    </row>
    <row r="5317" spans="2:3">
      <c r="B5317" s="546"/>
      <c r="C5317" s="546"/>
    </row>
    <row r="5318" spans="2:3">
      <c r="B5318" s="546"/>
      <c r="C5318" s="546"/>
    </row>
    <row r="5319" spans="2:3">
      <c r="B5319" s="546"/>
      <c r="C5319" s="546"/>
    </row>
    <row r="5320" spans="2:3">
      <c r="B5320" s="546"/>
      <c r="C5320" s="546"/>
    </row>
    <row r="5321" spans="2:3">
      <c r="B5321" s="546"/>
      <c r="C5321" s="546"/>
    </row>
    <row r="5322" spans="2:3">
      <c r="B5322" s="546"/>
      <c r="C5322" s="546"/>
    </row>
    <row r="5323" spans="2:3">
      <c r="B5323" s="546"/>
      <c r="C5323" s="546"/>
    </row>
    <row r="5324" spans="2:3">
      <c r="B5324" s="546"/>
      <c r="C5324" s="546"/>
    </row>
    <row r="5325" spans="2:3">
      <c r="B5325" s="546"/>
      <c r="C5325" s="546"/>
    </row>
    <row r="5326" spans="2:3">
      <c r="B5326" s="546"/>
      <c r="C5326" s="546"/>
    </row>
    <row r="5327" spans="2:3">
      <c r="B5327" s="546"/>
      <c r="C5327" s="546"/>
    </row>
    <row r="5328" spans="2:3">
      <c r="B5328" s="546"/>
      <c r="C5328" s="546"/>
    </row>
    <row r="5329" spans="2:3">
      <c r="B5329" s="546"/>
      <c r="C5329" s="546"/>
    </row>
    <row r="5330" spans="2:3">
      <c r="B5330" s="546"/>
      <c r="C5330" s="546"/>
    </row>
    <row r="5331" spans="2:3">
      <c r="B5331" s="546"/>
      <c r="C5331" s="546"/>
    </row>
    <row r="5332" spans="2:3">
      <c r="B5332" s="546"/>
      <c r="C5332" s="546"/>
    </row>
    <row r="5333" spans="2:3">
      <c r="B5333" s="546"/>
      <c r="C5333" s="546"/>
    </row>
    <row r="5334" spans="2:3">
      <c r="B5334" s="546"/>
      <c r="C5334" s="546"/>
    </row>
    <row r="5335" spans="2:3">
      <c r="B5335" s="546"/>
      <c r="C5335" s="546"/>
    </row>
    <row r="5336" spans="2:3">
      <c r="B5336" s="546"/>
      <c r="C5336" s="546"/>
    </row>
    <row r="5337" spans="2:3">
      <c r="B5337" s="546"/>
      <c r="C5337" s="546"/>
    </row>
    <row r="5338" spans="2:3">
      <c r="B5338" s="546"/>
      <c r="C5338" s="546"/>
    </row>
    <row r="5339" spans="2:3">
      <c r="B5339" s="546"/>
      <c r="C5339" s="546"/>
    </row>
    <row r="5340" spans="2:3">
      <c r="B5340" s="546"/>
      <c r="C5340" s="546"/>
    </row>
    <row r="5341" spans="2:3">
      <c r="B5341" s="546"/>
      <c r="C5341" s="546"/>
    </row>
    <row r="5342" spans="2:3">
      <c r="B5342" s="546"/>
      <c r="C5342" s="546"/>
    </row>
    <row r="5343" spans="2:3">
      <c r="B5343" s="546"/>
      <c r="C5343" s="546"/>
    </row>
    <row r="5344" spans="2:3">
      <c r="B5344" s="546"/>
      <c r="C5344" s="546"/>
    </row>
    <row r="5345" spans="2:3">
      <c r="B5345" s="546"/>
      <c r="C5345" s="546"/>
    </row>
    <row r="5346" spans="2:3">
      <c r="B5346" s="546"/>
      <c r="C5346" s="546"/>
    </row>
    <row r="5347" spans="2:3">
      <c r="B5347" s="546"/>
      <c r="C5347" s="546"/>
    </row>
    <row r="5348" spans="2:3">
      <c r="B5348" s="546"/>
      <c r="C5348" s="546"/>
    </row>
    <row r="5349" spans="2:3">
      <c r="B5349" s="546"/>
      <c r="C5349" s="546"/>
    </row>
    <row r="5350" spans="2:3">
      <c r="B5350" s="546"/>
      <c r="C5350" s="546"/>
    </row>
    <row r="5351" spans="2:3">
      <c r="B5351" s="546"/>
      <c r="C5351" s="546"/>
    </row>
    <row r="5352" spans="2:3">
      <c r="B5352" s="546"/>
      <c r="C5352" s="546"/>
    </row>
    <row r="5353" spans="2:3">
      <c r="B5353" s="546"/>
      <c r="C5353" s="546"/>
    </row>
    <row r="5354" spans="2:3">
      <c r="B5354" s="546"/>
      <c r="C5354" s="546"/>
    </row>
    <row r="5355" spans="2:3">
      <c r="B5355" s="546"/>
      <c r="C5355" s="546"/>
    </row>
    <row r="5356" spans="2:3">
      <c r="B5356" s="546"/>
      <c r="C5356" s="546"/>
    </row>
    <row r="5357" spans="2:3">
      <c r="B5357" s="546"/>
      <c r="C5357" s="546"/>
    </row>
    <row r="5358" spans="2:3">
      <c r="B5358" s="546"/>
      <c r="C5358" s="546"/>
    </row>
    <row r="5359" spans="2:3">
      <c r="B5359" s="546"/>
      <c r="C5359" s="546"/>
    </row>
    <row r="5360" spans="2:3">
      <c r="B5360" s="546"/>
      <c r="C5360" s="546"/>
    </row>
    <row r="5361" spans="2:3">
      <c r="B5361" s="546"/>
      <c r="C5361" s="546"/>
    </row>
    <row r="5362" spans="2:3">
      <c r="B5362" s="546"/>
      <c r="C5362" s="546"/>
    </row>
    <row r="5363" spans="2:3">
      <c r="B5363" s="546"/>
      <c r="C5363" s="546"/>
    </row>
    <row r="5364" spans="2:3">
      <c r="B5364" s="546"/>
      <c r="C5364" s="546"/>
    </row>
    <row r="5365" spans="2:3">
      <c r="B5365" s="546"/>
      <c r="C5365" s="546"/>
    </row>
    <row r="5366" spans="2:3">
      <c r="B5366" s="546"/>
      <c r="C5366" s="546"/>
    </row>
    <row r="5367" spans="2:3">
      <c r="B5367" s="546"/>
      <c r="C5367" s="546"/>
    </row>
    <row r="5368" spans="2:3">
      <c r="B5368" s="546"/>
      <c r="C5368" s="546"/>
    </row>
    <row r="5369" spans="2:3">
      <c r="B5369" s="546"/>
      <c r="C5369" s="546"/>
    </row>
    <row r="5370" spans="2:3">
      <c r="B5370" s="546"/>
      <c r="C5370" s="546"/>
    </row>
    <row r="5371" spans="2:3">
      <c r="B5371" s="546"/>
      <c r="C5371" s="546"/>
    </row>
    <row r="5372" spans="2:3">
      <c r="B5372" s="546"/>
      <c r="C5372" s="546"/>
    </row>
    <row r="5373" spans="2:3">
      <c r="B5373" s="546"/>
      <c r="C5373" s="546"/>
    </row>
    <row r="5374" spans="2:3">
      <c r="B5374" s="546"/>
      <c r="C5374" s="546"/>
    </row>
    <row r="5375" spans="2:3">
      <c r="B5375" s="546"/>
      <c r="C5375" s="546"/>
    </row>
    <row r="5376" spans="2:3">
      <c r="B5376" s="546"/>
      <c r="C5376" s="546"/>
    </row>
    <row r="5377" spans="2:3">
      <c r="B5377" s="546"/>
      <c r="C5377" s="546"/>
    </row>
    <row r="5378" spans="2:3">
      <c r="B5378" s="546"/>
      <c r="C5378" s="546"/>
    </row>
    <row r="5379" spans="2:3">
      <c r="B5379" s="546"/>
      <c r="C5379" s="546"/>
    </row>
    <row r="5380" spans="2:3">
      <c r="B5380" s="546"/>
      <c r="C5380" s="546"/>
    </row>
    <row r="5381" spans="2:3">
      <c r="B5381" s="546"/>
      <c r="C5381" s="546"/>
    </row>
    <row r="5382" spans="2:3">
      <c r="B5382" s="546"/>
      <c r="C5382" s="546"/>
    </row>
    <row r="5383" spans="2:3">
      <c r="B5383" s="546"/>
      <c r="C5383" s="546"/>
    </row>
    <row r="5384" spans="2:3">
      <c r="B5384" s="546"/>
      <c r="C5384" s="546"/>
    </row>
    <row r="5385" spans="2:3">
      <c r="B5385" s="546"/>
      <c r="C5385" s="546"/>
    </row>
    <row r="5386" spans="2:3">
      <c r="B5386" s="546"/>
      <c r="C5386" s="546"/>
    </row>
    <row r="5387" spans="2:3">
      <c r="B5387" s="546"/>
      <c r="C5387" s="546"/>
    </row>
    <row r="5388" spans="2:3">
      <c r="B5388" s="546"/>
      <c r="C5388" s="546"/>
    </row>
    <row r="5389" spans="2:3">
      <c r="B5389" s="546"/>
      <c r="C5389" s="546"/>
    </row>
    <row r="5390" spans="2:3">
      <c r="B5390" s="546"/>
      <c r="C5390" s="546"/>
    </row>
    <row r="5391" spans="2:3">
      <c r="B5391" s="546"/>
      <c r="C5391" s="546"/>
    </row>
    <row r="5392" spans="2:3">
      <c r="B5392" s="546"/>
      <c r="C5392" s="546"/>
    </row>
    <row r="5393" spans="2:3">
      <c r="B5393" s="546"/>
      <c r="C5393" s="546"/>
    </row>
    <row r="5394" spans="2:3">
      <c r="B5394" s="546"/>
      <c r="C5394" s="546"/>
    </row>
    <row r="5395" spans="2:3">
      <c r="B5395" s="546"/>
      <c r="C5395" s="546"/>
    </row>
    <row r="5396" spans="2:3">
      <c r="B5396" s="546"/>
      <c r="C5396" s="546"/>
    </row>
    <row r="5397" spans="2:3">
      <c r="B5397" s="546"/>
      <c r="C5397" s="546"/>
    </row>
    <row r="5398" spans="2:3">
      <c r="B5398" s="546"/>
      <c r="C5398" s="546"/>
    </row>
    <row r="5399" spans="2:3">
      <c r="B5399" s="546"/>
      <c r="C5399" s="546"/>
    </row>
    <row r="5400" spans="2:3">
      <c r="B5400" s="546"/>
      <c r="C5400" s="546"/>
    </row>
    <row r="5401" spans="2:3">
      <c r="B5401" s="546"/>
      <c r="C5401" s="546"/>
    </row>
    <row r="5402" spans="2:3">
      <c r="B5402" s="546"/>
      <c r="C5402" s="546"/>
    </row>
    <row r="5403" spans="2:3">
      <c r="B5403" s="546"/>
      <c r="C5403" s="546"/>
    </row>
    <row r="5404" spans="2:3">
      <c r="B5404" s="546"/>
      <c r="C5404" s="546"/>
    </row>
    <row r="5405" spans="2:3">
      <c r="B5405" s="546"/>
      <c r="C5405" s="546"/>
    </row>
    <row r="5406" spans="2:3">
      <c r="B5406" s="546"/>
      <c r="C5406" s="546"/>
    </row>
    <row r="5407" spans="2:3">
      <c r="B5407" s="546"/>
      <c r="C5407" s="546"/>
    </row>
    <row r="5408" spans="2:3">
      <c r="B5408" s="546"/>
      <c r="C5408" s="546"/>
    </row>
    <row r="5409" spans="2:3">
      <c r="B5409" s="546"/>
      <c r="C5409" s="546"/>
    </row>
    <row r="5410" spans="2:3">
      <c r="B5410" s="546"/>
      <c r="C5410" s="546"/>
    </row>
    <row r="5411" spans="2:3">
      <c r="B5411" s="546"/>
      <c r="C5411" s="546"/>
    </row>
    <row r="5412" spans="2:3">
      <c r="B5412" s="546"/>
      <c r="C5412" s="546"/>
    </row>
    <row r="5413" spans="2:3">
      <c r="B5413" s="546"/>
      <c r="C5413" s="546"/>
    </row>
    <row r="5414" spans="2:3">
      <c r="B5414" s="546"/>
      <c r="C5414" s="546"/>
    </row>
    <row r="5415" spans="2:3">
      <c r="B5415" s="546"/>
      <c r="C5415" s="546"/>
    </row>
    <row r="5416" spans="2:3">
      <c r="B5416" s="546"/>
      <c r="C5416" s="546"/>
    </row>
    <row r="5417" spans="2:3">
      <c r="B5417" s="546"/>
      <c r="C5417" s="546"/>
    </row>
    <row r="5418" spans="2:3">
      <c r="B5418" s="546"/>
      <c r="C5418" s="546"/>
    </row>
    <row r="5419" spans="2:3">
      <c r="B5419" s="546"/>
      <c r="C5419" s="546"/>
    </row>
    <row r="5420" spans="2:3">
      <c r="B5420" s="546"/>
      <c r="C5420" s="546"/>
    </row>
    <row r="5421" spans="2:3">
      <c r="B5421" s="546"/>
      <c r="C5421" s="546"/>
    </row>
    <row r="5422" spans="2:3">
      <c r="B5422" s="546"/>
      <c r="C5422" s="546"/>
    </row>
    <row r="5423" spans="2:3">
      <c r="B5423" s="546"/>
      <c r="C5423" s="546"/>
    </row>
    <row r="5424" spans="2:3">
      <c r="B5424" s="546"/>
      <c r="C5424" s="546"/>
    </row>
    <row r="5425" spans="2:3">
      <c r="B5425" s="546"/>
      <c r="C5425" s="546"/>
    </row>
    <row r="5426" spans="2:3">
      <c r="B5426" s="546"/>
      <c r="C5426" s="546"/>
    </row>
    <row r="5427" spans="2:3">
      <c r="B5427" s="546"/>
      <c r="C5427" s="546"/>
    </row>
    <row r="5428" spans="2:3">
      <c r="B5428" s="546"/>
      <c r="C5428" s="546"/>
    </row>
    <row r="5429" spans="2:3">
      <c r="B5429" s="546"/>
      <c r="C5429" s="546"/>
    </row>
    <row r="5430" spans="2:3">
      <c r="B5430" s="546"/>
      <c r="C5430" s="546"/>
    </row>
    <row r="5431" spans="2:3">
      <c r="B5431" s="546"/>
      <c r="C5431" s="546"/>
    </row>
    <row r="5432" spans="2:3">
      <c r="B5432" s="546"/>
      <c r="C5432" s="546"/>
    </row>
    <row r="5433" spans="2:3">
      <c r="B5433" s="546"/>
      <c r="C5433" s="546"/>
    </row>
    <row r="5434" spans="2:3">
      <c r="B5434" s="546"/>
      <c r="C5434" s="546"/>
    </row>
    <row r="5435" spans="2:3">
      <c r="B5435" s="546"/>
      <c r="C5435" s="546"/>
    </row>
    <row r="5436" spans="2:3">
      <c r="B5436" s="546"/>
      <c r="C5436" s="546"/>
    </row>
    <row r="5437" spans="2:3">
      <c r="B5437" s="546"/>
      <c r="C5437" s="546"/>
    </row>
    <row r="5438" spans="2:3">
      <c r="B5438" s="546"/>
      <c r="C5438" s="546"/>
    </row>
    <row r="5439" spans="2:3">
      <c r="B5439" s="546"/>
      <c r="C5439" s="546"/>
    </row>
    <row r="5440" spans="2:3">
      <c r="B5440" s="546"/>
      <c r="C5440" s="546"/>
    </row>
    <row r="5441" spans="2:3">
      <c r="B5441" s="546"/>
      <c r="C5441" s="546"/>
    </row>
    <row r="5442" spans="2:3">
      <c r="B5442" s="546"/>
      <c r="C5442" s="546"/>
    </row>
    <row r="5443" spans="2:3">
      <c r="B5443" s="546"/>
      <c r="C5443" s="546"/>
    </row>
    <row r="5444" spans="2:3">
      <c r="B5444" s="546"/>
      <c r="C5444" s="546"/>
    </row>
    <row r="5445" spans="2:3">
      <c r="B5445" s="546"/>
      <c r="C5445" s="546"/>
    </row>
    <row r="5446" spans="2:3">
      <c r="B5446" s="546"/>
      <c r="C5446" s="546"/>
    </row>
    <row r="5447" spans="2:3">
      <c r="B5447" s="546"/>
      <c r="C5447" s="546"/>
    </row>
    <row r="5448" spans="2:3">
      <c r="B5448" s="546"/>
      <c r="C5448" s="546"/>
    </row>
    <row r="5449" spans="2:3">
      <c r="B5449" s="546"/>
      <c r="C5449" s="546"/>
    </row>
    <row r="5450" spans="2:3">
      <c r="B5450" s="546"/>
      <c r="C5450" s="546"/>
    </row>
    <row r="5451" spans="2:3">
      <c r="B5451" s="546"/>
      <c r="C5451" s="546"/>
    </row>
    <row r="5452" spans="2:3">
      <c r="B5452" s="546"/>
      <c r="C5452" s="546"/>
    </row>
    <row r="5453" spans="2:3">
      <c r="B5453" s="546"/>
      <c r="C5453" s="546"/>
    </row>
    <row r="5454" spans="2:3">
      <c r="B5454" s="546"/>
      <c r="C5454" s="546"/>
    </row>
    <row r="5455" spans="2:3">
      <c r="B5455" s="546"/>
      <c r="C5455" s="546"/>
    </row>
    <row r="5456" spans="2:3">
      <c r="B5456" s="546"/>
      <c r="C5456" s="546"/>
    </row>
    <row r="5457" spans="2:3">
      <c r="B5457" s="546"/>
      <c r="C5457" s="546"/>
    </row>
    <row r="5458" spans="2:3">
      <c r="B5458" s="546"/>
      <c r="C5458" s="546"/>
    </row>
    <row r="5459" spans="2:3">
      <c r="B5459" s="546"/>
      <c r="C5459" s="546"/>
    </row>
    <row r="5460" spans="2:3">
      <c r="B5460" s="546"/>
      <c r="C5460" s="546"/>
    </row>
    <row r="5461" spans="2:3">
      <c r="B5461" s="546"/>
      <c r="C5461" s="546"/>
    </row>
    <row r="5462" spans="2:3">
      <c r="B5462" s="546"/>
      <c r="C5462" s="546"/>
    </row>
    <row r="5463" spans="2:3">
      <c r="B5463" s="546"/>
      <c r="C5463" s="546"/>
    </row>
    <row r="5464" spans="2:3">
      <c r="B5464" s="546"/>
      <c r="C5464" s="546"/>
    </row>
    <row r="5465" spans="2:3">
      <c r="B5465" s="546"/>
      <c r="C5465" s="546"/>
    </row>
    <row r="5466" spans="2:3">
      <c r="B5466" s="546"/>
      <c r="C5466" s="546"/>
    </row>
    <row r="5467" spans="2:3">
      <c r="B5467" s="546"/>
      <c r="C5467" s="546"/>
    </row>
    <row r="5468" spans="2:3">
      <c r="B5468" s="546"/>
      <c r="C5468" s="546"/>
    </row>
    <row r="5469" spans="2:3">
      <c r="B5469" s="546"/>
      <c r="C5469" s="546"/>
    </row>
    <row r="5470" spans="2:3">
      <c r="B5470" s="546"/>
      <c r="C5470" s="546"/>
    </row>
    <row r="5471" spans="2:3">
      <c r="B5471" s="546"/>
      <c r="C5471" s="546"/>
    </row>
    <row r="5472" spans="2:3">
      <c r="B5472" s="546"/>
      <c r="C5472" s="546"/>
    </row>
    <row r="5473" spans="2:3">
      <c r="B5473" s="546"/>
      <c r="C5473" s="546"/>
    </row>
    <row r="5474" spans="2:3">
      <c r="B5474" s="546"/>
      <c r="C5474" s="546"/>
    </row>
    <row r="5475" spans="2:3">
      <c r="B5475" s="546"/>
      <c r="C5475" s="546"/>
    </row>
    <row r="5476" spans="2:3">
      <c r="B5476" s="546"/>
      <c r="C5476" s="546"/>
    </row>
    <row r="5477" spans="2:3">
      <c r="B5477" s="546"/>
      <c r="C5477" s="546"/>
    </row>
    <row r="5478" spans="2:3">
      <c r="B5478" s="546"/>
      <c r="C5478" s="546"/>
    </row>
    <row r="5479" spans="2:3">
      <c r="B5479" s="546"/>
      <c r="C5479" s="546"/>
    </row>
    <row r="5480" spans="2:3">
      <c r="B5480" s="546"/>
      <c r="C5480" s="546"/>
    </row>
    <row r="5481" spans="2:3">
      <c r="B5481" s="546"/>
      <c r="C5481" s="546"/>
    </row>
    <row r="5482" spans="2:3">
      <c r="B5482" s="546"/>
      <c r="C5482" s="546"/>
    </row>
    <row r="5483" spans="2:3">
      <c r="B5483" s="546"/>
      <c r="C5483" s="546"/>
    </row>
    <row r="5484" spans="2:3">
      <c r="B5484" s="546"/>
      <c r="C5484" s="546"/>
    </row>
    <row r="5485" spans="2:3">
      <c r="B5485" s="546"/>
      <c r="C5485" s="546"/>
    </row>
    <row r="5486" spans="2:3">
      <c r="B5486" s="546"/>
      <c r="C5486" s="546"/>
    </row>
    <row r="5487" spans="2:3">
      <c r="B5487" s="546"/>
      <c r="C5487" s="546"/>
    </row>
    <row r="5488" spans="2:3">
      <c r="B5488" s="546"/>
      <c r="C5488" s="546"/>
    </row>
    <row r="5489" spans="2:3">
      <c r="B5489" s="546"/>
      <c r="C5489" s="546"/>
    </row>
    <row r="5490" spans="2:3">
      <c r="B5490" s="546"/>
      <c r="C5490" s="546"/>
    </row>
    <row r="5491" spans="2:3">
      <c r="B5491" s="546"/>
      <c r="C5491" s="546"/>
    </row>
    <row r="5492" spans="2:3">
      <c r="B5492" s="546"/>
      <c r="C5492" s="546"/>
    </row>
    <row r="5493" spans="2:3">
      <c r="B5493" s="546"/>
      <c r="C5493" s="546"/>
    </row>
    <row r="5494" spans="2:3">
      <c r="B5494" s="546"/>
      <c r="C5494" s="546"/>
    </row>
    <row r="5495" spans="2:3">
      <c r="B5495" s="546"/>
      <c r="C5495" s="546"/>
    </row>
    <row r="5496" spans="2:3">
      <c r="B5496" s="546"/>
      <c r="C5496" s="546"/>
    </row>
  </sheetData>
  <mergeCells count="5">
    <mergeCell ref="A1:F1"/>
    <mergeCell ref="A3:F3"/>
    <mergeCell ref="A4:F4"/>
    <mergeCell ref="A5:F5"/>
    <mergeCell ref="A2:F2"/>
  </mergeCells>
  <pageMargins left="0.5" right="0.5" top="1" bottom="0.1" header="0.5" footer="0.38"/>
  <pageSetup fitToHeight="0" orientation="portrait" r:id="rId1"/>
  <headerFooter alignWithMargins="0">
    <oddHeader>&amp;RKY PSC Case No. 2021-00183
Staff 3-034
Attachment  A
Page &amp;P of &amp;N</oddHeader>
  </headerFooter>
  <ignoredErrors>
    <ignoredError sqref="B13:F13"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3">
    <tabColor rgb="FF00B050"/>
  </sheetPr>
  <dimension ref="A1:K4883"/>
  <sheetViews>
    <sheetView showGridLines="0" tabSelected="1" zoomScaleNormal="100" workbookViewId="0">
      <selection activeCell="K3" sqref="K3"/>
    </sheetView>
  </sheetViews>
  <sheetFormatPr defaultColWidth="8.88671875" defaultRowHeight="12.75"/>
  <cols>
    <col min="1" max="1" width="5.21875" style="319" customWidth="1"/>
    <col min="2" max="2" width="12.6640625" style="319" customWidth="1"/>
    <col min="3" max="4" width="12.21875" style="319" customWidth="1"/>
    <col min="5" max="5" width="8.6640625" style="319" customWidth="1"/>
    <col min="6" max="7" width="13" style="266" customWidth="1"/>
    <col min="8" max="8" width="2.109375" style="266" customWidth="1"/>
    <col min="9" max="9" width="4.88671875" style="319" customWidth="1"/>
    <col min="10" max="16384" width="8.88671875" style="266"/>
  </cols>
  <sheetData>
    <row r="1" spans="1:11" ht="14.25">
      <c r="A1" s="657" t="str">
        <f>'(WP) Instructions &amp; Input'!B2</f>
        <v>COLUMBIA GAS OF KENTUCKY, INC.</v>
      </c>
      <c r="B1" s="657"/>
      <c r="C1" s="657"/>
      <c r="D1" s="657"/>
      <c r="E1" s="657"/>
      <c r="F1" s="657"/>
      <c r="G1" s="657"/>
      <c r="K1" s="614" t="s">
        <v>392</v>
      </c>
    </row>
    <row r="2" spans="1:11" ht="14.25">
      <c r="A2" s="657" t="str">
        <f>'(WP) Instructions &amp; Input'!B9</f>
        <v>CASE NO. 2021-00183</v>
      </c>
      <c r="B2" s="657"/>
      <c r="C2" s="657"/>
      <c r="D2" s="657"/>
      <c r="E2" s="657"/>
      <c r="F2" s="657"/>
      <c r="G2" s="657"/>
      <c r="K2" s="615" t="s">
        <v>394</v>
      </c>
    </row>
    <row r="3" spans="1:11" ht="14.25">
      <c r="A3" s="657" t="str">
        <f>'(WP) Instructions &amp; Input'!B3</f>
        <v>CASH WORKING CAPITAL</v>
      </c>
      <c r="B3" s="657"/>
      <c r="C3" s="657"/>
      <c r="D3" s="657"/>
      <c r="E3" s="657"/>
      <c r="F3" s="657"/>
      <c r="G3" s="657"/>
      <c r="K3" s="614" t="s">
        <v>393</v>
      </c>
    </row>
    <row r="4" spans="1:11" ht="13.15">
      <c r="A4" s="659" t="s">
        <v>334</v>
      </c>
      <c r="B4" s="659"/>
      <c r="C4" s="659"/>
      <c r="D4" s="659"/>
      <c r="E4" s="659"/>
      <c r="F4" s="659"/>
      <c r="G4" s="659"/>
    </row>
    <row r="5" spans="1:11" ht="13.15">
      <c r="A5" s="638" t="str">
        <f>'(WP) Instructions &amp; Input'!B4</f>
        <v>TME:  DECEMBER 31, 2019</v>
      </c>
      <c r="B5" s="638"/>
      <c r="C5" s="638"/>
      <c r="D5" s="638"/>
      <c r="E5" s="638"/>
      <c r="F5" s="638"/>
      <c r="G5" s="638"/>
    </row>
    <row r="6" spans="1:11" ht="13.15">
      <c r="A6" s="449"/>
      <c r="B6" s="449"/>
      <c r="C6" s="449"/>
      <c r="D6" s="449"/>
      <c r="E6" s="449"/>
      <c r="F6" s="449"/>
      <c r="G6" s="449"/>
    </row>
    <row r="7" spans="1:11" ht="13.15">
      <c r="A7" s="449"/>
      <c r="B7" s="449"/>
      <c r="C7" s="449"/>
      <c r="D7" s="449"/>
      <c r="E7" s="449"/>
      <c r="F7" s="449"/>
      <c r="G7" s="587" t="str">
        <f>'(WP) Instructions &amp; Input'!$B$11</f>
        <v>Attachment KLJ-CWC-1</v>
      </c>
    </row>
    <row r="8" spans="1:11" ht="13.15">
      <c r="A8" s="449"/>
      <c r="B8" s="449"/>
      <c r="C8" s="449"/>
      <c r="D8" s="449"/>
      <c r="E8" s="449"/>
      <c r="F8" s="449"/>
      <c r="G8" s="587" t="s">
        <v>359</v>
      </c>
    </row>
    <row r="9" spans="1:11" ht="13.15">
      <c r="A9" s="449"/>
      <c r="B9" s="449"/>
      <c r="C9" s="449"/>
      <c r="D9" s="449"/>
      <c r="E9" s="449"/>
      <c r="F9" s="449"/>
      <c r="G9" s="588" t="str">
        <f>'(WP) Instructions &amp; Input'!$B$12</f>
        <v>WITNESS: JOHNSON</v>
      </c>
    </row>
    <row r="11" spans="1:11" ht="13.15">
      <c r="A11" s="542" t="s">
        <v>12</v>
      </c>
      <c r="B11" s="559" t="s">
        <v>202</v>
      </c>
      <c r="C11" s="542" t="s">
        <v>203</v>
      </c>
      <c r="D11" s="542" t="s">
        <v>199</v>
      </c>
      <c r="E11" s="542"/>
      <c r="F11" s="542" t="s">
        <v>199</v>
      </c>
      <c r="G11" s="542" t="s">
        <v>77</v>
      </c>
      <c r="H11" s="542"/>
    </row>
    <row r="12" spans="1:11" ht="13.15">
      <c r="A12" s="544" t="s">
        <v>15</v>
      </c>
      <c r="B12" s="544" t="s">
        <v>15</v>
      </c>
      <c r="C12" s="560" t="s">
        <v>73</v>
      </c>
      <c r="D12" s="560" t="s">
        <v>73</v>
      </c>
      <c r="E12" s="560" t="s">
        <v>17</v>
      </c>
      <c r="F12" s="561" t="s">
        <v>16</v>
      </c>
      <c r="G12" s="561" t="s">
        <v>16</v>
      </c>
      <c r="H12" s="561"/>
      <c r="I12" s="201"/>
    </row>
    <row r="13" spans="1:11" ht="13.15">
      <c r="B13" s="562"/>
      <c r="C13" s="562" t="s">
        <v>18</v>
      </c>
      <c r="D13" s="562" t="s">
        <v>19</v>
      </c>
      <c r="E13" s="562" t="s">
        <v>201</v>
      </c>
      <c r="F13" s="562" t="s">
        <v>21</v>
      </c>
      <c r="G13" s="562" t="s">
        <v>22</v>
      </c>
      <c r="H13" s="562"/>
      <c r="I13" s="201"/>
    </row>
    <row r="14" spans="1:11" ht="13.15">
      <c r="B14" s="559"/>
      <c r="C14" s="560"/>
      <c r="D14" s="560"/>
      <c r="E14" s="560"/>
      <c r="F14" s="563"/>
      <c r="G14" s="563"/>
      <c r="H14" s="563"/>
      <c r="I14" s="201"/>
    </row>
    <row r="15" spans="1:11">
      <c r="A15" s="319">
        <v>1</v>
      </c>
      <c r="B15" s="266">
        <v>20103953001</v>
      </c>
      <c r="C15" s="572">
        <v>43493</v>
      </c>
      <c r="D15" s="572">
        <v>43497</v>
      </c>
      <c r="E15" s="564">
        <f t="shared" ref="E15:E78" si="0">D15-C15</f>
        <v>4</v>
      </c>
      <c r="F15" s="573">
        <v>109.78</v>
      </c>
      <c r="G15" s="549">
        <f>F15*E15</f>
        <v>439.12</v>
      </c>
      <c r="H15" s="549"/>
      <c r="I15" s="201"/>
    </row>
    <row r="16" spans="1:11">
      <c r="A16" s="319">
        <f>A15+1</f>
        <v>2</v>
      </c>
      <c r="B16" s="266">
        <v>13959510001</v>
      </c>
      <c r="C16" s="572">
        <v>43493</v>
      </c>
      <c r="D16" s="572">
        <v>43497</v>
      </c>
      <c r="E16" s="564">
        <f t="shared" si="0"/>
        <v>4</v>
      </c>
      <c r="F16" s="573">
        <v>397.1</v>
      </c>
      <c r="G16" s="549">
        <f t="shared" ref="G16:G79" si="1">F16*E16</f>
        <v>1588.4</v>
      </c>
      <c r="H16" s="549"/>
      <c r="I16" s="201"/>
    </row>
    <row r="17" spans="1:9">
      <c r="A17" s="319">
        <f t="shared" ref="A17:A80" si="2">A16+1</f>
        <v>3</v>
      </c>
      <c r="B17" s="266">
        <v>12986383001</v>
      </c>
      <c r="C17" s="572">
        <v>43493</v>
      </c>
      <c r="D17" s="572">
        <v>43497</v>
      </c>
      <c r="E17" s="564">
        <f t="shared" si="0"/>
        <v>4</v>
      </c>
      <c r="F17" s="573">
        <v>909.38</v>
      </c>
      <c r="G17" s="549">
        <f t="shared" si="1"/>
        <v>3637.52</v>
      </c>
      <c r="H17" s="549"/>
      <c r="I17" s="201"/>
    </row>
    <row r="18" spans="1:9">
      <c r="A18" s="319">
        <f t="shared" si="2"/>
        <v>4</v>
      </c>
      <c r="B18" s="266">
        <v>12986617001</v>
      </c>
      <c r="C18" s="572">
        <v>43493</v>
      </c>
      <c r="D18" s="572">
        <v>43497</v>
      </c>
      <c r="E18" s="564">
        <f t="shared" si="0"/>
        <v>4</v>
      </c>
      <c r="F18" s="573">
        <v>2976.16</v>
      </c>
      <c r="G18" s="549">
        <f t="shared" si="1"/>
        <v>11904.64</v>
      </c>
      <c r="H18" s="549"/>
      <c r="I18" s="201"/>
    </row>
    <row r="19" spans="1:9">
      <c r="A19" s="319">
        <f t="shared" si="2"/>
        <v>5</v>
      </c>
      <c r="B19" s="266">
        <v>17659712001</v>
      </c>
      <c r="C19" s="572">
        <v>43493</v>
      </c>
      <c r="D19" s="572">
        <v>43497</v>
      </c>
      <c r="E19" s="564">
        <f t="shared" si="0"/>
        <v>4</v>
      </c>
      <c r="F19" s="573">
        <v>5702</v>
      </c>
      <c r="G19" s="549">
        <f t="shared" si="1"/>
        <v>22808</v>
      </c>
      <c r="H19" s="549"/>
      <c r="I19" s="201"/>
    </row>
    <row r="20" spans="1:9">
      <c r="A20" s="319">
        <f t="shared" si="2"/>
        <v>6</v>
      </c>
      <c r="B20" s="266">
        <v>12986612001</v>
      </c>
      <c r="C20" s="572">
        <v>43493</v>
      </c>
      <c r="D20" s="572">
        <v>43497</v>
      </c>
      <c r="E20" s="564">
        <f t="shared" si="0"/>
        <v>4</v>
      </c>
      <c r="F20" s="573">
        <v>5727.24</v>
      </c>
      <c r="G20" s="549">
        <f t="shared" si="1"/>
        <v>22908.959999999999</v>
      </c>
      <c r="H20" s="549"/>
      <c r="I20" s="201"/>
    </row>
    <row r="21" spans="1:9">
      <c r="A21" s="319">
        <f t="shared" si="2"/>
        <v>7</v>
      </c>
      <c r="B21" s="266">
        <v>12986385001</v>
      </c>
      <c r="C21" s="572">
        <v>43493</v>
      </c>
      <c r="D21" s="572">
        <v>43501</v>
      </c>
      <c r="E21" s="564">
        <f t="shared" si="0"/>
        <v>8</v>
      </c>
      <c r="F21" s="573">
        <v>7606.23</v>
      </c>
      <c r="G21" s="549">
        <f t="shared" si="1"/>
        <v>60849.84</v>
      </c>
      <c r="H21" s="549"/>
      <c r="I21" s="201"/>
    </row>
    <row r="22" spans="1:9">
      <c r="A22" s="319">
        <f t="shared" si="2"/>
        <v>8</v>
      </c>
      <c r="B22" s="266">
        <v>12986389001</v>
      </c>
      <c r="C22" s="572">
        <v>43494</v>
      </c>
      <c r="D22" s="572">
        <v>43497</v>
      </c>
      <c r="E22" s="564">
        <f t="shared" si="0"/>
        <v>3</v>
      </c>
      <c r="F22" s="573">
        <v>3307.1</v>
      </c>
      <c r="G22" s="549">
        <f t="shared" si="1"/>
        <v>9921.2999999999993</v>
      </c>
      <c r="H22" s="549"/>
      <c r="I22" s="201"/>
    </row>
    <row r="23" spans="1:9">
      <c r="A23" s="319">
        <f t="shared" si="2"/>
        <v>9</v>
      </c>
      <c r="B23" s="266">
        <v>12986551001</v>
      </c>
      <c r="C23" s="572">
        <v>43496</v>
      </c>
      <c r="D23" s="572">
        <v>43502</v>
      </c>
      <c r="E23" s="564">
        <f t="shared" si="0"/>
        <v>6</v>
      </c>
      <c r="F23" s="573">
        <v>188.92</v>
      </c>
      <c r="G23" s="549">
        <f t="shared" si="1"/>
        <v>1133.52</v>
      </c>
      <c r="H23" s="549"/>
      <c r="I23" s="201"/>
    </row>
    <row r="24" spans="1:9">
      <c r="A24" s="319">
        <f t="shared" si="2"/>
        <v>10</v>
      </c>
      <c r="B24" s="266">
        <v>14907631003</v>
      </c>
      <c r="C24" s="572">
        <v>43496</v>
      </c>
      <c r="D24" s="572">
        <v>43502</v>
      </c>
      <c r="E24" s="564">
        <f t="shared" si="0"/>
        <v>6</v>
      </c>
      <c r="F24" s="573">
        <v>1425.5</v>
      </c>
      <c r="G24" s="549">
        <f t="shared" si="1"/>
        <v>8553</v>
      </c>
      <c r="H24" s="549"/>
      <c r="I24" s="201"/>
    </row>
    <row r="25" spans="1:9">
      <c r="A25" s="319">
        <f t="shared" si="2"/>
        <v>11</v>
      </c>
      <c r="B25" s="266">
        <v>20352593001</v>
      </c>
      <c r="C25" s="572">
        <v>43496</v>
      </c>
      <c r="D25" s="572">
        <v>43497</v>
      </c>
      <c r="E25" s="564">
        <f t="shared" si="0"/>
        <v>1</v>
      </c>
      <c r="F25" s="573">
        <v>9933.0499999999993</v>
      </c>
      <c r="G25" s="549">
        <f t="shared" si="1"/>
        <v>9933.0499999999993</v>
      </c>
      <c r="H25" s="549"/>
      <c r="I25" s="201"/>
    </row>
    <row r="26" spans="1:9">
      <c r="A26" s="319">
        <f t="shared" si="2"/>
        <v>12</v>
      </c>
      <c r="B26" s="266">
        <v>12986498001</v>
      </c>
      <c r="C26" s="572">
        <v>43497</v>
      </c>
      <c r="D26" s="572">
        <v>43502</v>
      </c>
      <c r="E26" s="564">
        <f t="shared" si="0"/>
        <v>5</v>
      </c>
      <c r="F26" s="573">
        <v>62.32</v>
      </c>
      <c r="G26" s="549">
        <f t="shared" si="1"/>
        <v>311.60000000000002</v>
      </c>
      <c r="H26" s="549"/>
      <c r="I26" s="201"/>
    </row>
    <row r="27" spans="1:9">
      <c r="A27" s="319">
        <f t="shared" si="2"/>
        <v>13</v>
      </c>
      <c r="B27" s="266">
        <v>14186792004</v>
      </c>
      <c r="C27" s="572">
        <v>43497</v>
      </c>
      <c r="D27" s="572">
        <v>43500</v>
      </c>
      <c r="E27" s="564">
        <f t="shared" si="0"/>
        <v>3</v>
      </c>
      <c r="F27" s="573">
        <v>62.32</v>
      </c>
      <c r="G27" s="549">
        <f t="shared" si="1"/>
        <v>186.96</v>
      </c>
      <c r="H27" s="549"/>
      <c r="I27" s="201"/>
    </row>
    <row r="28" spans="1:9">
      <c r="A28" s="319">
        <f t="shared" si="2"/>
        <v>14</v>
      </c>
      <c r="B28" s="266">
        <v>20506371004</v>
      </c>
      <c r="C28" s="572">
        <v>43497</v>
      </c>
      <c r="D28" s="572">
        <v>43497</v>
      </c>
      <c r="E28" s="564">
        <f t="shared" si="0"/>
        <v>0</v>
      </c>
      <c r="F28" s="573">
        <v>68.27</v>
      </c>
      <c r="G28" s="549">
        <f t="shared" si="1"/>
        <v>0</v>
      </c>
      <c r="H28" s="549"/>
      <c r="I28" s="201"/>
    </row>
    <row r="29" spans="1:9">
      <c r="A29" s="319">
        <f t="shared" si="2"/>
        <v>15</v>
      </c>
      <c r="B29" s="266">
        <v>13613595001</v>
      </c>
      <c r="C29" s="572">
        <v>43497</v>
      </c>
      <c r="D29" s="572">
        <v>43502</v>
      </c>
      <c r="E29" s="564">
        <f t="shared" si="0"/>
        <v>5</v>
      </c>
      <c r="F29" s="573">
        <v>460.27</v>
      </c>
      <c r="G29" s="549">
        <f t="shared" si="1"/>
        <v>2301.35</v>
      </c>
      <c r="H29" s="549"/>
      <c r="I29" s="201"/>
    </row>
    <row r="30" spans="1:9">
      <c r="A30" s="319">
        <f t="shared" si="2"/>
        <v>16</v>
      </c>
      <c r="B30" s="266">
        <v>16506898001</v>
      </c>
      <c r="C30" s="572">
        <v>43497</v>
      </c>
      <c r="D30" s="572">
        <v>43497</v>
      </c>
      <c r="E30" s="564">
        <f t="shared" si="0"/>
        <v>0</v>
      </c>
      <c r="F30" s="573">
        <v>969.86</v>
      </c>
      <c r="G30" s="549">
        <f t="shared" si="1"/>
        <v>0</v>
      </c>
      <c r="H30" s="549"/>
      <c r="I30" s="201"/>
    </row>
    <row r="31" spans="1:9">
      <c r="A31" s="319">
        <f t="shared" si="2"/>
        <v>17</v>
      </c>
      <c r="B31" s="266">
        <v>15902431001</v>
      </c>
      <c r="C31" s="572">
        <v>43497</v>
      </c>
      <c r="D31" s="572">
        <v>43500</v>
      </c>
      <c r="E31" s="564">
        <f t="shared" si="0"/>
        <v>3</v>
      </c>
      <c r="F31" s="573">
        <v>1809.95</v>
      </c>
      <c r="G31" s="549">
        <f t="shared" si="1"/>
        <v>5429.85</v>
      </c>
      <c r="H31" s="549"/>
      <c r="I31" s="201"/>
    </row>
    <row r="32" spans="1:9">
      <c r="A32" s="319">
        <f t="shared" si="2"/>
        <v>18</v>
      </c>
      <c r="B32" s="266">
        <v>10692396002</v>
      </c>
      <c r="C32" s="572">
        <v>43497</v>
      </c>
      <c r="D32" s="572">
        <v>43507</v>
      </c>
      <c r="E32" s="564">
        <f t="shared" si="0"/>
        <v>10</v>
      </c>
      <c r="F32" s="573">
        <v>1830.1</v>
      </c>
      <c r="G32" s="549">
        <f t="shared" si="1"/>
        <v>18301</v>
      </c>
      <c r="H32" s="549"/>
      <c r="I32" s="201"/>
    </row>
    <row r="33" spans="1:9">
      <c r="A33" s="319">
        <f t="shared" si="2"/>
        <v>19</v>
      </c>
      <c r="B33" s="266">
        <v>18573449001</v>
      </c>
      <c r="C33" s="572">
        <v>43497</v>
      </c>
      <c r="D33" s="572">
        <v>43497</v>
      </c>
      <c r="E33" s="564">
        <f t="shared" si="0"/>
        <v>0</v>
      </c>
      <c r="F33" s="573">
        <v>2377.85</v>
      </c>
      <c r="G33" s="549">
        <f t="shared" si="1"/>
        <v>0</v>
      </c>
      <c r="H33" s="549"/>
      <c r="I33" s="201"/>
    </row>
    <row r="34" spans="1:9">
      <c r="A34" s="319">
        <f t="shared" si="2"/>
        <v>20</v>
      </c>
      <c r="B34" s="266">
        <v>12986392001</v>
      </c>
      <c r="C34" s="572">
        <v>43497</v>
      </c>
      <c r="D34" s="572">
        <v>43507</v>
      </c>
      <c r="E34" s="564">
        <f t="shared" si="0"/>
        <v>10</v>
      </c>
      <c r="F34" s="573">
        <v>2782.54</v>
      </c>
      <c r="G34" s="549">
        <f t="shared" si="1"/>
        <v>27825.4</v>
      </c>
      <c r="H34" s="549"/>
      <c r="I34" s="201"/>
    </row>
    <row r="35" spans="1:9">
      <c r="A35" s="319">
        <f t="shared" si="2"/>
        <v>21</v>
      </c>
      <c r="B35" s="266">
        <v>16049885001</v>
      </c>
      <c r="C35" s="572">
        <v>43497</v>
      </c>
      <c r="D35" s="572">
        <v>43507</v>
      </c>
      <c r="E35" s="564">
        <f t="shared" si="0"/>
        <v>10</v>
      </c>
      <c r="F35" s="573">
        <v>2936.2</v>
      </c>
      <c r="G35" s="549">
        <f t="shared" si="1"/>
        <v>29362</v>
      </c>
      <c r="H35" s="549"/>
      <c r="I35" s="201"/>
    </row>
    <row r="36" spans="1:9">
      <c r="A36" s="319">
        <f t="shared" si="2"/>
        <v>22</v>
      </c>
      <c r="B36" s="266">
        <v>14377875001</v>
      </c>
      <c r="C36" s="572">
        <v>43497</v>
      </c>
      <c r="D36" s="572">
        <v>43507</v>
      </c>
      <c r="E36" s="564">
        <f t="shared" si="0"/>
        <v>10</v>
      </c>
      <c r="F36" s="573">
        <v>3291.13</v>
      </c>
      <c r="G36" s="549">
        <f t="shared" si="1"/>
        <v>32911.300000000003</v>
      </c>
      <c r="H36" s="549"/>
      <c r="I36" s="201"/>
    </row>
    <row r="37" spans="1:9">
      <c r="A37" s="319">
        <f t="shared" si="2"/>
        <v>23</v>
      </c>
      <c r="B37" s="266">
        <v>12986463005</v>
      </c>
      <c r="C37" s="572">
        <v>43497</v>
      </c>
      <c r="D37" s="572">
        <v>43502</v>
      </c>
      <c r="E37" s="564">
        <f t="shared" si="0"/>
        <v>5</v>
      </c>
      <c r="F37" s="573">
        <v>3811</v>
      </c>
      <c r="G37" s="549">
        <f t="shared" si="1"/>
        <v>19055</v>
      </c>
      <c r="H37" s="549"/>
      <c r="I37" s="201"/>
    </row>
    <row r="38" spans="1:9">
      <c r="A38" s="319">
        <f t="shared" si="2"/>
        <v>24</v>
      </c>
      <c r="B38" s="266">
        <v>19921643001</v>
      </c>
      <c r="C38" s="572">
        <v>43497</v>
      </c>
      <c r="D38" s="572">
        <v>43511</v>
      </c>
      <c r="E38" s="564">
        <f t="shared" si="0"/>
        <v>14</v>
      </c>
      <c r="F38" s="573">
        <v>4630.12</v>
      </c>
      <c r="G38" s="549">
        <f t="shared" si="1"/>
        <v>64821.68</v>
      </c>
      <c r="H38" s="549"/>
      <c r="I38" s="201"/>
    </row>
    <row r="39" spans="1:9">
      <c r="A39" s="319">
        <f t="shared" si="2"/>
        <v>25</v>
      </c>
      <c r="B39" s="266">
        <v>12986390001</v>
      </c>
      <c r="C39" s="572">
        <v>43497</v>
      </c>
      <c r="D39" s="572">
        <v>43507</v>
      </c>
      <c r="E39" s="564">
        <f t="shared" si="0"/>
        <v>10</v>
      </c>
      <c r="F39" s="573">
        <v>4667.9399999999996</v>
      </c>
      <c r="G39" s="549">
        <f t="shared" si="1"/>
        <v>46679.399999999994</v>
      </c>
      <c r="H39" s="549"/>
      <c r="I39" s="201"/>
    </row>
    <row r="40" spans="1:9">
      <c r="A40" s="319">
        <f t="shared" si="2"/>
        <v>26</v>
      </c>
      <c r="B40" s="266">
        <v>12986463010</v>
      </c>
      <c r="C40" s="572">
        <v>43497</v>
      </c>
      <c r="D40" s="572">
        <v>43497</v>
      </c>
      <c r="E40" s="564">
        <f t="shared" si="0"/>
        <v>0</v>
      </c>
      <c r="F40" s="573">
        <v>5540.7</v>
      </c>
      <c r="G40" s="549">
        <f t="shared" si="1"/>
        <v>0</v>
      </c>
      <c r="H40" s="549"/>
      <c r="I40" s="201"/>
    </row>
    <row r="41" spans="1:9">
      <c r="A41" s="319">
        <f t="shared" si="2"/>
        <v>27</v>
      </c>
      <c r="B41" s="266">
        <v>12986570007</v>
      </c>
      <c r="C41" s="572">
        <v>43497</v>
      </c>
      <c r="D41" s="572">
        <v>43497</v>
      </c>
      <c r="E41" s="564">
        <f t="shared" si="0"/>
        <v>0</v>
      </c>
      <c r="F41" s="573">
        <v>6006.03</v>
      </c>
      <c r="G41" s="549">
        <f t="shared" si="1"/>
        <v>0</v>
      </c>
      <c r="H41" s="549"/>
      <c r="I41" s="201"/>
    </row>
    <row r="42" spans="1:9">
      <c r="A42" s="319">
        <f t="shared" si="2"/>
        <v>28</v>
      </c>
      <c r="B42" s="266">
        <v>14401089003</v>
      </c>
      <c r="C42" s="572">
        <v>43497</v>
      </c>
      <c r="D42" s="572">
        <v>43497</v>
      </c>
      <c r="E42" s="564">
        <f t="shared" si="0"/>
        <v>0</v>
      </c>
      <c r="F42" s="573">
        <v>8552.85</v>
      </c>
      <c r="G42" s="549">
        <f t="shared" si="1"/>
        <v>0</v>
      </c>
      <c r="H42" s="549"/>
      <c r="I42" s="201"/>
    </row>
    <row r="43" spans="1:9">
      <c r="A43" s="319">
        <f t="shared" si="2"/>
        <v>29</v>
      </c>
      <c r="B43" s="266">
        <v>20506371003</v>
      </c>
      <c r="C43" s="572">
        <v>43497</v>
      </c>
      <c r="D43" s="572">
        <v>43497</v>
      </c>
      <c r="E43" s="564">
        <f t="shared" si="0"/>
        <v>0</v>
      </c>
      <c r="F43" s="573">
        <v>12179.41</v>
      </c>
      <c r="G43" s="549">
        <f t="shared" si="1"/>
        <v>0</v>
      </c>
      <c r="H43" s="549"/>
      <c r="I43" s="201"/>
    </row>
    <row r="44" spans="1:9">
      <c r="A44" s="319">
        <f t="shared" si="2"/>
        <v>30</v>
      </c>
      <c r="B44" s="266">
        <v>10657147001</v>
      </c>
      <c r="C44" s="572">
        <v>43497</v>
      </c>
      <c r="D44" s="572">
        <v>43502</v>
      </c>
      <c r="E44" s="564">
        <f t="shared" si="0"/>
        <v>5</v>
      </c>
      <c r="F44" s="573">
        <v>12688.61</v>
      </c>
      <c r="G44" s="549">
        <f t="shared" si="1"/>
        <v>63443.05</v>
      </c>
      <c r="H44" s="549"/>
      <c r="I44" s="201"/>
    </row>
    <row r="45" spans="1:9">
      <c r="A45" s="319">
        <f t="shared" si="2"/>
        <v>31</v>
      </c>
      <c r="B45" s="266">
        <v>12986426001</v>
      </c>
      <c r="C45" s="572">
        <v>43497</v>
      </c>
      <c r="D45" s="572">
        <v>43497</v>
      </c>
      <c r="E45" s="564">
        <f t="shared" si="0"/>
        <v>0</v>
      </c>
      <c r="F45" s="573">
        <v>13512.5</v>
      </c>
      <c r="G45" s="549">
        <f t="shared" si="1"/>
        <v>0</v>
      </c>
      <c r="H45" s="549"/>
      <c r="I45" s="201"/>
    </row>
    <row r="46" spans="1:9">
      <c r="A46" s="319">
        <f t="shared" si="2"/>
        <v>32</v>
      </c>
      <c r="B46" s="266">
        <v>12986521001</v>
      </c>
      <c r="C46" s="572">
        <v>43497</v>
      </c>
      <c r="D46" s="572">
        <v>43497</v>
      </c>
      <c r="E46" s="564">
        <f t="shared" si="0"/>
        <v>0</v>
      </c>
      <c r="F46" s="573">
        <v>13616.46</v>
      </c>
      <c r="G46" s="549">
        <f t="shared" si="1"/>
        <v>0</v>
      </c>
      <c r="H46" s="549"/>
      <c r="I46" s="201"/>
    </row>
    <row r="47" spans="1:9">
      <c r="A47" s="319">
        <f t="shared" si="2"/>
        <v>33</v>
      </c>
      <c r="B47" s="266">
        <v>12986517001</v>
      </c>
      <c r="C47" s="572">
        <v>43497</v>
      </c>
      <c r="D47" s="572">
        <v>43497</v>
      </c>
      <c r="E47" s="564">
        <f t="shared" si="0"/>
        <v>0</v>
      </c>
      <c r="F47" s="573">
        <v>14729.6</v>
      </c>
      <c r="G47" s="549">
        <f t="shared" si="1"/>
        <v>0</v>
      </c>
      <c r="H47" s="549"/>
      <c r="I47" s="201"/>
    </row>
    <row r="48" spans="1:9">
      <c r="A48" s="319">
        <f t="shared" si="2"/>
        <v>34</v>
      </c>
      <c r="B48" s="266">
        <v>10659823002</v>
      </c>
      <c r="C48" s="572">
        <v>43497</v>
      </c>
      <c r="D48" s="572">
        <v>43497</v>
      </c>
      <c r="E48" s="564">
        <f t="shared" si="0"/>
        <v>0</v>
      </c>
      <c r="F48" s="573">
        <v>17253.3</v>
      </c>
      <c r="G48" s="549">
        <f t="shared" si="1"/>
        <v>0</v>
      </c>
      <c r="H48" s="549"/>
      <c r="I48" s="201"/>
    </row>
    <row r="49" spans="1:9">
      <c r="A49" s="319">
        <f t="shared" si="2"/>
        <v>35</v>
      </c>
      <c r="B49" s="266">
        <v>17054287001</v>
      </c>
      <c r="C49" s="572">
        <v>43497</v>
      </c>
      <c r="D49" s="572">
        <v>43497</v>
      </c>
      <c r="E49" s="564">
        <f t="shared" si="0"/>
        <v>0</v>
      </c>
      <c r="F49" s="573">
        <v>18149.3</v>
      </c>
      <c r="G49" s="549">
        <f t="shared" si="1"/>
        <v>0</v>
      </c>
      <c r="H49" s="549"/>
      <c r="I49" s="201"/>
    </row>
    <row r="50" spans="1:9">
      <c r="A50" s="319">
        <f t="shared" si="2"/>
        <v>36</v>
      </c>
      <c r="B50" s="266">
        <v>12986533040</v>
      </c>
      <c r="C50" s="572">
        <v>43497</v>
      </c>
      <c r="D50" s="572">
        <v>43497</v>
      </c>
      <c r="E50" s="564">
        <f t="shared" si="0"/>
        <v>0</v>
      </c>
      <c r="F50" s="573">
        <v>18519.12</v>
      </c>
      <c r="G50" s="549">
        <f t="shared" si="1"/>
        <v>0</v>
      </c>
      <c r="H50" s="549"/>
      <c r="I50" s="201"/>
    </row>
    <row r="51" spans="1:9">
      <c r="A51" s="319">
        <f t="shared" si="2"/>
        <v>37</v>
      </c>
      <c r="B51" s="266">
        <v>15631948001</v>
      </c>
      <c r="C51" s="572">
        <v>43497</v>
      </c>
      <c r="D51" s="572">
        <v>43497</v>
      </c>
      <c r="E51" s="564">
        <f t="shared" si="0"/>
        <v>0</v>
      </c>
      <c r="F51" s="573">
        <v>20108.97</v>
      </c>
      <c r="G51" s="549">
        <f t="shared" si="1"/>
        <v>0</v>
      </c>
      <c r="H51" s="549"/>
      <c r="I51" s="201"/>
    </row>
    <row r="52" spans="1:9">
      <c r="A52" s="319">
        <f t="shared" si="2"/>
        <v>38</v>
      </c>
      <c r="B52" s="266">
        <v>20325683001</v>
      </c>
      <c r="C52" s="572">
        <v>43497</v>
      </c>
      <c r="D52" s="572">
        <v>43497</v>
      </c>
      <c r="E52" s="564">
        <f t="shared" si="0"/>
        <v>0</v>
      </c>
      <c r="F52" s="573">
        <v>22604.02</v>
      </c>
      <c r="G52" s="549">
        <f t="shared" si="1"/>
        <v>0</v>
      </c>
      <c r="H52" s="549"/>
      <c r="I52" s="201"/>
    </row>
    <row r="53" spans="1:9">
      <c r="A53" s="319">
        <f t="shared" si="2"/>
        <v>39</v>
      </c>
      <c r="B53" s="266">
        <v>12986520001</v>
      </c>
      <c r="C53" s="572">
        <v>43497</v>
      </c>
      <c r="D53" s="572">
        <v>43497</v>
      </c>
      <c r="E53" s="564">
        <f t="shared" si="0"/>
        <v>0</v>
      </c>
      <c r="F53" s="573">
        <v>22712.34</v>
      </c>
      <c r="G53" s="549">
        <f t="shared" si="1"/>
        <v>0</v>
      </c>
      <c r="H53" s="549"/>
      <c r="I53" s="201"/>
    </row>
    <row r="54" spans="1:9">
      <c r="A54" s="319">
        <f t="shared" si="2"/>
        <v>40</v>
      </c>
      <c r="B54" s="266">
        <v>20470085001</v>
      </c>
      <c r="C54" s="572">
        <v>43497</v>
      </c>
      <c r="D54" s="572">
        <v>43497</v>
      </c>
      <c r="E54" s="564">
        <f t="shared" si="0"/>
        <v>0</v>
      </c>
      <c r="F54" s="573">
        <v>124419.11</v>
      </c>
      <c r="G54" s="549">
        <f t="shared" si="1"/>
        <v>0</v>
      </c>
      <c r="H54" s="549"/>
      <c r="I54" s="201"/>
    </row>
    <row r="55" spans="1:9">
      <c r="A55" s="319">
        <f t="shared" si="2"/>
        <v>41</v>
      </c>
      <c r="B55" s="266">
        <v>12986383001</v>
      </c>
      <c r="C55" s="572">
        <v>43522</v>
      </c>
      <c r="D55" s="572">
        <v>43535</v>
      </c>
      <c r="E55" s="564">
        <f t="shared" si="0"/>
        <v>13</v>
      </c>
      <c r="F55" s="573">
        <v>537.41</v>
      </c>
      <c r="G55" s="549">
        <f t="shared" si="1"/>
        <v>6986.33</v>
      </c>
      <c r="H55" s="549"/>
      <c r="I55" s="201"/>
    </row>
    <row r="56" spans="1:9">
      <c r="A56" s="319">
        <f t="shared" si="2"/>
        <v>42</v>
      </c>
      <c r="B56" s="266">
        <v>12986389001</v>
      </c>
      <c r="C56" s="572">
        <v>43522</v>
      </c>
      <c r="D56" s="572">
        <v>43535</v>
      </c>
      <c r="E56" s="564">
        <f t="shared" si="0"/>
        <v>13</v>
      </c>
      <c r="F56" s="573">
        <v>3285.79</v>
      </c>
      <c r="G56" s="549">
        <f t="shared" si="1"/>
        <v>42715.27</v>
      </c>
      <c r="H56" s="549"/>
      <c r="I56" s="201"/>
    </row>
    <row r="57" spans="1:9">
      <c r="A57" s="319">
        <f t="shared" si="2"/>
        <v>43</v>
      </c>
      <c r="B57" s="266">
        <v>12986385001</v>
      </c>
      <c r="C57" s="572">
        <v>43522</v>
      </c>
      <c r="D57" s="572">
        <v>43535</v>
      </c>
      <c r="E57" s="564">
        <f t="shared" si="0"/>
        <v>13</v>
      </c>
      <c r="F57" s="573">
        <v>4863.8900000000003</v>
      </c>
      <c r="G57" s="549">
        <f t="shared" si="1"/>
        <v>63230.570000000007</v>
      </c>
      <c r="H57" s="549"/>
      <c r="I57" s="201"/>
    </row>
    <row r="58" spans="1:9">
      <c r="A58" s="319">
        <f t="shared" si="2"/>
        <v>44</v>
      </c>
      <c r="B58" s="266">
        <v>17659712001</v>
      </c>
      <c r="C58" s="572">
        <v>43522</v>
      </c>
      <c r="D58" s="572">
        <v>43535</v>
      </c>
      <c r="E58" s="564">
        <f t="shared" si="0"/>
        <v>13</v>
      </c>
      <c r="F58" s="573">
        <v>5065.5200000000004</v>
      </c>
      <c r="G58" s="549">
        <f t="shared" si="1"/>
        <v>65851.760000000009</v>
      </c>
      <c r="H58" s="549"/>
      <c r="I58" s="201"/>
    </row>
    <row r="59" spans="1:9">
      <c r="A59" s="319">
        <f t="shared" si="2"/>
        <v>45</v>
      </c>
      <c r="B59" s="266">
        <v>20103953001</v>
      </c>
      <c r="C59" s="572">
        <v>43523</v>
      </c>
      <c r="D59" s="572">
        <v>43535</v>
      </c>
      <c r="E59" s="564">
        <f t="shared" si="0"/>
        <v>12</v>
      </c>
      <c r="F59" s="573">
        <v>61.64</v>
      </c>
      <c r="G59" s="549">
        <f t="shared" si="1"/>
        <v>739.68000000000006</v>
      </c>
      <c r="H59" s="549"/>
      <c r="I59" s="201"/>
    </row>
    <row r="60" spans="1:9">
      <c r="A60" s="319">
        <f t="shared" si="2"/>
        <v>46</v>
      </c>
      <c r="B60" s="266">
        <v>13959510001</v>
      </c>
      <c r="C60" s="572">
        <v>43523</v>
      </c>
      <c r="D60" s="572">
        <v>43535</v>
      </c>
      <c r="E60" s="564">
        <f t="shared" si="0"/>
        <v>12</v>
      </c>
      <c r="F60" s="573">
        <v>970.12</v>
      </c>
      <c r="G60" s="549">
        <f t="shared" si="1"/>
        <v>11641.44</v>
      </c>
      <c r="H60" s="549"/>
      <c r="I60" s="201"/>
    </row>
    <row r="61" spans="1:9">
      <c r="A61" s="319">
        <f t="shared" si="2"/>
        <v>47</v>
      </c>
      <c r="B61" s="266">
        <v>12986617001</v>
      </c>
      <c r="C61" s="572">
        <v>43523</v>
      </c>
      <c r="D61" s="572">
        <v>43535</v>
      </c>
      <c r="E61" s="564">
        <f t="shared" si="0"/>
        <v>12</v>
      </c>
      <c r="F61" s="573">
        <v>3145.76</v>
      </c>
      <c r="G61" s="549">
        <f t="shared" si="1"/>
        <v>37749.120000000003</v>
      </c>
      <c r="H61" s="549"/>
      <c r="I61" s="201"/>
    </row>
    <row r="62" spans="1:9">
      <c r="A62" s="319">
        <f t="shared" si="2"/>
        <v>48</v>
      </c>
      <c r="B62" s="266">
        <v>12986612001</v>
      </c>
      <c r="C62" s="572">
        <v>43523</v>
      </c>
      <c r="D62" s="572">
        <v>43535</v>
      </c>
      <c r="E62" s="564">
        <f t="shared" si="0"/>
        <v>12</v>
      </c>
      <c r="F62" s="573">
        <v>5255.5</v>
      </c>
      <c r="G62" s="549">
        <f t="shared" si="1"/>
        <v>63066</v>
      </c>
      <c r="H62" s="549"/>
      <c r="I62" s="201"/>
    </row>
    <row r="63" spans="1:9">
      <c r="A63" s="319">
        <f t="shared" si="2"/>
        <v>49</v>
      </c>
      <c r="B63" s="266">
        <v>20506371004</v>
      </c>
      <c r="C63" s="572">
        <v>43524</v>
      </c>
      <c r="D63" s="572">
        <v>43537</v>
      </c>
      <c r="E63" s="564">
        <f t="shared" si="0"/>
        <v>13</v>
      </c>
      <c r="F63" s="573">
        <v>65.34</v>
      </c>
      <c r="G63" s="549">
        <f t="shared" si="1"/>
        <v>849.42000000000007</v>
      </c>
      <c r="H63" s="549"/>
      <c r="I63" s="201"/>
    </row>
    <row r="64" spans="1:9">
      <c r="A64" s="319">
        <f t="shared" si="2"/>
        <v>50</v>
      </c>
      <c r="B64" s="266">
        <v>12986551001</v>
      </c>
      <c r="C64" s="572">
        <v>43524</v>
      </c>
      <c r="D64" s="572">
        <v>43535</v>
      </c>
      <c r="E64" s="564">
        <f t="shared" si="0"/>
        <v>11</v>
      </c>
      <c r="F64" s="573">
        <v>145.34</v>
      </c>
      <c r="G64" s="549">
        <f t="shared" si="1"/>
        <v>1598.74</v>
      </c>
      <c r="H64" s="549"/>
      <c r="I64" s="201"/>
    </row>
    <row r="65" spans="1:9">
      <c r="A65" s="319">
        <f t="shared" si="2"/>
        <v>51</v>
      </c>
      <c r="B65" s="266">
        <v>14907631003</v>
      </c>
      <c r="C65" s="572">
        <v>43524</v>
      </c>
      <c r="D65" s="572">
        <v>43536</v>
      </c>
      <c r="E65" s="564">
        <f t="shared" si="0"/>
        <v>12</v>
      </c>
      <c r="F65" s="573">
        <v>947.23</v>
      </c>
      <c r="G65" s="549">
        <f t="shared" si="1"/>
        <v>11366.76</v>
      </c>
      <c r="H65" s="549"/>
      <c r="I65" s="201"/>
    </row>
    <row r="66" spans="1:9">
      <c r="A66" s="319">
        <f t="shared" si="2"/>
        <v>52</v>
      </c>
      <c r="B66" s="266">
        <v>14377875001</v>
      </c>
      <c r="C66" s="572">
        <v>43524</v>
      </c>
      <c r="D66" s="572">
        <v>43535</v>
      </c>
      <c r="E66" s="564">
        <f t="shared" si="0"/>
        <v>11</v>
      </c>
      <c r="F66" s="573">
        <v>1939.2</v>
      </c>
      <c r="G66" s="549">
        <f t="shared" si="1"/>
        <v>21331.200000000001</v>
      </c>
      <c r="H66" s="549"/>
      <c r="I66" s="201"/>
    </row>
    <row r="67" spans="1:9">
      <c r="A67" s="319">
        <f t="shared" si="2"/>
        <v>53</v>
      </c>
      <c r="B67" s="266">
        <v>20352593001</v>
      </c>
      <c r="C67" s="572">
        <v>43524</v>
      </c>
      <c r="D67" s="572">
        <v>43536</v>
      </c>
      <c r="E67" s="564">
        <f t="shared" si="0"/>
        <v>12</v>
      </c>
      <c r="F67" s="573">
        <v>7260.15</v>
      </c>
      <c r="G67" s="549">
        <f t="shared" si="1"/>
        <v>87121.799999999988</v>
      </c>
      <c r="H67" s="549"/>
      <c r="I67" s="201"/>
    </row>
    <row r="68" spans="1:9">
      <c r="A68" s="319">
        <f t="shared" si="2"/>
        <v>54</v>
      </c>
      <c r="B68" s="266">
        <v>12986498001</v>
      </c>
      <c r="C68" s="572">
        <v>43525</v>
      </c>
      <c r="D68" s="572">
        <v>43535</v>
      </c>
      <c r="E68" s="564">
        <f t="shared" si="0"/>
        <v>10</v>
      </c>
      <c r="F68" s="573">
        <v>62.32</v>
      </c>
      <c r="G68" s="549">
        <f t="shared" si="1"/>
        <v>623.20000000000005</v>
      </c>
      <c r="H68" s="549"/>
      <c r="I68" s="201"/>
    </row>
    <row r="69" spans="1:9">
      <c r="A69" s="319">
        <f t="shared" si="2"/>
        <v>55</v>
      </c>
      <c r="B69" s="266">
        <v>14186792004</v>
      </c>
      <c r="C69" s="572">
        <v>43525</v>
      </c>
      <c r="D69" s="572">
        <v>43528</v>
      </c>
      <c r="E69" s="564">
        <f t="shared" si="0"/>
        <v>3</v>
      </c>
      <c r="F69" s="573">
        <v>62.32</v>
      </c>
      <c r="G69" s="549">
        <f t="shared" si="1"/>
        <v>186.96</v>
      </c>
      <c r="H69" s="549"/>
      <c r="I69" s="201"/>
    </row>
    <row r="70" spans="1:9">
      <c r="A70" s="319">
        <f t="shared" si="2"/>
        <v>56</v>
      </c>
      <c r="B70" s="266">
        <v>20506371003</v>
      </c>
      <c r="C70" s="572">
        <v>43525</v>
      </c>
      <c r="D70" s="572">
        <v>43528</v>
      </c>
      <c r="E70" s="564">
        <f t="shared" si="0"/>
        <v>3</v>
      </c>
      <c r="F70" s="573">
        <v>269.51</v>
      </c>
      <c r="G70" s="549">
        <f t="shared" si="1"/>
        <v>808.53</v>
      </c>
      <c r="H70" s="549"/>
      <c r="I70" s="201"/>
    </row>
    <row r="71" spans="1:9">
      <c r="A71" s="319">
        <f t="shared" si="2"/>
        <v>57</v>
      </c>
      <c r="B71" s="266">
        <v>13613595001</v>
      </c>
      <c r="C71" s="572">
        <v>43525</v>
      </c>
      <c r="D71" s="572">
        <v>43535</v>
      </c>
      <c r="E71" s="564">
        <f t="shared" si="0"/>
        <v>10</v>
      </c>
      <c r="F71" s="573">
        <v>361.07</v>
      </c>
      <c r="G71" s="549">
        <f t="shared" si="1"/>
        <v>3610.7</v>
      </c>
      <c r="H71" s="549"/>
      <c r="I71" s="201"/>
    </row>
    <row r="72" spans="1:9">
      <c r="A72" s="319">
        <f t="shared" si="2"/>
        <v>58</v>
      </c>
      <c r="B72" s="266">
        <v>15902431001</v>
      </c>
      <c r="C72" s="572">
        <v>43525</v>
      </c>
      <c r="D72" s="572">
        <v>43525</v>
      </c>
      <c r="E72" s="564">
        <f t="shared" si="0"/>
        <v>0</v>
      </c>
      <c r="F72" s="573">
        <v>1097.03</v>
      </c>
      <c r="G72" s="549">
        <f t="shared" si="1"/>
        <v>0</v>
      </c>
      <c r="H72" s="549"/>
      <c r="I72" s="201"/>
    </row>
    <row r="73" spans="1:9">
      <c r="A73" s="319">
        <f t="shared" si="2"/>
        <v>59</v>
      </c>
      <c r="B73" s="266">
        <v>10692396002</v>
      </c>
      <c r="C73" s="572">
        <v>43525</v>
      </c>
      <c r="D73" s="572">
        <v>43536</v>
      </c>
      <c r="E73" s="564">
        <f t="shared" si="0"/>
        <v>11</v>
      </c>
      <c r="F73" s="573">
        <v>1278.48</v>
      </c>
      <c r="G73" s="549">
        <f t="shared" si="1"/>
        <v>14063.28</v>
      </c>
      <c r="H73" s="549"/>
      <c r="I73" s="201"/>
    </row>
    <row r="74" spans="1:9">
      <c r="A74" s="319">
        <f t="shared" si="2"/>
        <v>60</v>
      </c>
      <c r="B74" s="266">
        <v>18573449001</v>
      </c>
      <c r="C74" s="572">
        <v>43525</v>
      </c>
      <c r="D74" s="572">
        <v>43528</v>
      </c>
      <c r="E74" s="564">
        <f t="shared" si="0"/>
        <v>3</v>
      </c>
      <c r="F74" s="573">
        <v>1626.43</v>
      </c>
      <c r="G74" s="549">
        <f t="shared" si="1"/>
        <v>4879.29</v>
      </c>
      <c r="H74" s="549"/>
      <c r="I74" s="201"/>
    </row>
    <row r="75" spans="1:9">
      <c r="A75" s="319">
        <f t="shared" si="2"/>
        <v>61</v>
      </c>
      <c r="B75" s="266">
        <v>16506898001</v>
      </c>
      <c r="C75" s="572">
        <v>43525</v>
      </c>
      <c r="D75" s="572">
        <v>43525</v>
      </c>
      <c r="E75" s="564">
        <f t="shared" si="0"/>
        <v>0</v>
      </c>
      <c r="F75" s="573">
        <v>1719.35</v>
      </c>
      <c r="G75" s="549">
        <f t="shared" si="1"/>
        <v>0</v>
      </c>
      <c r="H75" s="549"/>
      <c r="I75" s="201"/>
    </row>
    <row r="76" spans="1:9">
      <c r="A76" s="319">
        <f t="shared" si="2"/>
        <v>62</v>
      </c>
      <c r="B76" s="266">
        <v>12986392001</v>
      </c>
      <c r="C76" s="572">
        <v>43525</v>
      </c>
      <c r="D76" s="572">
        <v>43537</v>
      </c>
      <c r="E76" s="564">
        <f t="shared" si="0"/>
        <v>12</v>
      </c>
      <c r="F76" s="573">
        <v>2640.38</v>
      </c>
      <c r="G76" s="549">
        <f t="shared" si="1"/>
        <v>31684.560000000001</v>
      </c>
      <c r="H76" s="549"/>
      <c r="I76" s="201"/>
    </row>
    <row r="77" spans="1:9">
      <c r="A77" s="319">
        <f t="shared" si="2"/>
        <v>63</v>
      </c>
      <c r="B77" s="266">
        <v>12986390001</v>
      </c>
      <c r="C77" s="572">
        <v>43525</v>
      </c>
      <c r="D77" s="572">
        <v>43535</v>
      </c>
      <c r="E77" s="564">
        <f t="shared" si="0"/>
        <v>10</v>
      </c>
      <c r="F77" s="573">
        <v>3227</v>
      </c>
      <c r="G77" s="549">
        <f t="shared" si="1"/>
        <v>32270</v>
      </c>
      <c r="H77" s="549"/>
      <c r="I77" s="201"/>
    </row>
    <row r="78" spans="1:9">
      <c r="A78" s="319">
        <f t="shared" si="2"/>
        <v>64</v>
      </c>
      <c r="B78" s="266">
        <v>12986463005</v>
      </c>
      <c r="C78" s="572">
        <v>43525</v>
      </c>
      <c r="D78" s="572">
        <v>43537</v>
      </c>
      <c r="E78" s="564">
        <f t="shared" si="0"/>
        <v>12</v>
      </c>
      <c r="F78" s="573">
        <v>3278.12</v>
      </c>
      <c r="G78" s="549">
        <f t="shared" si="1"/>
        <v>39337.440000000002</v>
      </c>
      <c r="H78" s="549"/>
      <c r="I78" s="201"/>
    </row>
    <row r="79" spans="1:9">
      <c r="A79" s="319">
        <f t="shared" si="2"/>
        <v>65</v>
      </c>
      <c r="B79" s="266">
        <v>12986570007</v>
      </c>
      <c r="C79" s="572">
        <v>43525</v>
      </c>
      <c r="D79" s="572">
        <v>43525</v>
      </c>
      <c r="E79" s="564">
        <f t="shared" ref="E79:E142" si="3">D79-C79</f>
        <v>0</v>
      </c>
      <c r="F79" s="573">
        <v>3431.62</v>
      </c>
      <c r="G79" s="549">
        <f t="shared" si="1"/>
        <v>0</v>
      </c>
      <c r="H79" s="549"/>
      <c r="I79" s="201"/>
    </row>
    <row r="80" spans="1:9">
      <c r="A80" s="319">
        <f t="shared" si="2"/>
        <v>66</v>
      </c>
      <c r="B80" s="266">
        <v>12986463010</v>
      </c>
      <c r="C80" s="572">
        <v>43525</v>
      </c>
      <c r="D80" s="572">
        <v>43525</v>
      </c>
      <c r="E80" s="564">
        <f t="shared" si="3"/>
        <v>0</v>
      </c>
      <c r="F80" s="573">
        <v>3839.17</v>
      </c>
      <c r="G80" s="549">
        <f t="shared" ref="G80:G143" si="4">F80*E80</f>
        <v>0</v>
      </c>
      <c r="H80" s="549"/>
      <c r="I80" s="201"/>
    </row>
    <row r="81" spans="1:9">
      <c r="A81" s="319">
        <f t="shared" ref="A81:A144" si="5">A80+1</f>
        <v>67</v>
      </c>
      <c r="B81" s="266">
        <v>19921643001</v>
      </c>
      <c r="C81" s="572">
        <v>43525</v>
      </c>
      <c r="D81" s="572">
        <v>43538</v>
      </c>
      <c r="E81" s="564">
        <f t="shared" si="3"/>
        <v>13</v>
      </c>
      <c r="F81" s="573">
        <v>3943.5</v>
      </c>
      <c r="G81" s="549">
        <f t="shared" si="4"/>
        <v>51265.5</v>
      </c>
      <c r="H81" s="549"/>
      <c r="I81" s="201"/>
    </row>
    <row r="82" spans="1:9">
      <c r="A82" s="319">
        <f t="shared" si="5"/>
        <v>68</v>
      </c>
      <c r="B82" s="266">
        <v>16049885001</v>
      </c>
      <c r="C82" s="572">
        <v>43525</v>
      </c>
      <c r="D82" s="572">
        <v>43535</v>
      </c>
      <c r="E82" s="564">
        <f t="shared" si="3"/>
        <v>10</v>
      </c>
      <c r="F82" s="573">
        <v>5372.19</v>
      </c>
      <c r="G82" s="549">
        <f t="shared" si="4"/>
        <v>53721.899999999994</v>
      </c>
      <c r="H82" s="549"/>
      <c r="I82" s="201"/>
    </row>
    <row r="83" spans="1:9">
      <c r="A83" s="319">
        <f t="shared" si="5"/>
        <v>69</v>
      </c>
      <c r="B83" s="266">
        <v>14401089003</v>
      </c>
      <c r="C83" s="572">
        <v>43525</v>
      </c>
      <c r="D83" s="572">
        <v>43525</v>
      </c>
      <c r="E83" s="564">
        <f t="shared" si="3"/>
        <v>0</v>
      </c>
      <c r="F83" s="573">
        <v>7587.46</v>
      </c>
      <c r="G83" s="549">
        <f t="shared" si="4"/>
        <v>0</v>
      </c>
      <c r="H83" s="549"/>
      <c r="I83" s="201"/>
    </row>
    <row r="84" spans="1:9">
      <c r="A84" s="319">
        <f t="shared" si="5"/>
        <v>70</v>
      </c>
      <c r="B84" s="266">
        <v>12986517001</v>
      </c>
      <c r="C84" s="572">
        <v>43525</v>
      </c>
      <c r="D84" s="572">
        <v>43525</v>
      </c>
      <c r="E84" s="564">
        <f t="shared" si="3"/>
        <v>0</v>
      </c>
      <c r="F84" s="573">
        <v>8351.6200000000008</v>
      </c>
      <c r="G84" s="549">
        <f t="shared" si="4"/>
        <v>0</v>
      </c>
      <c r="H84" s="549"/>
      <c r="I84" s="201"/>
    </row>
    <row r="85" spans="1:9">
      <c r="A85" s="319">
        <f t="shared" si="5"/>
        <v>71</v>
      </c>
      <c r="B85" s="266">
        <v>12986426001</v>
      </c>
      <c r="C85" s="572">
        <v>43525</v>
      </c>
      <c r="D85" s="572">
        <v>43525</v>
      </c>
      <c r="E85" s="564">
        <f t="shared" si="3"/>
        <v>0</v>
      </c>
      <c r="F85" s="573">
        <v>9590.4699999999993</v>
      </c>
      <c r="G85" s="549">
        <f t="shared" si="4"/>
        <v>0</v>
      </c>
      <c r="H85" s="549"/>
      <c r="I85" s="201"/>
    </row>
    <row r="86" spans="1:9">
      <c r="A86" s="319">
        <f t="shared" si="5"/>
        <v>72</v>
      </c>
      <c r="B86" s="266">
        <v>10657147001</v>
      </c>
      <c r="C86" s="572">
        <v>43525</v>
      </c>
      <c r="D86" s="572">
        <v>43537</v>
      </c>
      <c r="E86" s="564">
        <f t="shared" si="3"/>
        <v>12</v>
      </c>
      <c r="F86" s="573">
        <v>10312.67</v>
      </c>
      <c r="G86" s="549">
        <f t="shared" si="4"/>
        <v>123752.04000000001</v>
      </c>
      <c r="H86" s="549"/>
      <c r="I86" s="201"/>
    </row>
    <row r="87" spans="1:9">
      <c r="A87" s="319">
        <f t="shared" si="5"/>
        <v>73</v>
      </c>
      <c r="B87" s="266">
        <v>12986521001</v>
      </c>
      <c r="C87" s="572">
        <v>43525</v>
      </c>
      <c r="D87" s="572">
        <v>43525</v>
      </c>
      <c r="E87" s="564">
        <f t="shared" si="3"/>
        <v>0</v>
      </c>
      <c r="F87" s="573">
        <v>10442.26</v>
      </c>
      <c r="G87" s="549">
        <f t="shared" si="4"/>
        <v>0</v>
      </c>
      <c r="H87" s="549"/>
      <c r="I87" s="201"/>
    </row>
    <row r="88" spans="1:9">
      <c r="A88" s="319">
        <f t="shared" si="5"/>
        <v>74</v>
      </c>
      <c r="B88" s="266">
        <v>15631948001</v>
      </c>
      <c r="C88" s="572">
        <v>43525</v>
      </c>
      <c r="D88" s="572">
        <v>43525</v>
      </c>
      <c r="E88" s="564">
        <f t="shared" si="3"/>
        <v>0</v>
      </c>
      <c r="F88" s="573">
        <v>12644.91</v>
      </c>
      <c r="G88" s="549">
        <f t="shared" si="4"/>
        <v>0</v>
      </c>
      <c r="H88" s="549"/>
      <c r="I88" s="201"/>
    </row>
    <row r="89" spans="1:9">
      <c r="A89" s="319">
        <f t="shared" si="5"/>
        <v>75</v>
      </c>
      <c r="B89" s="266">
        <v>17054287001</v>
      </c>
      <c r="C89" s="572">
        <v>43525</v>
      </c>
      <c r="D89" s="572">
        <v>43525</v>
      </c>
      <c r="E89" s="564">
        <f t="shared" si="3"/>
        <v>0</v>
      </c>
      <c r="F89" s="573">
        <v>14090.92</v>
      </c>
      <c r="G89" s="549">
        <f t="shared" si="4"/>
        <v>0</v>
      </c>
      <c r="H89" s="549"/>
      <c r="I89" s="201"/>
    </row>
    <row r="90" spans="1:9">
      <c r="A90" s="319">
        <f t="shared" si="5"/>
        <v>76</v>
      </c>
      <c r="B90" s="266">
        <v>10659823002</v>
      </c>
      <c r="C90" s="572">
        <v>43525</v>
      </c>
      <c r="D90" s="572">
        <v>43525</v>
      </c>
      <c r="E90" s="564">
        <f t="shared" si="3"/>
        <v>0</v>
      </c>
      <c r="F90" s="573">
        <v>16474.3</v>
      </c>
      <c r="G90" s="549">
        <f t="shared" si="4"/>
        <v>0</v>
      </c>
      <c r="H90" s="549"/>
      <c r="I90" s="201"/>
    </row>
    <row r="91" spans="1:9">
      <c r="A91" s="319">
        <f t="shared" si="5"/>
        <v>77</v>
      </c>
      <c r="B91" s="266">
        <v>20325683001</v>
      </c>
      <c r="C91" s="572">
        <v>43525</v>
      </c>
      <c r="D91" s="572">
        <v>43525</v>
      </c>
      <c r="E91" s="564">
        <f t="shared" si="3"/>
        <v>0</v>
      </c>
      <c r="F91" s="573">
        <v>16856.45</v>
      </c>
      <c r="G91" s="549">
        <f t="shared" si="4"/>
        <v>0</v>
      </c>
      <c r="H91" s="549"/>
      <c r="I91" s="201"/>
    </row>
    <row r="92" spans="1:9">
      <c r="A92" s="319">
        <f t="shared" si="5"/>
        <v>78</v>
      </c>
      <c r="B92" s="266">
        <v>12986520001</v>
      </c>
      <c r="C92" s="572">
        <v>43525</v>
      </c>
      <c r="D92" s="572">
        <v>43525</v>
      </c>
      <c r="E92" s="564">
        <f t="shared" si="3"/>
        <v>0</v>
      </c>
      <c r="F92" s="573">
        <v>17168.849999999999</v>
      </c>
      <c r="G92" s="549">
        <f t="shared" si="4"/>
        <v>0</v>
      </c>
      <c r="H92" s="549"/>
      <c r="I92" s="201"/>
    </row>
    <row r="93" spans="1:9">
      <c r="A93" s="319">
        <f t="shared" si="5"/>
        <v>79</v>
      </c>
      <c r="B93" s="266">
        <v>12986533040</v>
      </c>
      <c r="C93" s="572">
        <v>43525</v>
      </c>
      <c r="D93" s="572">
        <v>43528</v>
      </c>
      <c r="E93" s="564">
        <f t="shared" si="3"/>
        <v>3</v>
      </c>
      <c r="F93" s="573">
        <v>22375.78</v>
      </c>
      <c r="G93" s="549">
        <f t="shared" si="4"/>
        <v>67127.34</v>
      </c>
      <c r="H93" s="549"/>
      <c r="I93" s="201"/>
    </row>
    <row r="94" spans="1:9">
      <c r="A94" s="319">
        <f t="shared" si="5"/>
        <v>80</v>
      </c>
      <c r="B94" s="266">
        <v>20470085001</v>
      </c>
      <c r="C94" s="572">
        <v>43525</v>
      </c>
      <c r="D94" s="572">
        <v>43544</v>
      </c>
      <c r="E94" s="564">
        <f t="shared" si="3"/>
        <v>19</v>
      </c>
      <c r="F94" s="573">
        <v>149170.21</v>
      </c>
      <c r="G94" s="549">
        <f t="shared" si="4"/>
        <v>2834233.9899999998</v>
      </c>
      <c r="H94" s="549"/>
      <c r="I94" s="201"/>
    </row>
    <row r="95" spans="1:9">
      <c r="A95" s="319">
        <f t="shared" si="5"/>
        <v>81</v>
      </c>
      <c r="B95" s="266">
        <v>20103953001</v>
      </c>
      <c r="C95" s="572">
        <v>43550</v>
      </c>
      <c r="D95" s="572">
        <v>43566</v>
      </c>
      <c r="E95" s="564">
        <f t="shared" si="3"/>
        <v>16</v>
      </c>
      <c r="F95" s="573">
        <v>172.84</v>
      </c>
      <c r="G95" s="549">
        <f t="shared" si="4"/>
        <v>2765.44</v>
      </c>
      <c r="H95" s="549"/>
      <c r="I95" s="201"/>
    </row>
    <row r="96" spans="1:9">
      <c r="A96" s="319">
        <f t="shared" si="5"/>
        <v>82</v>
      </c>
      <c r="B96" s="266">
        <v>13959510001</v>
      </c>
      <c r="C96" s="572">
        <v>43550</v>
      </c>
      <c r="D96" s="572">
        <v>43566</v>
      </c>
      <c r="E96" s="564">
        <f t="shared" si="3"/>
        <v>16</v>
      </c>
      <c r="F96" s="573">
        <v>222.52</v>
      </c>
      <c r="G96" s="549">
        <f t="shared" si="4"/>
        <v>3560.32</v>
      </c>
      <c r="H96" s="549"/>
      <c r="I96" s="201"/>
    </row>
    <row r="97" spans="1:9">
      <c r="A97" s="319">
        <f t="shared" si="5"/>
        <v>83</v>
      </c>
      <c r="B97" s="266">
        <v>12986617001</v>
      </c>
      <c r="C97" s="572">
        <v>43550</v>
      </c>
      <c r="D97" s="572">
        <v>43566</v>
      </c>
      <c r="E97" s="564">
        <f t="shared" si="3"/>
        <v>16</v>
      </c>
      <c r="F97" s="573">
        <v>2231.54</v>
      </c>
      <c r="G97" s="549">
        <f t="shared" si="4"/>
        <v>35704.639999999999</v>
      </c>
      <c r="H97" s="549"/>
      <c r="I97" s="201"/>
    </row>
    <row r="98" spans="1:9">
      <c r="A98" s="319">
        <f t="shared" si="5"/>
        <v>84</v>
      </c>
      <c r="B98" s="266">
        <v>12986612001</v>
      </c>
      <c r="C98" s="572">
        <v>43550</v>
      </c>
      <c r="D98" s="572">
        <v>43566</v>
      </c>
      <c r="E98" s="564">
        <f t="shared" si="3"/>
        <v>16</v>
      </c>
      <c r="F98" s="573">
        <v>3641.92</v>
      </c>
      <c r="G98" s="549">
        <f t="shared" si="4"/>
        <v>58270.720000000001</v>
      </c>
      <c r="H98" s="549"/>
      <c r="I98" s="201"/>
    </row>
    <row r="99" spans="1:9">
      <c r="A99" s="319">
        <f t="shared" si="5"/>
        <v>85</v>
      </c>
      <c r="B99" s="266">
        <v>20506371004</v>
      </c>
      <c r="C99" s="572">
        <v>43552</v>
      </c>
      <c r="D99" s="572">
        <v>43570</v>
      </c>
      <c r="E99" s="564">
        <f t="shared" si="3"/>
        <v>18</v>
      </c>
      <c r="F99" s="573">
        <v>65.34</v>
      </c>
      <c r="G99" s="549">
        <f t="shared" si="4"/>
        <v>1176.1200000000001</v>
      </c>
      <c r="H99" s="549"/>
      <c r="I99" s="201"/>
    </row>
    <row r="100" spans="1:9">
      <c r="A100" s="319">
        <f t="shared" si="5"/>
        <v>86</v>
      </c>
      <c r="B100" s="266">
        <v>12986383001</v>
      </c>
      <c r="C100" s="572">
        <v>43552</v>
      </c>
      <c r="D100" s="572">
        <v>43566</v>
      </c>
      <c r="E100" s="564">
        <f t="shared" si="3"/>
        <v>14</v>
      </c>
      <c r="F100" s="573">
        <v>570.17999999999995</v>
      </c>
      <c r="G100" s="549">
        <f t="shared" si="4"/>
        <v>7982.5199999999995</v>
      </c>
      <c r="H100" s="549"/>
      <c r="I100" s="201"/>
    </row>
    <row r="101" spans="1:9">
      <c r="A101" s="319">
        <f t="shared" si="5"/>
        <v>87</v>
      </c>
      <c r="B101" s="266">
        <v>12986389001</v>
      </c>
      <c r="C101" s="572">
        <v>43552</v>
      </c>
      <c r="D101" s="572">
        <v>43566</v>
      </c>
      <c r="E101" s="564">
        <f t="shared" si="3"/>
        <v>14</v>
      </c>
      <c r="F101" s="573">
        <v>2191.5</v>
      </c>
      <c r="G101" s="549">
        <f t="shared" si="4"/>
        <v>30681</v>
      </c>
      <c r="H101" s="549"/>
      <c r="I101" s="201"/>
    </row>
    <row r="102" spans="1:9">
      <c r="A102" s="319">
        <f t="shared" si="5"/>
        <v>88</v>
      </c>
      <c r="B102" s="266">
        <v>12986385001</v>
      </c>
      <c r="C102" s="572">
        <v>43552</v>
      </c>
      <c r="D102" s="572">
        <v>43566</v>
      </c>
      <c r="E102" s="564">
        <f t="shared" si="3"/>
        <v>14</v>
      </c>
      <c r="F102" s="573">
        <v>3817.72</v>
      </c>
      <c r="G102" s="549">
        <f t="shared" si="4"/>
        <v>53448.079999999994</v>
      </c>
      <c r="H102" s="549"/>
      <c r="I102" s="201"/>
    </row>
    <row r="103" spans="1:9">
      <c r="A103" s="319">
        <f t="shared" si="5"/>
        <v>89</v>
      </c>
      <c r="B103" s="266">
        <v>17659712001</v>
      </c>
      <c r="C103" s="572">
        <v>43552</v>
      </c>
      <c r="D103" s="572">
        <v>43570</v>
      </c>
      <c r="E103" s="564">
        <f t="shared" si="3"/>
        <v>18</v>
      </c>
      <c r="F103" s="573">
        <v>4227.1400000000003</v>
      </c>
      <c r="G103" s="549">
        <f t="shared" si="4"/>
        <v>76088.52</v>
      </c>
      <c r="H103" s="549"/>
      <c r="I103" s="201"/>
    </row>
    <row r="104" spans="1:9">
      <c r="A104" s="319">
        <f t="shared" si="5"/>
        <v>90</v>
      </c>
      <c r="B104" s="266">
        <v>12986551001</v>
      </c>
      <c r="C104" s="572">
        <v>43553</v>
      </c>
      <c r="D104" s="572">
        <v>43566</v>
      </c>
      <c r="E104" s="564">
        <f t="shared" si="3"/>
        <v>13</v>
      </c>
      <c r="F104" s="573">
        <v>347.73</v>
      </c>
      <c r="G104" s="549">
        <f t="shared" si="4"/>
        <v>4520.49</v>
      </c>
      <c r="H104" s="549"/>
      <c r="I104" s="201"/>
    </row>
    <row r="105" spans="1:9">
      <c r="A105" s="319">
        <f t="shared" si="5"/>
        <v>91</v>
      </c>
      <c r="B105" s="266">
        <v>14907631003</v>
      </c>
      <c r="C105" s="572">
        <v>43553</v>
      </c>
      <c r="D105" s="572">
        <v>43570</v>
      </c>
      <c r="E105" s="564">
        <f t="shared" si="3"/>
        <v>17</v>
      </c>
      <c r="F105" s="573">
        <v>750.8</v>
      </c>
      <c r="G105" s="549">
        <f t="shared" si="4"/>
        <v>12763.599999999999</v>
      </c>
      <c r="H105" s="549"/>
      <c r="I105" s="201"/>
    </row>
    <row r="106" spans="1:9">
      <c r="A106" s="319">
        <f t="shared" si="5"/>
        <v>92</v>
      </c>
      <c r="B106" s="266">
        <v>14377875001</v>
      </c>
      <c r="C106" s="572">
        <v>43553</v>
      </c>
      <c r="D106" s="572">
        <v>43566</v>
      </c>
      <c r="E106" s="564">
        <f t="shared" si="3"/>
        <v>13</v>
      </c>
      <c r="F106" s="573">
        <v>1880.03</v>
      </c>
      <c r="G106" s="549">
        <f t="shared" si="4"/>
        <v>24440.39</v>
      </c>
      <c r="H106" s="549"/>
      <c r="I106" s="201"/>
    </row>
    <row r="107" spans="1:9">
      <c r="A107" s="319">
        <f t="shared" si="5"/>
        <v>93</v>
      </c>
      <c r="B107" s="266">
        <v>20352593001</v>
      </c>
      <c r="C107" s="572">
        <v>43553</v>
      </c>
      <c r="D107" s="572">
        <v>43570</v>
      </c>
      <c r="E107" s="564">
        <f t="shared" si="3"/>
        <v>17</v>
      </c>
      <c r="F107" s="573">
        <v>6542.08</v>
      </c>
      <c r="G107" s="549">
        <f t="shared" si="4"/>
        <v>111215.36</v>
      </c>
      <c r="H107" s="549"/>
      <c r="I107" s="201"/>
    </row>
    <row r="108" spans="1:9">
      <c r="A108" s="319">
        <f t="shared" si="5"/>
        <v>94</v>
      </c>
      <c r="B108" s="266">
        <v>14186792004</v>
      </c>
      <c r="C108" s="572">
        <v>43556</v>
      </c>
      <c r="D108" s="572">
        <v>43556</v>
      </c>
      <c r="E108" s="564">
        <f t="shared" si="3"/>
        <v>0</v>
      </c>
      <c r="F108" s="573">
        <v>62.32</v>
      </c>
      <c r="G108" s="549">
        <f t="shared" si="4"/>
        <v>0</v>
      </c>
      <c r="H108" s="549"/>
      <c r="I108" s="201"/>
    </row>
    <row r="109" spans="1:9">
      <c r="A109" s="319">
        <f t="shared" si="5"/>
        <v>95</v>
      </c>
      <c r="B109" s="266">
        <v>12986498001</v>
      </c>
      <c r="C109" s="572">
        <v>43556</v>
      </c>
      <c r="D109" s="572">
        <v>43564</v>
      </c>
      <c r="E109" s="564">
        <f t="shared" si="3"/>
        <v>8</v>
      </c>
      <c r="F109" s="573">
        <v>219.7</v>
      </c>
      <c r="G109" s="549">
        <f t="shared" si="4"/>
        <v>1757.6</v>
      </c>
      <c r="H109" s="549"/>
      <c r="I109" s="201"/>
    </row>
    <row r="110" spans="1:9">
      <c r="A110" s="319">
        <f t="shared" si="5"/>
        <v>96</v>
      </c>
      <c r="B110" s="266">
        <v>18573449001</v>
      </c>
      <c r="C110" s="572">
        <v>43556</v>
      </c>
      <c r="D110" s="572">
        <v>43556</v>
      </c>
      <c r="E110" s="564">
        <f t="shared" si="3"/>
        <v>0</v>
      </c>
      <c r="F110" s="573">
        <v>700.01</v>
      </c>
      <c r="G110" s="549">
        <f t="shared" si="4"/>
        <v>0</v>
      </c>
      <c r="H110" s="549"/>
      <c r="I110" s="201"/>
    </row>
    <row r="111" spans="1:9">
      <c r="A111" s="319">
        <f t="shared" si="5"/>
        <v>97</v>
      </c>
      <c r="B111" s="266">
        <v>15902431001</v>
      </c>
      <c r="C111" s="572">
        <v>43556</v>
      </c>
      <c r="D111" s="572">
        <v>43558</v>
      </c>
      <c r="E111" s="564">
        <f t="shared" si="3"/>
        <v>2</v>
      </c>
      <c r="F111" s="573">
        <v>859.32</v>
      </c>
      <c r="G111" s="549">
        <f t="shared" si="4"/>
        <v>1718.64</v>
      </c>
      <c r="H111" s="549"/>
      <c r="I111" s="201"/>
    </row>
    <row r="112" spans="1:9">
      <c r="A112" s="319">
        <f t="shared" si="5"/>
        <v>98</v>
      </c>
      <c r="B112" s="266">
        <v>10692396002</v>
      </c>
      <c r="C112" s="572">
        <v>43556</v>
      </c>
      <c r="D112" s="572">
        <v>43566</v>
      </c>
      <c r="E112" s="564">
        <f t="shared" si="3"/>
        <v>10</v>
      </c>
      <c r="F112" s="573">
        <v>1116.4000000000001</v>
      </c>
      <c r="G112" s="549">
        <f t="shared" si="4"/>
        <v>11164</v>
      </c>
      <c r="H112" s="549"/>
      <c r="I112" s="201"/>
    </row>
    <row r="113" spans="1:9">
      <c r="A113" s="319">
        <f t="shared" si="5"/>
        <v>99</v>
      </c>
      <c r="B113" s="266">
        <v>16506898001</v>
      </c>
      <c r="C113" s="572">
        <v>43556</v>
      </c>
      <c r="D113" s="572">
        <v>43556</v>
      </c>
      <c r="E113" s="564">
        <f t="shared" si="3"/>
        <v>0</v>
      </c>
      <c r="F113" s="573">
        <v>1678</v>
      </c>
      <c r="G113" s="549">
        <f t="shared" si="4"/>
        <v>0</v>
      </c>
      <c r="H113" s="549"/>
      <c r="I113" s="201"/>
    </row>
    <row r="114" spans="1:9">
      <c r="A114" s="319">
        <f t="shared" si="5"/>
        <v>100</v>
      </c>
      <c r="B114" s="266">
        <v>12986390001</v>
      </c>
      <c r="C114" s="572">
        <v>43556</v>
      </c>
      <c r="D114" s="572">
        <v>43567</v>
      </c>
      <c r="E114" s="564">
        <f t="shared" si="3"/>
        <v>11</v>
      </c>
      <c r="F114" s="573">
        <v>1695.79</v>
      </c>
      <c r="G114" s="549">
        <f t="shared" si="4"/>
        <v>18653.689999999999</v>
      </c>
      <c r="H114" s="549"/>
      <c r="I114" s="201"/>
    </row>
    <row r="115" spans="1:9">
      <c r="A115" s="319">
        <f t="shared" si="5"/>
        <v>101</v>
      </c>
      <c r="B115" s="266">
        <v>12986392001</v>
      </c>
      <c r="C115" s="572">
        <v>43556</v>
      </c>
      <c r="D115" s="572">
        <v>43570</v>
      </c>
      <c r="E115" s="564">
        <f t="shared" si="3"/>
        <v>14</v>
      </c>
      <c r="F115" s="573">
        <v>2421.35</v>
      </c>
      <c r="G115" s="549">
        <f t="shared" si="4"/>
        <v>33898.9</v>
      </c>
      <c r="H115" s="549"/>
      <c r="I115" s="201"/>
    </row>
    <row r="116" spans="1:9">
      <c r="A116" s="319">
        <f t="shared" si="5"/>
        <v>102</v>
      </c>
      <c r="B116" s="266">
        <v>12986463005</v>
      </c>
      <c r="C116" s="572">
        <v>43556</v>
      </c>
      <c r="D116" s="572">
        <v>43564</v>
      </c>
      <c r="E116" s="564">
        <f t="shared" si="3"/>
        <v>8</v>
      </c>
      <c r="F116" s="573">
        <v>2670.21</v>
      </c>
      <c r="G116" s="549">
        <f t="shared" si="4"/>
        <v>21361.68</v>
      </c>
      <c r="H116" s="549"/>
      <c r="I116" s="201"/>
    </row>
    <row r="117" spans="1:9">
      <c r="A117" s="319">
        <f t="shared" si="5"/>
        <v>103</v>
      </c>
      <c r="B117" s="266">
        <v>12986570007</v>
      </c>
      <c r="C117" s="572">
        <v>43556</v>
      </c>
      <c r="D117" s="572">
        <v>43556</v>
      </c>
      <c r="E117" s="564">
        <f t="shared" si="3"/>
        <v>0</v>
      </c>
      <c r="F117" s="573">
        <v>3097.2</v>
      </c>
      <c r="G117" s="549">
        <f t="shared" si="4"/>
        <v>0</v>
      </c>
      <c r="H117" s="549"/>
      <c r="I117" s="201"/>
    </row>
    <row r="118" spans="1:9">
      <c r="A118" s="319">
        <f t="shared" si="5"/>
        <v>104</v>
      </c>
      <c r="B118" s="266">
        <v>19921643001</v>
      </c>
      <c r="C118" s="572">
        <v>43556</v>
      </c>
      <c r="D118" s="572">
        <v>43570</v>
      </c>
      <c r="E118" s="564">
        <f t="shared" si="3"/>
        <v>14</v>
      </c>
      <c r="F118" s="573">
        <v>3210.67</v>
      </c>
      <c r="G118" s="549">
        <f t="shared" si="4"/>
        <v>44949.380000000005</v>
      </c>
      <c r="H118" s="549"/>
      <c r="I118" s="201"/>
    </row>
    <row r="119" spans="1:9">
      <c r="A119" s="319">
        <f t="shared" si="5"/>
        <v>105</v>
      </c>
      <c r="B119" s="266">
        <v>13613595001</v>
      </c>
      <c r="C119" s="572">
        <v>43556</v>
      </c>
      <c r="D119" s="572">
        <v>43564</v>
      </c>
      <c r="E119" s="564">
        <f t="shared" si="3"/>
        <v>8</v>
      </c>
      <c r="F119" s="573">
        <v>3449.55</v>
      </c>
      <c r="G119" s="549">
        <f t="shared" si="4"/>
        <v>27596.400000000001</v>
      </c>
      <c r="H119" s="549"/>
      <c r="I119" s="201"/>
    </row>
    <row r="120" spans="1:9">
      <c r="A120" s="319">
        <f t="shared" si="5"/>
        <v>106</v>
      </c>
      <c r="B120" s="266">
        <v>12986463010</v>
      </c>
      <c r="C120" s="572">
        <v>43556</v>
      </c>
      <c r="D120" s="572">
        <v>43556</v>
      </c>
      <c r="E120" s="564">
        <f t="shared" si="3"/>
        <v>0</v>
      </c>
      <c r="F120" s="573">
        <v>3496.53</v>
      </c>
      <c r="G120" s="549">
        <f t="shared" si="4"/>
        <v>0</v>
      </c>
      <c r="H120" s="549"/>
      <c r="I120" s="201"/>
    </row>
    <row r="121" spans="1:9">
      <c r="A121" s="319">
        <f t="shared" si="5"/>
        <v>107</v>
      </c>
      <c r="B121" s="266">
        <v>16049885001</v>
      </c>
      <c r="C121" s="572">
        <v>43556</v>
      </c>
      <c r="D121" s="572">
        <v>43570</v>
      </c>
      <c r="E121" s="564">
        <f t="shared" si="3"/>
        <v>14</v>
      </c>
      <c r="F121" s="573">
        <v>4430.2</v>
      </c>
      <c r="G121" s="549">
        <f t="shared" si="4"/>
        <v>62022.799999999996</v>
      </c>
      <c r="H121" s="549"/>
      <c r="I121" s="201"/>
    </row>
    <row r="122" spans="1:9">
      <c r="A122" s="319">
        <f t="shared" si="5"/>
        <v>108</v>
      </c>
      <c r="B122" s="266">
        <v>12986426001</v>
      </c>
      <c r="C122" s="572">
        <v>43556</v>
      </c>
      <c r="D122" s="572">
        <v>43556</v>
      </c>
      <c r="E122" s="564">
        <f t="shared" si="3"/>
        <v>0</v>
      </c>
      <c r="F122" s="573">
        <v>7021.03</v>
      </c>
      <c r="G122" s="549">
        <f t="shared" si="4"/>
        <v>0</v>
      </c>
      <c r="H122" s="549"/>
      <c r="I122" s="201"/>
    </row>
    <row r="123" spans="1:9">
      <c r="A123" s="319">
        <f t="shared" si="5"/>
        <v>109</v>
      </c>
      <c r="B123" s="266">
        <v>14401089003</v>
      </c>
      <c r="C123" s="572">
        <v>43556</v>
      </c>
      <c r="D123" s="572">
        <v>43556</v>
      </c>
      <c r="E123" s="564">
        <f t="shared" si="3"/>
        <v>0</v>
      </c>
      <c r="F123" s="573">
        <v>7204.26</v>
      </c>
      <c r="G123" s="549">
        <f t="shared" si="4"/>
        <v>0</v>
      </c>
      <c r="H123" s="549"/>
      <c r="I123" s="201"/>
    </row>
    <row r="124" spans="1:9">
      <c r="A124" s="319">
        <f t="shared" si="5"/>
        <v>110</v>
      </c>
      <c r="B124" s="266">
        <v>12986521001</v>
      </c>
      <c r="C124" s="572">
        <v>43556</v>
      </c>
      <c r="D124" s="572">
        <v>43570</v>
      </c>
      <c r="E124" s="564">
        <f t="shared" si="3"/>
        <v>14</v>
      </c>
      <c r="F124" s="573">
        <v>7711.7</v>
      </c>
      <c r="G124" s="549">
        <f t="shared" si="4"/>
        <v>107963.8</v>
      </c>
      <c r="H124" s="549"/>
      <c r="I124" s="201"/>
    </row>
    <row r="125" spans="1:9">
      <c r="A125" s="319">
        <f t="shared" si="5"/>
        <v>111</v>
      </c>
      <c r="B125" s="266">
        <v>17054287001</v>
      </c>
      <c r="C125" s="572">
        <v>43556</v>
      </c>
      <c r="D125" s="572">
        <v>43556</v>
      </c>
      <c r="E125" s="564">
        <f t="shared" si="3"/>
        <v>0</v>
      </c>
      <c r="F125" s="573">
        <v>7938.32</v>
      </c>
      <c r="G125" s="549">
        <f t="shared" si="4"/>
        <v>0</v>
      </c>
      <c r="H125" s="549"/>
      <c r="I125" s="201"/>
    </row>
    <row r="126" spans="1:9">
      <c r="A126" s="319">
        <f t="shared" si="5"/>
        <v>112</v>
      </c>
      <c r="B126" s="266">
        <v>10657147001</v>
      </c>
      <c r="C126" s="572">
        <v>43556</v>
      </c>
      <c r="D126" s="572">
        <v>43564</v>
      </c>
      <c r="E126" s="564">
        <f t="shared" si="3"/>
        <v>8</v>
      </c>
      <c r="F126" s="573">
        <v>9345.9699999999993</v>
      </c>
      <c r="G126" s="549">
        <f t="shared" si="4"/>
        <v>74767.759999999995</v>
      </c>
      <c r="H126" s="549"/>
      <c r="I126" s="201"/>
    </row>
    <row r="127" spans="1:9">
      <c r="A127" s="319">
        <f t="shared" si="5"/>
        <v>113</v>
      </c>
      <c r="B127" s="266">
        <v>12986517001</v>
      </c>
      <c r="C127" s="572">
        <v>43556</v>
      </c>
      <c r="D127" s="572">
        <v>43556</v>
      </c>
      <c r="E127" s="564">
        <f t="shared" si="3"/>
        <v>0</v>
      </c>
      <c r="F127" s="573">
        <v>10073.94</v>
      </c>
      <c r="G127" s="549">
        <f t="shared" si="4"/>
        <v>0</v>
      </c>
      <c r="H127" s="549"/>
      <c r="I127" s="201"/>
    </row>
    <row r="128" spans="1:9">
      <c r="A128" s="319">
        <f t="shared" si="5"/>
        <v>114</v>
      </c>
      <c r="B128" s="266">
        <v>15631948001</v>
      </c>
      <c r="C128" s="572">
        <v>43556</v>
      </c>
      <c r="D128" s="572">
        <v>43556</v>
      </c>
      <c r="E128" s="564">
        <f t="shared" si="3"/>
        <v>0</v>
      </c>
      <c r="F128" s="573">
        <v>11952.28</v>
      </c>
      <c r="G128" s="549">
        <f t="shared" si="4"/>
        <v>0</v>
      </c>
      <c r="H128" s="549"/>
      <c r="I128" s="201"/>
    </row>
    <row r="129" spans="1:9">
      <c r="A129" s="319">
        <f t="shared" si="5"/>
        <v>115</v>
      </c>
      <c r="B129" s="266">
        <v>12986533040</v>
      </c>
      <c r="C129" s="572">
        <v>43556</v>
      </c>
      <c r="D129" s="572">
        <v>43556</v>
      </c>
      <c r="E129" s="564">
        <f t="shared" si="3"/>
        <v>0</v>
      </c>
      <c r="F129" s="573">
        <v>12754.81</v>
      </c>
      <c r="G129" s="549">
        <f t="shared" si="4"/>
        <v>0</v>
      </c>
      <c r="H129" s="549"/>
      <c r="I129" s="201"/>
    </row>
    <row r="130" spans="1:9">
      <c r="A130" s="319">
        <f t="shared" si="5"/>
        <v>116</v>
      </c>
      <c r="B130" s="266">
        <v>20325683001</v>
      </c>
      <c r="C130" s="572">
        <v>43556</v>
      </c>
      <c r="D130" s="572">
        <v>43556</v>
      </c>
      <c r="E130" s="564">
        <f t="shared" si="3"/>
        <v>0</v>
      </c>
      <c r="F130" s="573">
        <v>12947.45</v>
      </c>
      <c r="G130" s="549">
        <f t="shared" si="4"/>
        <v>0</v>
      </c>
      <c r="H130" s="549"/>
      <c r="I130" s="201"/>
    </row>
    <row r="131" spans="1:9">
      <c r="A131" s="319">
        <f t="shared" si="5"/>
        <v>117</v>
      </c>
      <c r="B131" s="266">
        <v>12986520001</v>
      </c>
      <c r="C131" s="572">
        <v>43556</v>
      </c>
      <c r="D131" s="572">
        <v>43556</v>
      </c>
      <c r="E131" s="564">
        <f t="shared" si="3"/>
        <v>0</v>
      </c>
      <c r="F131" s="573">
        <v>15488.39</v>
      </c>
      <c r="G131" s="549">
        <f t="shared" si="4"/>
        <v>0</v>
      </c>
      <c r="H131" s="549"/>
      <c r="I131" s="201"/>
    </row>
    <row r="132" spans="1:9">
      <c r="A132" s="319">
        <f t="shared" si="5"/>
        <v>118</v>
      </c>
      <c r="B132" s="266">
        <v>10659823002</v>
      </c>
      <c r="C132" s="572">
        <v>43556</v>
      </c>
      <c r="D132" s="572">
        <v>43556</v>
      </c>
      <c r="E132" s="564">
        <f t="shared" si="3"/>
        <v>0</v>
      </c>
      <c r="F132" s="573">
        <v>15726.28</v>
      </c>
      <c r="G132" s="549">
        <f t="shared" si="4"/>
        <v>0</v>
      </c>
      <c r="H132" s="549"/>
      <c r="I132" s="201"/>
    </row>
    <row r="133" spans="1:9">
      <c r="A133" s="319">
        <f t="shared" si="5"/>
        <v>119</v>
      </c>
      <c r="B133" s="266">
        <v>20506371003</v>
      </c>
      <c r="C133" s="572">
        <v>43556</v>
      </c>
      <c r="D133" s="572">
        <v>43570</v>
      </c>
      <c r="E133" s="564">
        <f t="shared" si="3"/>
        <v>14</v>
      </c>
      <c r="F133" s="573">
        <v>18243.509999999998</v>
      </c>
      <c r="G133" s="549">
        <f t="shared" si="4"/>
        <v>255409.13999999998</v>
      </c>
      <c r="H133" s="549"/>
      <c r="I133" s="201"/>
    </row>
    <row r="134" spans="1:9">
      <c r="A134" s="319">
        <f t="shared" si="5"/>
        <v>120</v>
      </c>
      <c r="B134" s="266">
        <v>20470085001</v>
      </c>
      <c r="C134" s="572">
        <v>43556</v>
      </c>
      <c r="D134" s="572">
        <v>43558</v>
      </c>
      <c r="E134" s="564">
        <f t="shared" si="3"/>
        <v>2</v>
      </c>
      <c r="F134" s="573">
        <v>98824.43</v>
      </c>
      <c r="G134" s="549">
        <f t="shared" si="4"/>
        <v>197648.86</v>
      </c>
      <c r="H134" s="549"/>
      <c r="I134" s="201"/>
    </row>
    <row r="135" spans="1:9">
      <c r="A135" s="319">
        <f t="shared" si="5"/>
        <v>121</v>
      </c>
      <c r="B135" s="266">
        <v>20506371004</v>
      </c>
      <c r="C135" s="572">
        <v>43583</v>
      </c>
      <c r="D135" s="572">
        <v>43599</v>
      </c>
      <c r="E135" s="564">
        <f t="shared" si="3"/>
        <v>16</v>
      </c>
      <c r="F135" s="573">
        <v>65.34</v>
      </c>
      <c r="G135" s="549">
        <f t="shared" si="4"/>
        <v>1045.44</v>
      </c>
      <c r="H135" s="549"/>
      <c r="I135" s="201"/>
    </row>
    <row r="136" spans="1:9">
      <c r="A136" s="319">
        <f t="shared" si="5"/>
        <v>122</v>
      </c>
      <c r="B136" s="266">
        <v>12986383001</v>
      </c>
      <c r="C136" s="572">
        <v>43584</v>
      </c>
      <c r="D136" s="572">
        <v>43592</v>
      </c>
      <c r="E136" s="564">
        <f t="shared" si="3"/>
        <v>8</v>
      </c>
      <c r="F136" s="573">
        <v>378.12</v>
      </c>
      <c r="G136" s="549">
        <f t="shared" si="4"/>
        <v>3024.96</v>
      </c>
      <c r="H136" s="549"/>
      <c r="I136" s="201"/>
    </row>
    <row r="137" spans="1:9">
      <c r="A137" s="319">
        <f t="shared" si="5"/>
        <v>123</v>
      </c>
      <c r="B137" s="266">
        <v>12986389001</v>
      </c>
      <c r="C137" s="572">
        <v>43584</v>
      </c>
      <c r="D137" s="572">
        <v>43592</v>
      </c>
      <c r="E137" s="564">
        <f t="shared" si="3"/>
        <v>8</v>
      </c>
      <c r="F137" s="573">
        <v>1182.55</v>
      </c>
      <c r="G137" s="549">
        <f t="shared" si="4"/>
        <v>9460.4</v>
      </c>
      <c r="H137" s="549"/>
      <c r="I137" s="201"/>
    </row>
    <row r="138" spans="1:9">
      <c r="A138" s="319">
        <f t="shared" si="5"/>
        <v>124</v>
      </c>
      <c r="B138" s="266">
        <v>17659712001</v>
      </c>
      <c r="C138" s="572">
        <v>43584</v>
      </c>
      <c r="D138" s="572">
        <v>43592</v>
      </c>
      <c r="E138" s="564">
        <f t="shared" si="3"/>
        <v>8</v>
      </c>
      <c r="F138" s="573">
        <v>1992.28</v>
      </c>
      <c r="G138" s="549">
        <f t="shared" si="4"/>
        <v>15938.24</v>
      </c>
      <c r="H138" s="549"/>
      <c r="I138" s="201"/>
    </row>
    <row r="139" spans="1:9">
      <c r="A139" s="319">
        <f t="shared" si="5"/>
        <v>125</v>
      </c>
      <c r="B139" s="266">
        <v>12986385001</v>
      </c>
      <c r="C139" s="572">
        <v>43584</v>
      </c>
      <c r="D139" s="572">
        <v>43592</v>
      </c>
      <c r="E139" s="564">
        <f t="shared" si="3"/>
        <v>8</v>
      </c>
      <c r="F139" s="573">
        <v>3482.27</v>
      </c>
      <c r="G139" s="549">
        <f t="shared" si="4"/>
        <v>27858.16</v>
      </c>
      <c r="H139" s="549"/>
      <c r="I139" s="201"/>
    </row>
    <row r="140" spans="1:9">
      <c r="A140" s="319">
        <f t="shared" si="5"/>
        <v>126</v>
      </c>
      <c r="B140" s="266">
        <v>13959510001</v>
      </c>
      <c r="C140" s="572">
        <v>43585</v>
      </c>
      <c r="D140" s="572">
        <v>43586</v>
      </c>
      <c r="E140" s="564">
        <f t="shared" si="3"/>
        <v>1</v>
      </c>
      <c r="F140" s="573">
        <v>96.76</v>
      </c>
      <c r="G140" s="549">
        <f t="shared" si="4"/>
        <v>96.76</v>
      </c>
      <c r="H140" s="549"/>
      <c r="I140" s="201"/>
    </row>
    <row r="141" spans="1:9">
      <c r="A141" s="319">
        <f t="shared" si="5"/>
        <v>127</v>
      </c>
      <c r="B141" s="266">
        <v>20103953001</v>
      </c>
      <c r="C141" s="572">
        <v>43585</v>
      </c>
      <c r="D141" s="572">
        <v>43586</v>
      </c>
      <c r="E141" s="564">
        <f t="shared" si="3"/>
        <v>1</v>
      </c>
      <c r="F141" s="573">
        <v>196.3</v>
      </c>
      <c r="G141" s="549">
        <f t="shared" si="4"/>
        <v>196.3</v>
      </c>
      <c r="H141" s="549"/>
      <c r="I141" s="201"/>
    </row>
    <row r="142" spans="1:9">
      <c r="A142" s="319">
        <f t="shared" si="5"/>
        <v>128</v>
      </c>
      <c r="B142" s="266">
        <v>14907631003</v>
      </c>
      <c r="C142" s="572">
        <v>43585</v>
      </c>
      <c r="D142" s="572">
        <v>43592</v>
      </c>
      <c r="E142" s="564">
        <f t="shared" si="3"/>
        <v>7</v>
      </c>
      <c r="F142" s="573">
        <v>289.35000000000002</v>
      </c>
      <c r="G142" s="549">
        <f t="shared" si="4"/>
        <v>2025.4500000000003</v>
      </c>
      <c r="H142" s="549"/>
      <c r="I142" s="201"/>
    </row>
    <row r="143" spans="1:9">
      <c r="A143" s="319">
        <f t="shared" si="5"/>
        <v>129</v>
      </c>
      <c r="B143" s="266">
        <v>12986551001</v>
      </c>
      <c r="C143" s="572">
        <v>43585</v>
      </c>
      <c r="D143" s="572">
        <v>43592</v>
      </c>
      <c r="E143" s="564">
        <f t="shared" ref="E143:E206" si="6">D143-C143</f>
        <v>7</v>
      </c>
      <c r="F143" s="573">
        <v>319.3</v>
      </c>
      <c r="G143" s="549">
        <f t="shared" si="4"/>
        <v>2235.1</v>
      </c>
      <c r="H143" s="549"/>
      <c r="I143" s="201"/>
    </row>
    <row r="144" spans="1:9">
      <c r="A144" s="319">
        <f t="shared" si="5"/>
        <v>130</v>
      </c>
      <c r="B144" s="266">
        <v>12986617001</v>
      </c>
      <c r="C144" s="572">
        <v>43585</v>
      </c>
      <c r="D144" s="572">
        <v>43586</v>
      </c>
      <c r="E144" s="564">
        <f t="shared" si="6"/>
        <v>1</v>
      </c>
      <c r="F144" s="573">
        <v>891.53</v>
      </c>
      <c r="G144" s="549">
        <f t="shared" ref="G144:G207" si="7">F144*E144</f>
        <v>891.53</v>
      </c>
      <c r="H144" s="549"/>
      <c r="I144" s="201"/>
    </row>
    <row r="145" spans="1:9">
      <c r="A145" s="319">
        <f t="shared" ref="A145:A208" si="8">A144+1</f>
        <v>131</v>
      </c>
      <c r="B145" s="266">
        <v>14377875001</v>
      </c>
      <c r="C145" s="572">
        <v>43585</v>
      </c>
      <c r="D145" s="572">
        <v>43592</v>
      </c>
      <c r="E145" s="564">
        <f t="shared" si="6"/>
        <v>7</v>
      </c>
      <c r="F145" s="573">
        <v>1680.65</v>
      </c>
      <c r="G145" s="549">
        <f t="shared" si="7"/>
        <v>11764.550000000001</v>
      </c>
      <c r="H145" s="549"/>
      <c r="I145" s="201"/>
    </row>
    <row r="146" spans="1:9">
      <c r="A146" s="319">
        <f t="shared" si="8"/>
        <v>132</v>
      </c>
      <c r="B146" s="266">
        <v>12986612001</v>
      </c>
      <c r="C146" s="572">
        <v>43585</v>
      </c>
      <c r="D146" s="572">
        <v>43586</v>
      </c>
      <c r="E146" s="564">
        <f t="shared" si="6"/>
        <v>1</v>
      </c>
      <c r="F146" s="573">
        <v>3138.51</v>
      </c>
      <c r="G146" s="549">
        <f t="shared" si="7"/>
        <v>3138.51</v>
      </c>
      <c r="H146" s="549"/>
      <c r="I146" s="201"/>
    </row>
    <row r="147" spans="1:9">
      <c r="A147" s="319">
        <f t="shared" si="8"/>
        <v>133</v>
      </c>
      <c r="B147" s="266">
        <v>20352593001</v>
      </c>
      <c r="C147" s="572">
        <v>43585</v>
      </c>
      <c r="D147" s="572">
        <v>43588</v>
      </c>
      <c r="E147" s="564">
        <f t="shared" si="6"/>
        <v>3</v>
      </c>
      <c r="F147" s="573">
        <v>4988.1099999999997</v>
      </c>
      <c r="G147" s="549">
        <f t="shared" si="7"/>
        <v>14964.329999999998</v>
      </c>
      <c r="H147" s="549"/>
      <c r="I147" s="201"/>
    </row>
    <row r="148" spans="1:9">
      <c r="A148" s="319">
        <f t="shared" si="8"/>
        <v>134</v>
      </c>
      <c r="B148" s="266">
        <v>14186792004</v>
      </c>
      <c r="C148" s="572">
        <v>43586</v>
      </c>
      <c r="D148" s="572">
        <v>43586</v>
      </c>
      <c r="E148" s="564">
        <f t="shared" si="6"/>
        <v>0</v>
      </c>
      <c r="F148" s="573">
        <v>62.32</v>
      </c>
      <c r="G148" s="549">
        <f t="shared" si="7"/>
        <v>0</v>
      </c>
      <c r="H148" s="549"/>
      <c r="I148" s="201"/>
    </row>
    <row r="149" spans="1:9">
      <c r="A149" s="319">
        <f t="shared" si="8"/>
        <v>135</v>
      </c>
      <c r="B149" s="266">
        <v>20506371003</v>
      </c>
      <c r="C149" s="572">
        <v>43586</v>
      </c>
      <c r="D149" s="572">
        <v>43586</v>
      </c>
      <c r="E149" s="564">
        <f t="shared" si="6"/>
        <v>0</v>
      </c>
      <c r="F149" s="573">
        <v>65.34</v>
      </c>
      <c r="G149" s="549">
        <f t="shared" si="7"/>
        <v>0</v>
      </c>
      <c r="H149" s="549"/>
      <c r="I149" s="201"/>
    </row>
    <row r="150" spans="1:9">
      <c r="A150" s="319">
        <f t="shared" si="8"/>
        <v>136</v>
      </c>
      <c r="B150" s="266">
        <v>12986570007</v>
      </c>
      <c r="C150" s="572">
        <v>43586</v>
      </c>
      <c r="D150" s="572">
        <v>43586</v>
      </c>
      <c r="E150" s="564">
        <f t="shared" si="6"/>
        <v>0</v>
      </c>
      <c r="F150" s="573">
        <v>115.23</v>
      </c>
      <c r="G150" s="549">
        <f t="shared" si="7"/>
        <v>0</v>
      </c>
      <c r="H150" s="549"/>
      <c r="I150" s="201"/>
    </row>
    <row r="151" spans="1:9">
      <c r="A151" s="319">
        <f t="shared" si="8"/>
        <v>137</v>
      </c>
      <c r="B151" s="266">
        <v>18573449001</v>
      </c>
      <c r="C151" s="572">
        <v>43586</v>
      </c>
      <c r="D151" s="572">
        <v>43586</v>
      </c>
      <c r="E151" s="564">
        <f t="shared" si="6"/>
        <v>0</v>
      </c>
      <c r="F151" s="573">
        <v>147.49</v>
      </c>
      <c r="G151" s="549">
        <f t="shared" si="7"/>
        <v>0</v>
      </c>
      <c r="H151" s="549"/>
      <c r="I151" s="201"/>
    </row>
    <row r="152" spans="1:9">
      <c r="A152" s="319">
        <f t="shared" si="8"/>
        <v>138</v>
      </c>
      <c r="B152" s="266">
        <v>15902431001</v>
      </c>
      <c r="C152" s="572">
        <v>43586</v>
      </c>
      <c r="D152" s="572">
        <v>43587</v>
      </c>
      <c r="E152" s="564">
        <f t="shared" si="6"/>
        <v>1</v>
      </c>
      <c r="F152" s="573">
        <v>205.15</v>
      </c>
      <c r="G152" s="549">
        <f t="shared" si="7"/>
        <v>205.15</v>
      </c>
      <c r="H152" s="549"/>
      <c r="I152" s="201"/>
    </row>
    <row r="153" spans="1:9">
      <c r="A153" s="319">
        <f t="shared" si="8"/>
        <v>139</v>
      </c>
      <c r="B153" s="266">
        <v>10692396002</v>
      </c>
      <c r="C153" s="572">
        <v>43586</v>
      </c>
      <c r="D153" s="572">
        <v>43592</v>
      </c>
      <c r="E153" s="564">
        <f t="shared" si="6"/>
        <v>6</v>
      </c>
      <c r="F153" s="573">
        <v>397.58</v>
      </c>
      <c r="G153" s="549">
        <f t="shared" si="7"/>
        <v>2385.48</v>
      </c>
      <c r="H153" s="549"/>
      <c r="I153" s="201"/>
    </row>
    <row r="154" spans="1:9">
      <c r="A154" s="319">
        <f t="shared" si="8"/>
        <v>140</v>
      </c>
      <c r="B154" s="266">
        <v>16506898001</v>
      </c>
      <c r="C154" s="572">
        <v>43586</v>
      </c>
      <c r="D154" s="572">
        <v>43586</v>
      </c>
      <c r="E154" s="564">
        <f t="shared" si="6"/>
        <v>0</v>
      </c>
      <c r="F154" s="573">
        <v>526.30999999999995</v>
      </c>
      <c r="G154" s="549">
        <f t="shared" si="7"/>
        <v>0</v>
      </c>
      <c r="H154" s="549"/>
      <c r="I154" s="201"/>
    </row>
    <row r="155" spans="1:9">
      <c r="A155" s="319">
        <f t="shared" si="8"/>
        <v>141</v>
      </c>
      <c r="B155" s="266">
        <v>14401089003</v>
      </c>
      <c r="C155" s="572">
        <v>43586</v>
      </c>
      <c r="D155" s="572">
        <v>43586</v>
      </c>
      <c r="E155" s="564">
        <f t="shared" si="6"/>
        <v>0</v>
      </c>
      <c r="F155" s="573">
        <v>652.57000000000005</v>
      </c>
      <c r="G155" s="549">
        <f t="shared" si="7"/>
        <v>0</v>
      </c>
      <c r="H155" s="549"/>
      <c r="I155" s="201"/>
    </row>
    <row r="156" spans="1:9">
      <c r="A156" s="319">
        <f t="shared" si="8"/>
        <v>142</v>
      </c>
      <c r="B156" s="266">
        <v>19921643001</v>
      </c>
      <c r="C156" s="572">
        <v>43586</v>
      </c>
      <c r="D156" s="572">
        <v>43599</v>
      </c>
      <c r="E156" s="564">
        <f t="shared" si="6"/>
        <v>13</v>
      </c>
      <c r="F156" s="573">
        <v>701.17</v>
      </c>
      <c r="G156" s="549">
        <f t="shared" si="7"/>
        <v>9115.2099999999991</v>
      </c>
      <c r="H156" s="549"/>
      <c r="I156" s="201"/>
    </row>
    <row r="157" spans="1:9">
      <c r="A157" s="319">
        <f t="shared" si="8"/>
        <v>143</v>
      </c>
      <c r="B157" s="266">
        <v>12986390001</v>
      </c>
      <c r="C157" s="572">
        <v>43586</v>
      </c>
      <c r="D157" s="572">
        <v>43599</v>
      </c>
      <c r="E157" s="564">
        <f t="shared" si="6"/>
        <v>13</v>
      </c>
      <c r="F157" s="573">
        <v>778.45</v>
      </c>
      <c r="G157" s="549">
        <f t="shared" si="7"/>
        <v>10119.85</v>
      </c>
      <c r="H157" s="549"/>
      <c r="I157" s="201"/>
    </row>
    <row r="158" spans="1:9">
      <c r="A158" s="319">
        <f t="shared" si="8"/>
        <v>144</v>
      </c>
      <c r="B158" s="266">
        <v>10659823002</v>
      </c>
      <c r="C158" s="572">
        <v>43586</v>
      </c>
      <c r="D158" s="572">
        <v>43586</v>
      </c>
      <c r="E158" s="564">
        <f t="shared" si="6"/>
        <v>0</v>
      </c>
      <c r="F158" s="573">
        <v>824.2</v>
      </c>
      <c r="G158" s="549">
        <f t="shared" si="7"/>
        <v>0</v>
      </c>
      <c r="H158" s="549"/>
      <c r="I158" s="201"/>
    </row>
    <row r="159" spans="1:9">
      <c r="A159" s="319">
        <f t="shared" si="8"/>
        <v>145</v>
      </c>
      <c r="B159" s="266">
        <v>17054287001</v>
      </c>
      <c r="C159" s="572">
        <v>43586</v>
      </c>
      <c r="D159" s="572">
        <v>43586</v>
      </c>
      <c r="E159" s="564">
        <f t="shared" si="6"/>
        <v>0</v>
      </c>
      <c r="F159" s="573">
        <v>936.96</v>
      </c>
      <c r="G159" s="549">
        <f t="shared" si="7"/>
        <v>0</v>
      </c>
      <c r="H159" s="549"/>
      <c r="I159" s="201"/>
    </row>
    <row r="160" spans="1:9">
      <c r="A160" s="319">
        <f t="shared" si="8"/>
        <v>146</v>
      </c>
      <c r="B160" s="266">
        <v>12986498001</v>
      </c>
      <c r="C160" s="572">
        <v>43586</v>
      </c>
      <c r="D160" s="572">
        <v>43592</v>
      </c>
      <c r="E160" s="564">
        <f t="shared" si="6"/>
        <v>6</v>
      </c>
      <c r="F160" s="573">
        <v>1247.8900000000001</v>
      </c>
      <c r="G160" s="549">
        <f t="shared" si="7"/>
        <v>7487.34</v>
      </c>
      <c r="H160" s="549"/>
      <c r="I160" s="201"/>
    </row>
    <row r="161" spans="1:9">
      <c r="A161" s="319">
        <f t="shared" si="8"/>
        <v>147</v>
      </c>
      <c r="B161" s="266">
        <v>12986463005</v>
      </c>
      <c r="C161" s="572">
        <v>43586</v>
      </c>
      <c r="D161" s="572">
        <v>43598</v>
      </c>
      <c r="E161" s="564">
        <f t="shared" si="6"/>
        <v>12</v>
      </c>
      <c r="F161" s="573">
        <v>1470.86</v>
      </c>
      <c r="G161" s="549">
        <f t="shared" si="7"/>
        <v>17650.32</v>
      </c>
      <c r="H161" s="549"/>
      <c r="I161" s="201"/>
    </row>
    <row r="162" spans="1:9">
      <c r="A162" s="319">
        <f t="shared" si="8"/>
        <v>148</v>
      </c>
      <c r="B162" s="266">
        <v>12986426001</v>
      </c>
      <c r="C162" s="572">
        <v>43586</v>
      </c>
      <c r="D162" s="572">
        <v>43587</v>
      </c>
      <c r="E162" s="564">
        <f t="shared" si="6"/>
        <v>1</v>
      </c>
      <c r="F162" s="573">
        <v>1477.94</v>
      </c>
      <c r="G162" s="549">
        <f t="shared" si="7"/>
        <v>1477.94</v>
      </c>
      <c r="H162" s="549"/>
      <c r="I162" s="201"/>
    </row>
    <row r="163" spans="1:9">
      <c r="A163" s="319">
        <f t="shared" si="8"/>
        <v>149</v>
      </c>
      <c r="B163" s="266">
        <v>12986463010</v>
      </c>
      <c r="C163" s="572">
        <v>43586</v>
      </c>
      <c r="D163" s="572">
        <v>43586</v>
      </c>
      <c r="E163" s="564">
        <f t="shared" si="6"/>
        <v>0</v>
      </c>
      <c r="F163" s="573">
        <v>1792.78</v>
      </c>
      <c r="G163" s="549">
        <f t="shared" si="7"/>
        <v>0</v>
      </c>
      <c r="H163" s="549"/>
      <c r="I163" s="201"/>
    </row>
    <row r="164" spans="1:9">
      <c r="A164" s="319">
        <f t="shared" si="8"/>
        <v>150</v>
      </c>
      <c r="B164" s="266">
        <v>12986392001</v>
      </c>
      <c r="C164" s="572">
        <v>43586</v>
      </c>
      <c r="D164" s="572">
        <v>43599</v>
      </c>
      <c r="E164" s="564">
        <f t="shared" si="6"/>
        <v>13</v>
      </c>
      <c r="F164" s="573">
        <v>2615.35</v>
      </c>
      <c r="G164" s="549">
        <f t="shared" si="7"/>
        <v>33999.549999999996</v>
      </c>
      <c r="H164" s="549"/>
      <c r="I164" s="201"/>
    </row>
    <row r="165" spans="1:9">
      <c r="A165" s="319">
        <f t="shared" si="8"/>
        <v>151</v>
      </c>
      <c r="B165" s="266">
        <v>15631948001</v>
      </c>
      <c r="C165" s="572">
        <v>43586</v>
      </c>
      <c r="D165" s="572">
        <v>43586</v>
      </c>
      <c r="E165" s="564">
        <f t="shared" si="6"/>
        <v>0</v>
      </c>
      <c r="F165" s="573">
        <v>2841.01</v>
      </c>
      <c r="G165" s="549">
        <f t="shared" si="7"/>
        <v>0</v>
      </c>
      <c r="H165" s="549"/>
      <c r="I165" s="201"/>
    </row>
    <row r="166" spans="1:9">
      <c r="A166" s="319">
        <f t="shared" si="8"/>
        <v>152</v>
      </c>
      <c r="B166" s="266">
        <v>20325683001</v>
      </c>
      <c r="C166" s="572">
        <v>43586</v>
      </c>
      <c r="D166" s="572">
        <v>43586</v>
      </c>
      <c r="E166" s="564">
        <f t="shared" si="6"/>
        <v>0</v>
      </c>
      <c r="F166" s="573">
        <v>2941.74</v>
      </c>
      <c r="G166" s="549">
        <f t="shared" si="7"/>
        <v>0</v>
      </c>
      <c r="H166" s="549"/>
      <c r="I166" s="201"/>
    </row>
    <row r="167" spans="1:9">
      <c r="A167" s="319">
        <f t="shared" si="8"/>
        <v>153</v>
      </c>
      <c r="B167" s="266">
        <v>12986520001</v>
      </c>
      <c r="C167" s="572">
        <v>43586</v>
      </c>
      <c r="D167" s="572">
        <v>43586</v>
      </c>
      <c r="E167" s="564">
        <f t="shared" si="6"/>
        <v>0</v>
      </c>
      <c r="F167" s="573">
        <v>3297.12</v>
      </c>
      <c r="G167" s="549">
        <f t="shared" si="7"/>
        <v>0</v>
      </c>
      <c r="H167" s="549"/>
      <c r="I167" s="201"/>
    </row>
    <row r="168" spans="1:9">
      <c r="A168" s="319">
        <f t="shared" si="8"/>
        <v>154</v>
      </c>
      <c r="B168" s="266">
        <v>16049885001</v>
      </c>
      <c r="C168" s="572">
        <v>43586</v>
      </c>
      <c r="D168" s="572">
        <v>43599</v>
      </c>
      <c r="E168" s="564">
        <f t="shared" si="6"/>
        <v>13</v>
      </c>
      <c r="F168" s="573">
        <v>3409.2</v>
      </c>
      <c r="G168" s="549">
        <f t="shared" si="7"/>
        <v>44319.6</v>
      </c>
      <c r="H168" s="549"/>
      <c r="I168" s="201"/>
    </row>
    <row r="169" spans="1:9">
      <c r="A169" s="319">
        <f t="shared" si="8"/>
        <v>155</v>
      </c>
      <c r="B169" s="266">
        <v>12986533040</v>
      </c>
      <c r="C169" s="572">
        <v>43586</v>
      </c>
      <c r="D169" s="572">
        <v>43586</v>
      </c>
      <c r="E169" s="564">
        <f t="shared" si="6"/>
        <v>0</v>
      </c>
      <c r="F169" s="573">
        <v>3687.29</v>
      </c>
      <c r="G169" s="549">
        <f t="shared" si="7"/>
        <v>0</v>
      </c>
      <c r="H169" s="549"/>
      <c r="I169" s="201"/>
    </row>
    <row r="170" spans="1:9">
      <c r="A170" s="319">
        <f t="shared" si="8"/>
        <v>156</v>
      </c>
      <c r="B170" s="266">
        <v>12986517001</v>
      </c>
      <c r="C170" s="572">
        <v>43586</v>
      </c>
      <c r="D170" s="572">
        <v>43586</v>
      </c>
      <c r="E170" s="564">
        <f t="shared" si="6"/>
        <v>0</v>
      </c>
      <c r="F170" s="573">
        <v>4446.67</v>
      </c>
      <c r="G170" s="549">
        <f t="shared" si="7"/>
        <v>0</v>
      </c>
      <c r="H170" s="549"/>
      <c r="I170" s="201"/>
    </row>
    <row r="171" spans="1:9">
      <c r="A171" s="319">
        <f t="shared" si="8"/>
        <v>157</v>
      </c>
      <c r="B171" s="266">
        <v>12986521001</v>
      </c>
      <c r="C171" s="572">
        <v>43586</v>
      </c>
      <c r="D171" s="572">
        <v>43587</v>
      </c>
      <c r="E171" s="564">
        <f t="shared" si="6"/>
        <v>1</v>
      </c>
      <c r="F171" s="573">
        <v>5493.29</v>
      </c>
      <c r="G171" s="549">
        <f t="shared" si="7"/>
        <v>5493.29</v>
      </c>
      <c r="H171" s="549"/>
      <c r="I171" s="201"/>
    </row>
    <row r="172" spans="1:9">
      <c r="A172" s="319">
        <f t="shared" si="8"/>
        <v>158</v>
      </c>
      <c r="B172" s="266">
        <v>10657147001</v>
      </c>
      <c r="C172" s="572">
        <v>43586</v>
      </c>
      <c r="D172" s="572">
        <v>43598</v>
      </c>
      <c r="E172" s="564">
        <f t="shared" si="6"/>
        <v>12</v>
      </c>
      <c r="F172" s="573">
        <v>5698.11</v>
      </c>
      <c r="G172" s="549">
        <f t="shared" si="7"/>
        <v>68377.319999999992</v>
      </c>
      <c r="H172" s="549"/>
      <c r="I172" s="201"/>
    </row>
    <row r="173" spans="1:9">
      <c r="A173" s="319">
        <f t="shared" si="8"/>
        <v>159</v>
      </c>
      <c r="B173" s="266">
        <v>13613595001</v>
      </c>
      <c r="C173" s="572">
        <v>43586</v>
      </c>
      <c r="D173" s="572">
        <v>43598</v>
      </c>
      <c r="E173" s="564">
        <f t="shared" si="6"/>
        <v>12</v>
      </c>
      <c r="F173" s="573">
        <v>6038.03</v>
      </c>
      <c r="G173" s="549">
        <f t="shared" si="7"/>
        <v>72456.36</v>
      </c>
      <c r="H173" s="549"/>
      <c r="I173" s="201"/>
    </row>
    <row r="174" spans="1:9">
      <c r="A174" s="319">
        <f t="shared" si="8"/>
        <v>160</v>
      </c>
      <c r="B174" s="266">
        <v>20470085001</v>
      </c>
      <c r="C174" s="572">
        <v>43586</v>
      </c>
      <c r="D174" s="572">
        <v>43588</v>
      </c>
      <c r="E174" s="564">
        <f t="shared" si="6"/>
        <v>2</v>
      </c>
      <c r="F174" s="573">
        <v>107764.74</v>
      </c>
      <c r="G174" s="549">
        <f t="shared" si="7"/>
        <v>215529.48</v>
      </c>
      <c r="H174" s="549"/>
      <c r="I174" s="201"/>
    </row>
    <row r="175" spans="1:9">
      <c r="A175" s="319">
        <f t="shared" si="8"/>
        <v>161</v>
      </c>
      <c r="B175" s="266">
        <v>13959510001</v>
      </c>
      <c r="C175" s="572">
        <v>43614</v>
      </c>
      <c r="D175" s="572">
        <v>43619</v>
      </c>
      <c r="E175" s="564">
        <f t="shared" si="6"/>
        <v>5</v>
      </c>
      <c r="F175" s="573">
        <v>65.34</v>
      </c>
      <c r="G175" s="549">
        <f t="shared" si="7"/>
        <v>326.70000000000005</v>
      </c>
      <c r="H175" s="549"/>
      <c r="I175" s="201"/>
    </row>
    <row r="176" spans="1:9">
      <c r="A176" s="319">
        <f t="shared" si="8"/>
        <v>162</v>
      </c>
      <c r="B176" s="266">
        <v>20506371004</v>
      </c>
      <c r="C176" s="572">
        <v>43614</v>
      </c>
      <c r="D176" s="572">
        <v>43628</v>
      </c>
      <c r="E176" s="564">
        <f t="shared" si="6"/>
        <v>14</v>
      </c>
      <c r="F176" s="573">
        <v>65.34</v>
      </c>
      <c r="G176" s="549">
        <f t="shared" si="7"/>
        <v>914.76</v>
      </c>
      <c r="H176" s="549"/>
      <c r="I176" s="201"/>
    </row>
    <row r="177" spans="1:9">
      <c r="A177" s="319">
        <f t="shared" si="8"/>
        <v>163</v>
      </c>
      <c r="B177" s="266">
        <v>20103953001</v>
      </c>
      <c r="C177" s="572">
        <v>43614</v>
      </c>
      <c r="D177" s="572">
        <v>43619</v>
      </c>
      <c r="E177" s="564">
        <f t="shared" si="6"/>
        <v>5</v>
      </c>
      <c r="F177" s="573">
        <v>84.16</v>
      </c>
      <c r="G177" s="549">
        <f t="shared" si="7"/>
        <v>420.79999999999995</v>
      </c>
      <c r="H177" s="549"/>
      <c r="I177" s="201"/>
    </row>
    <row r="178" spans="1:9">
      <c r="A178" s="319">
        <f t="shared" si="8"/>
        <v>164</v>
      </c>
      <c r="B178" s="266">
        <v>14907631003</v>
      </c>
      <c r="C178" s="572">
        <v>43614</v>
      </c>
      <c r="D178" s="572">
        <v>43619</v>
      </c>
      <c r="E178" s="564">
        <f t="shared" si="6"/>
        <v>5</v>
      </c>
      <c r="F178" s="573">
        <v>106.4</v>
      </c>
      <c r="G178" s="549">
        <f t="shared" si="7"/>
        <v>532</v>
      </c>
      <c r="H178" s="549"/>
      <c r="I178" s="201"/>
    </row>
    <row r="179" spans="1:9">
      <c r="A179" s="319">
        <f t="shared" si="8"/>
        <v>165</v>
      </c>
      <c r="B179" s="266">
        <v>12986617001</v>
      </c>
      <c r="C179" s="572">
        <v>43614</v>
      </c>
      <c r="D179" s="572">
        <v>43619</v>
      </c>
      <c r="E179" s="564">
        <f t="shared" si="6"/>
        <v>5</v>
      </c>
      <c r="F179" s="573">
        <v>117.84</v>
      </c>
      <c r="G179" s="549">
        <f t="shared" si="7"/>
        <v>589.20000000000005</v>
      </c>
      <c r="H179" s="549"/>
      <c r="I179" s="201"/>
    </row>
    <row r="180" spans="1:9">
      <c r="A180" s="319">
        <f t="shared" si="8"/>
        <v>166</v>
      </c>
      <c r="B180" s="266">
        <v>12986383001</v>
      </c>
      <c r="C180" s="572">
        <v>43614</v>
      </c>
      <c r="D180" s="572">
        <v>43619</v>
      </c>
      <c r="E180" s="564">
        <f t="shared" si="6"/>
        <v>5</v>
      </c>
      <c r="F180" s="573">
        <v>177.11</v>
      </c>
      <c r="G180" s="549">
        <f t="shared" si="7"/>
        <v>885.55000000000007</v>
      </c>
      <c r="H180" s="549"/>
      <c r="I180" s="201"/>
    </row>
    <row r="181" spans="1:9">
      <c r="A181" s="319">
        <f t="shared" si="8"/>
        <v>167</v>
      </c>
      <c r="B181" s="266">
        <v>12986389001</v>
      </c>
      <c r="C181" s="572">
        <v>43614</v>
      </c>
      <c r="D181" s="572">
        <v>43619</v>
      </c>
      <c r="E181" s="564">
        <f t="shared" si="6"/>
        <v>5</v>
      </c>
      <c r="F181" s="573">
        <v>758.73</v>
      </c>
      <c r="G181" s="549">
        <f t="shared" si="7"/>
        <v>3793.65</v>
      </c>
      <c r="H181" s="549"/>
      <c r="I181" s="201"/>
    </row>
    <row r="182" spans="1:9">
      <c r="A182" s="319">
        <f t="shared" si="8"/>
        <v>168</v>
      </c>
      <c r="B182" s="266">
        <v>17659712001</v>
      </c>
      <c r="C182" s="572">
        <v>43614</v>
      </c>
      <c r="D182" s="572">
        <v>43619</v>
      </c>
      <c r="E182" s="564">
        <f t="shared" si="6"/>
        <v>5</v>
      </c>
      <c r="F182" s="573">
        <v>1210.4100000000001</v>
      </c>
      <c r="G182" s="549">
        <f t="shared" si="7"/>
        <v>6052.05</v>
      </c>
      <c r="H182" s="549"/>
      <c r="I182" s="201"/>
    </row>
    <row r="183" spans="1:9">
      <c r="A183" s="319">
        <f t="shared" si="8"/>
        <v>169</v>
      </c>
      <c r="B183" s="266">
        <v>12986612001</v>
      </c>
      <c r="C183" s="572">
        <v>43614</v>
      </c>
      <c r="D183" s="572">
        <v>43619</v>
      </c>
      <c r="E183" s="564">
        <f t="shared" si="6"/>
        <v>5</v>
      </c>
      <c r="F183" s="573">
        <v>1987.64</v>
      </c>
      <c r="G183" s="549">
        <f t="shared" si="7"/>
        <v>9938.2000000000007</v>
      </c>
      <c r="H183" s="549"/>
      <c r="I183" s="201"/>
    </row>
    <row r="184" spans="1:9">
      <c r="A184" s="319">
        <f t="shared" si="8"/>
        <v>170</v>
      </c>
      <c r="B184" s="266">
        <v>12986385001</v>
      </c>
      <c r="C184" s="572">
        <v>43614</v>
      </c>
      <c r="D184" s="572">
        <v>43619</v>
      </c>
      <c r="E184" s="564">
        <f t="shared" si="6"/>
        <v>5</v>
      </c>
      <c r="F184" s="573">
        <v>2879.43</v>
      </c>
      <c r="G184" s="549">
        <f t="shared" si="7"/>
        <v>14397.15</v>
      </c>
      <c r="H184" s="549"/>
      <c r="I184" s="201"/>
    </row>
    <row r="185" spans="1:9">
      <c r="A185" s="319">
        <f t="shared" si="8"/>
        <v>171</v>
      </c>
      <c r="B185" s="266">
        <v>20352593001</v>
      </c>
      <c r="C185" s="572">
        <v>43614</v>
      </c>
      <c r="D185" s="572">
        <v>43619</v>
      </c>
      <c r="E185" s="564">
        <f t="shared" si="6"/>
        <v>5</v>
      </c>
      <c r="F185" s="573">
        <v>3603.27</v>
      </c>
      <c r="G185" s="549">
        <f t="shared" si="7"/>
        <v>18016.349999999999</v>
      </c>
      <c r="H185" s="549"/>
      <c r="I185" s="201"/>
    </row>
    <row r="186" spans="1:9">
      <c r="A186" s="319">
        <f t="shared" si="8"/>
        <v>172</v>
      </c>
      <c r="B186" s="266">
        <v>14377875001</v>
      </c>
      <c r="C186" s="572">
        <v>43615</v>
      </c>
      <c r="D186" s="572">
        <v>43619</v>
      </c>
      <c r="E186" s="564">
        <f t="shared" si="6"/>
        <v>4</v>
      </c>
      <c r="F186" s="573">
        <v>631.82000000000005</v>
      </c>
      <c r="G186" s="549">
        <f t="shared" si="7"/>
        <v>2527.2800000000002</v>
      </c>
      <c r="H186" s="549"/>
      <c r="I186" s="201"/>
    </row>
    <row r="187" spans="1:9">
      <c r="A187" s="319">
        <f t="shared" si="8"/>
        <v>173</v>
      </c>
      <c r="B187" s="266">
        <v>12986551001</v>
      </c>
      <c r="C187" s="572">
        <v>43616</v>
      </c>
      <c r="D187" s="572">
        <v>43619</v>
      </c>
      <c r="E187" s="564">
        <f t="shared" si="6"/>
        <v>3</v>
      </c>
      <c r="F187" s="573">
        <v>278.7</v>
      </c>
      <c r="G187" s="549">
        <f t="shared" si="7"/>
        <v>836.09999999999991</v>
      </c>
      <c r="H187" s="549"/>
      <c r="I187" s="201"/>
    </row>
    <row r="188" spans="1:9">
      <c r="A188" s="319">
        <f t="shared" si="8"/>
        <v>174</v>
      </c>
      <c r="B188" s="266">
        <v>12986498001</v>
      </c>
      <c r="C188" s="572">
        <v>43617</v>
      </c>
      <c r="D188" s="572">
        <v>43627</v>
      </c>
      <c r="E188" s="564">
        <f t="shared" si="6"/>
        <v>10</v>
      </c>
      <c r="F188" s="573">
        <v>62.32</v>
      </c>
      <c r="G188" s="549">
        <f t="shared" si="7"/>
        <v>623.20000000000005</v>
      </c>
      <c r="H188" s="549"/>
      <c r="I188" s="201"/>
    </row>
    <row r="189" spans="1:9">
      <c r="A189" s="319">
        <f t="shared" si="8"/>
        <v>175</v>
      </c>
      <c r="B189" s="266">
        <v>14186792004</v>
      </c>
      <c r="C189" s="572">
        <v>43617</v>
      </c>
      <c r="D189" s="572">
        <v>43619</v>
      </c>
      <c r="E189" s="564">
        <f t="shared" si="6"/>
        <v>2</v>
      </c>
      <c r="F189" s="573">
        <v>62.32</v>
      </c>
      <c r="G189" s="549">
        <f t="shared" si="7"/>
        <v>124.64</v>
      </c>
      <c r="H189" s="549"/>
      <c r="I189" s="201"/>
    </row>
    <row r="190" spans="1:9">
      <c r="A190" s="319">
        <f t="shared" si="8"/>
        <v>176</v>
      </c>
      <c r="B190" s="266">
        <v>12986570007</v>
      </c>
      <c r="C190" s="572">
        <v>43617</v>
      </c>
      <c r="D190" s="572">
        <v>43619</v>
      </c>
      <c r="E190" s="564">
        <f t="shared" si="6"/>
        <v>2</v>
      </c>
      <c r="F190" s="573">
        <v>63.49</v>
      </c>
      <c r="G190" s="549">
        <f t="shared" si="7"/>
        <v>126.98</v>
      </c>
      <c r="H190" s="549"/>
      <c r="I190" s="201"/>
    </row>
    <row r="191" spans="1:9">
      <c r="A191" s="319">
        <f t="shared" si="8"/>
        <v>177</v>
      </c>
      <c r="B191" s="266">
        <v>14401089003</v>
      </c>
      <c r="C191" s="572">
        <v>43617</v>
      </c>
      <c r="D191" s="572">
        <v>43619</v>
      </c>
      <c r="E191" s="564">
        <f t="shared" si="6"/>
        <v>2</v>
      </c>
      <c r="F191" s="573">
        <v>63.49</v>
      </c>
      <c r="G191" s="549">
        <f t="shared" si="7"/>
        <v>126.98</v>
      </c>
      <c r="H191" s="549"/>
      <c r="I191" s="201"/>
    </row>
    <row r="192" spans="1:9">
      <c r="A192" s="319">
        <f t="shared" si="8"/>
        <v>178</v>
      </c>
      <c r="B192" s="266">
        <v>10659823002</v>
      </c>
      <c r="C192" s="572">
        <v>43617</v>
      </c>
      <c r="D192" s="572">
        <v>43619</v>
      </c>
      <c r="E192" s="564">
        <f t="shared" si="6"/>
        <v>2</v>
      </c>
      <c r="F192" s="573">
        <v>66.06</v>
      </c>
      <c r="G192" s="549">
        <f t="shared" si="7"/>
        <v>132.12</v>
      </c>
      <c r="H192" s="549"/>
      <c r="I192" s="201"/>
    </row>
    <row r="193" spans="1:9">
      <c r="A193" s="319">
        <f t="shared" si="8"/>
        <v>179</v>
      </c>
      <c r="B193" s="266">
        <v>12986533040</v>
      </c>
      <c r="C193" s="572">
        <v>43617</v>
      </c>
      <c r="D193" s="572">
        <v>43621</v>
      </c>
      <c r="E193" s="564">
        <f t="shared" si="6"/>
        <v>4</v>
      </c>
      <c r="F193" s="573">
        <v>66.06</v>
      </c>
      <c r="G193" s="549">
        <f t="shared" si="7"/>
        <v>264.24</v>
      </c>
      <c r="H193" s="549"/>
      <c r="I193" s="201"/>
    </row>
    <row r="194" spans="1:9">
      <c r="A194" s="319">
        <f t="shared" si="8"/>
        <v>180</v>
      </c>
      <c r="B194" s="266">
        <v>20506371003</v>
      </c>
      <c r="C194" s="572">
        <v>43617</v>
      </c>
      <c r="D194" s="572">
        <v>43621</v>
      </c>
      <c r="E194" s="564">
        <f t="shared" si="6"/>
        <v>4</v>
      </c>
      <c r="F194" s="573">
        <v>68.61</v>
      </c>
      <c r="G194" s="549">
        <f t="shared" si="7"/>
        <v>274.44</v>
      </c>
      <c r="H194" s="549"/>
      <c r="I194" s="201"/>
    </row>
    <row r="195" spans="1:9">
      <c r="A195" s="319">
        <f t="shared" si="8"/>
        <v>181</v>
      </c>
      <c r="B195" s="266">
        <v>19921643001</v>
      </c>
      <c r="C195" s="572">
        <v>43617</v>
      </c>
      <c r="D195" s="572">
        <v>43629</v>
      </c>
      <c r="E195" s="564">
        <f t="shared" si="6"/>
        <v>12</v>
      </c>
      <c r="F195" s="573">
        <v>73.3</v>
      </c>
      <c r="G195" s="549">
        <f t="shared" si="7"/>
        <v>879.59999999999991</v>
      </c>
      <c r="H195" s="549"/>
      <c r="I195" s="201"/>
    </row>
    <row r="196" spans="1:9">
      <c r="A196" s="319">
        <f t="shared" si="8"/>
        <v>182</v>
      </c>
      <c r="B196" s="266">
        <v>10692396002</v>
      </c>
      <c r="C196" s="572">
        <v>43617</v>
      </c>
      <c r="D196" s="572">
        <v>43627</v>
      </c>
      <c r="E196" s="564">
        <f t="shared" si="6"/>
        <v>10</v>
      </c>
      <c r="F196" s="573">
        <v>74.58</v>
      </c>
      <c r="G196" s="549">
        <f t="shared" si="7"/>
        <v>745.8</v>
      </c>
      <c r="H196" s="549"/>
      <c r="I196" s="201"/>
    </row>
    <row r="197" spans="1:9">
      <c r="A197" s="319">
        <f t="shared" si="8"/>
        <v>183</v>
      </c>
      <c r="B197" s="266">
        <v>18573449001</v>
      </c>
      <c r="C197" s="572">
        <v>43617</v>
      </c>
      <c r="D197" s="572">
        <v>43621</v>
      </c>
      <c r="E197" s="564">
        <f t="shared" si="6"/>
        <v>4</v>
      </c>
      <c r="F197" s="573">
        <v>86.82</v>
      </c>
      <c r="G197" s="549">
        <f t="shared" si="7"/>
        <v>347.28</v>
      </c>
      <c r="H197" s="549"/>
      <c r="I197" s="201"/>
    </row>
    <row r="198" spans="1:9">
      <c r="A198" s="319">
        <f t="shared" si="8"/>
        <v>184</v>
      </c>
      <c r="B198" s="266">
        <v>16506898001</v>
      </c>
      <c r="C198" s="572">
        <v>43617</v>
      </c>
      <c r="D198" s="572">
        <v>43621</v>
      </c>
      <c r="E198" s="564">
        <f t="shared" si="6"/>
        <v>4</v>
      </c>
      <c r="F198" s="573">
        <v>94.39</v>
      </c>
      <c r="G198" s="549">
        <f t="shared" si="7"/>
        <v>377.56</v>
      </c>
      <c r="H198" s="549"/>
      <c r="I198" s="201"/>
    </row>
    <row r="199" spans="1:9">
      <c r="A199" s="319">
        <f t="shared" si="8"/>
        <v>185</v>
      </c>
      <c r="B199" s="266">
        <v>15902431001</v>
      </c>
      <c r="C199" s="572">
        <v>43617</v>
      </c>
      <c r="D199" s="572">
        <v>43621</v>
      </c>
      <c r="E199" s="564">
        <f t="shared" si="6"/>
        <v>4</v>
      </c>
      <c r="F199" s="573">
        <v>117.98</v>
      </c>
      <c r="G199" s="549">
        <f t="shared" si="7"/>
        <v>471.92</v>
      </c>
      <c r="H199" s="549"/>
      <c r="I199" s="201"/>
    </row>
    <row r="200" spans="1:9">
      <c r="A200" s="319">
        <f t="shared" si="8"/>
        <v>186</v>
      </c>
      <c r="B200" s="266">
        <v>17054287001</v>
      </c>
      <c r="C200" s="572">
        <v>43617</v>
      </c>
      <c r="D200" s="572">
        <v>43621</v>
      </c>
      <c r="E200" s="564">
        <f t="shared" si="6"/>
        <v>4</v>
      </c>
      <c r="F200" s="573">
        <v>123.6</v>
      </c>
      <c r="G200" s="549">
        <f t="shared" si="7"/>
        <v>494.4</v>
      </c>
      <c r="H200" s="549"/>
      <c r="I200" s="201"/>
    </row>
    <row r="201" spans="1:9">
      <c r="A201" s="319">
        <f t="shared" si="8"/>
        <v>187</v>
      </c>
      <c r="B201" s="266">
        <v>12986390001</v>
      </c>
      <c r="C201" s="572">
        <v>43617</v>
      </c>
      <c r="D201" s="572">
        <v>43627</v>
      </c>
      <c r="E201" s="564">
        <f t="shared" si="6"/>
        <v>10</v>
      </c>
      <c r="F201" s="573">
        <v>156.87</v>
      </c>
      <c r="G201" s="549">
        <f t="shared" si="7"/>
        <v>1568.7</v>
      </c>
      <c r="H201" s="549"/>
      <c r="I201" s="201"/>
    </row>
    <row r="202" spans="1:9">
      <c r="A202" s="319">
        <f t="shared" si="8"/>
        <v>188</v>
      </c>
      <c r="B202" s="266">
        <v>12986517001</v>
      </c>
      <c r="C202" s="572">
        <v>43617</v>
      </c>
      <c r="D202" s="572">
        <v>43621</v>
      </c>
      <c r="E202" s="564">
        <f t="shared" si="6"/>
        <v>4</v>
      </c>
      <c r="F202" s="573">
        <v>268.49</v>
      </c>
      <c r="G202" s="549">
        <f t="shared" si="7"/>
        <v>1073.96</v>
      </c>
      <c r="H202" s="549"/>
      <c r="I202" s="201"/>
    </row>
    <row r="203" spans="1:9">
      <c r="A203" s="319">
        <f t="shared" si="8"/>
        <v>189</v>
      </c>
      <c r="B203" s="266">
        <v>12986392001</v>
      </c>
      <c r="C203" s="572">
        <v>43617</v>
      </c>
      <c r="D203" s="572">
        <v>43627</v>
      </c>
      <c r="E203" s="564">
        <f t="shared" si="6"/>
        <v>10</v>
      </c>
      <c r="F203" s="573">
        <v>493.35</v>
      </c>
      <c r="G203" s="549">
        <f t="shared" si="7"/>
        <v>4933.5</v>
      </c>
      <c r="H203" s="549"/>
      <c r="I203" s="201"/>
    </row>
    <row r="204" spans="1:9">
      <c r="A204" s="319">
        <f t="shared" si="8"/>
        <v>190</v>
      </c>
      <c r="B204" s="266">
        <v>12986426001</v>
      </c>
      <c r="C204" s="572">
        <v>43617</v>
      </c>
      <c r="D204" s="572">
        <v>43619</v>
      </c>
      <c r="E204" s="564">
        <f t="shared" si="6"/>
        <v>2</v>
      </c>
      <c r="F204" s="573">
        <v>508.91</v>
      </c>
      <c r="G204" s="549">
        <f t="shared" si="7"/>
        <v>1017.82</v>
      </c>
      <c r="H204" s="549"/>
      <c r="I204" s="201"/>
    </row>
    <row r="205" spans="1:9">
      <c r="A205" s="319">
        <f t="shared" si="8"/>
        <v>191</v>
      </c>
      <c r="B205" s="266">
        <v>12986463005</v>
      </c>
      <c r="C205" s="572">
        <v>43617</v>
      </c>
      <c r="D205" s="572">
        <v>43627</v>
      </c>
      <c r="E205" s="564">
        <f t="shared" si="6"/>
        <v>10</v>
      </c>
      <c r="F205" s="573">
        <v>540.9</v>
      </c>
      <c r="G205" s="549">
        <f t="shared" si="7"/>
        <v>5409</v>
      </c>
      <c r="H205" s="549"/>
      <c r="I205" s="201"/>
    </row>
    <row r="206" spans="1:9">
      <c r="A206" s="319">
        <f t="shared" si="8"/>
        <v>192</v>
      </c>
      <c r="B206" s="266">
        <v>20325683001</v>
      </c>
      <c r="C206" s="572">
        <v>43617</v>
      </c>
      <c r="D206" s="572">
        <v>43621</v>
      </c>
      <c r="E206" s="564">
        <f t="shared" si="6"/>
        <v>4</v>
      </c>
      <c r="F206" s="573">
        <v>612.26</v>
      </c>
      <c r="G206" s="549">
        <f t="shared" si="7"/>
        <v>2449.04</v>
      </c>
      <c r="H206" s="549"/>
      <c r="I206" s="201"/>
    </row>
    <row r="207" spans="1:9">
      <c r="A207" s="319">
        <f t="shared" si="8"/>
        <v>193</v>
      </c>
      <c r="B207" s="266">
        <v>12986520001</v>
      </c>
      <c r="C207" s="572">
        <v>43617</v>
      </c>
      <c r="D207" s="572">
        <v>43619</v>
      </c>
      <c r="E207" s="564">
        <f t="shared" ref="E207:E270" si="9">D207-C207</f>
        <v>2</v>
      </c>
      <c r="F207" s="573">
        <v>849.06</v>
      </c>
      <c r="G207" s="549">
        <f t="shared" si="7"/>
        <v>1698.12</v>
      </c>
      <c r="H207" s="549"/>
      <c r="I207" s="201"/>
    </row>
    <row r="208" spans="1:9">
      <c r="A208" s="319">
        <f t="shared" si="8"/>
        <v>194</v>
      </c>
      <c r="B208" s="266">
        <v>15631948001</v>
      </c>
      <c r="C208" s="572">
        <v>43617</v>
      </c>
      <c r="D208" s="572">
        <v>43621</v>
      </c>
      <c r="E208" s="564">
        <f t="shared" si="9"/>
        <v>4</v>
      </c>
      <c r="F208" s="573">
        <v>1169.8399999999999</v>
      </c>
      <c r="G208" s="549">
        <f t="shared" ref="G208:G271" si="10">F208*E208</f>
        <v>4679.3599999999997</v>
      </c>
      <c r="H208" s="549"/>
      <c r="I208" s="201"/>
    </row>
    <row r="209" spans="1:9">
      <c r="A209" s="319">
        <f t="shared" ref="A209:A272" si="11">A208+1</f>
        <v>195</v>
      </c>
      <c r="B209" s="266">
        <v>12986463010</v>
      </c>
      <c r="C209" s="572">
        <v>43617</v>
      </c>
      <c r="D209" s="572">
        <v>43619</v>
      </c>
      <c r="E209" s="564">
        <f t="shared" si="9"/>
        <v>2</v>
      </c>
      <c r="F209" s="573">
        <v>1210.29</v>
      </c>
      <c r="G209" s="549">
        <f t="shared" si="10"/>
        <v>2420.58</v>
      </c>
      <c r="H209" s="549"/>
      <c r="I209" s="201"/>
    </row>
    <row r="210" spans="1:9">
      <c r="A210" s="319">
        <f t="shared" si="11"/>
        <v>196</v>
      </c>
      <c r="B210" s="266">
        <v>16049885001</v>
      </c>
      <c r="C210" s="572">
        <v>43617</v>
      </c>
      <c r="D210" s="572">
        <v>43627</v>
      </c>
      <c r="E210" s="564">
        <f t="shared" si="9"/>
        <v>10</v>
      </c>
      <c r="F210" s="573">
        <v>2764.8</v>
      </c>
      <c r="G210" s="549">
        <f t="shared" si="10"/>
        <v>27648</v>
      </c>
      <c r="H210" s="549"/>
      <c r="I210" s="201"/>
    </row>
    <row r="211" spans="1:9">
      <c r="A211" s="319">
        <f t="shared" si="11"/>
        <v>197</v>
      </c>
      <c r="B211" s="266">
        <v>10657147001</v>
      </c>
      <c r="C211" s="572">
        <v>43617</v>
      </c>
      <c r="D211" s="572">
        <v>43627</v>
      </c>
      <c r="E211" s="564">
        <f t="shared" si="9"/>
        <v>10</v>
      </c>
      <c r="F211" s="573">
        <v>2934.27</v>
      </c>
      <c r="G211" s="549">
        <f t="shared" si="10"/>
        <v>29342.7</v>
      </c>
      <c r="H211" s="549"/>
      <c r="I211" s="201"/>
    </row>
    <row r="212" spans="1:9">
      <c r="A212" s="319">
        <f t="shared" si="11"/>
        <v>198</v>
      </c>
      <c r="B212" s="266">
        <v>12986521001</v>
      </c>
      <c r="C212" s="572">
        <v>43617</v>
      </c>
      <c r="D212" s="572">
        <v>43620</v>
      </c>
      <c r="E212" s="564">
        <f t="shared" si="9"/>
        <v>3</v>
      </c>
      <c r="F212" s="573">
        <v>3106.35</v>
      </c>
      <c r="G212" s="549">
        <f t="shared" si="10"/>
        <v>9319.0499999999993</v>
      </c>
      <c r="H212" s="549"/>
      <c r="I212" s="201"/>
    </row>
    <row r="213" spans="1:9">
      <c r="A213" s="319">
        <f t="shared" si="11"/>
        <v>199</v>
      </c>
      <c r="B213" s="266">
        <v>13613595001</v>
      </c>
      <c r="C213" s="572">
        <v>43617</v>
      </c>
      <c r="D213" s="572">
        <v>43627</v>
      </c>
      <c r="E213" s="564">
        <f t="shared" si="9"/>
        <v>10</v>
      </c>
      <c r="F213" s="573">
        <v>6021.12</v>
      </c>
      <c r="G213" s="549">
        <f t="shared" si="10"/>
        <v>60211.199999999997</v>
      </c>
      <c r="H213" s="549"/>
      <c r="I213" s="201"/>
    </row>
    <row r="214" spans="1:9">
      <c r="A214" s="319">
        <f t="shared" si="11"/>
        <v>200</v>
      </c>
      <c r="B214" s="266">
        <v>20103953001</v>
      </c>
      <c r="C214" s="572">
        <v>43642</v>
      </c>
      <c r="D214" s="572">
        <v>43647</v>
      </c>
      <c r="E214" s="564">
        <f t="shared" si="9"/>
        <v>5</v>
      </c>
      <c r="F214" s="573">
        <v>60.52</v>
      </c>
      <c r="G214" s="549">
        <f t="shared" si="10"/>
        <v>302.60000000000002</v>
      </c>
      <c r="H214" s="549"/>
      <c r="I214" s="201"/>
    </row>
    <row r="215" spans="1:9">
      <c r="A215" s="319">
        <f t="shared" si="11"/>
        <v>201</v>
      </c>
      <c r="B215" s="266">
        <v>13959510001</v>
      </c>
      <c r="C215" s="572">
        <v>43642</v>
      </c>
      <c r="D215" s="572">
        <v>43647</v>
      </c>
      <c r="E215" s="564">
        <f t="shared" si="9"/>
        <v>5</v>
      </c>
      <c r="F215" s="573">
        <v>64.14</v>
      </c>
      <c r="G215" s="549">
        <f t="shared" si="10"/>
        <v>320.7</v>
      </c>
      <c r="H215" s="549"/>
      <c r="I215" s="201"/>
    </row>
    <row r="216" spans="1:9">
      <c r="A216" s="319">
        <f t="shared" si="11"/>
        <v>202</v>
      </c>
      <c r="B216" s="266">
        <v>12986617001</v>
      </c>
      <c r="C216" s="572">
        <v>43642</v>
      </c>
      <c r="D216" s="572">
        <v>43647</v>
      </c>
      <c r="E216" s="564">
        <f t="shared" si="9"/>
        <v>5</v>
      </c>
      <c r="F216" s="573">
        <v>77.45</v>
      </c>
      <c r="G216" s="549">
        <f t="shared" si="10"/>
        <v>387.25</v>
      </c>
      <c r="H216" s="549"/>
      <c r="I216" s="201"/>
    </row>
    <row r="217" spans="1:9">
      <c r="A217" s="319">
        <f t="shared" si="11"/>
        <v>203</v>
      </c>
      <c r="B217" s="266">
        <v>12986389001</v>
      </c>
      <c r="C217" s="572">
        <v>43642</v>
      </c>
      <c r="D217" s="572">
        <v>43647</v>
      </c>
      <c r="E217" s="564">
        <f t="shared" si="9"/>
        <v>5</v>
      </c>
      <c r="F217" s="573">
        <v>105.38</v>
      </c>
      <c r="G217" s="549">
        <f t="shared" si="10"/>
        <v>526.9</v>
      </c>
      <c r="H217" s="549"/>
      <c r="I217" s="201"/>
    </row>
    <row r="218" spans="1:9">
      <c r="A218" s="319">
        <f t="shared" si="11"/>
        <v>204</v>
      </c>
      <c r="B218" s="266">
        <v>12986383001</v>
      </c>
      <c r="C218" s="572">
        <v>43642</v>
      </c>
      <c r="D218" s="572">
        <v>43647</v>
      </c>
      <c r="E218" s="564">
        <f t="shared" si="9"/>
        <v>5</v>
      </c>
      <c r="F218" s="573">
        <v>122.99</v>
      </c>
      <c r="G218" s="549">
        <f t="shared" si="10"/>
        <v>614.94999999999993</v>
      </c>
      <c r="H218" s="549"/>
      <c r="I218" s="201"/>
    </row>
    <row r="219" spans="1:9">
      <c r="A219" s="319">
        <f t="shared" si="11"/>
        <v>205</v>
      </c>
      <c r="B219" s="266">
        <v>17659712001</v>
      </c>
      <c r="C219" s="572">
        <v>43642</v>
      </c>
      <c r="D219" s="572">
        <v>43647</v>
      </c>
      <c r="E219" s="564">
        <f t="shared" si="9"/>
        <v>5</v>
      </c>
      <c r="F219" s="573">
        <v>1013.34</v>
      </c>
      <c r="G219" s="549">
        <f t="shared" si="10"/>
        <v>5066.7</v>
      </c>
      <c r="H219" s="549"/>
      <c r="I219" s="201"/>
    </row>
    <row r="220" spans="1:9">
      <c r="A220" s="319">
        <f t="shared" si="11"/>
        <v>206</v>
      </c>
      <c r="B220" s="266">
        <v>12986612001</v>
      </c>
      <c r="C220" s="572">
        <v>43642</v>
      </c>
      <c r="D220" s="572">
        <v>43647</v>
      </c>
      <c r="E220" s="564">
        <f t="shared" si="9"/>
        <v>5</v>
      </c>
      <c r="F220" s="573">
        <v>1643.92</v>
      </c>
      <c r="G220" s="549">
        <f t="shared" si="10"/>
        <v>8219.6</v>
      </c>
      <c r="H220" s="549"/>
      <c r="I220" s="201"/>
    </row>
    <row r="221" spans="1:9">
      <c r="A221" s="319">
        <f t="shared" si="11"/>
        <v>207</v>
      </c>
      <c r="B221" s="266">
        <v>12986385001</v>
      </c>
      <c r="C221" s="572">
        <v>43642</v>
      </c>
      <c r="D221" s="572">
        <v>43647</v>
      </c>
      <c r="E221" s="564">
        <f t="shared" si="9"/>
        <v>5</v>
      </c>
      <c r="F221" s="573">
        <v>2531.21</v>
      </c>
      <c r="G221" s="549">
        <f t="shared" si="10"/>
        <v>12656.05</v>
      </c>
      <c r="H221" s="549"/>
      <c r="I221" s="201"/>
    </row>
    <row r="222" spans="1:9">
      <c r="A222" s="319">
        <f t="shared" si="11"/>
        <v>208</v>
      </c>
      <c r="B222" s="266">
        <v>20506371004</v>
      </c>
      <c r="C222" s="572">
        <v>43643</v>
      </c>
      <c r="D222" s="572">
        <v>43647</v>
      </c>
      <c r="E222" s="564">
        <f t="shared" si="9"/>
        <v>4</v>
      </c>
      <c r="F222" s="573">
        <v>67.41</v>
      </c>
      <c r="G222" s="549">
        <f t="shared" si="10"/>
        <v>269.64</v>
      </c>
      <c r="H222" s="549"/>
      <c r="I222" s="201"/>
    </row>
    <row r="223" spans="1:9">
      <c r="A223" s="319">
        <f t="shared" si="11"/>
        <v>209</v>
      </c>
      <c r="B223" s="266">
        <v>14907631003</v>
      </c>
      <c r="C223" s="572">
        <v>43643</v>
      </c>
      <c r="D223" s="572">
        <v>43658</v>
      </c>
      <c r="E223" s="564">
        <f t="shared" si="9"/>
        <v>15</v>
      </c>
      <c r="F223" s="573">
        <v>190.7</v>
      </c>
      <c r="G223" s="549">
        <f t="shared" si="10"/>
        <v>2860.5</v>
      </c>
      <c r="H223" s="549"/>
      <c r="I223" s="201"/>
    </row>
    <row r="224" spans="1:9">
      <c r="A224" s="319">
        <f t="shared" si="11"/>
        <v>210</v>
      </c>
      <c r="B224" s="266">
        <v>14377875001</v>
      </c>
      <c r="C224" s="572">
        <v>43643</v>
      </c>
      <c r="D224" s="572">
        <v>43658</v>
      </c>
      <c r="E224" s="564">
        <f t="shared" si="9"/>
        <v>15</v>
      </c>
      <c r="F224" s="573">
        <v>551.29999999999995</v>
      </c>
      <c r="G224" s="549">
        <f t="shared" si="10"/>
        <v>8269.5</v>
      </c>
      <c r="H224" s="549"/>
      <c r="I224" s="201"/>
    </row>
    <row r="225" spans="1:9">
      <c r="A225" s="319">
        <f t="shared" si="11"/>
        <v>211</v>
      </c>
      <c r="B225" s="266">
        <v>20352593001</v>
      </c>
      <c r="C225" s="572">
        <v>43643</v>
      </c>
      <c r="D225" s="572">
        <v>43647</v>
      </c>
      <c r="E225" s="564">
        <f t="shared" si="9"/>
        <v>4</v>
      </c>
      <c r="F225" s="573">
        <v>3201.79</v>
      </c>
      <c r="G225" s="549">
        <f t="shared" si="10"/>
        <v>12807.16</v>
      </c>
      <c r="H225" s="549"/>
      <c r="I225" s="201"/>
    </row>
    <row r="226" spans="1:9">
      <c r="A226" s="319">
        <f t="shared" si="11"/>
        <v>212</v>
      </c>
      <c r="B226" s="266">
        <v>20548789007</v>
      </c>
      <c r="C226" s="572">
        <v>43644</v>
      </c>
      <c r="D226" s="572">
        <v>43651</v>
      </c>
      <c r="E226" s="564">
        <f t="shared" si="9"/>
        <v>7</v>
      </c>
      <c r="F226" s="573">
        <v>62.33</v>
      </c>
      <c r="G226" s="549">
        <f t="shared" si="10"/>
        <v>436.31</v>
      </c>
      <c r="H226" s="549"/>
      <c r="I226" s="201"/>
    </row>
    <row r="227" spans="1:9">
      <c r="A227" s="319">
        <f t="shared" si="11"/>
        <v>213</v>
      </c>
      <c r="B227" s="266">
        <v>12986551001</v>
      </c>
      <c r="C227" s="572">
        <v>43644</v>
      </c>
      <c r="D227" s="572">
        <v>43658</v>
      </c>
      <c r="E227" s="564">
        <f t="shared" si="9"/>
        <v>14</v>
      </c>
      <c r="F227" s="573">
        <v>154.35</v>
      </c>
      <c r="G227" s="549">
        <f t="shared" si="10"/>
        <v>2160.9</v>
      </c>
      <c r="H227" s="549"/>
      <c r="I227" s="201"/>
    </row>
    <row r="228" spans="1:9">
      <c r="A228" s="319">
        <f t="shared" si="11"/>
        <v>214</v>
      </c>
      <c r="B228" s="266">
        <v>10692396002</v>
      </c>
      <c r="C228" s="572">
        <v>43647</v>
      </c>
      <c r="D228" s="572">
        <v>43657</v>
      </c>
      <c r="E228" s="564">
        <f t="shared" si="9"/>
        <v>10</v>
      </c>
      <c r="F228" s="573">
        <v>58.8</v>
      </c>
      <c r="G228" s="549">
        <f t="shared" si="10"/>
        <v>588</v>
      </c>
      <c r="H228" s="549"/>
      <c r="I228" s="201"/>
    </row>
    <row r="229" spans="1:9">
      <c r="A229" s="319">
        <f t="shared" si="11"/>
        <v>215</v>
      </c>
      <c r="B229" s="266">
        <v>12986392001</v>
      </c>
      <c r="C229" s="572">
        <v>43647</v>
      </c>
      <c r="D229" s="572">
        <v>43662</v>
      </c>
      <c r="E229" s="564">
        <f t="shared" si="9"/>
        <v>15</v>
      </c>
      <c r="F229" s="573">
        <v>58.8</v>
      </c>
      <c r="G229" s="549">
        <f t="shared" si="10"/>
        <v>882</v>
      </c>
      <c r="H229" s="549"/>
      <c r="I229" s="201"/>
    </row>
    <row r="230" spans="1:9">
      <c r="A230" s="319">
        <f t="shared" si="11"/>
        <v>216</v>
      </c>
      <c r="B230" s="266">
        <v>17054287001</v>
      </c>
      <c r="C230" s="572">
        <v>43647</v>
      </c>
      <c r="D230" s="572">
        <v>43647</v>
      </c>
      <c r="E230" s="564">
        <f t="shared" si="9"/>
        <v>0</v>
      </c>
      <c r="F230" s="573">
        <v>60.52</v>
      </c>
      <c r="G230" s="549">
        <f t="shared" si="10"/>
        <v>0</v>
      </c>
      <c r="H230" s="549"/>
      <c r="I230" s="201"/>
    </row>
    <row r="231" spans="1:9">
      <c r="A231" s="319">
        <f t="shared" si="11"/>
        <v>217</v>
      </c>
      <c r="B231" s="266">
        <v>12986498001</v>
      </c>
      <c r="C231" s="572">
        <v>43647</v>
      </c>
      <c r="D231" s="572">
        <v>43657</v>
      </c>
      <c r="E231" s="564">
        <f t="shared" si="9"/>
        <v>10</v>
      </c>
      <c r="F231" s="573">
        <v>61.17</v>
      </c>
      <c r="G231" s="549">
        <f t="shared" si="10"/>
        <v>611.70000000000005</v>
      </c>
      <c r="H231" s="549"/>
      <c r="I231" s="201"/>
    </row>
    <row r="232" spans="1:9">
      <c r="A232" s="319">
        <f t="shared" si="11"/>
        <v>218</v>
      </c>
      <c r="B232" s="266">
        <v>14186792004</v>
      </c>
      <c r="C232" s="572">
        <v>43647</v>
      </c>
      <c r="D232" s="572">
        <v>43648</v>
      </c>
      <c r="E232" s="564">
        <f t="shared" si="9"/>
        <v>1</v>
      </c>
      <c r="F232" s="573">
        <v>61.17</v>
      </c>
      <c r="G232" s="549">
        <f t="shared" si="10"/>
        <v>61.17</v>
      </c>
      <c r="H232" s="549"/>
      <c r="I232" s="201"/>
    </row>
    <row r="233" spans="1:9">
      <c r="A233" s="319">
        <f t="shared" si="11"/>
        <v>219</v>
      </c>
      <c r="B233" s="266">
        <v>12986570007</v>
      </c>
      <c r="C233" s="572">
        <v>43647</v>
      </c>
      <c r="D233" s="572">
        <v>43647</v>
      </c>
      <c r="E233" s="564">
        <f t="shared" si="9"/>
        <v>0</v>
      </c>
      <c r="F233" s="573">
        <v>62.33</v>
      </c>
      <c r="G233" s="549">
        <f t="shared" si="10"/>
        <v>0</v>
      </c>
      <c r="H233" s="549"/>
      <c r="I233" s="201"/>
    </row>
    <row r="234" spans="1:9">
      <c r="A234" s="319">
        <f t="shared" si="11"/>
        <v>220</v>
      </c>
      <c r="B234" s="266">
        <v>14401089003</v>
      </c>
      <c r="C234" s="572">
        <v>43647</v>
      </c>
      <c r="D234" s="572">
        <v>43647</v>
      </c>
      <c r="E234" s="564">
        <f t="shared" si="9"/>
        <v>0</v>
      </c>
      <c r="F234" s="573">
        <v>62.33</v>
      </c>
      <c r="G234" s="549">
        <f t="shared" si="10"/>
        <v>0</v>
      </c>
      <c r="H234" s="549"/>
      <c r="I234" s="201"/>
    </row>
    <row r="235" spans="1:9">
      <c r="A235" s="319">
        <f t="shared" si="11"/>
        <v>221</v>
      </c>
      <c r="B235" s="266">
        <v>16506898001</v>
      </c>
      <c r="C235" s="572">
        <v>43647</v>
      </c>
      <c r="D235" s="572">
        <v>43648</v>
      </c>
      <c r="E235" s="564">
        <f t="shared" si="9"/>
        <v>1</v>
      </c>
      <c r="F235" s="573">
        <v>62.33</v>
      </c>
      <c r="G235" s="549">
        <f t="shared" si="10"/>
        <v>62.33</v>
      </c>
      <c r="H235" s="549"/>
      <c r="I235" s="201"/>
    </row>
    <row r="236" spans="1:9">
      <c r="A236" s="319">
        <f t="shared" si="11"/>
        <v>222</v>
      </c>
      <c r="B236" s="266">
        <v>19921643001</v>
      </c>
      <c r="C236" s="572">
        <v>43647</v>
      </c>
      <c r="D236" s="572">
        <v>43658</v>
      </c>
      <c r="E236" s="564">
        <f t="shared" si="9"/>
        <v>11</v>
      </c>
      <c r="F236" s="573">
        <v>64.14</v>
      </c>
      <c r="G236" s="549">
        <f t="shared" si="10"/>
        <v>705.54</v>
      </c>
      <c r="H236" s="549"/>
      <c r="I236" s="201"/>
    </row>
    <row r="237" spans="1:9">
      <c r="A237" s="319">
        <f t="shared" si="11"/>
        <v>223</v>
      </c>
      <c r="B237" s="266">
        <v>20506371003</v>
      </c>
      <c r="C237" s="572">
        <v>43647</v>
      </c>
      <c r="D237" s="572">
        <v>43647</v>
      </c>
      <c r="E237" s="564">
        <f t="shared" si="9"/>
        <v>0</v>
      </c>
      <c r="F237" s="573">
        <v>64.14</v>
      </c>
      <c r="G237" s="549">
        <f t="shared" si="10"/>
        <v>0</v>
      </c>
      <c r="H237" s="549"/>
      <c r="I237" s="201"/>
    </row>
    <row r="238" spans="1:9">
      <c r="A238" s="319">
        <f t="shared" si="11"/>
        <v>224</v>
      </c>
      <c r="B238" s="266">
        <v>10659823002</v>
      </c>
      <c r="C238" s="572">
        <v>43647</v>
      </c>
      <c r="D238" s="572">
        <v>43647</v>
      </c>
      <c r="E238" s="564">
        <f t="shared" si="9"/>
        <v>0</v>
      </c>
      <c r="F238" s="573">
        <v>64.84</v>
      </c>
      <c r="G238" s="549">
        <f t="shared" si="10"/>
        <v>0</v>
      </c>
      <c r="H238" s="549"/>
      <c r="I238" s="201"/>
    </row>
    <row r="239" spans="1:9">
      <c r="A239" s="319">
        <f t="shared" si="11"/>
        <v>225</v>
      </c>
      <c r="B239" s="266">
        <v>12986517001</v>
      </c>
      <c r="C239" s="572">
        <v>43647</v>
      </c>
      <c r="D239" s="572">
        <v>43647</v>
      </c>
      <c r="E239" s="564">
        <f t="shared" si="9"/>
        <v>0</v>
      </c>
      <c r="F239" s="573">
        <v>64.84</v>
      </c>
      <c r="G239" s="549">
        <f t="shared" si="10"/>
        <v>0</v>
      </c>
      <c r="H239" s="549"/>
      <c r="I239" s="201"/>
    </row>
    <row r="240" spans="1:9">
      <c r="A240" s="319">
        <f t="shared" si="11"/>
        <v>226</v>
      </c>
      <c r="B240" s="266">
        <v>12986533040</v>
      </c>
      <c r="C240" s="572">
        <v>43647</v>
      </c>
      <c r="D240" s="572">
        <v>43651</v>
      </c>
      <c r="E240" s="564">
        <f t="shared" si="9"/>
        <v>4</v>
      </c>
      <c r="F240" s="573">
        <v>64.84</v>
      </c>
      <c r="G240" s="549">
        <f t="shared" si="10"/>
        <v>259.36</v>
      </c>
      <c r="H240" s="549"/>
      <c r="I240" s="201"/>
    </row>
    <row r="241" spans="1:9">
      <c r="A241" s="319">
        <f t="shared" si="11"/>
        <v>227</v>
      </c>
      <c r="B241" s="266">
        <v>18573449001</v>
      </c>
      <c r="C241" s="572">
        <v>43647</v>
      </c>
      <c r="D241" s="572">
        <v>43647</v>
      </c>
      <c r="E241" s="564">
        <f t="shared" si="9"/>
        <v>0</v>
      </c>
      <c r="F241" s="573">
        <v>77.42</v>
      </c>
      <c r="G241" s="549">
        <f t="shared" si="10"/>
        <v>0</v>
      </c>
      <c r="H241" s="549"/>
      <c r="I241" s="201"/>
    </row>
    <row r="242" spans="1:9">
      <c r="A242" s="319">
        <f t="shared" si="11"/>
        <v>228</v>
      </c>
      <c r="B242" s="266">
        <v>15902431001</v>
      </c>
      <c r="C242" s="572">
        <v>43647</v>
      </c>
      <c r="D242" s="572">
        <v>43651</v>
      </c>
      <c r="E242" s="564">
        <f t="shared" si="9"/>
        <v>4</v>
      </c>
      <c r="F242" s="573">
        <v>107.71</v>
      </c>
      <c r="G242" s="549">
        <f t="shared" si="10"/>
        <v>430.84</v>
      </c>
      <c r="H242" s="549"/>
      <c r="I242" s="201"/>
    </row>
    <row r="243" spans="1:9">
      <c r="A243" s="319">
        <f t="shared" si="11"/>
        <v>229</v>
      </c>
      <c r="B243" s="266">
        <v>20325683001</v>
      </c>
      <c r="C243" s="572">
        <v>43647</v>
      </c>
      <c r="D243" s="572">
        <v>43647</v>
      </c>
      <c r="E243" s="564">
        <f t="shared" si="9"/>
        <v>0</v>
      </c>
      <c r="F243" s="573">
        <v>115.26</v>
      </c>
      <c r="G243" s="549">
        <f t="shared" si="10"/>
        <v>0</v>
      </c>
      <c r="H243" s="549"/>
      <c r="I243" s="201"/>
    </row>
    <row r="244" spans="1:9">
      <c r="A244" s="319">
        <f t="shared" si="11"/>
        <v>230</v>
      </c>
      <c r="B244" s="266">
        <v>12986390001</v>
      </c>
      <c r="C244" s="572">
        <v>43647</v>
      </c>
      <c r="D244" s="572">
        <v>43662</v>
      </c>
      <c r="E244" s="564">
        <f t="shared" si="9"/>
        <v>15</v>
      </c>
      <c r="F244" s="573">
        <v>145.5</v>
      </c>
      <c r="G244" s="549">
        <f t="shared" si="10"/>
        <v>2182.5</v>
      </c>
      <c r="H244" s="549"/>
      <c r="I244" s="201"/>
    </row>
    <row r="245" spans="1:9">
      <c r="A245" s="319">
        <f t="shared" si="11"/>
        <v>231</v>
      </c>
      <c r="B245" s="266">
        <v>12986426001</v>
      </c>
      <c r="C245" s="572">
        <v>43647</v>
      </c>
      <c r="D245" s="572">
        <v>43647</v>
      </c>
      <c r="E245" s="564">
        <f t="shared" si="9"/>
        <v>0</v>
      </c>
      <c r="F245" s="573">
        <v>453.99</v>
      </c>
      <c r="G245" s="549">
        <f t="shared" si="10"/>
        <v>0</v>
      </c>
      <c r="H245" s="549"/>
      <c r="I245" s="201"/>
    </row>
    <row r="246" spans="1:9">
      <c r="A246" s="319">
        <f t="shared" si="11"/>
        <v>232</v>
      </c>
      <c r="B246" s="266">
        <v>12986520001</v>
      </c>
      <c r="C246" s="572">
        <v>43647</v>
      </c>
      <c r="D246" s="572">
        <v>43647</v>
      </c>
      <c r="E246" s="564">
        <f t="shared" si="9"/>
        <v>0</v>
      </c>
      <c r="F246" s="573">
        <v>476.13</v>
      </c>
      <c r="G246" s="549">
        <f t="shared" si="10"/>
        <v>0</v>
      </c>
      <c r="H246" s="549"/>
      <c r="I246" s="201"/>
    </row>
    <row r="247" spans="1:9">
      <c r="A247" s="319">
        <f t="shared" si="11"/>
        <v>233</v>
      </c>
      <c r="B247" s="266">
        <v>12986463005</v>
      </c>
      <c r="C247" s="572">
        <v>43647</v>
      </c>
      <c r="D247" s="572">
        <v>43657</v>
      </c>
      <c r="E247" s="564">
        <f t="shared" si="9"/>
        <v>10</v>
      </c>
      <c r="F247" s="573">
        <v>612.66</v>
      </c>
      <c r="G247" s="549">
        <f t="shared" si="10"/>
        <v>6126.5999999999995</v>
      </c>
      <c r="H247" s="549"/>
      <c r="I247" s="201"/>
    </row>
    <row r="248" spans="1:9">
      <c r="A248" s="319">
        <f t="shared" si="11"/>
        <v>234</v>
      </c>
      <c r="B248" s="266">
        <v>15631948001</v>
      </c>
      <c r="C248" s="572">
        <v>43647</v>
      </c>
      <c r="D248" s="572">
        <v>43648</v>
      </c>
      <c r="E248" s="564">
        <f t="shared" si="9"/>
        <v>1</v>
      </c>
      <c r="F248" s="573">
        <v>1053.21</v>
      </c>
      <c r="G248" s="549">
        <f t="shared" si="10"/>
        <v>1053.21</v>
      </c>
      <c r="H248" s="549"/>
      <c r="I248" s="201"/>
    </row>
    <row r="249" spans="1:9">
      <c r="A249" s="319">
        <f t="shared" si="11"/>
        <v>235</v>
      </c>
      <c r="B249" s="266">
        <v>12986463010</v>
      </c>
      <c r="C249" s="572">
        <v>43647</v>
      </c>
      <c r="D249" s="572">
        <v>43647</v>
      </c>
      <c r="E249" s="564">
        <f t="shared" si="9"/>
        <v>0</v>
      </c>
      <c r="F249" s="573">
        <v>1588.4</v>
      </c>
      <c r="G249" s="549">
        <f t="shared" si="10"/>
        <v>0</v>
      </c>
      <c r="H249" s="549"/>
      <c r="I249" s="201"/>
    </row>
    <row r="250" spans="1:9">
      <c r="A250" s="319">
        <f t="shared" si="11"/>
        <v>236</v>
      </c>
      <c r="B250" s="266">
        <v>12986521001</v>
      </c>
      <c r="C250" s="572">
        <v>43647</v>
      </c>
      <c r="D250" s="572">
        <v>43651</v>
      </c>
      <c r="E250" s="564">
        <f t="shared" si="9"/>
        <v>4</v>
      </c>
      <c r="F250" s="573">
        <v>1690.54</v>
      </c>
      <c r="G250" s="549">
        <f t="shared" si="10"/>
        <v>6762.16</v>
      </c>
      <c r="H250" s="549"/>
      <c r="I250" s="201"/>
    </row>
    <row r="251" spans="1:9">
      <c r="A251" s="319">
        <f t="shared" si="11"/>
        <v>237</v>
      </c>
      <c r="B251" s="266">
        <v>16049885001</v>
      </c>
      <c r="C251" s="572">
        <v>43647</v>
      </c>
      <c r="D251" s="572">
        <v>43662</v>
      </c>
      <c r="E251" s="564">
        <f t="shared" si="9"/>
        <v>15</v>
      </c>
      <c r="F251" s="573">
        <v>2194.5300000000002</v>
      </c>
      <c r="G251" s="549">
        <f t="shared" si="10"/>
        <v>32917.950000000004</v>
      </c>
      <c r="H251" s="549"/>
      <c r="I251" s="201"/>
    </row>
    <row r="252" spans="1:9">
      <c r="A252" s="319">
        <f t="shared" si="11"/>
        <v>238</v>
      </c>
      <c r="B252" s="266">
        <v>10657147001</v>
      </c>
      <c r="C252" s="572">
        <v>43647</v>
      </c>
      <c r="D252" s="572">
        <v>43657</v>
      </c>
      <c r="E252" s="564">
        <f t="shared" si="9"/>
        <v>10</v>
      </c>
      <c r="F252" s="573">
        <v>2744.58</v>
      </c>
      <c r="G252" s="549">
        <f t="shared" si="10"/>
        <v>27445.8</v>
      </c>
      <c r="H252" s="549"/>
      <c r="I252" s="201"/>
    </row>
    <row r="253" spans="1:9">
      <c r="A253" s="319">
        <f t="shared" si="11"/>
        <v>239</v>
      </c>
      <c r="B253" s="266">
        <v>13613595001</v>
      </c>
      <c r="C253" s="572">
        <v>43647</v>
      </c>
      <c r="D253" s="572">
        <v>43657</v>
      </c>
      <c r="E253" s="564">
        <f t="shared" si="9"/>
        <v>10</v>
      </c>
      <c r="F253" s="573">
        <v>5049.0600000000004</v>
      </c>
      <c r="G253" s="549">
        <f t="shared" si="10"/>
        <v>50490.600000000006</v>
      </c>
      <c r="H253" s="549"/>
      <c r="I253" s="201"/>
    </row>
    <row r="254" spans="1:9">
      <c r="A254" s="319">
        <f t="shared" si="11"/>
        <v>240</v>
      </c>
      <c r="B254" s="266">
        <v>12986389001</v>
      </c>
      <c r="C254" s="572">
        <v>43672</v>
      </c>
      <c r="D254" s="572">
        <v>43682</v>
      </c>
      <c r="E254" s="564">
        <f t="shared" si="9"/>
        <v>10</v>
      </c>
      <c r="F254" s="573">
        <v>93.13</v>
      </c>
      <c r="G254" s="549">
        <f t="shared" si="10"/>
        <v>931.3</v>
      </c>
      <c r="H254" s="549"/>
      <c r="I254" s="201"/>
    </row>
    <row r="255" spans="1:9">
      <c r="A255" s="319">
        <f t="shared" si="11"/>
        <v>241</v>
      </c>
      <c r="B255" s="266">
        <v>12986383001</v>
      </c>
      <c r="C255" s="572">
        <v>43672</v>
      </c>
      <c r="D255" s="572">
        <v>43679</v>
      </c>
      <c r="E255" s="564">
        <f t="shared" si="9"/>
        <v>7</v>
      </c>
      <c r="F255" s="573">
        <v>144.38999999999999</v>
      </c>
      <c r="G255" s="549">
        <f t="shared" si="10"/>
        <v>1010.7299999999999</v>
      </c>
      <c r="H255" s="549"/>
      <c r="I255" s="201"/>
    </row>
    <row r="256" spans="1:9">
      <c r="A256" s="319">
        <f t="shared" si="11"/>
        <v>242</v>
      </c>
      <c r="B256" s="266">
        <v>12986385001</v>
      </c>
      <c r="C256" s="572">
        <v>43672</v>
      </c>
      <c r="D256" s="572">
        <v>43682</v>
      </c>
      <c r="E256" s="564">
        <f t="shared" si="9"/>
        <v>10</v>
      </c>
      <c r="F256" s="573">
        <v>2454.16</v>
      </c>
      <c r="G256" s="549">
        <f t="shared" si="10"/>
        <v>24541.599999999999</v>
      </c>
      <c r="H256" s="549"/>
      <c r="I256" s="201"/>
    </row>
    <row r="257" spans="1:9">
      <c r="A257" s="319">
        <f t="shared" si="11"/>
        <v>243</v>
      </c>
      <c r="B257" s="266">
        <v>20506371004</v>
      </c>
      <c r="C257" s="572">
        <v>43673</v>
      </c>
      <c r="D257" s="572">
        <v>43679</v>
      </c>
      <c r="E257" s="564">
        <f t="shared" si="9"/>
        <v>6</v>
      </c>
      <c r="F257" s="573">
        <v>67.349999999999994</v>
      </c>
      <c r="G257" s="549">
        <f t="shared" si="10"/>
        <v>404.09999999999997</v>
      </c>
      <c r="H257" s="549"/>
      <c r="I257" s="201"/>
    </row>
    <row r="258" spans="1:9">
      <c r="A258" s="319">
        <f t="shared" si="11"/>
        <v>244</v>
      </c>
      <c r="B258" s="266">
        <v>20548789007</v>
      </c>
      <c r="C258" s="572">
        <v>43675</v>
      </c>
      <c r="D258" s="572">
        <v>43679</v>
      </c>
      <c r="E258" s="564">
        <f t="shared" si="9"/>
        <v>4</v>
      </c>
      <c r="F258" s="573">
        <v>62.33</v>
      </c>
      <c r="G258" s="549">
        <f t="shared" si="10"/>
        <v>249.32</v>
      </c>
      <c r="H258" s="549"/>
      <c r="I258" s="201"/>
    </row>
    <row r="259" spans="1:9">
      <c r="A259" s="319">
        <f t="shared" si="11"/>
        <v>245</v>
      </c>
      <c r="B259" s="266">
        <v>13959510001</v>
      </c>
      <c r="C259" s="572">
        <v>43675</v>
      </c>
      <c r="D259" s="572">
        <v>43679</v>
      </c>
      <c r="E259" s="564">
        <f t="shared" si="9"/>
        <v>4</v>
      </c>
      <c r="F259" s="573">
        <v>64.14</v>
      </c>
      <c r="G259" s="549">
        <f t="shared" si="10"/>
        <v>256.56</v>
      </c>
      <c r="H259" s="549"/>
      <c r="I259" s="201"/>
    </row>
    <row r="260" spans="1:9">
      <c r="A260" s="319">
        <f t="shared" si="11"/>
        <v>246</v>
      </c>
      <c r="B260" s="266">
        <v>12986617001</v>
      </c>
      <c r="C260" s="572">
        <v>43675</v>
      </c>
      <c r="D260" s="572">
        <v>43679</v>
      </c>
      <c r="E260" s="564">
        <f t="shared" si="9"/>
        <v>4</v>
      </c>
      <c r="F260" s="573">
        <v>77.45</v>
      </c>
      <c r="G260" s="549">
        <f t="shared" si="10"/>
        <v>309.8</v>
      </c>
      <c r="H260" s="549"/>
      <c r="I260" s="201"/>
    </row>
    <row r="261" spans="1:9">
      <c r="A261" s="319">
        <f t="shared" si="11"/>
        <v>247</v>
      </c>
      <c r="B261" s="266">
        <v>14907631003</v>
      </c>
      <c r="C261" s="572">
        <v>43675</v>
      </c>
      <c r="D261" s="572">
        <v>43679</v>
      </c>
      <c r="E261" s="564">
        <f t="shared" si="9"/>
        <v>4</v>
      </c>
      <c r="F261" s="573">
        <v>198.58</v>
      </c>
      <c r="G261" s="549">
        <f t="shared" si="10"/>
        <v>794.32</v>
      </c>
      <c r="H261" s="549"/>
      <c r="I261" s="201"/>
    </row>
    <row r="262" spans="1:9">
      <c r="A262" s="319">
        <f t="shared" si="11"/>
        <v>248</v>
      </c>
      <c r="B262" s="266">
        <v>12986551001</v>
      </c>
      <c r="C262" s="572">
        <v>43675</v>
      </c>
      <c r="D262" s="572">
        <v>43682</v>
      </c>
      <c r="E262" s="564">
        <f t="shared" si="9"/>
        <v>7</v>
      </c>
      <c r="F262" s="573">
        <v>275.68</v>
      </c>
      <c r="G262" s="549">
        <f t="shared" si="10"/>
        <v>1929.76</v>
      </c>
      <c r="H262" s="549"/>
      <c r="I262" s="201"/>
    </row>
    <row r="263" spans="1:9">
      <c r="A263" s="319">
        <f t="shared" si="11"/>
        <v>249</v>
      </c>
      <c r="B263" s="266">
        <v>14377875001</v>
      </c>
      <c r="C263" s="572">
        <v>43675</v>
      </c>
      <c r="D263" s="572">
        <v>43679</v>
      </c>
      <c r="E263" s="564">
        <f t="shared" si="9"/>
        <v>4</v>
      </c>
      <c r="F263" s="573">
        <v>558.33000000000004</v>
      </c>
      <c r="G263" s="549">
        <f t="shared" si="10"/>
        <v>2233.3200000000002</v>
      </c>
      <c r="H263" s="549"/>
      <c r="I263" s="201"/>
    </row>
    <row r="264" spans="1:9">
      <c r="A264" s="319">
        <f t="shared" si="11"/>
        <v>250</v>
      </c>
      <c r="B264" s="266">
        <v>17659712001</v>
      </c>
      <c r="C264" s="572">
        <v>43675</v>
      </c>
      <c r="D264" s="572">
        <v>43679</v>
      </c>
      <c r="E264" s="564">
        <f t="shared" si="9"/>
        <v>4</v>
      </c>
      <c r="F264" s="573">
        <v>926.41</v>
      </c>
      <c r="G264" s="549">
        <f t="shared" si="10"/>
        <v>3705.64</v>
      </c>
      <c r="H264" s="549"/>
      <c r="I264" s="201"/>
    </row>
    <row r="265" spans="1:9">
      <c r="A265" s="319">
        <f t="shared" si="11"/>
        <v>251</v>
      </c>
      <c r="B265" s="266">
        <v>12986612001</v>
      </c>
      <c r="C265" s="572">
        <v>43675</v>
      </c>
      <c r="D265" s="572">
        <v>43679</v>
      </c>
      <c r="E265" s="564">
        <f t="shared" si="9"/>
        <v>4</v>
      </c>
      <c r="F265" s="573">
        <v>1610.86</v>
      </c>
      <c r="G265" s="549">
        <f t="shared" si="10"/>
        <v>6443.44</v>
      </c>
      <c r="H265" s="549"/>
      <c r="I265" s="201"/>
    </row>
    <row r="266" spans="1:9">
      <c r="A266" s="319">
        <f t="shared" si="11"/>
        <v>252</v>
      </c>
      <c r="B266" s="266">
        <v>20352593001</v>
      </c>
      <c r="C266" s="572">
        <v>43675</v>
      </c>
      <c r="D266" s="572">
        <v>43679</v>
      </c>
      <c r="E266" s="564">
        <f t="shared" si="9"/>
        <v>4</v>
      </c>
      <c r="F266" s="573">
        <v>3326.95</v>
      </c>
      <c r="G266" s="549">
        <f t="shared" si="10"/>
        <v>13307.8</v>
      </c>
      <c r="H266" s="549"/>
      <c r="I266" s="201"/>
    </row>
    <row r="267" spans="1:9">
      <c r="A267" s="319">
        <f t="shared" si="11"/>
        <v>253</v>
      </c>
      <c r="B267" s="266">
        <v>20103953001</v>
      </c>
      <c r="C267" s="572">
        <v>43675</v>
      </c>
      <c r="D267" s="572">
        <v>43679</v>
      </c>
      <c r="E267" s="564">
        <f t="shared" si="9"/>
        <v>4</v>
      </c>
      <c r="F267" s="573">
        <v>5440.55</v>
      </c>
      <c r="G267" s="549">
        <f t="shared" si="10"/>
        <v>21762.2</v>
      </c>
      <c r="H267" s="549"/>
      <c r="I267" s="201"/>
    </row>
    <row r="268" spans="1:9">
      <c r="A268" s="319">
        <f t="shared" si="11"/>
        <v>254</v>
      </c>
      <c r="B268" s="266">
        <v>10692396002</v>
      </c>
      <c r="C268" s="572">
        <v>43678</v>
      </c>
      <c r="D268" s="572">
        <v>43697</v>
      </c>
      <c r="E268" s="564">
        <f t="shared" si="9"/>
        <v>19</v>
      </c>
      <c r="F268" s="573">
        <v>58.8</v>
      </c>
      <c r="G268" s="549">
        <f t="shared" si="10"/>
        <v>1117.2</v>
      </c>
      <c r="H268" s="549"/>
      <c r="I268" s="201"/>
    </row>
    <row r="269" spans="1:9">
      <c r="A269" s="319">
        <f t="shared" si="11"/>
        <v>255</v>
      </c>
      <c r="B269" s="266">
        <v>12986392001</v>
      </c>
      <c r="C269" s="572">
        <v>43678</v>
      </c>
      <c r="D269" s="572">
        <v>43699</v>
      </c>
      <c r="E269" s="564">
        <f t="shared" si="9"/>
        <v>21</v>
      </c>
      <c r="F269" s="573">
        <v>58.8</v>
      </c>
      <c r="G269" s="549">
        <f t="shared" si="10"/>
        <v>1234.8</v>
      </c>
      <c r="H269" s="549"/>
      <c r="I269" s="201"/>
    </row>
    <row r="270" spans="1:9">
      <c r="A270" s="319">
        <f t="shared" si="11"/>
        <v>256</v>
      </c>
      <c r="B270" s="266">
        <v>17054287001</v>
      </c>
      <c r="C270" s="572">
        <v>43678</v>
      </c>
      <c r="D270" s="572">
        <v>43679</v>
      </c>
      <c r="E270" s="564">
        <f t="shared" si="9"/>
        <v>1</v>
      </c>
      <c r="F270" s="573">
        <v>60.52</v>
      </c>
      <c r="G270" s="549">
        <f t="shared" si="10"/>
        <v>60.52</v>
      </c>
      <c r="H270" s="549"/>
      <c r="I270" s="201"/>
    </row>
    <row r="271" spans="1:9">
      <c r="A271" s="319">
        <f t="shared" si="11"/>
        <v>257</v>
      </c>
      <c r="B271" s="266">
        <v>12986498001</v>
      </c>
      <c r="C271" s="572">
        <v>43678</v>
      </c>
      <c r="D271" s="572">
        <v>43684</v>
      </c>
      <c r="E271" s="564">
        <f t="shared" ref="E271:E334" si="12">D271-C271</f>
        <v>6</v>
      </c>
      <c r="F271" s="573">
        <v>61.17</v>
      </c>
      <c r="G271" s="549">
        <f t="shared" si="10"/>
        <v>367.02</v>
      </c>
      <c r="H271" s="549"/>
      <c r="I271" s="201"/>
    </row>
    <row r="272" spans="1:9">
      <c r="A272" s="319">
        <f t="shared" si="11"/>
        <v>258</v>
      </c>
      <c r="B272" s="266">
        <v>14186792004</v>
      </c>
      <c r="C272" s="572">
        <v>43678</v>
      </c>
      <c r="D272" s="572">
        <v>43679</v>
      </c>
      <c r="E272" s="564">
        <f t="shared" si="12"/>
        <v>1</v>
      </c>
      <c r="F272" s="573">
        <v>61.17</v>
      </c>
      <c r="G272" s="549">
        <f t="shared" ref="G272:G335" si="13">F272*E272</f>
        <v>61.17</v>
      </c>
      <c r="H272" s="549"/>
      <c r="I272" s="201"/>
    </row>
    <row r="273" spans="1:9">
      <c r="A273" s="319">
        <f t="shared" ref="A273:A336" si="14">A272+1</f>
        <v>259</v>
      </c>
      <c r="B273" s="266">
        <v>12986570007</v>
      </c>
      <c r="C273" s="572">
        <v>43678</v>
      </c>
      <c r="D273" s="572">
        <v>43679</v>
      </c>
      <c r="E273" s="564">
        <f t="shared" si="12"/>
        <v>1</v>
      </c>
      <c r="F273" s="573">
        <v>62.33</v>
      </c>
      <c r="G273" s="549">
        <f t="shared" si="13"/>
        <v>62.33</v>
      </c>
      <c r="H273" s="549"/>
      <c r="I273" s="201"/>
    </row>
    <row r="274" spans="1:9">
      <c r="A274" s="319">
        <f t="shared" si="14"/>
        <v>260</v>
      </c>
      <c r="B274" s="266">
        <v>14401089003</v>
      </c>
      <c r="C274" s="572">
        <v>43678</v>
      </c>
      <c r="D274" s="572">
        <v>43679</v>
      </c>
      <c r="E274" s="564">
        <f t="shared" si="12"/>
        <v>1</v>
      </c>
      <c r="F274" s="573">
        <v>62.33</v>
      </c>
      <c r="G274" s="549">
        <f t="shared" si="13"/>
        <v>62.33</v>
      </c>
      <c r="H274" s="549"/>
      <c r="I274" s="201"/>
    </row>
    <row r="275" spans="1:9">
      <c r="A275" s="319">
        <f t="shared" si="14"/>
        <v>261</v>
      </c>
      <c r="B275" s="266">
        <v>16506898001</v>
      </c>
      <c r="C275" s="572">
        <v>43678</v>
      </c>
      <c r="D275" s="572">
        <v>43691</v>
      </c>
      <c r="E275" s="564">
        <f t="shared" si="12"/>
        <v>13</v>
      </c>
      <c r="F275" s="573">
        <v>62.33</v>
      </c>
      <c r="G275" s="549">
        <f t="shared" si="13"/>
        <v>810.29</v>
      </c>
      <c r="H275" s="549"/>
      <c r="I275" s="201"/>
    </row>
    <row r="276" spans="1:9">
      <c r="A276" s="319">
        <f t="shared" si="14"/>
        <v>262</v>
      </c>
      <c r="B276" s="266">
        <v>19921643001</v>
      </c>
      <c r="C276" s="572">
        <v>43678</v>
      </c>
      <c r="D276" s="572">
        <v>43692</v>
      </c>
      <c r="E276" s="564">
        <f t="shared" si="12"/>
        <v>14</v>
      </c>
      <c r="F276" s="573">
        <v>64.14</v>
      </c>
      <c r="G276" s="549">
        <f t="shared" si="13"/>
        <v>897.96</v>
      </c>
      <c r="H276" s="549"/>
      <c r="I276" s="201"/>
    </row>
    <row r="277" spans="1:9">
      <c r="A277" s="319">
        <f t="shared" si="14"/>
        <v>263</v>
      </c>
      <c r="B277" s="266">
        <v>10659823002</v>
      </c>
      <c r="C277" s="572">
        <v>43678</v>
      </c>
      <c r="D277" s="572">
        <v>43699</v>
      </c>
      <c r="E277" s="564">
        <f t="shared" si="12"/>
        <v>21</v>
      </c>
      <c r="F277" s="573">
        <v>64.84</v>
      </c>
      <c r="G277" s="549">
        <f t="shared" si="13"/>
        <v>1361.64</v>
      </c>
      <c r="H277" s="549"/>
      <c r="I277" s="201"/>
    </row>
    <row r="278" spans="1:9">
      <c r="A278" s="319">
        <f t="shared" si="14"/>
        <v>264</v>
      </c>
      <c r="B278" s="266">
        <v>12986533040</v>
      </c>
      <c r="C278" s="572">
        <v>43678</v>
      </c>
      <c r="D278" s="572">
        <v>43679</v>
      </c>
      <c r="E278" s="564">
        <f t="shared" si="12"/>
        <v>1</v>
      </c>
      <c r="F278" s="573">
        <v>64.84</v>
      </c>
      <c r="G278" s="549">
        <f t="shared" si="13"/>
        <v>64.84</v>
      </c>
      <c r="H278" s="549"/>
      <c r="I278" s="201"/>
    </row>
    <row r="279" spans="1:9">
      <c r="A279" s="319">
        <f t="shared" si="14"/>
        <v>265</v>
      </c>
      <c r="B279" s="266">
        <v>15631948001</v>
      </c>
      <c r="C279" s="572">
        <v>43678</v>
      </c>
      <c r="D279" s="572">
        <v>43679</v>
      </c>
      <c r="E279" s="564">
        <f t="shared" si="12"/>
        <v>1</v>
      </c>
      <c r="F279" s="573">
        <v>69.89</v>
      </c>
      <c r="G279" s="549">
        <f t="shared" si="13"/>
        <v>69.89</v>
      </c>
      <c r="H279" s="549"/>
      <c r="I279" s="201"/>
    </row>
    <row r="280" spans="1:9">
      <c r="A280" s="319">
        <f t="shared" si="14"/>
        <v>266</v>
      </c>
      <c r="B280" s="266">
        <v>20325683001</v>
      </c>
      <c r="C280" s="572">
        <v>43678</v>
      </c>
      <c r="D280" s="572">
        <v>43679</v>
      </c>
      <c r="E280" s="564">
        <f t="shared" si="12"/>
        <v>1</v>
      </c>
      <c r="F280" s="573">
        <v>69.89</v>
      </c>
      <c r="G280" s="549">
        <f t="shared" si="13"/>
        <v>69.89</v>
      </c>
      <c r="H280" s="549"/>
      <c r="I280" s="201"/>
    </row>
    <row r="281" spans="1:9">
      <c r="A281" s="319">
        <f t="shared" si="14"/>
        <v>267</v>
      </c>
      <c r="B281" s="266">
        <v>18573449001</v>
      </c>
      <c r="C281" s="572">
        <v>43678</v>
      </c>
      <c r="D281" s="572">
        <v>43679</v>
      </c>
      <c r="E281" s="564">
        <f t="shared" si="12"/>
        <v>1</v>
      </c>
      <c r="F281" s="573">
        <v>77.42</v>
      </c>
      <c r="G281" s="549">
        <f t="shared" si="13"/>
        <v>77.42</v>
      </c>
      <c r="H281" s="549"/>
      <c r="I281" s="201"/>
    </row>
    <row r="282" spans="1:9">
      <c r="A282" s="319">
        <f t="shared" si="14"/>
        <v>268</v>
      </c>
      <c r="B282" s="266">
        <v>15902431001</v>
      </c>
      <c r="C282" s="572">
        <v>43678</v>
      </c>
      <c r="D282" s="572">
        <v>43679</v>
      </c>
      <c r="E282" s="564">
        <f t="shared" si="12"/>
        <v>1</v>
      </c>
      <c r="F282" s="573">
        <v>100.14</v>
      </c>
      <c r="G282" s="549">
        <f t="shared" si="13"/>
        <v>100.14</v>
      </c>
      <c r="H282" s="549"/>
      <c r="I282" s="201"/>
    </row>
    <row r="283" spans="1:9">
      <c r="A283" s="319">
        <f t="shared" si="14"/>
        <v>269</v>
      </c>
      <c r="B283" s="266">
        <v>12986390001</v>
      </c>
      <c r="C283" s="572">
        <v>43678</v>
      </c>
      <c r="D283" s="572">
        <v>43696</v>
      </c>
      <c r="E283" s="564">
        <f t="shared" si="12"/>
        <v>18</v>
      </c>
      <c r="F283" s="573">
        <v>145.5</v>
      </c>
      <c r="G283" s="549">
        <f t="shared" si="13"/>
        <v>2619</v>
      </c>
      <c r="H283" s="549"/>
      <c r="I283" s="201"/>
    </row>
    <row r="284" spans="1:9">
      <c r="A284" s="319">
        <f t="shared" si="14"/>
        <v>270</v>
      </c>
      <c r="B284" s="266">
        <v>12986463005</v>
      </c>
      <c r="C284" s="572">
        <v>43678</v>
      </c>
      <c r="D284" s="572">
        <v>43684</v>
      </c>
      <c r="E284" s="564">
        <f t="shared" si="12"/>
        <v>6</v>
      </c>
      <c r="F284" s="573">
        <v>150.22</v>
      </c>
      <c r="G284" s="549">
        <f t="shared" si="13"/>
        <v>901.31999999999994</v>
      </c>
      <c r="H284" s="549"/>
      <c r="I284" s="201"/>
    </row>
    <row r="285" spans="1:9">
      <c r="A285" s="319">
        <f t="shared" si="14"/>
        <v>271</v>
      </c>
      <c r="B285" s="266">
        <v>12986521001</v>
      </c>
      <c r="C285" s="572">
        <v>43678</v>
      </c>
      <c r="D285" s="572">
        <v>43682</v>
      </c>
      <c r="E285" s="564">
        <f t="shared" si="12"/>
        <v>4</v>
      </c>
      <c r="F285" s="573">
        <v>162.80000000000001</v>
      </c>
      <c r="G285" s="549">
        <f t="shared" si="13"/>
        <v>651.20000000000005</v>
      </c>
      <c r="H285" s="549"/>
      <c r="I285" s="201"/>
    </row>
    <row r="286" spans="1:9">
      <c r="A286" s="319">
        <f t="shared" si="14"/>
        <v>272</v>
      </c>
      <c r="B286" s="266">
        <v>12986517001</v>
      </c>
      <c r="C286" s="572">
        <v>43678</v>
      </c>
      <c r="D286" s="572">
        <v>43679</v>
      </c>
      <c r="E286" s="564">
        <f t="shared" si="12"/>
        <v>1</v>
      </c>
      <c r="F286" s="573">
        <v>340.16</v>
      </c>
      <c r="G286" s="549">
        <f t="shared" si="13"/>
        <v>340.16</v>
      </c>
      <c r="H286" s="549"/>
      <c r="I286" s="201"/>
    </row>
    <row r="287" spans="1:9">
      <c r="A287" s="319">
        <f t="shared" si="14"/>
        <v>273</v>
      </c>
      <c r="B287" s="266">
        <v>12986520001</v>
      </c>
      <c r="C287" s="572">
        <v>43678</v>
      </c>
      <c r="D287" s="572">
        <v>43682</v>
      </c>
      <c r="E287" s="564">
        <f t="shared" si="12"/>
        <v>4</v>
      </c>
      <c r="F287" s="573">
        <v>366.04</v>
      </c>
      <c r="G287" s="549">
        <f t="shared" si="13"/>
        <v>1464.16</v>
      </c>
      <c r="H287" s="549"/>
      <c r="I287" s="201"/>
    </row>
    <row r="288" spans="1:9">
      <c r="A288" s="319">
        <f t="shared" si="14"/>
        <v>274</v>
      </c>
      <c r="B288" s="266">
        <v>12986426001</v>
      </c>
      <c r="C288" s="572">
        <v>43678</v>
      </c>
      <c r="D288" s="572">
        <v>43679</v>
      </c>
      <c r="E288" s="564">
        <f t="shared" si="12"/>
        <v>1</v>
      </c>
      <c r="F288" s="573">
        <v>453.99</v>
      </c>
      <c r="G288" s="549">
        <f t="shared" si="13"/>
        <v>453.99</v>
      </c>
      <c r="H288" s="549"/>
      <c r="I288" s="201"/>
    </row>
    <row r="289" spans="1:9">
      <c r="A289" s="319">
        <f t="shared" si="14"/>
        <v>275</v>
      </c>
      <c r="B289" s="266">
        <v>16049885001</v>
      </c>
      <c r="C289" s="572">
        <v>43678</v>
      </c>
      <c r="D289" s="572">
        <v>43696</v>
      </c>
      <c r="E289" s="564">
        <f t="shared" si="12"/>
        <v>18</v>
      </c>
      <c r="F289" s="573">
        <v>670.74</v>
      </c>
      <c r="G289" s="549">
        <f t="shared" si="13"/>
        <v>12073.32</v>
      </c>
      <c r="H289" s="549"/>
      <c r="I289" s="201"/>
    </row>
    <row r="290" spans="1:9">
      <c r="A290" s="319">
        <f t="shared" si="14"/>
        <v>276</v>
      </c>
      <c r="B290" s="266">
        <v>20506371003</v>
      </c>
      <c r="C290" s="572">
        <v>43678</v>
      </c>
      <c r="D290" s="572">
        <v>43679</v>
      </c>
      <c r="E290" s="564">
        <f t="shared" si="12"/>
        <v>1</v>
      </c>
      <c r="F290" s="573">
        <v>845.63</v>
      </c>
      <c r="G290" s="549">
        <f t="shared" si="13"/>
        <v>845.63</v>
      </c>
      <c r="H290" s="549"/>
      <c r="I290" s="201"/>
    </row>
    <row r="291" spans="1:9">
      <c r="A291" s="319">
        <f t="shared" si="14"/>
        <v>277</v>
      </c>
      <c r="B291" s="266">
        <v>12986463010</v>
      </c>
      <c r="C291" s="572">
        <v>43678</v>
      </c>
      <c r="D291" s="572">
        <v>43679</v>
      </c>
      <c r="E291" s="564">
        <f t="shared" si="12"/>
        <v>1</v>
      </c>
      <c r="F291" s="573">
        <v>1307.7</v>
      </c>
      <c r="G291" s="549">
        <f t="shared" si="13"/>
        <v>1307.7</v>
      </c>
      <c r="H291" s="549"/>
      <c r="I291" s="201"/>
    </row>
    <row r="292" spans="1:9">
      <c r="A292" s="319">
        <f t="shared" si="14"/>
        <v>278</v>
      </c>
      <c r="B292" s="266">
        <v>10657147001</v>
      </c>
      <c r="C292" s="572">
        <v>43678</v>
      </c>
      <c r="D292" s="572">
        <v>43684</v>
      </c>
      <c r="E292" s="564">
        <f t="shared" si="12"/>
        <v>6</v>
      </c>
      <c r="F292" s="573">
        <v>2016.1</v>
      </c>
      <c r="G292" s="549">
        <f t="shared" si="13"/>
        <v>12096.599999999999</v>
      </c>
      <c r="H292" s="549"/>
      <c r="I292" s="201"/>
    </row>
    <row r="293" spans="1:9">
      <c r="A293" s="319">
        <f t="shared" si="14"/>
        <v>279</v>
      </c>
      <c r="B293" s="266">
        <v>13613595001</v>
      </c>
      <c r="C293" s="572">
        <v>43678</v>
      </c>
      <c r="D293" s="572">
        <v>43691</v>
      </c>
      <c r="E293" s="564">
        <f t="shared" si="12"/>
        <v>13</v>
      </c>
      <c r="F293" s="573">
        <v>5015.66</v>
      </c>
      <c r="G293" s="549">
        <f t="shared" si="13"/>
        <v>65203.58</v>
      </c>
      <c r="H293" s="549"/>
      <c r="I293" s="201"/>
    </row>
    <row r="294" spans="1:9">
      <c r="A294" s="319">
        <f t="shared" si="14"/>
        <v>280</v>
      </c>
      <c r="B294" s="266">
        <v>12986389001</v>
      </c>
      <c r="C294" s="572">
        <v>43703</v>
      </c>
      <c r="D294" s="572">
        <v>43725</v>
      </c>
      <c r="E294" s="564">
        <f t="shared" si="12"/>
        <v>22</v>
      </c>
      <c r="F294" s="573">
        <v>57.09</v>
      </c>
      <c r="G294" s="549">
        <f t="shared" si="13"/>
        <v>1255.98</v>
      </c>
      <c r="H294" s="549"/>
      <c r="I294" s="201"/>
    </row>
    <row r="295" spans="1:9">
      <c r="A295" s="319">
        <f t="shared" si="14"/>
        <v>281</v>
      </c>
      <c r="B295" s="266">
        <v>20103953001</v>
      </c>
      <c r="C295" s="572">
        <v>43703</v>
      </c>
      <c r="D295" s="572">
        <v>43711</v>
      </c>
      <c r="E295" s="564">
        <f t="shared" si="12"/>
        <v>8</v>
      </c>
      <c r="F295" s="573">
        <v>60.52</v>
      </c>
      <c r="G295" s="549">
        <f t="shared" si="13"/>
        <v>484.16</v>
      </c>
      <c r="H295" s="549"/>
      <c r="I295" s="201"/>
    </row>
    <row r="296" spans="1:9">
      <c r="A296" s="319">
        <f t="shared" si="14"/>
        <v>282</v>
      </c>
      <c r="B296" s="266">
        <v>12986617001</v>
      </c>
      <c r="C296" s="572">
        <v>43703</v>
      </c>
      <c r="D296" s="572">
        <v>43711</v>
      </c>
      <c r="E296" s="564">
        <f t="shared" si="12"/>
        <v>8</v>
      </c>
      <c r="F296" s="573">
        <v>62.33</v>
      </c>
      <c r="G296" s="549">
        <f t="shared" si="13"/>
        <v>498.64</v>
      </c>
      <c r="H296" s="549"/>
      <c r="I296" s="201"/>
    </row>
    <row r="297" spans="1:9">
      <c r="A297" s="319">
        <f t="shared" si="14"/>
        <v>283</v>
      </c>
      <c r="B297" s="266">
        <v>13959510001</v>
      </c>
      <c r="C297" s="572">
        <v>43703</v>
      </c>
      <c r="D297" s="572">
        <v>43711</v>
      </c>
      <c r="E297" s="564">
        <f t="shared" si="12"/>
        <v>8</v>
      </c>
      <c r="F297" s="573">
        <v>64.14</v>
      </c>
      <c r="G297" s="549">
        <f t="shared" si="13"/>
        <v>513.12</v>
      </c>
      <c r="H297" s="549"/>
      <c r="I297" s="201"/>
    </row>
    <row r="298" spans="1:9">
      <c r="A298" s="319">
        <f t="shared" si="14"/>
        <v>284</v>
      </c>
      <c r="B298" s="266">
        <v>12986383001</v>
      </c>
      <c r="C298" s="572">
        <v>43703</v>
      </c>
      <c r="D298" s="572">
        <v>43727</v>
      </c>
      <c r="E298" s="564">
        <f t="shared" si="12"/>
        <v>24</v>
      </c>
      <c r="F298" s="573">
        <v>144.38999999999999</v>
      </c>
      <c r="G298" s="549">
        <f t="shared" si="13"/>
        <v>3465.3599999999997</v>
      </c>
      <c r="H298" s="549"/>
      <c r="I298" s="201"/>
    </row>
    <row r="299" spans="1:9">
      <c r="A299" s="319">
        <f t="shared" si="14"/>
        <v>285</v>
      </c>
      <c r="B299" s="266">
        <v>17659712001</v>
      </c>
      <c r="C299" s="572">
        <v>43703</v>
      </c>
      <c r="D299" s="572">
        <v>43725</v>
      </c>
      <c r="E299" s="564">
        <f t="shared" si="12"/>
        <v>22</v>
      </c>
      <c r="F299" s="573">
        <v>916.19</v>
      </c>
      <c r="G299" s="549">
        <f t="shared" si="13"/>
        <v>20156.18</v>
      </c>
      <c r="H299" s="549"/>
      <c r="I299" s="201"/>
    </row>
    <row r="300" spans="1:9">
      <c r="A300" s="319">
        <f t="shared" si="14"/>
        <v>286</v>
      </c>
      <c r="B300" s="266">
        <v>12986612001</v>
      </c>
      <c r="C300" s="572">
        <v>43703</v>
      </c>
      <c r="D300" s="572">
        <v>43711</v>
      </c>
      <c r="E300" s="564">
        <f t="shared" si="12"/>
        <v>8</v>
      </c>
      <c r="F300" s="573">
        <v>1366.27</v>
      </c>
      <c r="G300" s="549">
        <f t="shared" si="13"/>
        <v>10930.16</v>
      </c>
      <c r="H300" s="549"/>
      <c r="I300" s="201"/>
    </row>
    <row r="301" spans="1:9">
      <c r="A301" s="319">
        <f t="shared" si="14"/>
        <v>287</v>
      </c>
      <c r="B301" s="266">
        <v>12986385001</v>
      </c>
      <c r="C301" s="572">
        <v>43703</v>
      </c>
      <c r="D301" s="572">
        <v>43725</v>
      </c>
      <c r="E301" s="564">
        <f t="shared" si="12"/>
        <v>22</v>
      </c>
      <c r="F301" s="573">
        <v>2630.74</v>
      </c>
      <c r="G301" s="549">
        <f t="shared" si="13"/>
        <v>57876.28</v>
      </c>
      <c r="H301" s="549"/>
      <c r="I301" s="201"/>
    </row>
    <row r="302" spans="1:9">
      <c r="A302" s="319">
        <f t="shared" si="14"/>
        <v>288</v>
      </c>
      <c r="B302" s="266">
        <v>12986551001</v>
      </c>
      <c r="C302" s="572">
        <v>43704</v>
      </c>
      <c r="D302" s="572">
        <v>43725</v>
      </c>
      <c r="E302" s="564">
        <f t="shared" si="12"/>
        <v>21</v>
      </c>
      <c r="F302" s="573">
        <v>106.85</v>
      </c>
      <c r="G302" s="549">
        <f t="shared" si="13"/>
        <v>2243.85</v>
      </c>
      <c r="H302" s="549"/>
      <c r="I302" s="201"/>
    </row>
    <row r="303" spans="1:9">
      <c r="A303" s="319">
        <f t="shared" si="14"/>
        <v>289</v>
      </c>
      <c r="B303" s="266">
        <v>20548789007</v>
      </c>
      <c r="C303" s="572">
        <v>43705</v>
      </c>
      <c r="D303" s="572">
        <v>43711</v>
      </c>
      <c r="E303" s="564">
        <f t="shared" si="12"/>
        <v>6</v>
      </c>
      <c r="F303" s="573">
        <v>62.33</v>
      </c>
      <c r="G303" s="549">
        <f t="shared" si="13"/>
        <v>373.98</v>
      </c>
      <c r="H303" s="549"/>
      <c r="I303" s="201"/>
    </row>
    <row r="304" spans="1:9">
      <c r="A304" s="319">
        <f t="shared" si="14"/>
        <v>290</v>
      </c>
      <c r="B304" s="266">
        <v>20506371004</v>
      </c>
      <c r="C304" s="572">
        <v>43705</v>
      </c>
      <c r="D304" s="572">
        <v>43711</v>
      </c>
      <c r="E304" s="564">
        <f t="shared" si="12"/>
        <v>6</v>
      </c>
      <c r="F304" s="573">
        <v>67.349999999999994</v>
      </c>
      <c r="G304" s="549">
        <f t="shared" si="13"/>
        <v>404.09999999999997</v>
      </c>
      <c r="H304" s="549"/>
      <c r="I304" s="201"/>
    </row>
    <row r="305" spans="1:9">
      <c r="A305" s="319">
        <f t="shared" si="14"/>
        <v>291</v>
      </c>
      <c r="B305" s="266">
        <v>14377875001</v>
      </c>
      <c r="C305" s="572">
        <v>43705</v>
      </c>
      <c r="D305" s="572">
        <v>43725</v>
      </c>
      <c r="E305" s="564">
        <f t="shared" si="12"/>
        <v>20</v>
      </c>
      <c r="F305" s="573">
        <v>558.33000000000004</v>
      </c>
      <c r="G305" s="549">
        <f t="shared" si="13"/>
        <v>11166.6</v>
      </c>
      <c r="H305" s="549"/>
      <c r="I305" s="201"/>
    </row>
    <row r="306" spans="1:9">
      <c r="A306" s="319">
        <f t="shared" si="14"/>
        <v>292</v>
      </c>
      <c r="B306" s="266">
        <v>14907631003</v>
      </c>
      <c r="C306" s="572">
        <v>43706</v>
      </c>
      <c r="D306" s="572">
        <v>43725</v>
      </c>
      <c r="E306" s="564">
        <f t="shared" si="12"/>
        <v>19</v>
      </c>
      <c r="F306" s="573">
        <v>64.84</v>
      </c>
      <c r="G306" s="549">
        <f t="shared" si="13"/>
        <v>1231.96</v>
      </c>
      <c r="H306" s="549"/>
      <c r="I306" s="201"/>
    </row>
    <row r="307" spans="1:9">
      <c r="A307" s="319">
        <f t="shared" si="14"/>
        <v>293</v>
      </c>
      <c r="B307" s="266">
        <v>20352593001</v>
      </c>
      <c r="C307" s="572">
        <v>43706</v>
      </c>
      <c r="D307" s="572">
        <v>43711</v>
      </c>
      <c r="E307" s="564">
        <f t="shared" si="12"/>
        <v>5</v>
      </c>
      <c r="F307" s="573">
        <v>3215.71</v>
      </c>
      <c r="G307" s="549">
        <f t="shared" si="13"/>
        <v>16078.55</v>
      </c>
      <c r="H307" s="549"/>
      <c r="I307" s="201"/>
    </row>
    <row r="308" spans="1:9">
      <c r="A308" s="319">
        <f t="shared" si="14"/>
        <v>294</v>
      </c>
      <c r="B308" s="266">
        <v>10692396002</v>
      </c>
      <c r="C308" s="572">
        <v>43709</v>
      </c>
      <c r="D308" s="572">
        <v>43719</v>
      </c>
      <c r="E308" s="564">
        <f t="shared" si="12"/>
        <v>10</v>
      </c>
      <c r="F308" s="573">
        <v>58.8</v>
      </c>
      <c r="G308" s="549">
        <f t="shared" si="13"/>
        <v>588</v>
      </c>
      <c r="H308" s="549"/>
      <c r="I308" s="201"/>
    </row>
    <row r="309" spans="1:9">
      <c r="A309" s="319">
        <f t="shared" si="14"/>
        <v>295</v>
      </c>
      <c r="B309" s="266">
        <v>12986392001</v>
      </c>
      <c r="C309" s="572">
        <v>43709</v>
      </c>
      <c r="D309" s="572">
        <v>43725</v>
      </c>
      <c r="E309" s="564">
        <f t="shared" si="12"/>
        <v>16</v>
      </c>
      <c r="F309" s="573">
        <v>58.8</v>
      </c>
      <c r="G309" s="549">
        <f t="shared" si="13"/>
        <v>940.8</v>
      </c>
      <c r="H309" s="549"/>
      <c r="I309" s="201"/>
    </row>
    <row r="310" spans="1:9">
      <c r="A310" s="319">
        <f t="shared" si="14"/>
        <v>296</v>
      </c>
      <c r="B310" s="266">
        <v>17054287001</v>
      </c>
      <c r="C310" s="572">
        <v>43709</v>
      </c>
      <c r="D310" s="572">
        <v>43711</v>
      </c>
      <c r="E310" s="564">
        <f t="shared" si="12"/>
        <v>2</v>
      </c>
      <c r="F310" s="573">
        <v>60.52</v>
      </c>
      <c r="G310" s="549">
        <f t="shared" si="13"/>
        <v>121.04</v>
      </c>
      <c r="H310" s="549"/>
      <c r="I310" s="201"/>
    </row>
    <row r="311" spans="1:9">
      <c r="A311" s="319">
        <f t="shared" si="14"/>
        <v>297</v>
      </c>
      <c r="B311" s="266">
        <v>12986498001</v>
      </c>
      <c r="C311" s="572">
        <v>43709</v>
      </c>
      <c r="D311" s="572">
        <v>43714</v>
      </c>
      <c r="E311" s="564">
        <f t="shared" si="12"/>
        <v>5</v>
      </c>
      <c r="F311" s="573">
        <v>61.17</v>
      </c>
      <c r="G311" s="549">
        <f t="shared" si="13"/>
        <v>305.85000000000002</v>
      </c>
      <c r="H311" s="549"/>
      <c r="I311" s="201"/>
    </row>
    <row r="312" spans="1:9">
      <c r="A312" s="319">
        <f t="shared" si="14"/>
        <v>298</v>
      </c>
      <c r="B312" s="266">
        <v>14186792004</v>
      </c>
      <c r="C312" s="572">
        <v>43709</v>
      </c>
      <c r="D312" s="572">
        <v>43711</v>
      </c>
      <c r="E312" s="564">
        <f t="shared" si="12"/>
        <v>2</v>
      </c>
      <c r="F312" s="573">
        <v>61.17</v>
      </c>
      <c r="G312" s="549">
        <f t="shared" si="13"/>
        <v>122.34</v>
      </c>
      <c r="H312" s="549"/>
      <c r="I312" s="201"/>
    </row>
    <row r="313" spans="1:9">
      <c r="A313" s="319">
        <f t="shared" si="14"/>
        <v>299</v>
      </c>
      <c r="B313" s="266">
        <v>12986570007</v>
      </c>
      <c r="C313" s="572">
        <v>43709</v>
      </c>
      <c r="D313" s="572">
        <v>43711</v>
      </c>
      <c r="E313" s="564">
        <f t="shared" si="12"/>
        <v>2</v>
      </c>
      <c r="F313" s="573">
        <v>62.33</v>
      </c>
      <c r="G313" s="549">
        <f t="shared" si="13"/>
        <v>124.66</v>
      </c>
      <c r="H313" s="549"/>
      <c r="I313" s="201"/>
    </row>
    <row r="314" spans="1:9">
      <c r="A314" s="319">
        <f t="shared" si="14"/>
        <v>300</v>
      </c>
      <c r="B314" s="266">
        <v>14401089003</v>
      </c>
      <c r="C314" s="572">
        <v>43709</v>
      </c>
      <c r="D314" s="572">
        <v>43711</v>
      </c>
      <c r="E314" s="564">
        <f t="shared" si="12"/>
        <v>2</v>
      </c>
      <c r="F314" s="573">
        <v>62.33</v>
      </c>
      <c r="G314" s="549">
        <f t="shared" si="13"/>
        <v>124.66</v>
      </c>
      <c r="H314" s="549"/>
      <c r="I314" s="201"/>
    </row>
    <row r="315" spans="1:9">
      <c r="A315" s="319">
        <f t="shared" si="14"/>
        <v>301</v>
      </c>
      <c r="B315" s="266">
        <v>20325683001</v>
      </c>
      <c r="C315" s="572">
        <v>43709</v>
      </c>
      <c r="D315" s="572">
        <v>43714</v>
      </c>
      <c r="E315" s="564">
        <f t="shared" si="12"/>
        <v>5</v>
      </c>
      <c r="F315" s="573">
        <v>62.33</v>
      </c>
      <c r="G315" s="549">
        <f t="shared" si="13"/>
        <v>311.64999999999998</v>
      </c>
      <c r="H315" s="549"/>
      <c r="I315" s="201"/>
    </row>
    <row r="316" spans="1:9">
      <c r="A316" s="319">
        <f t="shared" si="14"/>
        <v>302</v>
      </c>
      <c r="B316" s="266">
        <v>19921643001</v>
      </c>
      <c r="C316" s="572">
        <v>43709</v>
      </c>
      <c r="D316" s="572">
        <v>43720</v>
      </c>
      <c r="E316" s="564">
        <f t="shared" si="12"/>
        <v>11</v>
      </c>
      <c r="F316" s="573">
        <v>64.14</v>
      </c>
      <c r="G316" s="549">
        <f t="shared" si="13"/>
        <v>705.54</v>
      </c>
      <c r="H316" s="549"/>
      <c r="I316" s="201"/>
    </row>
    <row r="317" spans="1:9">
      <c r="A317" s="319">
        <f t="shared" si="14"/>
        <v>303</v>
      </c>
      <c r="B317" s="266">
        <v>10659823002</v>
      </c>
      <c r="C317" s="572">
        <v>43709</v>
      </c>
      <c r="D317" s="572">
        <v>43711</v>
      </c>
      <c r="E317" s="564">
        <f t="shared" si="12"/>
        <v>2</v>
      </c>
      <c r="F317" s="573">
        <v>64.84</v>
      </c>
      <c r="G317" s="549">
        <f t="shared" si="13"/>
        <v>129.68</v>
      </c>
      <c r="H317" s="549"/>
      <c r="I317" s="201"/>
    </row>
    <row r="318" spans="1:9">
      <c r="A318" s="319">
        <f t="shared" si="14"/>
        <v>304</v>
      </c>
      <c r="B318" s="266">
        <v>12986533040</v>
      </c>
      <c r="C318" s="572">
        <v>43709</v>
      </c>
      <c r="D318" s="572">
        <v>43711</v>
      </c>
      <c r="E318" s="564">
        <f t="shared" si="12"/>
        <v>2</v>
      </c>
      <c r="F318" s="573">
        <v>64.84</v>
      </c>
      <c r="G318" s="549">
        <f t="shared" si="13"/>
        <v>129.68</v>
      </c>
      <c r="H318" s="549"/>
      <c r="I318" s="201"/>
    </row>
    <row r="319" spans="1:9">
      <c r="A319" s="319">
        <f t="shared" si="14"/>
        <v>305</v>
      </c>
      <c r="B319" s="266">
        <v>16506898001</v>
      </c>
      <c r="C319" s="572">
        <v>43709</v>
      </c>
      <c r="D319" s="572">
        <v>43711</v>
      </c>
      <c r="E319" s="564">
        <f t="shared" si="12"/>
        <v>2</v>
      </c>
      <c r="F319" s="573">
        <v>65.45</v>
      </c>
      <c r="G319" s="549">
        <f t="shared" si="13"/>
        <v>130.9</v>
      </c>
      <c r="H319" s="549"/>
      <c r="I319" s="201"/>
    </row>
    <row r="320" spans="1:9">
      <c r="A320" s="319">
        <f t="shared" si="14"/>
        <v>306</v>
      </c>
      <c r="B320" s="266">
        <v>15631948001</v>
      </c>
      <c r="C320" s="572">
        <v>43709</v>
      </c>
      <c r="D320" s="572">
        <v>43711</v>
      </c>
      <c r="E320" s="564">
        <f t="shared" si="12"/>
        <v>2</v>
      </c>
      <c r="F320" s="573">
        <v>69.89</v>
      </c>
      <c r="G320" s="549">
        <f t="shared" si="13"/>
        <v>139.78</v>
      </c>
      <c r="H320" s="549"/>
      <c r="I320" s="201"/>
    </row>
    <row r="321" spans="1:9">
      <c r="A321" s="319">
        <f t="shared" si="14"/>
        <v>307</v>
      </c>
      <c r="B321" s="266">
        <v>12986463005</v>
      </c>
      <c r="C321" s="572">
        <v>43709</v>
      </c>
      <c r="D321" s="572">
        <v>43714</v>
      </c>
      <c r="E321" s="564">
        <f t="shared" si="12"/>
        <v>5</v>
      </c>
      <c r="F321" s="573">
        <v>83.44</v>
      </c>
      <c r="G321" s="549">
        <f t="shared" si="13"/>
        <v>417.2</v>
      </c>
      <c r="H321" s="549"/>
      <c r="I321" s="201"/>
    </row>
    <row r="322" spans="1:9">
      <c r="A322" s="319">
        <f t="shared" si="14"/>
        <v>308</v>
      </c>
      <c r="B322" s="266">
        <v>18573449001</v>
      </c>
      <c r="C322" s="572">
        <v>43709</v>
      </c>
      <c r="D322" s="572">
        <v>43711</v>
      </c>
      <c r="E322" s="564">
        <f t="shared" si="12"/>
        <v>2</v>
      </c>
      <c r="F322" s="573">
        <v>84.98</v>
      </c>
      <c r="G322" s="549">
        <f t="shared" si="13"/>
        <v>169.96</v>
      </c>
      <c r="H322" s="549"/>
      <c r="I322" s="201"/>
    </row>
    <row r="323" spans="1:9">
      <c r="A323" s="319">
        <f t="shared" si="14"/>
        <v>309</v>
      </c>
      <c r="B323" s="266">
        <v>12986390001</v>
      </c>
      <c r="C323" s="572">
        <v>43709</v>
      </c>
      <c r="D323" s="572">
        <v>43725</v>
      </c>
      <c r="E323" s="564">
        <f t="shared" si="12"/>
        <v>16</v>
      </c>
      <c r="F323" s="573">
        <v>92.68</v>
      </c>
      <c r="G323" s="549">
        <f t="shared" si="13"/>
        <v>1482.88</v>
      </c>
      <c r="H323" s="549"/>
      <c r="I323" s="201"/>
    </row>
    <row r="324" spans="1:9">
      <c r="A324" s="319">
        <f t="shared" si="14"/>
        <v>310</v>
      </c>
      <c r="B324" s="266">
        <v>15902431001</v>
      </c>
      <c r="C324" s="572">
        <v>43709</v>
      </c>
      <c r="D324" s="572">
        <v>43712</v>
      </c>
      <c r="E324" s="564">
        <f t="shared" si="12"/>
        <v>3</v>
      </c>
      <c r="F324" s="573">
        <v>100.2</v>
      </c>
      <c r="G324" s="549">
        <f t="shared" si="13"/>
        <v>300.60000000000002</v>
      </c>
      <c r="H324" s="549"/>
      <c r="I324" s="201"/>
    </row>
    <row r="325" spans="1:9">
      <c r="A325" s="319">
        <f t="shared" si="14"/>
        <v>311</v>
      </c>
      <c r="B325" s="266">
        <v>12986426001</v>
      </c>
      <c r="C325" s="572">
        <v>43709</v>
      </c>
      <c r="D325" s="572">
        <v>43711</v>
      </c>
      <c r="E325" s="564">
        <f t="shared" si="12"/>
        <v>2</v>
      </c>
      <c r="F325" s="573">
        <v>447.42</v>
      </c>
      <c r="G325" s="549">
        <f t="shared" si="13"/>
        <v>894.84</v>
      </c>
      <c r="H325" s="549"/>
      <c r="I325" s="201"/>
    </row>
    <row r="326" spans="1:9">
      <c r="A326" s="319">
        <f t="shared" si="14"/>
        <v>312</v>
      </c>
      <c r="B326" s="266">
        <v>12986520001</v>
      </c>
      <c r="C326" s="572">
        <v>43709</v>
      </c>
      <c r="D326" s="572">
        <v>43711</v>
      </c>
      <c r="E326" s="564">
        <f t="shared" si="12"/>
        <v>2</v>
      </c>
      <c r="F326" s="573">
        <v>459.47</v>
      </c>
      <c r="G326" s="549">
        <f t="shared" si="13"/>
        <v>918.94</v>
      </c>
      <c r="H326" s="549"/>
      <c r="I326" s="201"/>
    </row>
    <row r="327" spans="1:9">
      <c r="A327" s="319">
        <f t="shared" si="14"/>
        <v>313</v>
      </c>
      <c r="B327" s="266">
        <v>12986521001</v>
      </c>
      <c r="C327" s="572">
        <v>43709</v>
      </c>
      <c r="D327" s="572">
        <v>43711</v>
      </c>
      <c r="E327" s="564">
        <f t="shared" si="12"/>
        <v>2</v>
      </c>
      <c r="F327" s="573">
        <v>662.63</v>
      </c>
      <c r="G327" s="549">
        <f t="shared" si="13"/>
        <v>1325.26</v>
      </c>
      <c r="H327" s="549"/>
      <c r="I327" s="201"/>
    </row>
    <row r="328" spans="1:9">
      <c r="A328" s="319">
        <f t="shared" si="14"/>
        <v>314</v>
      </c>
      <c r="B328" s="266">
        <v>12986517001</v>
      </c>
      <c r="C328" s="572">
        <v>43709</v>
      </c>
      <c r="D328" s="572">
        <v>43711</v>
      </c>
      <c r="E328" s="564">
        <f t="shared" si="12"/>
        <v>2</v>
      </c>
      <c r="F328" s="573">
        <v>1415.27</v>
      </c>
      <c r="G328" s="549">
        <f t="shared" si="13"/>
        <v>2830.54</v>
      </c>
      <c r="H328" s="549"/>
      <c r="I328" s="201"/>
    </row>
    <row r="329" spans="1:9">
      <c r="A329" s="319">
        <f t="shared" si="14"/>
        <v>315</v>
      </c>
      <c r="B329" s="266">
        <v>12986463010</v>
      </c>
      <c r="C329" s="572">
        <v>43709</v>
      </c>
      <c r="D329" s="572">
        <v>43711</v>
      </c>
      <c r="E329" s="564">
        <f t="shared" si="12"/>
        <v>2</v>
      </c>
      <c r="F329" s="573">
        <v>1415.89</v>
      </c>
      <c r="G329" s="549">
        <f t="shared" si="13"/>
        <v>2831.78</v>
      </c>
      <c r="H329" s="549"/>
      <c r="I329" s="201"/>
    </row>
    <row r="330" spans="1:9">
      <c r="A330" s="319">
        <f t="shared" si="14"/>
        <v>316</v>
      </c>
      <c r="B330" s="266">
        <v>16049885001</v>
      </c>
      <c r="C330" s="572">
        <v>43709</v>
      </c>
      <c r="D330" s="572">
        <v>43725</v>
      </c>
      <c r="E330" s="564">
        <f t="shared" si="12"/>
        <v>16</v>
      </c>
      <c r="F330" s="573">
        <v>2060.11</v>
      </c>
      <c r="G330" s="549">
        <f t="shared" si="13"/>
        <v>32961.760000000002</v>
      </c>
      <c r="H330" s="549"/>
      <c r="I330" s="201"/>
    </row>
    <row r="331" spans="1:9">
      <c r="A331" s="319">
        <f t="shared" si="14"/>
        <v>317</v>
      </c>
      <c r="B331" s="266">
        <v>10657147001</v>
      </c>
      <c r="C331" s="572">
        <v>43709</v>
      </c>
      <c r="D331" s="572">
        <v>43719</v>
      </c>
      <c r="E331" s="564">
        <f t="shared" si="12"/>
        <v>10</v>
      </c>
      <c r="F331" s="573">
        <v>2439.34</v>
      </c>
      <c r="G331" s="549">
        <f t="shared" si="13"/>
        <v>24393.4</v>
      </c>
      <c r="H331" s="549"/>
      <c r="I331" s="201"/>
    </row>
    <row r="332" spans="1:9">
      <c r="A332" s="319">
        <f t="shared" si="14"/>
        <v>318</v>
      </c>
      <c r="B332" s="266">
        <v>20506371003</v>
      </c>
      <c r="C332" s="572">
        <v>43709</v>
      </c>
      <c r="D332" s="572">
        <v>43711</v>
      </c>
      <c r="E332" s="564">
        <f t="shared" si="12"/>
        <v>2</v>
      </c>
      <c r="F332" s="573">
        <v>3851.47</v>
      </c>
      <c r="G332" s="549">
        <f t="shared" si="13"/>
        <v>7702.94</v>
      </c>
      <c r="H332" s="549"/>
      <c r="I332" s="201"/>
    </row>
    <row r="333" spans="1:9">
      <c r="A333" s="319">
        <f t="shared" si="14"/>
        <v>319</v>
      </c>
      <c r="B333" s="266">
        <v>13613595001</v>
      </c>
      <c r="C333" s="572">
        <v>43709</v>
      </c>
      <c r="D333" s="572">
        <v>43719</v>
      </c>
      <c r="E333" s="564">
        <f t="shared" si="12"/>
        <v>10</v>
      </c>
      <c r="F333" s="573">
        <v>5373.8</v>
      </c>
      <c r="G333" s="549">
        <f t="shared" si="13"/>
        <v>53738</v>
      </c>
      <c r="H333" s="549"/>
      <c r="I333" s="201"/>
    </row>
    <row r="334" spans="1:9">
      <c r="A334" s="319">
        <f t="shared" si="14"/>
        <v>320</v>
      </c>
      <c r="B334" s="266">
        <v>20548789007</v>
      </c>
      <c r="C334" s="572">
        <v>43734</v>
      </c>
      <c r="D334" s="572">
        <v>43739</v>
      </c>
      <c r="E334" s="564">
        <f t="shared" si="12"/>
        <v>5</v>
      </c>
      <c r="F334" s="573">
        <v>62.33</v>
      </c>
      <c r="G334" s="549">
        <f t="shared" si="13"/>
        <v>311.64999999999998</v>
      </c>
      <c r="H334" s="549"/>
      <c r="I334" s="201"/>
    </row>
    <row r="335" spans="1:9">
      <c r="A335" s="319">
        <f t="shared" si="14"/>
        <v>321</v>
      </c>
      <c r="B335" s="266">
        <v>14907631003</v>
      </c>
      <c r="C335" s="572">
        <v>43734</v>
      </c>
      <c r="D335" s="572">
        <v>43739</v>
      </c>
      <c r="E335" s="564">
        <f t="shared" ref="E335:E398" si="15">D335-C335</f>
        <v>5</v>
      </c>
      <c r="F335" s="573">
        <v>64.84</v>
      </c>
      <c r="G335" s="549">
        <f t="shared" si="13"/>
        <v>324.20000000000005</v>
      </c>
      <c r="H335" s="549"/>
      <c r="I335" s="201"/>
    </row>
    <row r="336" spans="1:9">
      <c r="A336" s="319">
        <f t="shared" si="14"/>
        <v>322</v>
      </c>
      <c r="B336" s="266">
        <v>12986383001</v>
      </c>
      <c r="C336" s="572">
        <v>43734</v>
      </c>
      <c r="D336" s="572">
        <v>43739</v>
      </c>
      <c r="E336" s="564">
        <f t="shared" si="15"/>
        <v>5</v>
      </c>
      <c r="F336" s="573">
        <v>171.46</v>
      </c>
      <c r="G336" s="549">
        <f t="shared" ref="G336:G399" si="16">F336*E336</f>
        <v>857.30000000000007</v>
      </c>
      <c r="H336" s="549"/>
      <c r="I336" s="201"/>
    </row>
    <row r="337" spans="1:9">
      <c r="A337" s="319">
        <f t="shared" ref="A337:A400" si="17">A336+1</f>
        <v>323</v>
      </c>
      <c r="B337" s="266">
        <v>20352593001</v>
      </c>
      <c r="C337" s="572">
        <v>43734</v>
      </c>
      <c r="D337" s="572">
        <v>43739</v>
      </c>
      <c r="E337" s="564">
        <f t="shared" si="15"/>
        <v>5</v>
      </c>
      <c r="F337" s="573">
        <v>2572.4699999999998</v>
      </c>
      <c r="G337" s="549">
        <f t="shared" si="16"/>
        <v>12862.349999999999</v>
      </c>
      <c r="H337" s="549"/>
      <c r="I337" s="201"/>
    </row>
    <row r="338" spans="1:9">
      <c r="A338" s="319">
        <f t="shared" si="17"/>
        <v>324</v>
      </c>
      <c r="B338" s="266">
        <v>13959510001</v>
      </c>
      <c r="C338" s="572">
        <v>43735</v>
      </c>
      <c r="D338" s="572">
        <v>43739</v>
      </c>
      <c r="E338" s="564">
        <f t="shared" si="15"/>
        <v>4</v>
      </c>
      <c r="F338" s="573">
        <v>64.14</v>
      </c>
      <c r="G338" s="549">
        <f t="shared" si="16"/>
        <v>256.56</v>
      </c>
      <c r="H338" s="549"/>
      <c r="I338" s="201"/>
    </row>
    <row r="339" spans="1:9">
      <c r="A339" s="319">
        <f t="shared" si="17"/>
        <v>325</v>
      </c>
      <c r="B339" s="266">
        <v>20506371004</v>
      </c>
      <c r="C339" s="572">
        <v>43735</v>
      </c>
      <c r="D339" s="572">
        <v>43739</v>
      </c>
      <c r="E339" s="564">
        <f t="shared" si="15"/>
        <v>4</v>
      </c>
      <c r="F339" s="573">
        <v>64.14</v>
      </c>
      <c r="G339" s="549">
        <f t="shared" si="16"/>
        <v>256.56</v>
      </c>
      <c r="H339" s="549"/>
      <c r="I339" s="201"/>
    </row>
    <row r="340" spans="1:9">
      <c r="A340" s="319">
        <f t="shared" si="17"/>
        <v>326</v>
      </c>
      <c r="B340" s="266">
        <v>12986617001</v>
      </c>
      <c r="C340" s="572">
        <v>43735</v>
      </c>
      <c r="D340" s="572">
        <v>43739</v>
      </c>
      <c r="E340" s="564">
        <f t="shared" si="15"/>
        <v>4</v>
      </c>
      <c r="F340" s="573">
        <v>77.150000000000006</v>
      </c>
      <c r="G340" s="549">
        <f t="shared" si="16"/>
        <v>308.60000000000002</v>
      </c>
      <c r="H340" s="549"/>
      <c r="I340" s="201"/>
    </row>
    <row r="341" spans="1:9">
      <c r="A341" s="319">
        <f t="shared" si="17"/>
        <v>327</v>
      </c>
      <c r="B341" s="266">
        <v>12986389001</v>
      </c>
      <c r="C341" s="572">
        <v>43735</v>
      </c>
      <c r="D341" s="572">
        <v>43739</v>
      </c>
      <c r="E341" s="564">
        <f t="shared" si="15"/>
        <v>4</v>
      </c>
      <c r="F341" s="573">
        <v>98.55</v>
      </c>
      <c r="G341" s="549">
        <f t="shared" si="16"/>
        <v>394.2</v>
      </c>
      <c r="H341" s="549"/>
      <c r="I341" s="201"/>
    </row>
    <row r="342" spans="1:9">
      <c r="A342" s="319">
        <f t="shared" si="17"/>
        <v>328</v>
      </c>
      <c r="B342" s="266">
        <v>20103953001</v>
      </c>
      <c r="C342" s="572">
        <v>43735</v>
      </c>
      <c r="D342" s="572">
        <v>43739</v>
      </c>
      <c r="E342" s="564">
        <f t="shared" si="15"/>
        <v>4</v>
      </c>
      <c r="F342" s="573">
        <v>118.38</v>
      </c>
      <c r="G342" s="549">
        <f t="shared" si="16"/>
        <v>473.52</v>
      </c>
      <c r="H342" s="549"/>
      <c r="I342" s="201"/>
    </row>
    <row r="343" spans="1:9">
      <c r="A343" s="319">
        <f t="shared" si="17"/>
        <v>329</v>
      </c>
      <c r="B343" s="266">
        <v>12986551001</v>
      </c>
      <c r="C343" s="572">
        <v>43735</v>
      </c>
      <c r="D343" s="572">
        <v>43748</v>
      </c>
      <c r="E343" s="564">
        <f t="shared" si="15"/>
        <v>13</v>
      </c>
      <c r="F343" s="573">
        <v>264.51</v>
      </c>
      <c r="G343" s="549">
        <f t="shared" si="16"/>
        <v>3438.63</v>
      </c>
      <c r="H343" s="549"/>
      <c r="I343" s="201"/>
    </row>
    <row r="344" spans="1:9">
      <c r="A344" s="319">
        <f t="shared" si="17"/>
        <v>330</v>
      </c>
      <c r="B344" s="266">
        <v>14377875001</v>
      </c>
      <c r="C344" s="572">
        <v>43735</v>
      </c>
      <c r="D344" s="572">
        <v>43739</v>
      </c>
      <c r="E344" s="564">
        <f t="shared" si="15"/>
        <v>4</v>
      </c>
      <c r="F344" s="573">
        <v>662.96</v>
      </c>
      <c r="G344" s="549">
        <f t="shared" si="16"/>
        <v>2651.84</v>
      </c>
      <c r="H344" s="549"/>
      <c r="I344" s="201"/>
    </row>
    <row r="345" spans="1:9">
      <c r="A345" s="319">
        <f t="shared" si="17"/>
        <v>331</v>
      </c>
      <c r="B345" s="266">
        <v>17659712001</v>
      </c>
      <c r="C345" s="572">
        <v>43735</v>
      </c>
      <c r="D345" s="572">
        <v>43739</v>
      </c>
      <c r="E345" s="564">
        <f t="shared" si="15"/>
        <v>4</v>
      </c>
      <c r="F345" s="573">
        <v>914.78</v>
      </c>
      <c r="G345" s="549">
        <f t="shared" si="16"/>
        <v>3659.12</v>
      </c>
      <c r="H345" s="549"/>
      <c r="I345" s="201"/>
    </row>
    <row r="346" spans="1:9">
      <c r="A346" s="319">
        <f t="shared" si="17"/>
        <v>332</v>
      </c>
      <c r="B346" s="266">
        <v>12986612001</v>
      </c>
      <c r="C346" s="572">
        <v>43735</v>
      </c>
      <c r="D346" s="572">
        <v>43739</v>
      </c>
      <c r="E346" s="564">
        <f t="shared" si="15"/>
        <v>4</v>
      </c>
      <c r="F346" s="573">
        <v>1524.97</v>
      </c>
      <c r="G346" s="549">
        <f t="shared" si="16"/>
        <v>6099.88</v>
      </c>
      <c r="H346" s="549"/>
      <c r="I346" s="201"/>
    </row>
    <row r="347" spans="1:9">
      <c r="A347" s="319">
        <f t="shared" si="17"/>
        <v>333</v>
      </c>
      <c r="B347" s="266">
        <v>12986385001</v>
      </c>
      <c r="C347" s="572">
        <v>43735</v>
      </c>
      <c r="D347" s="572">
        <v>43739</v>
      </c>
      <c r="E347" s="564">
        <f t="shared" si="15"/>
        <v>4</v>
      </c>
      <c r="F347" s="573">
        <v>3093.19</v>
      </c>
      <c r="G347" s="549">
        <f t="shared" si="16"/>
        <v>12372.76</v>
      </c>
      <c r="H347" s="549"/>
      <c r="I347" s="201"/>
    </row>
    <row r="348" spans="1:9">
      <c r="A348" s="319">
        <f t="shared" si="17"/>
        <v>334</v>
      </c>
      <c r="B348" s="266">
        <v>10692396002</v>
      </c>
      <c r="C348" s="572">
        <v>43739</v>
      </c>
      <c r="D348" s="572">
        <v>43747</v>
      </c>
      <c r="E348" s="564">
        <f t="shared" si="15"/>
        <v>8</v>
      </c>
      <c r="F348" s="573">
        <v>58.8</v>
      </c>
      <c r="G348" s="549">
        <f t="shared" si="16"/>
        <v>470.4</v>
      </c>
      <c r="H348" s="549"/>
      <c r="I348" s="201"/>
    </row>
    <row r="349" spans="1:9">
      <c r="A349" s="319">
        <f t="shared" si="17"/>
        <v>335</v>
      </c>
      <c r="B349" s="266">
        <v>12986392001</v>
      </c>
      <c r="C349" s="572">
        <v>43739</v>
      </c>
      <c r="D349" s="572">
        <v>43752</v>
      </c>
      <c r="E349" s="564">
        <f t="shared" si="15"/>
        <v>13</v>
      </c>
      <c r="F349" s="573">
        <v>58.8</v>
      </c>
      <c r="G349" s="549">
        <f t="shared" si="16"/>
        <v>764.4</v>
      </c>
      <c r="H349" s="549"/>
      <c r="I349" s="201"/>
    </row>
    <row r="350" spans="1:9">
      <c r="A350" s="319">
        <f t="shared" si="17"/>
        <v>336</v>
      </c>
      <c r="B350" s="266">
        <v>17054287001</v>
      </c>
      <c r="C350" s="572">
        <v>43739</v>
      </c>
      <c r="D350" s="572">
        <v>43740</v>
      </c>
      <c r="E350" s="564">
        <f t="shared" si="15"/>
        <v>1</v>
      </c>
      <c r="F350" s="573">
        <v>60.52</v>
      </c>
      <c r="G350" s="549">
        <f t="shared" si="16"/>
        <v>60.52</v>
      </c>
      <c r="H350" s="549"/>
      <c r="I350" s="201"/>
    </row>
    <row r="351" spans="1:9">
      <c r="A351" s="319">
        <f t="shared" si="17"/>
        <v>337</v>
      </c>
      <c r="B351" s="266">
        <v>12986498001</v>
      </c>
      <c r="C351" s="572">
        <v>43739</v>
      </c>
      <c r="D351" s="572">
        <v>43753</v>
      </c>
      <c r="E351" s="564">
        <f t="shared" si="15"/>
        <v>14</v>
      </c>
      <c r="F351" s="573">
        <v>61.17</v>
      </c>
      <c r="G351" s="549">
        <f t="shared" si="16"/>
        <v>856.38</v>
      </c>
      <c r="H351" s="549"/>
      <c r="I351" s="201"/>
    </row>
    <row r="352" spans="1:9">
      <c r="A352" s="319">
        <f t="shared" si="17"/>
        <v>338</v>
      </c>
      <c r="B352" s="266">
        <v>14186792004</v>
      </c>
      <c r="C352" s="572">
        <v>43739</v>
      </c>
      <c r="D352" s="572">
        <v>43740</v>
      </c>
      <c r="E352" s="564">
        <f t="shared" si="15"/>
        <v>1</v>
      </c>
      <c r="F352" s="573">
        <v>61.17</v>
      </c>
      <c r="G352" s="549">
        <f t="shared" si="16"/>
        <v>61.17</v>
      </c>
      <c r="H352" s="549"/>
      <c r="I352" s="201"/>
    </row>
    <row r="353" spans="1:9">
      <c r="A353" s="319">
        <f t="shared" si="17"/>
        <v>339</v>
      </c>
      <c r="B353" s="266">
        <v>12986570007</v>
      </c>
      <c r="C353" s="572">
        <v>43739</v>
      </c>
      <c r="D353" s="572">
        <v>43739</v>
      </c>
      <c r="E353" s="564">
        <f t="shared" si="15"/>
        <v>0</v>
      </c>
      <c r="F353" s="573">
        <v>62.33</v>
      </c>
      <c r="G353" s="549">
        <f t="shared" si="16"/>
        <v>0</v>
      </c>
      <c r="H353" s="549"/>
      <c r="I353" s="201"/>
    </row>
    <row r="354" spans="1:9">
      <c r="A354" s="319">
        <f t="shared" si="17"/>
        <v>340</v>
      </c>
      <c r="B354" s="266">
        <v>14401089003</v>
      </c>
      <c r="C354" s="572">
        <v>43739</v>
      </c>
      <c r="D354" s="572">
        <v>43739</v>
      </c>
      <c r="E354" s="564">
        <f t="shared" si="15"/>
        <v>0</v>
      </c>
      <c r="F354" s="573">
        <v>62.33</v>
      </c>
      <c r="G354" s="549">
        <f t="shared" si="16"/>
        <v>0</v>
      </c>
      <c r="H354" s="549"/>
      <c r="I354" s="201"/>
    </row>
    <row r="355" spans="1:9">
      <c r="A355" s="319">
        <f t="shared" si="17"/>
        <v>341</v>
      </c>
      <c r="B355" s="266">
        <v>16506898001</v>
      </c>
      <c r="C355" s="572">
        <v>43739</v>
      </c>
      <c r="D355" s="572">
        <v>43740</v>
      </c>
      <c r="E355" s="564">
        <f t="shared" si="15"/>
        <v>1</v>
      </c>
      <c r="F355" s="573">
        <v>62.33</v>
      </c>
      <c r="G355" s="549">
        <f t="shared" si="16"/>
        <v>62.33</v>
      </c>
      <c r="H355" s="549"/>
      <c r="I355" s="201"/>
    </row>
    <row r="356" spans="1:9">
      <c r="A356" s="319">
        <f t="shared" si="17"/>
        <v>342</v>
      </c>
      <c r="B356" s="266">
        <v>19921643001</v>
      </c>
      <c r="C356" s="572">
        <v>43739</v>
      </c>
      <c r="D356" s="572">
        <v>43752</v>
      </c>
      <c r="E356" s="564">
        <f t="shared" si="15"/>
        <v>13</v>
      </c>
      <c r="F356" s="573">
        <v>64.14</v>
      </c>
      <c r="G356" s="549">
        <f t="shared" si="16"/>
        <v>833.82</v>
      </c>
      <c r="H356" s="549"/>
      <c r="I356" s="201"/>
    </row>
    <row r="357" spans="1:9">
      <c r="A357" s="319">
        <f t="shared" si="17"/>
        <v>343</v>
      </c>
      <c r="B357" s="266">
        <v>10659823002</v>
      </c>
      <c r="C357" s="572">
        <v>43739</v>
      </c>
      <c r="D357" s="572">
        <v>43739</v>
      </c>
      <c r="E357" s="564">
        <f t="shared" si="15"/>
        <v>0</v>
      </c>
      <c r="F357" s="573">
        <v>64.84</v>
      </c>
      <c r="G357" s="549">
        <f t="shared" si="16"/>
        <v>0</v>
      </c>
      <c r="H357" s="549"/>
      <c r="I357" s="201"/>
    </row>
    <row r="358" spans="1:9">
      <c r="A358" s="319">
        <f t="shared" si="17"/>
        <v>344</v>
      </c>
      <c r="B358" s="266">
        <v>12986533040</v>
      </c>
      <c r="C358" s="572">
        <v>43739</v>
      </c>
      <c r="D358" s="572">
        <v>43740</v>
      </c>
      <c r="E358" s="564">
        <f t="shared" si="15"/>
        <v>1</v>
      </c>
      <c r="F358" s="573">
        <v>64.84</v>
      </c>
      <c r="G358" s="549">
        <f t="shared" si="16"/>
        <v>64.84</v>
      </c>
      <c r="H358" s="549"/>
      <c r="I358" s="201"/>
    </row>
    <row r="359" spans="1:9">
      <c r="A359" s="319">
        <f t="shared" si="17"/>
        <v>345</v>
      </c>
      <c r="B359" s="266">
        <v>15631948001</v>
      </c>
      <c r="C359" s="572">
        <v>43739</v>
      </c>
      <c r="D359" s="572">
        <v>43740</v>
      </c>
      <c r="E359" s="564">
        <f t="shared" si="15"/>
        <v>1</v>
      </c>
      <c r="F359" s="573">
        <v>69.8</v>
      </c>
      <c r="G359" s="549">
        <f t="shared" si="16"/>
        <v>69.8</v>
      </c>
      <c r="H359" s="549"/>
      <c r="I359" s="201"/>
    </row>
    <row r="360" spans="1:9">
      <c r="A360" s="319">
        <f t="shared" si="17"/>
        <v>346</v>
      </c>
      <c r="B360" s="266">
        <v>20325683001</v>
      </c>
      <c r="C360" s="572">
        <v>43739</v>
      </c>
      <c r="D360" s="572">
        <v>43740</v>
      </c>
      <c r="E360" s="564">
        <f t="shared" si="15"/>
        <v>1</v>
      </c>
      <c r="F360" s="573">
        <v>77.27</v>
      </c>
      <c r="G360" s="549">
        <f t="shared" si="16"/>
        <v>77.27</v>
      </c>
      <c r="H360" s="549"/>
      <c r="I360" s="201"/>
    </row>
    <row r="361" spans="1:9">
      <c r="A361" s="319">
        <f t="shared" si="17"/>
        <v>347</v>
      </c>
      <c r="B361" s="266">
        <v>18573449001</v>
      </c>
      <c r="C361" s="572">
        <v>43739</v>
      </c>
      <c r="D361" s="572">
        <v>43740</v>
      </c>
      <c r="E361" s="564">
        <f t="shared" si="15"/>
        <v>1</v>
      </c>
      <c r="F361" s="573">
        <v>84.74</v>
      </c>
      <c r="G361" s="549">
        <f t="shared" si="16"/>
        <v>84.74</v>
      </c>
      <c r="H361" s="549"/>
      <c r="I361" s="201"/>
    </row>
    <row r="362" spans="1:9">
      <c r="A362" s="319">
        <f t="shared" si="17"/>
        <v>348</v>
      </c>
      <c r="B362" s="266">
        <v>12986390001</v>
      </c>
      <c r="C362" s="572">
        <v>43739</v>
      </c>
      <c r="D362" s="572">
        <v>43748</v>
      </c>
      <c r="E362" s="564">
        <f t="shared" si="15"/>
        <v>9</v>
      </c>
      <c r="F362" s="573">
        <v>92.23</v>
      </c>
      <c r="G362" s="549">
        <f t="shared" si="16"/>
        <v>830.07</v>
      </c>
      <c r="H362" s="549"/>
      <c r="I362" s="201"/>
    </row>
    <row r="363" spans="1:9">
      <c r="A363" s="319">
        <f t="shared" si="17"/>
        <v>349</v>
      </c>
      <c r="B363" s="266">
        <v>15902431001</v>
      </c>
      <c r="C363" s="572">
        <v>43739</v>
      </c>
      <c r="D363" s="572">
        <v>43740</v>
      </c>
      <c r="E363" s="564">
        <f t="shared" si="15"/>
        <v>1</v>
      </c>
      <c r="F363" s="573">
        <v>92.23</v>
      </c>
      <c r="G363" s="549">
        <f t="shared" si="16"/>
        <v>92.23</v>
      </c>
      <c r="H363" s="549"/>
      <c r="I363" s="201"/>
    </row>
    <row r="364" spans="1:9">
      <c r="A364" s="319">
        <f t="shared" si="17"/>
        <v>350</v>
      </c>
      <c r="B364" s="266">
        <v>12986463005</v>
      </c>
      <c r="C364" s="572">
        <v>43739</v>
      </c>
      <c r="D364" s="572">
        <v>43748</v>
      </c>
      <c r="E364" s="564">
        <f t="shared" si="15"/>
        <v>9</v>
      </c>
      <c r="F364" s="573">
        <v>105.18</v>
      </c>
      <c r="G364" s="549">
        <f t="shared" si="16"/>
        <v>946.62000000000012</v>
      </c>
      <c r="H364" s="549"/>
      <c r="I364" s="201"/>
    </row>
    <row r="365" spans="1:9">
      <c r="A365" s="319">
        <f t="shared" si="17"/>
        <v>351</v>
      </c>
      <c r="B365" s="266">
        <v>12986426001</v>
      </c>
      <c r="C365" s="572">
        <v>43739</v>
      </c>
      <c r="D365" s="572">
        <v>43739</v>
      </c>
      <c r="E365" s="564">
        <f t="shared" si="15"/>
        <v>0</v>
      </c>
      <c r="F365" s="573">
        <v>442.73</v>
      </c>
      <c r="G365" s="549">
        <f t="shared" si="16"/>
        <v>0</v>
      </c>
      <c r="H365" s="549"/>
      <c r="I365" s="201"/>
    </row>
    <row r="366" spans="1:9">
      <c r="A366" s="319">
        <f t="shared" si="17"/>
        <v>352</v>
      </c>
      <c r="B366" s="266">
        <v>12986521001</v>
      </c>
      <c r="C366" s="572">
        <v>43739</v>
      </c>
      <c r="D366" s="572">
        <v>43740</v>
      </c>
      <c r="E366" s="564">
        <f t="shared" si="15"/>
        <v>1</v>
      </c>
      <c r="F366" s="573">
        <v>453.31</v>
      </c>
      <c r="G366" s="549">
        <f t="shared" si="16"/>
        <v>453.31</v>
      </c>
      <c r="H366" s="549"/>
      <c r="I366" s="201"/>
    </row>
    <row r="367" spans="1:9">
      <c r="A367" s="319">
        <f t="shared" si="17"/>
        <v>353</v>
      </c>
      <c r="B367" s="266">
        <v>12986520001</v>
      </c>
      <c r="C367" s="572">
        <v>43739</v>
      </c>
      <c r="D367" s="572">
        <v>43739</v>
      </c>
      <c r="E367" s="564">
        <f t="shared" si="15"/>
        <v>0</v>
      </c>
      <c r="F367" s="573">
        <v>557.5</v>
      </c>
      <c r="G367" s="549">
        <f t="shared" si="16"/>
        <v>0</v>
      </c>
      <c r="H367" s="549"/>
      <c r="I367" s="201"/>
    </row>
    <row r="368" spans="1:9">
      <c r="A368" s="319">
        <f t="shared" si="17"/>
        <v>354</v>
      </c>
      <c r="B368" s="266">
        <v>12986517001</v>
      </c>
      <c r="C368" s="572">
        <v>43739</v>
      </c>
      <c r="D368" s="572">
        <v>43739</v>
      </c>
      <c r="E368" s="564">
        <f t="shared" si="15"/>
        <v>0</v>
      </c>
      <c r="F368" s="573">
        <v>922.15</v>
      </c>
      <c r="G368" s="549">
        <f t="shared" si="16"/>
        <v>0</v>
      </c>
      <c r="H368" s="549"/>
      <c r="I368" s="201"/>
    </row>
    <row r="369" spans="1:9">
      <c r="A369" s="319">
        <f t="shared" si="17"/>
        <v>355</v>
      </c>
      <c r="B369" s="266">
        <v>12986463010</v>
      </c>
      <c r="C369" s="572">
        <v>43739</v>
      </c>
      <c r="D369" s="572">
        <v>43739</v>
      </c>
      <c r="E369" s="564">
        <f t="shared" si="15"/>
        <v>0</v>
      </c>
      <c r="F369" s="573">
        <v>1450.48</v>
      </c>
      <c r="G369" s="549">
        <f t="shared" si="16"/>
        <v>0</v>
      </c>
      <c r="H369" s="549"/>
      <c r="I369" s="201"/>
    </row>
    <row r="370" spans="1:9">
      <c r="A370" s="319">
        <f t="shared" si="17"/>
        <v>356</v>
      </c>
      <c r="B370" s="266">
        <v>16049885001</v>
      </c>
      <c r="C370" s="572">
        <v>43739</v>
      </c>
      <c r="D370" s="572">
        <v>43748</v>
      </c>
      <c r="E370" s="564">
        <f t="shared" si="15"/>
        <v>9</v>
      </c>
      <c r="F370" s="573">
        <v>2000.88</v>
      </c>
      <c r="G370" s="549">
        <f t="shared" si="16"/>
        <v>18007.920000000002</v>
      </c>
      <c r="H370" s="549"/>
      <c r="I370" s="201"/>
    </row>
    <row r="371" spans="1:9">
      <c r="A371" s="319">
        <f t="shared" si="17"/>
        <v>357</v>
      </c>
      <c r="B371" s="266">
        <v>10657147001</v>
      </c>
      <c r="C371" s="572">
        <v>43739</v>
      </c>
      <c r="D371" s="572">
        <v>43748</v>
      </c>
      <c r="E371" s="564">
        <f t="shared" si="15"/>
        <v>9</v>
      </c>
      <c r="F371" s="573">
        <v>2624.75</v>
      </c>
      <c r="G371" s="549">
        <f t="shared" si="16"/>
        <v>23622.75</v>
      </c>
      <c r="H371" s="549"/>
      <c r="I371" s="201"/>
    </row>
    <row r="372" spans="1:9">
      <c r="A372" s="319">
        <f t="shared" si="17"/>
        <v>358</v>
      </c>
      <c r="B372" s="266">
        <v>13613595001</v>
      </c>
      <c r="C372" s="572">
        <v>43739</v>
      </c>
      <c r="D372" s="572">
        <v>43748</v>
      </c>
      <c r="E372" s="564">
        <f t="shared" si="15"/>
        <v>9</v>
      </c>
      <c r="F372" s="573">
        <v>4635.28</v>
      </c>
      <c r="G372" s="549">
        <f t="shared" si="16"/>
        <v>41717.519999999997</v>
      </c>
      <c r="H372" s="549"/>
      <c r="I372" s="201"/>
    </row>
    <row r="373" spans="1:9">
      <c r="A373" s="319">
        <f t="shared" si="17"/>
        <v>359</v>
      </c>
      <c r="B373" s="266">
        <v>20506371003</v>
      </c>
      <c r="C373" s="572">
        <v>43739</v>
      </c>
      <c r="D373" s="572">
        <v>43739</v>
      </c>
      <c r="E373" s="564">
        <f t="shared" si="15"/>
        <v>0</v>
      </c>
      <c r="F373" s="573">
        <v>8602.8799999999992</v>
      </c>
      <c r="G373" s="549">
        <f t="shared" si="16"/>
        <v>0</v>
      </c>
      <c r="H373" s="549"/>
      <c r="I373" s="201"/>
    </row>
    <row r="374" spans="1:9">
      <c r="A374" s="319">
        <f t="shared" si="17"/>
        <v>360</v>
      </c>
      <c r="B374" s="266">
        <v>20548789007</v>
      </c>
      <c r="C374" s="572">
        <v>43764</v>
      </c>
      <c r="D374" s="572">
        <v>43775</v>
      </c>
      <c r="E374" s="564">
        <f t="shared" si="15"/>
        <v>11</v>
      </c>
      <c r="F374" s="573">
        <v>62.33</v>
      </c>
      <c r="G374" s="549">
        <f t="shared" si="16"/>
        <v>685.63</v>
      </c>
      <c r="H374" s="549"/>
      <c r="I374" s="201"/>
    </row>
    <row r="375" spans="1:9">
      <c r="A375" s="319">
        <f t="shared" si="17"/>
        <v>361</v>
      </c>
      <c r="B375" s="266">
        <v>20506371004</v>
      </c>
      <c r="C375" s="572">
        <v>43767</v>
      </c>
      <c r="D375" s="572">
        <v>43782</v>
      </c>
      <c r="E375" s="564">
        <f t="shared" si="15"/>
        <v>15</v>
      </c>
      <c r="F375" s="573">
        <v>64.14</v>
      </c>
      <c r="G375" s="549">
        <f t="shared" si="16"/>
        <v>962.1</v>
      </c>
      <c r="H375" s="549"/>
      <c r="I375" s="201"/>
    </row>
    <row r="376" spans="1:9">
      <c r="A376" s="319">
        <f t="shared" si="17"/>
        <v>362</v>
      </c>
      <c r="B376" s="266">
        <v>13959510001</v>
      </c>
      <c r="C376" s="572">
        <v>43767</v>
      </c>
      <c r="D376" s="572">
        <v>43773</v>
      </c>
      <c r="E376" s="564">
        <f t="shared" si="15"/>
        <v>6</v>
      </c>
      <c r="F376" s="573">
        <v>87.23</v>
      </c>
      <c r="G376" s="549">
        <f t="shared" si="16"/>
        <v>523.38</v>
      </c>
      <c r="H376" s="549"/>
      <c r="I376" s="201"/>
    </row>
    <row r="377" spans="1:9">
      <c r="A377" s="319">
        <f t="shared" si="17"/>
        <v>363</v>
      </c>
      <c r="B377" s="266">
        <v>12986617001</v>
      </c>
      <c r="C377" s="572">
        <v>43767</v>
      </c>
      <c r="D377" s="572">
        <v>43773</v>
      </c>
      <c r="E377" s="564">
        <f t="shared" si="15"/>
        <v>6</v>
      </c>
      <c r="F377" s="573">
        <v>114.65</v>
      </c>
      <c r="G377" s="549">
        <f t="shared" si="16"/>
        <v>687.90000000000009</v>
      </c>
      <c r="H377" s="549"/>
      <c r="I377" s="201"/>
    </row>
    <row r="378" spans="1:9">
      <c r="A378" s="319">
        <f t="shared" si="17"/>
        <v>364</v>
      </c>
      <c r="B378" s="266">
        <v>12986551001</v>
      </c>
      <c r="C378" s="572">
        <v>43767</v>
      </c>
      <c r="D378" s="572">
        <v>43770</v>
      </c>
      <c r="E378" s="564">
        <f t="shared" si="15"/>
        <v>3</v>
      </c>
      <c r="F378" s="573">
        <v>276.3</v>
      </c>
      <c r="G378" s="549">
        <f t="shared" si="16"/>
        <v>828.90000000000009</v>
      </c>
      <c r="H378" s="549"/>
      <c r="I378" s="201"/>
    </row>
    <row r="379" spans="1:9">
      <c r="A379" s="319">
        <f t="shared" si="17"/>
        <v>365</v>
      </c>
      <c r="B379" s="266">
        <v>14907631003</v>
      </c>
      <c r="C379" s="572">
        <v>43767</v>
      </c>
      <c r="D379" s="572">
        <v>43782</v>
      </c>
      <c r="E379" s="564">
        <f t="shared" si="15"/>
        <v>15</v>
      </c>
      <c r="F379" s="573">
        <v>298.08999999999997</v>
      </c>
      <c r="G379" s="549">
        <f t="shared" si="16"/>
        <v>4471.3499999999995</v>
      </c>
      <c r="H379" s="549"/>
      <c r="I379" s="201"/>
    </row>
    <row r="380" spans="1:9">
      <c r="A380" s="319">
        <f t="shared" si="17"/>
        <v>366</v>
      </c>
      <c r="B380" s="266">
        <v>12986383001</v>
      </c>
      <c r="C380" s="572">
        <v>43767</v>
      </c>
      <c r="D380" s="572">
        <v>43775</v>
      </c>
      <c r="E380" s="564">
        <f t="shared" si="15"/>
        <v>8</v>
      </c>
      <c r="F380" s="573">
        <v>354.92</v>
      </c>
      <c r="G380" s="549">
        <f t="shared" si="16"/>
        <v>2839.36</v>
      </c>
      <c r="H380" s="549"/>
      <c r="I380" s="201"/>
    </row>
    <row r="381" spans="1:9">
      <c r="A381" s="319">
        <f t="shared" si="17"/>
        <v>367</v>
      </c>
      <c r="B381" s="266">
        <v>12986389001</v>
      </c>
      <c r="C381" s="572">
        <v>43767</v>
      </c>
      <c r="D381" s="572">
        <v>43770</v>
      </c>
      <c r="E381" s="564">
        <f t="shared" si="15"/>
        <v>3</v>
      </c>
      <c r="F381" s="573">
        <v>358.83</v>
      </c>
      <c r="G381" s="549">
        <f t="shared" si="16"/>
        <v>1076.49</v>
      </c>
      <c r="H381" s="549"/>
      <c r="I381" s="201"/>
    </row>
    <row r="382" spans="1:9">
      <c r="A382" s="319">
        <f t="shared" si="17"/>
        <v>368</v>
      </c>
      <c r="B382" s="266">
        <v>14377875001</v>
      </c>
      <c r="C382" s="572">
        <v>43767</v>
      </c>
      <c r="D382" s="572">
        <v>43770</v>
      </c>
      <c r="E382" s="564">
        <f t="shared" si="15"/>
        <v>3</v>
      </c>
      <c r="F382" s="573">
        <v>1043.58</v>
      </c>
      <c r="G382" s="549">
        <f t="shared" si="16"/>
        <v>3130.74</v>
      </c>
      <c r="H382" s="549"/>
      <c r="I382" s="201"/>
    </row>
    <row r="383" spans="1:9">
      <c r="A383" s="319">
        <f t="shared" si="17"/>
        <v>369</v>
      </c>
      <c r="B383" s="266">
        <v>17659712001</v>
      </c>
      <c r="C383" s="572">
        <v>43767</v>
      </c>
      <c r="D383" s="572">
        <v>43770</v>
      </c>
      <c r="E383" s="564">
        <f t="shared" si="15"/>
        <v>3</v>
      </c>
      <c r="F383" s="573">
        <v>1311.17</v>
      </c>
      <c r="G383" s="549">
        <f t="shared" si="16"/>
        <v>3933.51</v>
      </c>
      <c r="H383" s="549"/>
      <c r="I383" s="201"/>
    </row>
    <row r="384" spans="1:9">
      <c r="A384" s="319">
        <f t="shared" si="17"/>
        <v>370</v>
      </c>
      <c r="B384" s="266">
        <v>12986612001</v>
      </c>
      <c r="C384" s="572">
        <v>43767</v>
      </c>
      <c r="D384" s="572">
        <v>43773</v>
      </c>
      <c r="E384" s="564">
        <f t="shared" si="15"/>
        <v>6</v>
      </c>
      <c r="F384" s="573">
        <v>2035.14</v>
      </c>
      <c r="G384" s="549">
        <f t="shared" si="16"/>
        <v>12210.84</v>
      </c>
      <c r="H384" s="549"/>
      <c r="I384" s="201"/>
    </row>
    <row r="385" spans="1:9">
      <c r="A385" s="319">
        <f t="shared" si="17"/>
        <v>371</v>
      </c>
      <c r="B385" s="266">
        <v>20352593001</v>
      </c>
      <c r="C385" s="572">
        <v>43767</v>
      </c>
      <c r="D385" s="572">
        <v>43782</v>
      </c>
      <c r="E385" s="564">
        <f t="shared" si="15"/>
        <v>15</v>
      </c>
      <c r="F385" s="573">
        <v>2208.8200000000002</v>
      </c>
      <c r="G385" s="549">
        <f t="shared" si="16"/>
        <v>33132.300000000003</v>
      </c>
      <c r="H385" s="549"/>
      <c r="I385" s="201"/>
    </row>
    <row r="386" spans="1:9">
      <c r="A386" s="319">
        <f t="shared" si="17"/>
        <v>372</v>
      </c>
      <c r="B386" s="266">
        <v>12986385001</v>
      </c>
      <c r="C386" s="572">
        <v>43767</v>
      </c>
      <c r="D386" s="572">
        <v>43770</v>
      </c>
      <c r="E386" s="564">
        <f t="shared" si="15"/>
        <v>3</v>
      </c>
      <c r="F386" s="573">
        <v>3105.78</v>
      </c>
      <c r="G386" s="549">
        <f t="shared" si="16"/>
        <v>9317.34</v>
      </c>
      <c r="H386" s="549"/>
      <c r="I386" s="201"/>
    </row>
    <row r="387" spans="1:9">
      <c r="A387" s="319">
        <f t="shared" si="17"/>
        <v>373</v>
      </c>
      <c r="B387" s="266">
        <v>20103953001</v>
      </c>
      <c r="C387" s="572">
        <v>43768</v>
      </c>
      <c r="D387" s="572">
        <v>43773</v>
      </c>
      <c r="E387" s="564">
        <f t="shared" si="15"/>
        <v>5</v>
      </c>
      <c r="F387" s="573">
        <v>23062.34</v>
      </c>
      <c r="G387" s="549">
        <f t="shared" si="16"/>
        <v>115311.7</v>
      </c>
      <c r="H387" s="549"/>
      <c r="I387" s="201"/>
    </row>
    <row r="388" spans="1:9">
      <c r="A388" s="319">
        <f t="shared" si="17"/>
        <v>374</v>
      </c>
      <c r="B388" s="266">
        <v>12986392001</v>
      </c>
      <c r="C388" s="572">
        <v>43770</v>
      </c>
      <c r="D388" s="572">
        <v>43782</v>
      </c>
      <c r="E388" s="564">
        <f t="shared" si="15"/>
        <v>12</v>
      </c>
      <c r="F388" s="573">
        <v>58.8</v>
      </c>
      <c r="G388" s="549">
        <f t="shared" si="16"/>
        <v>705.59999999999991</v>
      </c>
      <c r="H388" s="549"/>
      <c r="I388" s="201"/>
    </row>
    <row r="389" spans="1:9">
      <c r="A389" s="319">
        <f t="shared" si="17"/>
        <v>375</v>
      </c>
      <c r="B389" s="266">
        <v>17054287001</v>
      </c>
      <c r="C389" s="572">
        <v>43770</v>
      </c>
      <c r="D389" s="572">
        <v>43770</v>
      </c>
      <c r="E389" s="564">
        <f t="shared" si="15"/>
        <v>0</v>
      </c>
      <c r="F389" s="573">
        <v>60.52</v>
      </c>
      <c r="G389" s="549">
        <f t="shared" si="16"/>
        <v>0</v>
      </c>
      <c r="H389" s="549"/>
      <c r="I389" s="201"/>
    </row>
    <row r="390" spans="1:9">
      <c r="A390" s="319">
        <f t="shared" si="17"/>
        <v>376</v>
      </c>
      <c r="B390" s="266">
        <v>12986498001</v>
      </c>
      <c r="C390" s="572">
        <v>43770</v>
      </c>
      <c r="D390" s="572">
        <v>43781</v>
      </c>
      <c r="E390" s="564">
        <f t="shared" si="15"/>
        <v>11</v>
      </c>
      <c r="F390" s="573">
        <v>61.17</v>
      </c>
      <c r="G390" s="549">
        <f t="shared" si="16"/>
        <v>672.87</v>
      </c>
      <c r="H390" s="549"/>
      <c r="I390" s="201"/>
    </row>
    <row r="391" spans="1:9">
      <c r="A391" s="319">
        <f t="shared" si="17"/>
        <v>377</v>
      </c>
      <c r="B391" s="266">
        <v>15902431001</v>
      </c>
      <c r="C391" s="572">
        <v>43770</v>
      </c>
      <c r="D391" s="572">
        <v>43787</v>
      </c>
      <c r="E391" s="564">
        <f t="shared" si="15"/>
        <v>17</v>
      </c>
      <c r="F391" s="573">
        <v>62.33</v>
      </c>
      <c r="G391" s="549">
        <f t="shared" si="16"/>
        <v>1059.6099999999999</v>
      </c>
      <c r="H391" s="549"/>
      <c r="I391" s="201"/>
    </row>
    <row r="392" spans="1:9">
      <c r="A392" s="319">
        <f t="shared" si="17"/>
        <v>378</v>
      </c>
      <c r="B392" s="266">
        <v>12986570007</v>
      </c>
      <c r="C392" s="572">
        <v>43770</v>
      </c>
      <c r="D392" s="572">
        <v>43770</v>
      </c>
      <c r="E392" s="564">
        <f t="shared" si="15"/>
        <v>0</v>
      </c>
      <c r="F392" s="573">
        <v>77.27</v>
      </c>
      <c r="G392" s="549">
        <f t="shared" si="16"/>
        <v>0</v>
      </c>
      <c r="H392" s="549"/>
      <c r="I392" s="201"/>
    </row>
    <row r="393" spans="1:9">
      <c r="A393" s="319">
        <f t="shared" si="17"/>
        <v>379</v>
      </c>
      <c r="B393" s="266">
        <v>18573449001</v>
      </c>
      <c r="C393" s="572">
        <v>43770</v>
      </c>
      <c r="D393" s="572">
        <v>43770</v>
      </c>
      <c r="E393" s="564">
        <f t="shared" si="15"/>
        <v>0</v>
      </c>
      <c r="F393" s="573">
        <v>92.21</v>
      </c>
      <c r="G393" s="549">
        <f t="shared" si="16"/>
        <v>0</v>
      </c>
      <c r="H393" s="549"/>
      <c r="I393" s="201"/>
    </row>
    <row r="394" spans="1:9">
      <c r="A394" s="319">
        <f t="shared" si="17"/>
        <v>380</v>
      </c>
      <c r="B394" s="266">
        <v>10692396002</v>
      </c>
      <c r="C394" s="572">
        <v>43770</v>
      </c>
      <c r="D394" s="572">
        <v>43782</v>
      </c>
      <c r="E394" s="564">
        <f t="shared" si="15"/>
        <v>12</v>
      </c>
      <c r="F394" s="573">
        <v>171.61</v>
      </c>
      <c r="G394" s="549">
        <f t="shared" si="16"/>
        <v>2059.3200000000002</v>
      </c>
      <c r="H394" s="549"/>
      <c r="I394" s="201"/>
    </row>
    <row r="395" spans="1:9">
      <c r="A395" s="319">
        <f t="shared" si="17"/>
        <v>381</v>
      </c>
      <c r="B395" s="266">
        <v>12986584001</v>
      </c>
      <c r="C395" s="572">
        <v>43770</v>
      </c>
      <c r="D395" s="572">
        <v>43783</v>
      </c>
      <c r="E395" s="564">
        <f t="shared" si="15"/>
        <v>13</v>
      </c>
      <c r="F395" s="573">
        <v>173.88</v>
      </c>
      <c r="G395" s="549">
        <f t="shared" si="16"/>
        <v>2260.44</v>
      </c>
      <c r="H395" s="549"/>
      <c r="I395" s="201"/>
    </row>
    <row r="396" spans="1:9">
      <c r="A396" s="319">
        <f t="shared" si="17"/>
        <v>382</v>
      </c>
      <c r="B396" s="266">
        <v>14401089003</v>
      </c>
      <c r="C396" s="572">
        <v>43770</v>
      </c>
      <c r="D396" s="572">
        <v>43770</v>
      </c>
      <c r="E396" s="564">
        <f t="shared" si="15"/>
        <v>0</v>
      </c>
      <c r="F396" s="573">
        <v>189.39</v>
      </c>
      <c r="G396" s="549">
        <f t="shared" si="16"/>
        <v>0</v>
      </c>
      <c r="H396" s="549"/>
      <c r="I396" s="201"/>
    </row>
    <row r="397" spans="1:9">
      <c r="A397" s="319">
        <f t="shared" si="17"/>
        <v>383</v>
      </c>
      <c r="B397" s="266">
        <v>16506898001</v>
      </c>
      <c r="C397" s="572">
        <v>43770</v>
      </c>
      <c r="D397" s="572">
        <v>43773</v>
      </c>
      <c r="E397" s="564">
        <f t="shared" si="15"/>
        <v>3</v>
      </c>
      <c r="F397" s="573">
        <v>278.89</v>
      </c>
      <c r="G397" s="549">
        <f t="shared" si="16"/>
        <v>836.67</v>
      </c>
      <c r="H397" s="549"/>
      <c r="I397" s="201"/>
    </row>
    <row r="398" spans="1:9">
      <c r="A398" s="319">
        <f t="shared" si="17"/>
        <v>384</v>
      </c>
      <c r="B398" s="266">
        <v>12986390001</v>
      </c>
      <c r="C398" s="572">
        <v>43770</v>
      </c>
      <c r="D398" s="572">
        <v>43782</v>
      </c>
      <c r="E398" s="564">
        <f t="shared" si="15"/>
        <v>12</v>
      </c>
      <c r="F398" s="573">
        <v>338.86</v>
      </c>
      <c r="G398" s="549">
        <f t="shared" si="16"/>
        <v>4066.32</v>
      </c>
      <c r="H398" s="549"/>
      <c r="I398" s="201"/>
    </row>
    <row r="399" spans="1:9">
      <c r="A399" s="319">
        <f t="shared" si="17"/>
        <v>385</v>
      </c>
      <c r="B399" s="266">
        <v>10659823002</v>
      </c>
      <c r="C399" s="572">
        <v>43770</v>
      </c>
      <c r="D399" s="572">
        <v>43770</v>
      </c>
      <c r="E399" s="564">
        <f t="shared" ref="E399:E462" si="18">D399-C399</f>
        <v>0</v>
      </c>
      <c r="F399" s="573">
        <v>352.55</v>
      </c>
      <c r="G399" s="549">
        <f t="shared" si="16"/>
        <v>0</v>
      </c>
      <c r="H399" s="549"/>
      <c r="I399" s="201"/>
    </row>
    <row r="400" spans="1:9">
      <c r="A400" s="319">
        <f t="shared" si="17"/>
        <v>386</v>
      </c>
      <c r="B400" s="266">
        <v>12986521001</v>
      </c>
      <c r="C400" s="572">
        <v>43770</v>
      </c>
      <c r="D400" s="572">
        <v>43773</v>
      </c>
      <c r="E400" s="564">
        <f t="shared" si="18"/>
        <v>3</v>
      </c>
      <c r="F400" s="573">
        <v>534.13</v>
      </c>
      <c r="G400" s="549">
        <f t="shared" ref="G400:G463" si="19">F400*E400</f>
        <v>1602.3899999999999</v>
      </c>
      <c r="H400" s="549"/>
      <c r="I400" s="201"/>
    </row>
    <row r="401" spans="1:9">
      <c r="A401" s="319">
        <f t="shared" ref="A401:A464" si="20">A400+1</f>
        <v>387</v>
      </c>
      <c r="B401" s="266">
        <v>12986463005</v>
      </c>
      <c r="C401" s="572">
        <v>43770</v>
      </c>
      <c r="D401" s="572">
        <v>43782</v>
      </c>
      <c r="E401" s="564">
        <f t="shared" si="18"/>
        <v>12</v>
      </c>
      <c r="F401" s="573">
        <v>678.62</v>
      </c>
      <c r="G401" s="549">
        <f t="shared" si="19"/>
        <v>8143.4400000000005</v>
      </c>
      <c r="H401" s="549"/>
      <c r="I401" s="201"/>
    </row>
    <row r="402" spans="1:9">
      <c r="A402" s="319">
        <f t="shared" si="20"/>
        <v>388</v>
      </c>
      <c r="B402" s="266">
        <v>12986426001</v>
      </c>
      <c r="C402" s="572">
        <v>43770</v>
      </c>
      <c r="D402" s="572">
        <v>43787</v>
      </c>
      <c r="E402" s="564">
        <f t="shared" si="18"/>
        <v>17</v>
      </c>
      <c r="F402" s="573">
        <v>805.67</v>
      </c>
      <c r="G402" s="549">
        <f t="shared" si="19"/>
        <v>13696.39</v>
      </c>
      <c r="H402" s="549"/>
      <c r="I402" s="201"/>
    </row>
    <row r="403" spans="1:9">
      <c r="A403" s="319">
        <f t="shared" si="20"/>
        <v>389</v>
      </c>
      <c r="B403" s="266">
        <v>14186792004</v>
      </c>
      <c r="C403" s="572">
        <v>43770</v>
      </c>
      <c r="D403" s="572">
        <v>43773</v>
      </c>
      <c r="E403" s="564">
        <f t="shared" si="18"/>
        <v>3</v>
      </c>
      <c r="F403" s="573">
        <v>1351.54</v>
      </c>
      <c r="G403" s="549">
        <f t="shared" si="19"/>
        <v>4054.62</v>
      </c>
      <c r="H403" s="549"/>
      <c r="I403" s="201"/>
    </row>
    <row r="404" spans="1:9">
      <c r="A404" s="319">
        <f t="shared" si="20"/>
        <v>390</v>
      </c>
      <c r="B404" s="266">
        <v>12986463010</v>
      </c>
      <c r="C404" s="572">
        <v>43770</v>
      </c>
      <c r="D404" s="572">
        <v>43770</v>
      </c>
      <c r="E404" s="564">
        <f t="shared" si="18"/>
        <v>0</v>
      </c>
      <c r="F404" s="573">
        <v>1727.54</v>
      </c>
      <c r="G404" s="549">
        <f t="shared" si="19"/>
        <v>0</v>
      </c>
      <c r="H404" s="549"/>
      <c r="I404" s="201"/>
    </row>
    <row r="405" spans="1:9">
      <c r="A405" s="319">
        <f t="shared" si="20"/>
        <v>391</v>
      </c>
      <c r="B405" s="266">
        <v>20325683001</v>
      </c>
      <c r="C405" s="572">
        <v>43770</v>
      </c>
      <c r="D405" s="572">
        <v>43770</v>
      </c>
      <c r="E405" s="564">
        <f t="shared" si="18"/>
        <v>0</v>
      </c>
      <c r="F405" s="573">
        <v>1874.4</v>
      </c>
      <c r="G405" s="549">
        <f t="shared" si="19"/>
        <v>0</v>
      </c>
      <c r="H405" s="549"/>
      <c r="I405" s="201"/>
    </row>
    <row r="406" spans="1:9">
      <c r="A406" s="319">
        <f t="shared" si="20"/>
        <v>392</v>
      </c>
      <c r="B406" s="266">
        <v>12986533040</v>
      </c>
      <c r="C406" s="572">
        <v>43770</v>
      </c>
      <c r="D406" s="572">
        <v>43773</v>
      </c>
      <c r="E406" s="564">
        <f t="shared" si="18"/>
        <v>3</v>
      </c>
      <c r="F406" s="573">
        <v>1880.18</v>
      </c>
      <c r="G406" s="549">
        <f t="shared" si="19"/>
        <v>5640.54</v>
      </c>
      <c r="H406" s="549"/>
      <c r="I406" s="201"/>
    </row>
    <row r="407" spans="1:9">
      <c r="A407" s="319">
        <f t="shared" si="20"/>
        <v>393</v>
      </c>
      <c r="B407" s="266">
        <v>12986520001</v>
      </c>
      <c r="C407" s="572">
        <v>43770</v>
      </c>
      <c r="D407" s="572">
        <v>43770</v>
      </c>
      <c r="E407" s="564">
        <f t="shared" si="18"/>
        <v>0</v>
      </c>
      <c r="F407" s="573">
        <v>1966.9</v>
      </c>
      <c r="G407" s="549">
        <f t="shared" si="19"/>
        <v>0</v>
      </c>
      <c r="H407" s="549"/>
      <c r="I407" s="201"/>
    </row>
    <row r="408" spans="1:9">
      <c r="A408" s="319">
        <f t="shared" si="20"/>
        <v>394</v>
      </c>
      <c r="B408" s="266">
        <v>15631948001</v>
      </c>
      <c r="C408" s="572">
        <v>43770</v>
      </c>
      <c r="D408" s="572">
        <v>43773</v>
      </c>
      <c r="E408" s="564">
        <f t="shared" si="18"/>
        <v>3</v>
      </c>
      <c r="F408" s="573">
        <v>1995.38</v>
      </c>
      <c r="G408" s="549">
        <f t="shared" si="19"/>
        <v>5986.14</v>
      </c>
      <c r="H408" s="549"/>
      <c r="I408" s="201"/>
    </row>
    <row r="409" spans="1:9">
      <c r="A409" s="319">
        <f t="shared" si="20"/>
        <v>395</v>
      </c>
      <c r="B409" s="266">
        <v>16049885001</v>
      </c>
      <c r="C409" s="572">
        <v>43770</v>
      </c>
      <c r="D409" s="572">
        <v>43782</v>
      </c>
      <c r="E409" s="564">
        <f t="shared" si="18"/>
        <v>12</v>
      </c>
      <c r="F409" s="573">
        <v>2862.99</v>
      </c>
      <c r="G409" s="549">
        <f t="shared" si="19"/>
        <v>34355.879999999997</v>
      </c>
      <c r="H409" s="549"/>
      <c r="I409" s="201"/>
    </row>
    <row r="410" spans="1:9">
      <c r="A410" s="319">
        <f t="shared" si="20"/>
        <v>396</v>
      </c>
      <c r="B410" s="266">
        <v>10657147001</v>
      </c>
      <c r="C410" s="572">
        <v>43770</v>
      </c>
      <c r="D410" s="572">
        <v>43781</v>
      </c>
      <c r="E410" s="564">
        <f t="shared" si="18"/>
        <v>11</v>
      </c>
      <c r="F410" s="573">
        <v>3818.02</v>
      </c>
      <c r="G410" s="549">
        <f t="shared" si="19"/>
        <v>41998.22</v>
      </c>
      <c r="H410" s="549"/>
      <c r="I410" s="201"/>
    </row>
    <row r="411" spans="1:9">
      <c r="A411" s="319">
        <f t="shared" si="20"/>
        <v>397</v>
      </c>
      <c r="B411" s="266">
        <v>12986517001</v>
      </c>
      <c r="C411" s="572">
        <v>43770</v>
      </c>
      <c r="D411" s="572">
        <v>43770</v>
      </c>
      <c r="E411" s="564">
        <f t="shared" si="18"/>
        <v>0</v>
      </c>
      <c r="F411" s="573">
        <v>4369.62</v>
      </c>
      <c r="G411" s="549">
        <f t="shared" si="19"/>
        <v>0</v>
      </c>
      <c r="H411" s="549"/>
      <c r="I411" s="201"/>
    </row>
    <row r="412" spans="1:9">
      <c r="A412" s="319">
        <f t="shared" si="20"/>
        <v>398</v>
      </c>
      <c r="B412" s="266">
        <v>13613595001</v>
      </c>
      <c r="C412" s="572">
        <v>43770</v>
      </c>
      <c r="D412" s="572">
        <v>43789</v>
      </c>
      <c r="E412" s="564">
        <f t="shared" si="18"/>
        <v>19</v>
      </c>
      <c r="F412" s="573">
        <v>5209.12</v>
      </c>
      <c r="G412" s="549">
        <f t="shared" si="19"/>
        <v>98973.28</v>
      </c>
      <c r="H412" s="549"/>
      <c r="I412" s="201"/>
    </row>
    <row r="413" spans="1:9">
      <c r="A413" s="319">
        <f t="shared" si="20"/>
        <v>399</v>
      </c>
      <c r="B413" s="266">
        <v>20506371003</v>
      </c>
      <c r="C413" s="572">
        <v>43770</v>
      </c>
      <c r="D413" s="572">
        <v>43770</v>
      </c>
      <c r="E413" s="564">
        <f t="shared" si="18"/>
        <v>0</v>
      </c>
      <c r="F413" s="573">
        <v>34047.839999999997</v>
      </c>
      <c r="G413" s="549">
        <f t="shared" si="19"/>
        <v>0</v>
      </c>
      <c r="H413" s="549"/>
      <c r="I413" s="201"/>
    </row>
    <row r="414" spans="1:9">
      <c r="A414" s="319">
        <f t="shared" si="20"/>
        <v>400</v>
      </c>
      <c r="B414" s="266">
        <v>20103953001</v>
      </c>
      <c r="C414" s="572">
        <v>43795</v>
      </c>
      <c r="D414" s="572">
        <v>43801</v>
      </c>
      <c r="E414" s="564">
        <f t="shared" si="18"/>
        <v>6</v>
      </c>
      <c r="F414" s="573">
        <v>60.52</v>
      </c>
      <c r="G414" s="549">
        <f t="shared" si="19"/>
        <v>363.12</v>
      </c>
      <c r="H414" s="549"/>
      <c r="I414" s="201"/>
    </row>
    <row r="415" spans="1:9">
      <c r="A415" s="319">
        <f t="shared" si="20"/>
        <v>401</v>
      </c>
      <c r="B415" s="266">
        <v>13959510001</v>
      </c>
      <c r="C415" s="572">
        <v>43795</v>
      </c>
      <c r="D415" s="572">
        <v>43801</v>
      </c>
      <c r="E415" s="564">
        <f t="shared" si="18"/>
        <v>6</v>
      </c>
      <c r="F415" s="573">
        <v>179.52</v>
      </c>
      <c r="G415" s="549">
        <f t="shared" si="19"/>
        <v>1077.1200000000001</v>
      </c>
      <c r="H415" s="549"/>
      <c r="I415" s="201"/>
    </row>
    <row r="416" spans="1:9">
      <c r="A416" s="319">
        <f t="shared" si="20"/>
        <v>402</v>
      </c>
      <c r="B416" s="266">
        <v>12986617001</v>
      </c>
      <c r="C416" s="572">
        <v>43795</v>
      </c>
      <c r="D416" s="572">
        <v>43801</v>
      </c>
      <c r="E416" s="564">
        <f t="shared" si="18"/>
        <v>6</v>
      </c>
      <c r="F416" s="573">
        <v>1531.6</v>
      </c>
      <c r="G416" s="549">
        <f t="shared" si="19"/>
        <v>9189.5999999999985</v>
      </c>
      <c r="H416" s="549"/>
      <c r="I416" s="201"/>
    </row>
    <row r="417" spans="1:9">
      <c r="A417" s="319">
        <f t="shared" si="20"/>
        <v>403</v>
      </c>
      <c r="B417" s="266">
        <v>12986612001</v>
      </c>
      <c r="C417" s="572">
        <v>43795</v>
      </c>
      <c r="D417" s="572">
        <v>43801</v>
      </c>
      <c r="E417" s="564">
        <f t="shared" si="18"/>
        <v>6</v>
      </c>
      <c r="F417" s="573">
        <v>3443.71</v>
      </c>
      <c r="G417" s="549">
        <f t="shared" si="19"/>
        <v>20662.260000000002</v>
      </c>
      <c r="H417" s="549"/>
      <c r="I417" s="201"/>
    </row>
    <row r="418" spans="1:9">
      <c r="A418" s="319">
        <f t="shared" si="20"/>
        <v>404</v>
      </c>
      <c r="B418" s="266">
        <v>20506371004</v>
      </c>
      <c r="C418" s="572">
        <v>43796</v>
      </c>
      <c r="D418" s="572">
        <v>43801</v>
      </c>
      <c r="E418" s="564">
        <f t="shared" si="18"/>
        <v>5</v>
      </c>
      <c r="F418" s="573">
        <v>67.349999999999994</v>
      </c>
      <c r="G418" s="549">
        <f t="shared" si="19"/>
        <v>336.75</v>
      </c>
      <c r="H418" s="549"/>
      <c r="I418" s="201"/>
    </row>
    <row r="419" spans="1:9">
      <c r="A419" s="319">
        <f t="shared" si="20"/>
        <v>405</v>
      </c>
      <c r="B419" s="266">
        <v>12986551001</v>
      </c>
      <c r="C419" s="572">
        <v>43796</v>
      </c>
      <c r="D419" s="572">
        <v>43811</v>
      </c>
      <c r="E419" s="564">
        <f t="shared" si="18"/>
        <v>15</v>
      </c>
      <c r="F419" s="573">
        <v>326.48</v>
      </c>
      <c r="G419" s="549">
        <f t="shared" si="19"/>
        <v>4897.2000000000007</v>
      </c>
      <c r="H419" s="549"/>
      <c r="I419" s="201"/>
    </row>
    <row r="420" spans="1:9">
      <c r="A420" s="319">
        <f t="shared" si="20"/>
        <v>406</v>
      </c>
      <c r="B420" s="266">
        <v>12986383001</v>
      </c>
      <c r="C420" s="572">
        <v>43796</v>
      </c>
      <c r="D420" s="572">
        <v>43810</v>
      </c>
      <c r="E420" s="564">
        <f t="shared" si="18"/>
        <v>14</v>
      </c>
      <c r="F420" s="573">
        <v>664.97</v>
      </c>
      <c r="G420" s="549">
        <f t="shared" si="19"/>
        <v>9309.58</v>
      </c>
      <c r="H420" s="549"/>
      <c r="I420" s="201"/>
    </row>
    <row r="421" spans="1:9">
      <c r="A421" s="319">
        <f t="shared" si="20"/>
        <v>407</v>
      </c>
      <c r="B421" s="266">
        <v>14907631003</v>
      </c>
      <c r="C421" s="572">
        <v>43796</v>
      </c>
      <c r="D421" s="572">
        <v>43803</v>
      </c>
      <c r="E421" s="564">
        <f t="shared" si="18"/>
        <v>7</v>
      </c>
      <c r="F421" s="573">
        <v>705.36</v>
      </c>
      <c r="G421" s="549">
        <f t="shared" si="19"/>
        <v>4937.5200000000004</v>
      </c>
      <c r="H421" s="549"/>
      <c r="I421" s="201"/>
    </row>
    <row r="422" spans="1:9">
      <c r="A422" s="319">
        <f t="shared" si="20"/>
        <v>408</v>
      </c>
      <c r="B422" s="266">
        <v>14377875001</v>
      </c>
      <c r="C422" s="572">
        <v>43796</v>
      </c>
      <c r="D422" s="572">
        <v>43803</v>
      </c>
      <c r="E422" s="564">
        <f t="shared" si="18"/>
        <v>7</v>
      </c>
      <c r="F422" s="573">
        <v>1735.29</v>
      </c>
      <c r="G422" s="549">
        <f t="shared" si="19"/>
        <v>12147.029999999999</v>
      </c>
      <c r="H422" s="549"/>
      <c r="I422" s="201"/>
    </row>
    <row r="423" spans="1:9">
      <c r="A423" s="319">
        <f t="shared" si="20"/>
        <v>409</v>
      </c>
      <c r="B423" s="266">
        <v>12986389001</v>
      </c>
      <c r="C423" s="572">
        <v>43796</v>
      </c>
      <c r="D423" s="572">
        <v>43810</v>
      </c>
      <c r="E423" s="564">
        <f t="shared" si="18"/>
        <v>14</v>
      </c>
      <c r="F423" s="573">
        <v>2326.29</v>
      </c>
      <c r="G423" s="549">
        <f t="shared" si="19"/>
        <v>32568.059999999998</v>
      </c>
      <c r="H423" s="549"/>
      <c r="I423" s="201"/>
    </row>
    <row r="424" spans="1:9">
      <c r="A424" s="319">
        <f t="shared" si="20"/>
        <v>410</v>
      </c>
      <c r="B424" s="266">
        <v>20548789007</v>
      </c>
      <c r="C424" s="572">
        <v>43796</v>
      </c>
      <c r="D424" s="572">
        <v>43801</v>
      </c>
      <c r="E424" s="564">
        <f t="shared" si="18"/>
        <v>5</v>
      </c>
      <c r="F424" s="573">
        <v>3500.84</v>
      </c>
      <c r="G424" s="549">
        <f t="shared" si="19"/>
        <v>17504.2</v>
      </c>
      <c r="H424" s="549"/>
      <c r="I424" s="201"/>
    </row>
    <row r="425" spans="1:9">
      <c r="A425" s="319">
        <f t="shared" si="20"/>
        <v>411</v>
      </c>
      <c r="B425" s="266">
        <v>12986385001</v>
      </c>
      <c r="C425" s="572">
        <v>43796</v>
      </c>
      <c r="D425" s="572">
        <v>43810</v>
      </c>
      <c r="E425" s="564">
        <f t="shared" si="18"/>
        <v>14</v>
      </c>
      <c r="F425" s="573">
        <v>3516.37</v>
      </c>
      <c r="G425" s="549">
        <f t="shared" si="19"/>
        <v>49229.18</v>
      </c>
      <c r="H425" s="549"/>
      <c r="I425" s="201"/>
    </row>
    <row r="426" spans="1:9">
      <c r="A426" s="319">
        <f t="shared" si="20"/>
        <v>412</v>
      </c>
      <c r="B426" s="266">
        <v>20352593001</v>
      </c>
      <c r="C426" s="572">
        <v>43796</v>
      </c>
      <c r="D426" s="572">
        <v>43801</v>
      </c>
      <c r="E426" s="564">
        <f t="shared" si="18"/>
        <v>5</v>
      </c>
      <c r="F426" s="573">
        <v>6757.62</v>
      </c>
      <c r="G426" s="549">
        <f t="shared" si="19"/>
        <v>33788.1</v>
      </c>
      <c r="H426" s="549"/>
      <c r="I426" s="201"/>
    </row>
    <row r="427" spans="1:9">
      <c r="A427" s="319">
        <f t="shared" si="20"/>
        <v>413</v>
      </c>
      <c r="B427" s="266">
        <v>12986392001</v>
      </c>
      <c r="C427" s="572">
        <v>43800</v>
      </c>
      <c r="D427" s="572">
        <v>43812</v>
      </c>
      <c r="E427" s="564">
        <f t="shared" si="18"/>
        <v>12</v>
      </c>
      <c r="F427" s="573">
        <v>58.8</v>
      </c>
      <c r="G427" s="549">
        <f t="shared" si="19"/>
        <v>705.59999999999991</v>
      </c>
      <c r="H427" s="549"/>
      <c r="I427" s="201"/>
    </row>
    <row r="428" spans="1:9">
      <c r="A428" s="319">
        <f t="shared" si="20"/>
        <v>414</v>
      </c>
      <c r="B428" s="266">
        <v>12986498001</v>
      </c>
      <c r="C428" s="572">
        <v>43800</v>
      </c>
      <c r="D428" s="572">
        <v>43810</v>
      </c>
      <c r="E428" s="564">
        <f t="shared" si="18"/>
        <v>10</v>
      </c>
      <c r="F428" s="573">
        <v>61.17</v>
      </c>
      <c r="G428" s="549">
        <f t="shared" si="19"/>
        <v>611.70000000000005</v>
      </c>
      <c r="H428" s="549"/>
      <c r="I428" s="201"/>
    </row>
    <row r="429" spans="1:9">
      <c r="A429" s="319">
        <f t="shared" si="20"/>
        <v>415</v>
      </c>
      <c r="B429" s="266">
        <v>12986570007</v>
      </c>
      <c r="C429" s="572">
        <v>43800</v>
      </c>
      <c r="D429" s="572">
        <v>43801</v>
      </c>
      <c r="E429" s="564">
        <f t="shared" si="18"/>
        <v>1</v>
      </c>
      <c r="F429" s="573">
        <v>69.8</v>
      </c>
      <c r="G429" s="549">
        <f t="shared" si="19"/>
        <v>69.8</v>
      </c>
      <c r="H429" s="549"/>
      <c r="I429" s="201"/>
    </row>
    <row r="430" spans="1:9">
      <c r="A430" s="319">
        <f t="shared" si="20"/>
        <v>416</v>
      </c>
      <c r="B430" s="266">
        <v>17054287001</v>
      </c>
      <c r="C430" s="572">
        <v>43800</v>
      </c>
      <c r="D430" s="572">
        <v>43801</v>
      </c>
      <c r="E430" s="564">
        <f t="shared" si="18"/>
        <v>1</v>
      </c>
      <c r="F430" s="573">
        <v>111.31</v>
      </c>
      <c r="G430" s="549">
        <f t="shared" si="19"/>
        <v>111.31</v>
      </c>
      <c r="H430" s="549"/>
      <c r="I430" s="201"/>
    </row>
    <row r="431" spans="1:9">
      <c r="A431" s="319">
        <f t="shared" si="20"/>
        <v>417</v>
      </c>
      <c r="B431" s="266">
        <v>12986390001</v>
      </c>
      <c r="C431" s="572">
        <v>43800</v>
      </c>
      <c r="D431" s="572">
        <v>43812</v>
      </c>
      <c r="E431" s="564">
        <f t="shared" si="18"/>
        <v>12</v>
      </c>
      <c r="F431" s="573">
        <v>462.45</v>
      </c>
      <c r="G431" s="549">
        <f t="shared" si="19"/>
        <v>5549.4</v>
      </c>
      <c r="H431" s="549"/>
      <c r="I431" s="201"/>
    </row>
    <row r="432" spans="1:9">
      <c r="A432" s="319">
        <f t="shared" si="20"/>
        <v>418</v>
      </c>
      <c r="B432" s="266">
        <v>19921643001</v>
      </c>
      <c r="C432" s="572">
        <v>43800</v>
      </c>
      <c r="D432" s="572">
        <v>43803</v>
      </c>
      <c r="E432" s="564">
        <f t="shared" si="18"/>
        <v>3</v>
      </c>
      <c r="F432" s="573">
        <v>648.35</v>
      </c>
      <c r="G432" s="549">
        <f t="shared" si="19"/>
        <v>1945.0500000000002</v>
      </c>
      <c r="H432" s="549"/>
      <c r="I432" s="201"/>
    </row>
    <row r="433" spans="1:9">
      <c r="A433" s="319">
        <f t="shared" si="20"/>
        <v>419</v>
      </c>
      <c r="B433" s="266">
        <v>15902431001</v>
      </c>
      <c r="C433" s="572">
        <v>43800</v>
      </c>
      <c r="D433" s="572">
        <v>43802</v>
      </c>
      <c r="E433" s="564">
        <f t="shared" si="18"/>
        <v>2</v>
      </c>
      <c r="F433" s="573">
        <v>650.1</v>
      </c>
      <c r="G433" s="549">
        <f t="shared" si="19"/>
        <v>1300.2</v>
      </c>
      <c r="H433" s="549"/>
      <c r="I433" s="201"/>
    </row>
    <row r="434" spans="1:9">
      <c r="A434" s="319">
        <f t="shared" si="20"/>
        <v>420</v>
      </c>
      <c r="B434" s="266">
        <v>10692396002</v>
      </c>
      <c r="C434" s="572">
        <v>43800</v>
      </c>
      <c r="D434" s="572">
        <v>43815</v>
      </c>
      <c r="E434" s="564">
        <f t="shared" si="18"/>
        <v>15</v>
      </c>
      <c r="F434" s="573">
        <v>955.51</v>
      </c>
      <c r="G434" s="549">
        <f t="shared" si="19"/>
        <v>14332.65</v>
      </c>
      <c r="H434" s="549"/>
      <c r="I434" s="201"/>
    </row>
    <row r="435" spans="1:9">
      <c r="A435" s="319">
        <f t="shared" si="20"/>
        <v>421</v>
      </c>
      <c r="B435" s="266">
        <v>18573449001</v>
      </c>
      <c r="C435" s="572">
        <v>43800</v>
      </c>
      <c r="D435" s="572">
        <v>43801</v>
      </c>
      <c r="E435" s="564">
        <f t="shared" si="18"/>
        <v>1</v>
      </c>
      <c r="F435" s="573">
        <v>1214</v>
      </c>
      <c r="G435" s="549">
        <f t="shared" si="19"/>
        <v>1214</v>
      </c>
      <c r="H435" s="549"/>
      <c r="I435" s="201"/>
    </row>
    <row r="436" spans="1:9">
      <c r="A436" s="319">
        <f t="shared" si="20"/>
        <v>422</v>
      </c>
      <c r="B436" s="266">
        <v>14186792004</v>
      </c>
      <c r="C436" s="572">
        <v>43800</v>
      </c>
      <c r="D436" s="572">
        <v>43802</v>
      </c>
      <c r="E436" s="564">
        <f t="shared" si="18"/>
        <v>2</v>
      </c>
      <c r="F436" s="573">
        <v>1285.1500000000001</v>
      </c>
      <c r="G436" s="549">
        <f t="shared" si="19"/>
        <v>2570.3000000000002</v>
      </c>
      <c r="H436" s="549"/>
      <c r="I436" s="201"/>
    </row>
    <row r="437" spans="1:9">
      <c r="A437" s="319">
        <f t="shared" si="20"/>
        <v>423</v>
      </c>
      <c r="B437" s="266">
        <v>16506898001</v>
      </c>
      <c r="C437" s="572">
        <v>43800</v>
      </c>
      <c r="D437" s="572">
        <v>43802</v>
      </c>
      <c r="E437" s="564">
        <f t="shared" si="18"/>
        <v>2</v>
      </c>
      <c r="F437" s="573">
        <v>1477.4</v>
      </c>
      <c r="G437" s="549">
        <f t="shared" si="19"/>
        <v>2954.8</v>
      </c>
      <c r="H437" s="549"/>
      <c r="I437" s="201"/>
    </row>
    <row r="438" spans="1:9">
      <c r="A438" s="319">
        <f t="shared" si="20"/>
        <v>424</v>
      </c>
      <c r="B438" s="266">
        <v>12986463005</v>
      </c>
      <c r="C438" s="572">
        <v>43800</v>
      </c>
      <c r="D438" s="572">
        <v>43810</v>
      </c>
      <c r="E438" s="564">
        <f t="shared" si="18"/>
        <v>10</v>
      </c>
      <c r="F438" s="573">
        <v>2661.01</v>
      </c>
      <c r="G438" s="549">
        <f t="shared" si="19"/>
        <v>26610.100000000002</v>
      </c>
      <c r="H438" s="549"/>
      <c r="I438" s="201"/>
    </row>
    <row r="439" spans="1:9">
      <c r="A439" s="319">
        <f t="shared" si="20"/>
        <v>425</v>
      </c>
      <c r="B439" s="266">
        <v>16049885001</v>
      </c>
      <c r="C439" s="572">
        <v>43800</v>
      </c>
      <c r="D439" s="572">
        <v>43812</v>
      </c>
      <c r="E439" s="564">
        <f t="shared" si="18"/>
        <v>12</v>
      </c>
      <c r="F439" s="573">
        <v>2767.61</v>
      </c>
      <c r="G439" s="549">
        <f t="shared" si="19"/>
        <v>33211.32</v>
      </c>
      <c r="H439" s="549"/>
      <c r="I439" s="201"/>
    </row>
    <row r="440" spans="1:9">
      <c r="A440" s="319">
        <f t="shared" si="20"/>
        <v>426</v>
      </c>
      <c r="B440" s="266">
        <v>12986463010</v>
      </c>
      <c r="C440" s="572">
        <v>43800</v>
      </c>
      <c r="D440" s="572">
        <v>43801</v>
      </c>
      <c r="E440" s="564">
        <f t="shared" si="18"/>
        <v>1</v>
      </c>
      <c r="F440" s="573">
        <v>3916.94</v>
      </c>
      <c r="G440" s="549">
        <f t="shared" si="19"/>
        <v>3916.94</v>
      </c>
      <c r="H440" s="549"/>
      <c r="I440" s="201"/>
    </row>
    <row r="441" spans="1:9">
      <c r="A441" s="319">
        <f t="shared" si="20"/>
        <v>427</v>
      </c>
      <c r="B441" s="266">
        <v>13613595001</v>
      </c>
      <c r="C441" s="572">
        <v>43800</v>
      </c>
      <c r="D441" s="572">
        <v>43810</v>
      </c>
      <c r="E441" s="564">
        <f t="shared" si="18"/>
        <v>10</v>
      </c>
      <c r="F441" s="573">
        <v>5670.48</v>
      </c>
      <c r="G441" s="549">
        <f t="shared" si="19"/>
        <v>56704.799999999996</v>
      </c>
      <c r="H441" s="549"/>
      <c r="I441" s="201"/>
    </row>
    <row r="442" spans="1:9">
      <c r="A442" s="319">
        <f t="shared" si="20"/>
        <v>428</v>
      </c>
      <c r="B442" s="266">
        <v>12986521001</v>
      </c>
      <c r="C442" s="572">
        <v>43800</v>
      </c>
      <c r="D442" s="572">
        <v>43802</v>
      </c>
      <c r="E442" s="564">
        <f t="shared" si="18"/>
        <v>2</v>
      </c>
      <c r="F442" s="573">
        <v>7611.01</v>
      </c>
      <c r="G442" s="549">
        <f t="shared" si="19"/>
        <v>15222.02</v>
      </c>
      <c r="H442" s="549"/>
      <c r="I442" s="201"/>
    </row>
    <row r="443" spans="1:9">
      <c r="A443" s="319">
        <f t="shared" si="20"/>
        <v>429</v>
      </c>
      <c r="B443" s="266">
        <v>12986426001</v>
      </c>
      <c r="C443" s="572">
        <v>43800</v>
      </c>
      <c r="D443" s="572">
        <v>43802</v>
      </c>
      <c r="E443" s="564">
        <f t="shared" si="18"/>
        <v>2</v>
      </c>
      <c r="F443" s="573">
        <v>8145.34</v>
      </c>
      <c r="G443" s="549">
        <f t="shared" si="19"/>
        <v>16290.68</v>
      </c>
      <c r="H443" s="549"/>
      <c r="I443" s="201"/>
    </row>
    <row r="444" spans="1:9">
      <c r="A444" s="319">
        <f t="shared" si="20"/>
        <v>430</v>
      </c>
      <c r="B444" s="266">
        <v>10657147001</v>
      </c>
      <c r="C444" s="572">
        <v>43800</v>
      </c>
      <c r="D444" s="572">
        <v>43810</v>
      </c>
      <c r="E444" s="564">
        <f t="shared" si="18"/>
        <v>10</v>
      </c>
      <c r="F444" s="573">
        <v>8264.01</v>
      </c>
      <c r="G444" s="549">
        <f t="shared" si="19"/>
        <v>82640.100000000006</v>
      </c>
      <c r="H444" s="549"/>
      <c r="I444" s="201"/>
    </row>
    <row r="445" spans="1:9">
      <c r="A445" s="319">
        <f t="shared" si="20"/>
        <v>431</v>
      </c>
      <c r="B445" s="266">
        <v>12986533040</v>
      </c>
      <c r="C445" s="572">
        <v>43800</v>
      </c>
      <c r="D445" s="572">
        <v>43805</v>
      </c>
      <c r="E445" s="564">
        <f t="shared" si="18"/>
        <v>5</v>
      </c>
      <c r="F445" s="573">
        <v>9351.43</v>
      </c>
      <c r="G445" s="549">
        <f t="shared" si="19"/>
        <v>46757.15</v>
      </c>
      <c r="H445" s="549"/>
      <c r="I445" s="201"/>
    </row>
    <row r="446" spans="1:9">
      <c r="A446" s="319">
        <f t="shared" si="20"/>
        <v>432</v>
      </c>
      <c r="B446" s="266">
        <v>10659823002</v>
      </c>
      <c r="C446" s="572">
        <v>43800</v>
      </c>
      <c r="D446" s="572">
        <v>43801</v>
      </c>
      <c r="E446" s="564">
        <f t="shared" si="18"/>
        <v>1</v>
      </c>
      <c r="F446" s="573">
        <v>10090.299999999999</v>
      </c>
      <c r="G446" s="549">
        <f t="shared" si="19"/>
        <v>10090.299999999999</v>
      </c>
      <c r="H446" s="549"/>
      <c r="I446" s="201"/>
    </row>
    <row r="447" spans="1:9">
      <c r="A447" s="319">
        <f t="shared" si="20"/>
        <v>433</v>
      </c>
      <c r="B447" s="266">
        <v>12986520001</v>
      </c>
      <c r="C447" s="572">
        <v>43800</v>
      </c>
      <c r="D447" s="572">
        <v>43801</v>
      </c>
      <c r="E447" s="564">
        <f t="shared" si="18"/>
        <v>1</v>
      </c>
      <c r="F447" s="573">
        <v>10815.73</v>
      </c>
      <c r="G447" s="549">
        <f t="shared" si="19"/>
        <v>10815.73</v>
      </c>
      <c r="H447" s="549"/>
      <c r="I447" s="201"/>
    </row>
    <row r="448" spans="1:9">
      <c r="A448" s="319">
        <f t="shared" si="20"/>
        <v>434</v>
      </c>
      <c r="B448" s="266">
        <v>15631948001</v>
      </c>
      <c r="C448" s="572">
        <v>43800</v>
      </c>
      <c r="D448" s="572">
        <v>43805</v>
      </c>
      <c r="E448" s="564">
        <f t="shared" si="18"/>
        <v>5</v>
      </c>
      <c r="F448" s="573">
        <v>10940.4</v>
      </c>
      <c r="G448" s="549">
        <f t="shared" si="19"/>
        <v>54702</v>
      </c>
      <c r="H448" s="549"/>
      <c r="I448" s="201"/>
    </row>
    <row r="449" spans="1:9">
      <c r="A449" s="319">
        <f t="shared" si="20"/>
        <v>435</v>
      </c>
      <c r="B449" s="266">
        <v>12986517001</v>
      </c>
      <c r="C449" s="572">
        <v>43800</v>
      </c>
      <c r="D449" s="572">
        <v>43801</v>
      </c>
      <c r="E449" s="564">
        <f t="shared" si="18"/>
        <v>1</v>
      </c>
      <c r="F449" s="573">
        <v>11067.11</v>
      </c>
      <c r="G449" s="549">
        <f t="shared" si="19"/>
        <v>11067.11</v>
      </c>
      <c r="H449" s="549"/>
      <c r="I449" s="201"/>
    </row>
    <row r="450" spans="1:9">
      <c r="A450" s="319">
        <f t="shared" si="20"/>
        <v>436</v>
      </c>
      <c r="B450" s="266">
        <v>20325683001</v>
      </c>
      <c r="C450" s="572">
        <v>43800</v>
      </c>
      <c r="D450" s="572">
        <v>43801</v>
      </c>
      <c r="E450" s="564">
        <f t="shared" si="18"/>
        <v>1</v>
      </c>
      <c r="F450" s="573">
        <v>11535.56</v>
      </c>
      <c r="G450" s="549">
        <f t="shared" si="19"/>
        <v>11535.56</v>
      </c>
      <c r="H450" s="549"/>
      <c r="I450" s="201"/>
    </row>
    <row r="451" spans="1:9">
      <c r="A451" s="319">
        <f t="shared" si="20"/>
        <v>437</v>
      </c>
      <c r="B451" s="266">
        <v>14401089003</v>
      </c>
      <c r="C451" s="572">
        <v>43800</v>
      </c>
      <c r="D451" s="572">
        <v>43801</v>
      </c>
      <c r="E451" s="564">
        <f t="shared" si="18"/>
        <v>1</v>
      </c>
      <c r="F451" s="573">
        <v>14929.56</v>
      </c>
      <c r="G451" s="549">
        <f t="shared" si="19"/>
        <v>14929.56</v>
      </c>
      <c r="H451" s="549"/>
      <c r="I451" s="201"/>
    </row>
    <row r="452" spans="1:9">
      <c r="A452" s="319">
        <f t="shared" si="20"/>
        <v>438</v>
      </c>
      <c r="B452" s="266">
        <v>17454129003</v>
      </c>
      <c r="C452" s="572">
        <v>43800</v>
      </c>
      <c r="D452" s="572">
        <v>43818</v>
      </c>
      <c r="E452" s="564">
        <f t="shared" si="18"/>
        <v>18</v>
      </c>
      <c r="F452" s="573">
        <v>16312.56</v>
      </c>
      <c r="G452" s="549">
        <f t="shared" si="19"/>
        <v>293626.08</v>
      </c>
      <c r="H452" s="549"/>
      <c r="I452" s="201"/>
    </row>
    <row r="453" spans="1:9">
      <c r="A453" s="319">
        <f t="shared" si="20"/>
        <v>439</v>
      </c>
      <c r="B453" s="266">
        <v>20506371003</v>
      </c>
      <c r="C453" s="572">
        <v>43800</v>
      </c>
      <c r="D453" s="572">
        <v>43801</v>
      </c>
      <c r="E453" s="564">
        <f t="shared" si="18"/>
        <v>1</v>
      </c>
      <c r="F453" s="573">
        <v>36559.629999999997</v>
      </c>
      <c r="G453" s="549">
        <f t="shared" si="19"/>
        <v>36559.629999999997</v>
      </c>
      <c r="H453" s="549"/>
      <c r="I453" s="201"/>
    </row>
    <row r="454" spans="1:9">
      <c r="A454" s="319">
        <f t="shared" si="20"/>
        <v>440</v>
      </c>
      <c r="B454" s="266">
        <v>17659712001</v>
      </c>
      <c r="C454" s="572">
        <v>43802</v>
      </c>
      <c r="D454" s="572">
        <v>43810</v>
      </c>
      <c r="E454" s="564">
        <f t="shared" si="18"/>
        <v>8</v>
      </c>
      <c r="F454" s="573">
        <v>3800.65</v>
      </c>
      <c r="G454" s="549">
        <f t="shared" si="19"/>
        <v>30405.200000000001</v>
      </c>
      <c r="H454" s="549"/>
      <c r="I454" s="201"/>
    </row>
    <row r="455" spans="1:9">
      <c r="A455" s="319">
        <f t="shared" si="20"/>
        <v>441</v>
      </c>
      <c r="B455" s="266">
        <v>20103953001</v>
      </c>
      <c r="C455" s="572">
        <v>43825</v>
      </c>
      <c r="D455" s="572">
        <v>43832</v>
      </c>
      <c r="E455" s="564">
        <f t="shared" si="18"/>
        <v>7</v>
      </c>
      <c r="F455" s="573">
        <v>60.52</v>
      </c>
      <c r="G455" s="549">
        <f t="shared" si="19"/>
        <v>423.64000000000004</v>
      </c>
      <c r="H455" s="549"/>
      <c r="I455" s="201"/>
    </row>
    <row r="456" spans="1:9">
      <c r="A456" s="319">
        <f t="shared" si="20"/>
        <v>442</v>
      </c>
      <c r="B456" s="266">
        <v>13959510001</v>
      </c>
      <c r="C456" s="572">
        <v>43825</v>
      </c>
      <c r="D456" s="572">
        <v>43845</v>
      </c>
      <c r="E456" s="564">
        <f t="shared" si="18"/>
        <v>20</v>
      </c>
      <c r="F456" s="573">
        <v>344.7</v>
      </c>
      <c r="G456" s="549">
        <f t="shared" si="19"/>
        <v>6894</v>
      </c>
      <c r="H456" s="549"/>
      <c r="I456" s="201"/>
    </row>
    <row r="457" spans="1:9">
      <c r="A457" s="319">
        <f t="shared" si="20"/>
        <v>443</v>
      </c>
      <c r="B457" s="266">
        <v>12986383001</v>
      </c>
      <c r="C457" s="572">
        <v>43825</v>
      </c>
      <c r="D457" s="572">
        <v>43845</v>
      </c>
      <c r="E457" s="564">
        <f t="shared" si="18"/>
        <v>20</v>
      </c>
      <c r="F457" s="573">
        <v>908.56</v>
      </c>
      <c r="G457" s="549">
        <f t="shared" si="19"/>
        <v>18171.199999999997</v>
      </c>
      <c r="H457" s="549"/>
      <c r="I457" s="201"/>
    </row>
    <row r="458" spans="1:9">
      <c r="A458" s="319">
        <f t="shared" si="20"/>
        <v>444</v>
      </c>
      <c r="B458" s="266">
        <v>12986617001</v>
      </c>
      <c r="C458" s="572">
        <v>43825</v>
      </c>
      <c r="D458" s="572">
        <v>43832</v>
      </c>
      <c r="E458" s="564">
        <f t="shared" si="18"/>
        <v>7</v>
      </c>
      <c r="F458" s="573">
        <v>2862.67</v>
      </c>
      <c r="G458" s="549">
        <f t="shared" si="19"/>
        <v>20038.690000000002</v>
      </c>
      <c r="H458" s="549"/>
      <c r="I458" s="201"/>
    </row>
    <row r="459" spans="1:9">
      <c r="A459" s="319">
        <f t="shared" si="20"/>
        <v>445</v>
      </c>
      <c r="B459" s="266">
        <v>12986389001</v>
      </c>
      <c r="C459" s="572">
        <v>43825</v>
      </c>
      <c r="D459" s="572">
        <v>43845</v>
      </c>
      <c r="E459" s="564">
        <f t="shared" si="18"/>
        <v>20</v>
      </c>
      <c r="F459" s="573">
        <v>3183.59</v>
      </c>
      <c r="G459" s="549">
        <f t="shared" si="19"/>
        <v>63671.8</v>
      </c>
      <c r="H459" s="549"/>
      <c r="I459" s="201"/>
    </row>
    <row r="460" spans="1:9">
      <c r="A460" s="319">
        <f t="shared" si="20"/>
        <v>446</v>
      </c>
      <c r="B460" s="266">
        <v>17659712001</v>
      </c>
      <c r="C460" s="572">
        <v>43825</v>
      </c>
      <c r="D460" s="572">
        <v>43832</v>
      </c>
      <c r="E460" s="564">
        <f t="shared" si="18"/>
        <v>7</v>
      </c>
      <c r="F460" s="573">
        <v>3822.16</v>
      </c>
      <c r="G460" s="549">
        <f t="shared" si="19"/>
        <v>26755.119999999999</v>
      </c>
      <c r="H460" s="549"/>
      <c r="I460" s="201"/>
    </row>
    <row r="461" spans="1:9">
      <c r="A461" s="319">
        <f t="shared" si="20"/>
        <v>447</v>
      </c>
      <c r="B461" s="266">
        <v>12986385001</v>
      </c>
      <c r="C461" s="572">
        <v>43825</v>
      </c>
      <c r="D461" s="572">
        <v>43832</v>
      </c>
      <c r="E461" s="564">
        <f t="shared" si="18"/>
        <v>7</v>
      </c>
      <c r="F461" s="573">
        <v>3919.19</v>
      </c>
      <c r="G461" s="549">
        <f t="shared" si="19"/>
        <v>27434.33</v>
      </c>
      <c r="H461" s="549"/>
      <c r="I461" s="201"/>
    </row>
    <row r="462" spans="1:9">
      <c r="A462" s="319">
        <f t="shared" si="20"/>
        <v>448</v>
      </c>
      <c r="B462" s="266">
        <v>12986612001</v>
      </c>
      <c r="C462" s="572">
        <v>43825</v>
      </c>
      <c r="D462" s="572">
        <v>43832</v>
      </c>
      <c r="E462" s="564">
        <f t="shared" si="18"/>
        <v>7</v>
      </c>
      <c r="F462" s="573">
        <v>5012.78</v>
      </c>
      <c r="G462" s="549">
        <f t="shared" si="19"/>
        <v>35089.46</v>
      </c>
      <c r="H462" s="549"/>
      <c r="I462" s="201"/>
    </row>
    <row r="463" spans="1:9">
      <c r="A463" s="319">
        <f t="shared" si="20"/>
        <v>449</v>
      </c>
      <c r="B463" s="266">
        <v>20506371004</v>
      </c>
      <c r="C463" s="572">
        <v>43826</v>
      </c>
      <c r="D463" s="572">
        <v>43832</v>
      </c>
      <c r="E463" s="564">
        <f t="shared" ref="E463:E496" si="21">D463-C463</f>
        <v>6</v>
      </c>
      <c r="F463" s="573">
        <v>70.55</v>
      </c>
      <c r="G463" s="549">
        <f t="shared" si="19"/>
        <v>423.29999999999995</v>
      </c>
      <c r="H463" s="549"/>
      <c r="I463" s="201"/>
    </row>
    <row r="464" spans="1:9">
      <c r="A464" s="319">
        <f t="shared" si="20"/>
        <v>450</v>
      </c>
      <c r="B464" s="266">
        <v>14907631003</v>
      </c>
      <c r="C464" s="572">
        <v>43826</v>
      </c>
      <c r="D464" s="572">
        <v>43832</v>
      </c>
      <c r="E464" s="564">
        <f t="shared" si="21"/>
        <v>6</v>
      </c>
      <c r="F464" s="573">
        <v>1090</v>
      </c>
      <c r="G464" s="549">
        <f t="shared" ref="G464:G496" si="22">F464*E464</f>
        <v>6540</v>
      </c>
      <c r="H464" s="549"/>
      <c r="I464" s="201"/>
    </row>
    <row r="465" spans="1:9">
      <c r="A465" s="319">
        <f t="shared" ref="A465:A497" si="23">A464+1</f>
        <v>451</v>
      </c>
      <c r="B465" s="266">
        <v>20548789007</v>
      </c>
      <c r="C465" s="572">
        <v>43826</v>
      </c>
      <c r="D465" s="572">
        <v>43832</v>
      </c>
      <c r="E465" s="564">
        <f t="shared" si="21"/>
        <v>6</v>
      </c>
      <c r="F465" s="573">
        <v>5716.92</v>
      </c>
      <c r="G465" s="549">
        <f t="shared" si="22"/>
        <v>34301.520000000004</v>
      </c>
      <c r="H465" s="549"/>
      <c r="I465" s="201"/>
    </row>
    <row r="466" spans="1:9">
      <c r="A466" s="319">
        <f t="shared" si="23"/>
        <v>452</v>
      </c>
      <c r="B466" s="266">
        <v>20352593001</v>
      </c>
      <c r="C466" s="572">
        <v>43826</v>
      </c>
      <c r="D466" s="572">
        <v>43832</v>
      </c>
      <c r="E466" s="564">
        <f t="shared" si="21"/>
        <v>6</v>
      </c>
      <c r="F466" s="573">
        <v>7269.49</v>
      </c>
      <c r="G466" s="549">
        <f t="shared" si="22"/>
        <v>43616.94</v>
      </c>
      <c r="H466" s="549"/>
      <c r="I466" s="201"/>
    </row>
    <row r="467" spans="1:9">
      <c r="A467" s="319">
        <f t="shared" si="23"/>
        <v>453</v>
      </c>
      <c r="B467" s="266">
        <v>12986551001</v>
      </c>
      <c r="C467" s="572">
        <v>43829</v>
      </c>
      <c r="D467" s="572">
        <v>43836</v>
      </c>
      <c r="E467" s="564">
        <f t="shared" si="21"/>
        <v>7</v>
      </c>
      <c r="F467" s="573">
        <v>339.41</v>
      </c>
      <c r="G467" s="549">
        <f t="shared" si="22"/>
        <v>2375.8700000000003</v>
      </c>
      <c r="H467" s="549"/>
      <c r="I467" s="201"/>
    </row>
    <row r="468" spans="1:9">
      <c r="A468" s="319">
        <f t="shared" si="23"/>
        <v>454</v>
      </c>
      <c r="B468" s="266">
        <v>14377875001</v>
      </c>
      <c r="C468" s="572">
        <v>43829</v>
      </c>
      <c r="D468" s="572">
        <v>43836</v>
      </c>
      <c r="E468" s="564">
        <f t="shared" si="21"/>
        <v>7</v>
      </c>
      <c r="F468" s="573">
        <v>2382.58</v>
      </c>
      <c r="G468" s="549">
        <f t="shared" si="22"/>
        <v>16678.059999999998</v>
      </c>
      <c r="H468" s="549"/>
      <c r="I468" s="201"/>
    </row>
    <row r="469" spans="1:9">
      <c r="A469" s="319">
        <f t="shared" si="23"/>
        <v>455</v>
      </c>
      <c r="B469" s="266">
        <v>12986392001</v>
      </c>
      <c r="C469" s="572">
        <v>43831</v>
      </c>
      <c r="D469" s="572">
        <v>43845</v>
      </c>
      <c r="E469" s="564">
        <f t="shared" si="21"/>
        <v>14</v>
      </c>
      <c r="F469" s="573">
        <v>58.8</v>
      </c>
      <c r="G469" s="549">
        <f t="shared" si="22"/>
        <v>823.19999999999993</v>
      </c>
      <c r="H469" s="549"/>
      <c r="I469" s="201"/>
    </row>
    <row r="470" spans="1:9">
      <c r="A470" s="319">
        <f t="shared" si="23"/>
        <v>456</v>
      </c>
      <c r="B470" s="266">
        <v>12986498001</v>
      </c>
      <c r="C470" s="572">
        <v>43831</v>
      </c>
      <c r="D470" s="572">
        <v>43836</v>
      </c>
      <c r="E470" s="564">
        <f t="shared" si="21"/>
        <v>5</v>
      </c>
      <c r="F470" s="573">
        <v>61.17</v>
      </c>
      <c r="G470" s="549">
        <f t="shared" si="22"/>
        <v>305.85000000000002</v>
      </c>
      <c r="H470" s="549"/>
      <c r="I470" s="201"/>
    </row>
    <row r="471" spans="1:9">
      <c r="A471" s="319">
        <f t="shared" si="23"/>
        <v>457</v>
      </c>
      <c r="B471" s="266">
        <v>17054287001</v>
      </c>
      <c r="C471" s="572">
        <v>43831</v>
      </c>
      <c r="D471" s="572">
        <v>43832</v>
      </c>
      <c r="E471" s="564">
        <f t="shared" si="21"/>
        <v>1</v>
      </c>
      <c r="F471" s="573">
        <v>149.12</v>
      </c>
      <c r="G471" s="549">
        <f t="shared" si="22"/>
        <v>149.12</v>
      </c>
      <c r="H471" s="549"/>
      <c r="I471" s="201"/>
    </row>
    <row r="472" spans="1:9">
      <c r="A472" s="319">
        <f t="shared" si="23"/>
        <v>458</v>
      </c>
      <c r="B472" s="266">
        <v>12986423001</v>
      </c>
      <c r="C472" s="572">
        <v>43831</v>
      </c>
      <c r="D472" s="572">
        <v>43845</v>
      </c>
      <c r="E472" s="564">
        <f t="shared" si="21"/>
        <v>14</v>
      </c>
      <c r="F472" s="573">
        <v>258.95</v>
      </c>
      <c r="G472" s="549">
        <f t="shared" si="22"/>
        <v>3625.2999999999997</v>
      </c>
      <c r="H472" s="549"/>
      <c r="I472" s="201"/>
    </row>
    <row r="473" spans="1:9">
      <c r="A473" s="319">
        <f t="shared" si="23"/>
        <v>459</v>
      </c>
      <c r="B473" s="266">
        <v>15902431001</v>
      </c>
      <c r="C473" s="572">
        <v>43831</v>
      </c>
      <c r="D473" s="572">
        <v>43832</v>
      </c>
      <c r="E473" s="564">
        <f t="shared" si="21"/>
        <v>1</v>
      </c>
      <c r="F473" s="573">
        <v>1152.98</v>
      </c>
      <c r="G473" s="549">
        <f t="shared" si="22"/>
        <v>1152.98</v>
      </c>
      <c r="H473" s="549"/>
      <c r="I473" s="201"/>
    </row>
    <row r="474" spans="1:9">
      <c r="A474" s="319">
        <f t="shared" si="23"/>
        <v>460</v>
      </c>
      <c r="B474" s="266">
        <v>13613595001</v>
      </c>
      <c r="C474" s="572">
        <v>43831</v>
      </c>
      <c r="D474" s="572">
        <v>43845</v>
      </c>
      <c r="E474" s="564">
        <f t="shared" si="21"/>
        <v>14</v>
      </c>
      <c r="F474" s="573">
        <v>1378.14</v>
      </c>
      <c r="G474" s="549">
        <f t="shared" si="22"/>
        <v>19293.960000000003</v>
      </c>
      <c r="H474" s="549"/>
      <c r="I474" s="201"/>
    </row>
    <row r="475" spans="1:9">
      <c r="A475" s="319">
        <f t="shared" si="23"/>
        <v>461</v>
      </c>
      <c r="B475" s="266">
        <v>10692396002</v>
      </c>
      <c r="C475" s="572">
        <v>43831</v>
      </c>
      <c r="D475" s="572">
        <v>43847</v>
      </c>
      <c r="E475" s="564">
        <f t="shared" si="21"/>
        <v>16</v>
      </c>
      <c r="F475" s="573">
        <v>1395.34</v>
      </c>
      <c r="G475" s="549">
        <f t="shared" si="22"/>
        <v>22325.439999999999</v>
      </c>
      <c r="H475" s="549"/>
      <c r="I475" s="201"/>
    </row>
    <row r="476" spans="1:9">
      <c r="A476" s="319">
        <f t="shared" si="23"/>
        <v>462</v>
      </c>
      <c r="B476" s="266">
        <v>12986390001</v>
      </c>
      <c r="C476" s="572">
        <v>43831</v>
      </c>
      <c r="D476" s="572">
        <v>43836</v>
      </c>
      <c r="E476" s="564">
        <f t="shared" si="21"/>
        <v>5</v>
      </c>
      <c r="F476" s="573">
        <v>1749.59</v>
      </c>
      <c r="G476" s="549">
        <f t="shared" si="22"/>
        <v>8747.9499999999989</v>
      </c>
      <c r="H476" s="549"/>
      <c r="I476" s="201"/>
    </row>
    <row r="477" spans="1:9">
      <c r="A477" s="319">
        <f t="shared" si="23"/>
        <v>463</v>
      </c>
      <c r="B477" s="266">
        <v>18573449001</v>
      </c>
      <c r="C477" s="572">
        <v>43831</v>
      </c>
      <c r="D477" s="572">
        <v>43832</v>
      </c>
      <c r="E477" s="564">
        <f t="shared" si="21"/>
        <v>1</v>
      </c>
      <c r="F477" s="573">
        <v>2017.21</v>
      </c>
      <c r="G477" s="549">
        <f t="shared" si="22"/>
        <v>2017.21</v>
      </c>
      <c r="H477" s="549"/>
      <c r="I477" s="201"/>
    </row>
    <row r="478" spans="1:9">
      <c r="A478" s="319">
        <f t="shared" si="23"/>
        <v>464</v>
      </c>
      <c r="B478" s="266">
        <v>14186792004</v>
      </c>
      <c r="C478" s="572">
        <v>43831</v>
      </c>
      <c r="D478" s="572">
        <v>43832</v>
      </c>
      <c r="E478" s="564">
        <f t="shared" si="21"/>
        <v>1</v>
      </c>
      <c r="F478" s="573">
        <v>2060.9699999999998</v>
      </c>
      <c r="G478" s="549">
        <f t="shared" si="22"/>
        <v>2060.9699999999998</v>
      </c>
      <c r="H478" s="549"/>
      <c r="I478" s="201"/>
    </row>
    <row r="479" spans="1:9">
      <c r="A479" s="319">
        <f t="shared" si="23"/>
        <v>465</v>
      </c>
      <c r="B479" s="266">
        <v>16506898001</v>
      </c>
      <c r="C479" s="572">
        <v>43831</v>
      </c>
      <c r="D479" s="572">
        <v>43833</v>
      </c>
      <c r="E479" s="564">
        <f t="shared" si="21"/>
        <v>2</v>
      </c>
      <c r="F479" s="573">
        <v>2532.88</v>
      </c>
      <c r="G479" s="549">
        <f t="shared" si="22"/>
        <v>5065.76</v>
      </c>
      <c r="H479" s="549"/>
      <c r="I479" s="201"/>
    </row>
    <row r="480" spans="1:9">
      <c r="A480" s="319">
        <f t="shared" si="23"/>
        <v>466</v>
      </c>
      <c r="B480" s="266">
        <v>19921643001</v>
      </c>
      <c r="C480" s="572">
        <v>43831</v>
      </c>
      <c r="D480" s="572">
        <v>43832</v>
      </c>
      <c r="E480" s="564">
        <f t="shared" si="21"/>
        <v>1</v>
      </c>
      <c r="F480" s="573">
        <v>3047.64</v>
      </c>
      <c r="G480" s="549">
        <f t="shared" si="22"/>
        <v>3047.64</v>
      </c>
      <c r="H480" s="549"/>
      <c r="I480" s="201"/>
    </row>
    <row r="481" spans="1:9">
      <c r="A481" s="319">
        <f t="shared" si="23"/>
        <v>467</v>
      </c>
      <c r="B481" s="266">
        <v>12986463005</v>
      </c>
      <c r="C481" s="572">
        <v>43831</v>
      </c>
      <c r="D481" s="572">
        <v>43847</v>
      </c>
      <c r="E481" s="564">
        <f t="shared" si="21"/>
        <v>16</v>
      </c>
      <c r="F481" s="573">
        <v>3314.93</v>
      </c>
      <c r="G481" s="549">
        <f t="shared" si="22"/>
        <v>53038.879999999997</v>
      </c>
      <c r="H481" s="549"/>
      <c r="I481" s="201"/>
    </row>
    <row r="482" spans="1:9">
      <c r="A482" s="319">
        <f t="shared" si="23"/>
        <v>468</v>
      </c>
      <c r="B482" s="266">
        <v>16049885001</v>
      </c>
      <c r="C482" s="572">
        <v>43831</v>
      </c>
      <c r="D482" s="572">
        <v>43836</v>
      </c>
      <c r="E482" s="564">
        <f t="shared" si="21"/>
        <v>5</v>
      </c>
      <c r="F482" s="573">
        <v>3965.9</v>
      </c>
      <c r="G482" s="549">
        <f t="shared" si="22"/>
        <v>19829.5</v>
      </c>
      <c r="H482" s="549"/>
      <c r="I482" s="201"/>
    </row>
    <row r="483" spans="1:9">
      <c r="A483" s="319">
        <f t="shared" si="23"/>
        <v>469</v>
      </c>
      <c r="B483" s="266">
        <v>12986570007</v>
      </c>
      <c r="C483" s="572">
        <v>43831</v>
      </c>
      <c r="D483" s="572">
        <v>43832</v>
      </c>
      <c r="E483" s="564">
        <f t="shared" si="21"/>
        <v>1</v>
      </c>
      <c r="F483" s="573">
        <v>4460.6099999999997</v>
      </c>
      <c r="G483" s="549">
        <f t="shared" si="22"/>
        <v>4460.6099999999997</v>
      </c>
      <c r="H483" s="549"/>
      <c r="I483" s="201"/>
    </row>
    <row r="484" spans="1:9">
      <c r="A484" s="319">
        <f t="shared" si="23"/>
        <v>470</v>
      </c>
      <c r="B484" s="266">
        <v>12986463010</v>
      </c>
      <c r="C484" s="572">
        <v>43831</v>
      </c>
      <c r="D484" s="572">
        <v>43832</v>
      </c>
      <c r="E484" s="564">
        <f t="shared" si="21"/>
        <v>1</v>
      </c>
      <c r="F484" s="573">
        <v>4872.8599999999997</v>
      </c>
      <c r="G484" s="549">
        <f t="shared" si="22"/>
        <v>4872.8599999999997</v>
      </c>
      <c r="H484" s="549"/>
      <c r="I484" s="201"/>
    </row>
    <row r="485" spans="1:9">
      <c r="A485" s="319">
        <f t="shared" si="23"/>
        <v>471</v>
      </c>
      <c r="B485" s="266">
        <v>10659823002</v>
      </c>
      <c r="C485" s="572">
        <v>43831</v>
      </c>
      <c r="D485" s="572">
        <v>43832</v>
      </c>
      <c r="E485" s="564">
        <f t="shared" si="21"/>
        <v>1</v>
      </c>
      <c r="F485" s="573">
        <v>8414.42</v>
      </c>
      <c r="G485" s="549">
        <f t="shared" si="22"/>
        <v>8414.42</v>
      </c>
      <c r="H485" s="549"/>
      <c r="I485" s="201"/>
    </row>
    <row r="486" spans="1:9">
      <c r="A486" s="319">
        <f t="shared" si="23"/>
        <v>472</v>
      </c>
      <c r="B486" s="266">
        <v>12986521001</v>
      </c>
      <c r="C486" s="572">
        <v>43831</v>
      </c>
      <c r="D486" s="572">
        <v>43833</v>
      </c>
      <c r="E486" s="564">
        <f t="shared" si="21"/>
        <v>2</v>
      </c>
      <c r="F486" s="573">
        <v>9387.6299999999992</v>
      </c>
      <c r="G486" s="549">
        <f t="shared" si="22"/>
        <v>18775.259999999998</v>
      </c>
      <c r="H486" s="549"/>
      <c r="I486" s="201"/>
    </row>
    <row r="487" spans="1:9">
      <c r="A487" s="319">
        <f t="shared" si="23"/>
        <v>473</v>
      </c>
      <c r="B487" s="266">
        <v>12986426001</v>
      </c>
      <c r="C487" s="572">
        <v>43831</v>
      </c>
      <c r="D487" s="572">
        <v>43832</v>
      </c>
      <c r="E487" s="564">
        <f t="shared" si="21"/>
        <v>1</v>
      </c>
      <c r="F487" s="573">
        <v>10704.72</v>
      </c>
      <c r="G487" s="549">
        <f t="shared" si="22"/>
        <v>10704.72</v>
      </c>
      <c r="H487" s="549"/>
      <c r="I487" s="201"/>
    </row>
    <row r="488" spans="1:9">
      <c r="A488" s="319">
        <f t="shared" si="23"/>
        <v>474</v>
      </c>
      <c r="B488" s="266">
        <v>10657147001</v>
      </c>
      <c r="C488" s="572">
        <v>43831</v>
      </c>
      <c r="D488" s="572">
        <v>43845</v>
      </c>
      <c r="E488" s="564">
        <f t="shared" si="21"/>
        <v>14</v>
      </c>
      <c r="F488" s="573">
        <v>10742.89</v>
      </c>
      <c r="G488" s="549">
        <f t="shared" si="22"/>
        <v>150400.46</v>
      </c>
      <c r="H488" s="549"/>
      <c r="I488" s="201"/>
    </row>
    <row r="489" spans="1:9">
      <c r="A489" s="319">
        <f t="shared" si="23"/>
        <v>475</v>
      </c>
      <c r="B489" s="266">
        <v>12986517001</v>
      </c>
      <c r="C489" s="572">
        <v>43831</v>
      </c>
      <c r="D489" s="572">
        <v>43832</v>
      </c>
      <c r="E489" s="564">
        <f t="shared" si="21"/>
        <v>1</v>
      </c>
      <c r="F489" s="573">
        <v>13893.81</v>
      </c>
      <c r="G489" s="549">
        <f t="shared" si="22"/>
        <v>13893.81</v>
      </c>
      <c r="H489" s="549"/>
      <c r="I489" s="201"/>
    </row>
    <row r="490" spans="1:9">
      <c r="A490" s="319">
        <f t="shared" si="23"/>
        <v>476</v>
      </c>
      <c r="B490" s="266">
        <v>12986520001</v>
      </c>
      <c r="C490" s="572">
        <v>43831</v>
      </c>
      <c r="D490" s="572">
        <v>43832</v>
      </c>
      <c r="E490" s="564">
        <f t="shared" si="21"/>
        <v>1</v>
      </c>
      <c r="F490" s="573">
        <v>14120.23</v>
      </c>
      <c r="G490" s="549">
        <f t="shared" si="22"/>
        <v>14120.23</v>
      </c>
      <c r="H490" s="549"/>
      <c r="I490" s="201"/>
    </row>
    <row r="491" spans="1:9">
      <c r="A491" s="319">
        <f t="shared" si="23"/>
        <v>477</v>
      </c>
      <c r="B491" s="266">
        <v>15631948001</v>
      </c>
      <c r="C491" s="572">
        <v>43831</v>
      </c>
      <c r="D491" s="572">
        <v>43833</v>
      </c>
      <c r="E491" s="564">
        <f t="shared" si="21"/>
        <v>2</v>
      </c>
      <c r="F491" s="573">
        <v>14412.98</v>
      </c>
      <c r="G491" s="549">
        <f t="shared" si="22"/>
        <v>28825.96</v>
      </c>
      <c r="H491" s="549"/>
      <c r="I491" s="201"/>
    </row>
    <row r="492" spans="1:9">
      <c r="A492" s="319">
        <f t="shared" si="23"/>
        <v>478</v>
      </c>
      <c r="B492" s="266">
        <v>12986533040</v>
      </c>
      <c r="C492" s="572">
        <v>43831</v>
      </c>
      <c r="D492" s="572">
        <v>43833</v>
      </c>
      <c r="E492" s="564">
        <f t="shared" si="21"/>
        <v>2</v>
      </c>
      <c r="F492" s="573">
        <v>14498.45</v>
      </c>
      <c r="G492" s="549">
        <f t="shared" si="22"/>
        <v>28996.9</v>
      </c>
      <c r="H492" s="549"/>
      <c r="I492" s="201"/>
    </row>
    <row r="493" spans="1:9">
      <c r="A493" s="319">
        <f t="shared" si="23"/>
        <v>479</v>
      </c>
      <c r="B493" s="266">
        <v>20325683001</v>
      </c>
      <c r="C493" s="572">
        <v>43831</v>
      </c>
      <c r="D493" s="572">
        <v>43832</v>
      </c>
      <c r="E493" s="564">
        <f t="shared" si="21"/>
        <v>1</v>
      </c>
      <c r="F493" s="573">
        <v>17159.59</v>
      </c>
      <c r="G493" s="549">
        <f t="shared" si="22"/>
        <v>17159.59</v>
      </c>
      <c r="H493" s="549"/>
      <c r="I493" s="201"/>
    </row>
    <row r="494" spans="1:9">
      <c r="A494" s="319">
        <f t="shared" si="23"/>
        <v>480</v>
      </c>
      <c r="B494" s="266">
        <v>17454129003</v>
      </c>
      <c r="C494" s="572">
        <v>43831</v>
      </c>
      <c r="D494" s="572">
        <v>43832</v>
      </c>
      <c r="E494" s="564">
        <f t="shared" si="21"/>
        <v>1</v>
      </c>
      <c r="F494" s="573">
        <v>21803.18</v>
      </c>
      <c r="G494" s="549">
        <f t="shared" si="22"/>
        <v>21803.18</v>
      </c>
      <c r="H494" s="549"/>
      <c r="I494" s="201"/>
    </row>
    <row r="495" spans="1:9">
      <c r="A495" s="319">
        <f t="shared" si="23"/>
        <v>481</v>
      </c>
      <c r="B495" s="266">
        <v>14401089003</v>
      </c>
      <c r="C495" s="572">
        <v>43831</v>
      </c>
      <c r="D495" s="572">
        <v>43832</v>
      </c>
      <c r="E495" s="564">
        <f t="shared" si="21"/>
        <v>1</v>
      </c>
      <c r="F495" s="573">
        <v>25534.54</v>
      </c>
      <c r="G495" s="549">
        <f t="shared" si="22"/>
        <v>25534.54</v>
      </c>
      <c r="H495" s="549"/>
      <c r="I495" s="201"/>
    </row>
    <row r="496" spans="1:9">
      <c r="A496" s="319">
        <f t="shared" si="23"/>
        <v>482</v>
      </c>
      <c r="B496" s="266">
        <v>20506371003</v>
      </c>
      <c r="C496" s="572">
        <v>43831</v>
      </c>
      <c r="D496" s="572">
        <v>43832</v>
      </c>
      <c r="E496" s="564">
        <f t="shared" si="21"/>
        <v>1</v>
      </c>
      <c r="F496" s="574">
        <v>50494.59</v>
      </c>
      <c r="G496" s="565">
        <f t="shared" si="22"/>
        <v>50494.59</v>
      </c>
      <c r="H496" s="549"/>
      <c r="I496" s="201"/>
    </row>
    <row r="497" spans="1:9">
      <c r="A497" s="319">
        <f t="shared" si="23"/>
        <v>483</v>
      </c>
      <c r="B497" s="566"/>
      <c r="C497" s="546"/>
      <c r="D497" s="546"/>
      <c r="E497" s="567">
        <f>+G497/F497</f>
        <v>4.6908704526758696</v>
      </c>
      <c r="F497" s="568">
        <f>SUM(F15:F496)</f>
        <v>1964780.2200000009</v>
      </c>
      <c r="G497" s="568">
        <f>SUM(G15:G496)</f>
        <v>9216529.4799999986</v>
      </c>
      <c r="I497" s="201"/>
    </row>
    <row r="498" spans="1:9" ht="14.25">
      <c r="B498" s="566"/>
      <c r="C498" s="546"/>
      <c r="D498" s="546"/>
      <c r="E498" s="569"/>
      <c r="F498" s="570"/>
      <c r="G498" s="557"/>
      <c r="I498" s="201"/>
    </row>
    <row r="499" spans="1:9">
      <c r="B499" s="566"/>
      <c r="C499" s="546"/>
      <c r="D499" s="546"/>
      <c r="I499" s="201"/>
    </row>
    <row r="500" spans="1:9">
      <c r="B500" s="566"/>
      <c r="C500" s="546"/>
      <c r="D500" s="546"/>
      <c r="I500" s="201"/>
    </row>
    <row r="501" spans="1:9">
      <c r="B501" s="566"/>
      <c r="C501" s="546"/>
      <c r="D501" s="546"/>
      <c r="I501" s="201"/>
    </row>
    <row r="502" spans="1:9">
      <c r="B502" s="566"/>
      <c r="C502" s="546"/>
      <c r="D502" s="546"/>
      <c r="I502" s="201"/>
    </row>
    <row r="503" spans="1:9">
      <c r="B503" s="566"/>
      <c r="C503" s="546"/>
      <c r="D503" s="546"/>
      <c r="I503" s="201"/>
    </row>
    <row r="504" spans="1:9">
      <c r="B504" s="566"/>
      <c r="C504" s="546"/>
      <c r="D504" s="546"/>
      <c r="I504" s="201"/>
    </row>
    <row r="505" spans="1:9">
      <c r="B505" s="566"/>
      <c r="C505" s="546"/>
      <c r="D505" s="546"/>
      <c r="I505" s="201"/>
    </row>
    <row r="506" spans="1:9">
      <c r="B506" s="566"/>
      <c r="C506" s="546"/>
      <c r="D506" s="546"/>
      <c r="I506" s="201"/>
    </row>
    <row r="507" spans="1:9">
      <c r="B507" s="566"/>
      <c r="C507" s="546"/>
      <c r="D507" s="546"/>
      <c r="I507" s="201"/>
    </row>
    <row r="508" spans="1:9">
      <c r="B508" s="566"/>
      <c r="C508" s="546"/>
      <c r="D508" s="546"/>
      <c r="I508" s="201"/>
    </row>
    <row r="509" spans="1:9">
      <c r="B509" s="566"/>
      <c r="C509" s="546"/>
      <c r="D509" s="546"/>
      <c r="I509" s="201"/>
    </row>
    <row r="510" spans="1:9">
      <c r="B510" s="566"/>
      <c r="C510" s="546"/>
      <c r="D510" s="546"/>
      <c r="I510" s="201"/>
    </row>
    <row r="511" spans="1:9" s="319" customFormat="1">
      <c r="B511" s="566"/>
      <c r="C511" s="546"/>
      <c r="D511" s="546"/>
      <c r="F511" s="266"/>
      <c r="G511" s="266"/>
      <c r="H511" s="266"/>
      <c r="I511" s="201"/>
    </row>
    <row r="512" spans="1:9" s="319" customFormat="1">
      <c r="B512" s="566"/>
      <c r="C512" s="546"/>
      <c r="D512" s="546"/>
      <c r="F512" s="266"/>
      <c r="G512" s="266"/>
      <c r="H512" s="266"/>
      <c r="I512" s="201"/>
    </row>
    <row r="513" spans="2:9" s="319" customFormat="1">
      <c r="B513" s="566"/>
      <c r="C513" s="546"/>
      <c r="D513" s="546"/>
      <c r="F513" s="266"/>
      <c r="G513" s="266"/>
      <c r="H513" s="266"/>
      <c r="I513" s="201"/>
    </row>
    <row r="514" spans="2:9" s="319" customFormat="1">
      <c r="B514" s="566"/>
      <c r="C514" s="546"/>
      <c r="D514" s="546"/>
      <c r="F514" s="266"/>
      <c r="G514" s="266"/>
      <c r="H514" s="266"/>
      <c r="I514" s="201"/>
    </row>
    <row r="515" spans="2:9" s="319" customFormat="1">
      <c r="B515" s="566"/>
      <c r="C515" s="546"/>
      <c r="D515" s="546"/>
      <c r="F515" s="266"/>
      <c r="G515" s="266"/>
      <c r="H515" s="266"/>
      <c r="I515" s="201"/>
    </row>
    <row r="516" spans="2:9" s="319" customFormat="1">
      <c r="B516" s="566"/>
      <c r="C516" s="546"/>
      <c r="D516" s="546"/>
      <c r="F516" s="266"/>
      <c r="G516" s="266"/>
      <c r="H516" s="266"/>
      <c r="I516" s="201"/>
    </row>
    <row r="517" spans="2:9" s="319" customFormat="1">
      <c r="B517" s="566"/>
      <c r="C517" s="546"/>
      <c r="D517" s="546"/>
      <c r="F517" s="266"/>
      <c r="G517" s="266"/>
      <c r="H517" s="266"/>
      <c r="I517" s="201"/>
    </row>
    <row r="518" spans="2:9" s="319" customFormat="1">
      <c r="B518" s="566"/>
      <c r="C518" s="546"/>
      <c r="D518" s="546"/>
      <c r="F518" s="266"/>
      <c r="G518" s="266"/>
      <c r="H518" s="266"/>
      <c r="I518" s="201"/>
    </row>
    <row r="519" spans="2:9" s="319" customFormat="1">
      <c r="B519" s="566"/>
      <c r="C519" s="546"/>
      <c r="D519" s="546"/>
      <c r="F519" s="266"/>
      <c r="G519" s="266"/>
      <c r="H519" s="266"/>
      <c r="I519" s="201"/>
    </row>
    <row r="520" spans="2:9" s="319" customFormat="1">
      <c r="B520" s="566"/>
      <c r="C520" s="546"/>
      <c r="D520" s="546"/>
      <c r="F520" s="266"/>
      <c r="G520" s="266"/>
      <c r="H520" s="266"/>
      <c r="I520" s="201"/>
    </row>
    <row r="521" spans="2:9" s="319" customFormat="1">
      <c r="B521" s="566"/>
      <c r="C521" s="546"/>
      <c r="D521" s="546"/>
      <c r="F521" s="266"/>
      <c r="G521" s="266"/>
      <c r="H521" s="266"/>
      <c r="I521" s="201"/>
    </row>
    <row r="522" spans="2:9" s="319" customFormat="1">
      <c r="B522" s="566"/>
      <c r="C522" s="546"/>
      <c r="D522" s="546"/>
      <c r="F522" s="266"/>
      <c r="G522" s="266"/>
      <c r="H522" s="266"/>
      <c r="I522" s="201"/>
    </row>
    <row r="523" spans="2:9" s="319" customFormat="1">
      <c r="B523" s="566"/>
      <c r="C523" s="546"/>
      <c r="D523" s="546"/>
      <c r="F523" s="266"/>
      <c r="G523" s="266"/>
      <c r="H523" s="266"/>
      <c r="I523" s="201"/>
    </row>
    <row r="524" spans="2:9" s="319" customFormat="1">
      <c r="B524" s="566"/>
      <c r="C524" s="546"/>
      <c r="D524" s="546"/>
      <c r="F524" s="266"/>
      <c r="G524" s="266"/>
      <c r="H524" s="266"/>
      <c r="I524" s="201"/>
    </row>
    <row r="525" spans="2:9" s="319" customFormat="1">
      <c r="B525" s="566"/>
      <c r="C525" s="546"/>
      <c r="D525" s="546"/>
      <c r="F525" s="266"/>
      <c r="G525" s="266"/>
      <c r="H525" s="266"/>
      <c r="I525" s="201"/>
    </row>
    <row r="526" spans="2:9" s="319" customFormat="1">
      <c r="B526" s="566"/>
      <c r="C526" s="546"/>
      <c r="D526" s="546"/>
      <c r="F526" s="266"/>
      <c r="G526" s="266"/>
      <c r="H526" s="266"/>
      <c r="I526" s="201"/>
    </row>
    <row r="527" spans="2:9" s="319" customFormat="1">
      <c r="B527" s="566"/>
      <c r="C527" s="546"/>
      <c r="D527" s="546"/>
      <c r="F527" s="266"/>
      <c r="G527" s="266"/>
      <c r="H527" s="266"/>
    </row>
    <row r="528" spans="2:9" s="319" customFormat="1">
      <c r="B528" s="566"/>
      <c r="C528" s="546"/>
      <c r="D528" s="546"/>
      <c r="F528" s="266"/>
      <c r="G528" s="266"/>
      <c r="H528" s="266"/>
    </row>
    <row r="529" spans="2:8" s="319" customFormat="1">
      <c r="B529" s="566"/>
      <c r="C529" s="546"/>
      <c r="D529" s="546"/>
      <c r="F529" s="266"/>
      <c r="G529" s="266"/>
      <c r="H529" s="266"/>
    </row>
    <row r="530" spans="2:8" s="319" customFormat="1">
      <c r="B530" s="566"/>
      <c r="C530" s="546"/>
      <c r="D530" s="546"/>
      <c r="F530" s="266"/>
      <c r="G530" s="266"/>
      <c r="H530" s="266"/>
    </row>
    <row r="531" spans="2:8" s="319" customFormat="1">
      <c r="B531" s="566"/>
      <c r="C531" s="546"/>
      <c r="D531" s="546"/>
      <c r="F531" s="266"/>
      <c r="G531" s="266"/>
      <c r="H531" s="266"/>
    </row>
    <row r="532" spans="2:8" s="319" customFormat="1">
      <c r="B532" s="566"/>
      <c r="C532" s="546"/>
      <c r="D532" s="546"/>
      <c r="F532" s="266"/>
      <c r="G532" s="266"/>
      <c r="H532" s="266"/>
    </row>
    <row r="533" spans="2:8" s="319" customFormat="1">
      <c r="B533" s="566"/>
      <c r="C533" s="546"/>
      <c r="D533" s="546"/>
      <c r="F533" s="266"/>
      <c r="G533" s="266"/>
      <c r="H533" s="266"/>
    </row>
    <row r="534" spans="2:8" s="319" customFormat="1">
      <c r="B534" s="566"/>
      <c r="C534" s="546"/>
      <c r="D534" s="546"/>
      <c r="F534" s="266"/>
      <c r="G534" s="266"/>
      <c r="H534" s="266"/>
    </row>
    <row r="535" spans="2:8" s="319" customFormat="1">
      <c r="B535" s="566"/>
      <c r="C535" s="546"/>
      <c r="D535" s="546"/>
      <c r="F535" s="266"/>
      <c r="G535" s="266"/>
      <c r="H535" s="266"/>
    </row>
    <row r="536" spans="2:8" s="319" customFormat="1">
      <c r="B536" s="566"/>
      <c r="C536" s="546"/>
      <c r="D536" s="546"/>
      <c r="F536" s="266"/>
      <c r="G536" s="266"/>
      <c r="H536" s="266"/>
    </row>
    <row r="537" spans="2:8" s="319" customFormat="1">
      <c r="B537" s="566"/>
      <c r="C537" s="546"/>
      <c r="D537" s="546"/>
      <c r="F537" s="266"/>
      <c r="G537" s="266"/>
      <c r="H537" s="266"/>
    </row>
    <row r="538" spans="2:8" s="319" customFormat="1">
      <c r="B538" s="566"/>
      <c r="C538" s="546"/>
      <c r="D538" s="546"/>
      <c r="F538" s="266"/>
      <c r="G538" s="266"/>
      <c r="H538" s="266"/>
    </row>
    <row r="539" spans="2:8" s="319" customFormat="1">
      <c r="B539" s="566"/>
      <c r="C539" s="546"/>
      <c r="D539" s="546"/>
      <c r="F539" s="266"/>
      <c r="G539" s="266"/>
      <c r="H539" s="266"/>
    </row>
    <row r="540" spans="2:8" s="319" customFormat="1">
      <c r="B540" s="566"/>
      <c r="C540" s="546"/>
      <c r="D540" s="546"/>
      <c r="F540" s="266"/>
      <c r="G540" s="266"/>
      <c r="H540" s="266"/>
    </row>
    <row r="541" spans="2:8" s="319" customFormat="1">
      <c r="B541" s="566"/>
      <c r="C541" s="546"/>
      <c r="D541" s="546"/>
      <c r="F541" s="266"/>
      <c r="G541" s="266"/>
      <c r="H541" s="266"/>
    </row>
    <row r="542" spans="2:8" s="319" customFormat="1">
      <c r="B542" s="566"/>
      <c r="C542" s="546"/>
      <c r="D542" s="546"/>
      <c r="F542" s="266"/>
      <c r="G542" s="266"/>
      <c r="H542" s="266"/>
    </row>
    <row r="543" spans="2:8" s="319" customFormat="1">
      <c r="B543" s="566"/>
      <c r="C543" s="546"/>
      <c r="D543" s="546"/>
      <c r="F543" s="266"/>
      <c r="G543" s="266"/>
      <c r="H543" s="266"/>
    </row>
    <row r="544" spans="2:8" s="319" customFormat="1">
      <c r="B544" s="566"/>
      <c r="C544" s="546"/>
      <c r="D544" s="546"/>
      <c r="F544" s="266"/>
      <c r="G544" s="266"/>
      <c r="H544" s="266"/>
    </row>
    <row r="545" spans="2:8" s="319" customFormat="1">
      <c r="B545" s="566"/>
      <c r="C545" s="546"/>
      <c r="D545" s="546"/>
      <c r="F545" s="266"/>
      <c r="G545" s="266"/>
      <c r="H545" s="266"/>
    </row>
    <row r="546" spans="2:8" s="319" customFormat="1">
      <c r="B546" s="566"/>
      <c r="C546" s="546"/>
      <c r="D546" s="546"/>
      <c r="F546" s="266"/>
      <c r="G546" s="266"/>
      <c r="H546" s="266"/>
    </row>
    <row r="547" spans="2:8" s="319" customFormat="1">
      <c r="B547" s="566"/>
      <c r="C547" s="546"/>
      <c r="D547" s="546"/>
      <c r="F547" s="266"/>
      <c r="G547" s="266"/>
      <c r="H547" s="266"/>
    </row>
    <row r="548" spans="2:8" s="319" customFormat="1">
      <c r="B548" s="566"/>
      <c r="C548" s="546"/>
      <c r="D548" s="546"/>
      <c r="F548" s="266"/>
      <c r="G548" s="266"/>
      <c r="H548" s="266"/>
    </row>
    <row r="549" spans="2:8" s="319" customFormat="1">
      <c r="B549" s="566"/>
      <c r="C549" s="546"/>
      <c r="D549" s="546"/>
      <c r="F549" s="266"/>
      <c r="G549" s="266"/>
      <c r="H549" s="266"/>
    </row>
    <row r="550" spans="2:8" s="319" customFormat="1">
      <c r="B550" s="566"/>
      <c r="C550" s="546"/>
      <c r="D550" s="546"/>
      <c r="F550" s="266"/>
      <c r="G550" s="266"/>
      <c r="H550" s="266"/>
    </row>
    <row r="551" spans="2:8" s="319" customFormat="1">
      <c r="B551" s="566"/>
      <c r="C551" s="546"/>
      <c r="D551" s="546"/>
      <c r="F551" s="266"/>
      <c r="G551" s="266"/>
      <c r="H551" s="266"/>
    </row>
    <row r="552" spans="2:8" s="319" customFormat="1">
      <c r="B552" s="566"/>
      <c r="C552" s="546"/>
      <c r="D552" s="546"/>
      <c r="F552" s="266"/>
      <c r="G552" s="266"/>
      <c r="H552" s="266"/>
    </row>
    <row r="553" spans="2:8" s="319" customFormat="1">
      <c r="B553" s="566"/>
      <c r="C553" s="546"/>
      <c r="D553" s="546"/>
      <c r="F553" s="266"/>
      <c r="G553" s="266"/>
      <c r="H553" s="266"/>
    </row>
    <row r="554" spans="2:8" s="319" customFormat="1">
      <c r="B554" s="566"/>
      <c r="C554" s="546"/>
      <c r="D554" s="546"/>
      <c r="F554" s="266"/>
      <c r="G554" s="266"/>
      <c r="H554" s="266"/>
    </row>
    <row r="555" spans="2:8" s="319" customFormat="1">
      <c r="B555" s="566"/>
      <c r="C555" s="546"/>
      <c r="D555" s="546"/>
      <c r="F555" s="266"/>
      <c r="G555" s="266"/>
      <c r="H555" s="266"/>
    </row>
    <row r="556" spans="2:8" s="319" customFormat="1">
      <c r="B556" s="566"/>
      <c r="C556" s="546"/>
      <c r="D556" s="546"/>
      <c r="F556" s="266"/>
      <c r="G556" s="266"/>
      <c r="H556" s="266"/>
    </row>
    <row r="557" spans="2:8" s="319" customFormat="1">
      <c r="B557" s="566"/>
      <c r="C557" s="546"/>
      <c r="D557" s="546"/>
      <c r="F557" s="266"/>
      <c r="G557" s="266"/>
      <c r="H557" s="266"/>
    </row>
    <row r="558" spans="2:8" s="319" customFormat="1">
      <c r="B558" s="566"/>
      <c r="C558" s="546"/>
      <c r="D558" s="546"/>
      <c r="F558" s="266"/>
      <c r="G558" s="266"/>
      <c r="H558" s="266"/>
    </row>
    <row r="559" spans="2:8" s="319" customFormat="1">
      <c r="B559" s="566"/>
      <c r="C559" s="546"/>
      <c r="D559" s="546"/>
      <c r="F559" s="266"/>
      <c r="G559" s="266"/>
      <c r="H559" s="266"/>
    </row>
    <row r="560" spans="2:8" s="319" customFormat="1">
      <c r="B560" s="566"/>
      <c r="C560" s="546"/>
      <c r="D560" s="546"/>
      <c r="F560" s="266"/>
      <c r="G560" s="266"/>
      <c r="H560" s="266"/>
    </row>
    <row r="561" spans="2:8" s="319" customFormat="1">
      <c r="B561" s="566"/>
      <c r="C561" s="546"/>
      <c r="D561" s="546"/>
      <c r="F561" s="266"/>
      <c r="G561" s="266"/>
      <c r="H561" s="266"/>
    </row>
    <row r="562" spans="2:8" s="319" customFormat="1">
      <c r="B562" s="566"/>
      <c r="C562" s="546"/>
      <c r="D562" s="546"/>
      <c r="F562" s="266"/>
      <c r="G562" s="266"/>
      <c r="H562" s="266"/>
    </row>
    <row r="563" spans="2:8" s="319" customFormat="1">
      <c r="B563" s="566"/>
      <c r="C563" s="546"/>
      <c r="D563" s="546"/>
      <c r="F563" s="266"/>
      <c r="G563" s="266"/>
      <c r="H563" s="266"/>
    </row>
    <row r="564" spans="2:8" s="319" customFormat="1">
      <c r="B564" s="566"/>
      <c r="C564" s="546"/>
      <c r="D564" s="546"/>
      <c r="F564" s="266"/>
      <c r="G564" s="266"/>
      <c r="H564" s="266"/>
    </row>
    <row r="565" spans="2:8" s="319" customFormat="1">
      <c r="B565" s="566"/>
      <c r="C565" s="546"/>
      <c r="D565" s="546"/>
      <c r="F565" s="266"/>
      <c r="G565" s="266"/>
      <c r="H565" s="266"/>
    </row>
    <row r="566" spans="2:8" s="319" customFormat="1">
      <c r="B566" s="566"/>
      <c r="C566" s="546"/>
      <c r="D566" s="546"/>
      <c r="F566" s="266"/>
      <c r="G566" s="266"/>
      <c r="H566" s="266"/>
    </row>
    <row r="567" spans="2:8" s="319" customFormat="1">
      <c r="B567" s="566"/>
      <c r="C567" s="546"/>
      <c r="D567" s="546"/>
      <c r="F567" s="266"/>
      <c r="G567" s="266"/>
      <c r="H567" s="266"/>
    </row>
    <row r="568" spans="2:8" s="319" customFormat="1">
      <c r="B568" s="566"/>
      <c r="C568" s="546"/>
      <c r="D568" s="546"/>
      <c r="F568" s="266"/>
      <c r="G568" s="266"/>
      <c r="H568" s="266"/>
    </row>
    <row r="569" spans="2:8" s="319" customFormat="1">
      <c r="B569" s="566"/>
      <c r="C569" s="546"/>
      <c r="D569" s="546"/>
      <c r="F569" s="266"/>
      <c r="G569" s="266"/>
      <c r="H569" s="266"/>
    </row>
    <row r="570" spans="2:8" s="319" customFormat="1">
      <c r="B570" s="566"/>
      <c r="C570" s="546"/>
      <c r="D570" s="546"/>
      <c r="F570" s="266"/>
      <c r="G570" s="266"/>
      <c r="H570" s="266"/>
    </row>
    <row r="571" spans="2:8" s="319" customFormat="1">
      <c r="B571" s="566"/>
      <c r="C571" s="546"/>
      <c r="D571" s="546"/>
      <c r="F571" s="266"/>
      <c r="G571" s="266"/>
      <c r="H571" s="266"/>
    </row>
    <row r="572" spans="2:8" s="319" customFormat="1">
      <c r="B572" s="566"/>
      <c r="C572" s="546"/>
      <c r="D572" s="546"/>
      <c r="F572" s="266"/>
      <c r="G572" s="266"/>
      <c r="H572" s="266"/>
    </row>
    <row r="573" spans="2:8" s="319" customFormat="1">
      <c r="B573" s="566"/>
      <c r="C573" s="546"/>
      <c r="D573" s="546"/>
      <c r="F573" s="266"/>
      <c r="G573" s="266"/>
      <c r="H573" s="266"/>
    </row>
    <row r="574" spans="2:8" s="319" customFormat="1">
      <c r="B574" s="566"/>
      <c r="C574" s="546"/>
      <c r="D574" s="546"/>
      <c r="F574" s="266"/>
      <c r="G574" s="266"/>
      <c r="H574" s="266"/>
    </row>
    <row r="575" spans="2:8" s="319" customFormat="1">
      <c r="B575" s="566"/>
      <c r="C575" s="546"/>
      <c r="D575" s="546"/>
      <c r="F575" s="266"/>
      <c r="G575" s="266"/>
      <c r="H575" s="266"/>
    </row>
    <row r="576" spans="2:8" s="319" customFormat="1">
      <c r="B576" s="566"/>
      <c r="C576" s="546"/>
      <c r="D576" s="546"/>
      <c r="F576" s="266"/>
      <c r="G576" s="266"/>
      <c r="H576" s="266"/>
    </row>
    <row r="577" spans="2:8" s="319" customFormat="1">
      <c r="B577" s="566"/>
      <c r="C577" s="546"/>
      <c r="D577" s="546"/>
      <c r="F577" s="266"/>
      <c r="G577" s="266"/>
      <c r="H577" s="266"/>
    </row>
    <row r="578" spans="2:8" s="319" customFormat="1">
      <c r="B578" s="566"/>
      <c r="C578" s="546"/>
      <c r="D578" s="546"/>
      <c r="F578" s="266"/>
      <c r="G578" s="266"/>
      <c r="H578" s="266"/>
    </row>
    <row r="579" spans="2:8" s="319" customFormat="1">
      <c r="B579" s="566"/>
      <c r="C579" s="546"/>
      <c r="D579" s="546"/>
      <c r="F579" s="266"/>
      <c r="G579" s="266"/>
      <c r="H579" s="266"/>
    </row>
    <row r="580" spans="2:8" s="319" customFormat="1">
      <c r="B580" s="566"/>
      <c r="C580" s="546"/>
      <c r="D580" s="546"/>
      <c r="F580" s="266"/>
      <c r="G580" s="266"/>
      <c r="H580" s="266"/>
    </row>
    <row r="581" spans="2:8" s="319" customFormat="1">
      <c r="B581" s="566"/>
      <c r="C581" s="546"/>
      <c r="D581" s="546"/>
      <c r="F581" s="266"/>
      <c r="G581" s="266"/>
      <c r="H581" s="266"/>
    </row>
    <row r="582" spans="2:8" s="319" customFormat="1">
      <c r="B582" s="566"/>
      <c r="C582" s="546"/>
      <c r="D582" s="546"/>
      <c r="F582" s="266"/>
      <c r="G582" s="266"/>
      <c r="H582" s="266"/>
    </row>
    <row r="583" spans="2:8" s="319" customFormat="1">
      <c r="B583" s="566"/>
      <c r="C583" s="546"/>
      <c r="D583" s="546"/>
      <c r="F583" s="266"/>
      <c r="G583" s="266"/>
      <c r="H583" s="266"/>
    </row>
    <row r="584" spans="2:8" s="319" customFormat="1">
      <c r="B584" s="566"/>
      <c r="C584" s="546"/>
      <c r="D584" s="546"/>
      <c r="F584" s="266"/>
      <c r="G584" s="266"/>
      <c r="H584" s="266"/>
    </row>
    <row r="585" spans="2:8" s="319" customFormat="1">
      <c r="B585" s="566"/>
      <c r="C585" s="546"/>
      <c r="D585" s="546"/>
      <c r="F585" s="266"/>
      <c r="G585" s="266"/>
      <c r="H585" s="266"/>
    </row>
    <row r="586" spans="2:8" s="319" customFormat="1">
      <c r="B586" s="566"/>
      <c r="C586" s="546"/>
      <c r="D586" s="546"/>
      <c r="F586" s="266"/>
      <c r="G586" s="266"/>
      <c r="H586" s="266"/>
    </row>
    <row r="587" spans="2:8" s="319" customFormat="1">
      <c r="B587" s="566"/>
      <c r="C587" s="546"/>
      <c r="D587" s="546"/>
      <c r="F587" s="266"/>
      <c r="G587" s="266"/>
      <c r="H587" s="266"/>
    </row>
    <row r="588" spans="2:8" s="319" customFormat="1">
      <c r="B588" s="566"/>
      <c r="C588" s="546"/>
      <c r="D588" s="546"/>
      <c r="F588" s="266"/>
      <c r="G588" s="266"/>
      <c r="H588" s="266"/>
    </row>
    <row r="589" spans="2:8" s="319" customFormat="1">
      <c r="B589" s="566"/>
      <c r="C589" s="546"/>
      <c r="D589" s="546"/>
      <c r="F589" s="266"/>
      <c r="G589" s="266"/>
      <c r="H589" s="266"/>
    </row>
    <row r="590" spans="2:8" s="319" customFormat="1">
      <c r="B590" s="566"/>
      <c r="C590" s="546"/>
      <c r="D590" s="546"/>
      <c r="F590" s="266"/>
      <c r="G590" s="266"/>
      <c r="H590" s="266"/>
    </row>
    <row r="591" spans="2:8" s="319" customFormat="1">
      <c r="B591" s="566"/>
      <c r="C591" s="546"/>
      <c r="D591" s="546"/>
      <c r="F591" s="266"/>
      <c r="G591" s="266"/>
      <c r="H591" s="266"/>
    </row>
    <row r="592" spans="2:8" s="319" customFormat="1">
      <c r="B592" s="566"/>
      <c r="C592" s="546"/>
      <c r="D592" s="546"/>
      <c r="F592" s="266"/>
      <c r="G592" s="266"/>
      <c r="H592" s="266"/>
    </row>
    <row r="593" spans="2:8" s="319" customFormat="1">
      <c r="B593" s="566"/>
      <c r="C593" s="546"/>
      <c r="D593" s="546"/>
      <c r="F593" s="266"/>
      <c r="G593" s="266"/>
      <c r="H593" s="266"/>
    </row>
    <row r="594" spans="2:8" s="319" customFormat="1">
      <c r="B594" s="566"/>
      <c r="C594" s="546"/>
      <c r="D594" s="546"/>
      <c r="F594" s="266"/>
      <c r="G594" s="266"/>
      <c r="H594" s="266"/>
    </row>
    <row r="595" spans="2:8" s="319" customFormat="1">
      <c r="B595" s="566"/>
      <c r="C595" s="546"/>
      <c r="D595" s="546"/>
      <c r="F595" s="266"/>
      <c r="G595" s="266"/>
      <c r="H595" s="266"/>
    </row>
    <row r="596" spans="2:8" s="319" customFormat="1">
      <c r="B596" s="566"/>
      <c r="C596" s="546"/>
      <c r="D596" s="546"/>
      <c r="F596" s="266"/>
      <c r="G596" s="266"/>
      <c r="H596" s="266"/>
    </row>
    <row r="597" spans="2:8" s="319" customFormat="1">
      <c r="B597" s="566"/>
      <c r="C597" s="546"/>
      <c r="D597" s="546"/>
      <c r="F597" s="266"/>
      <c r="G597" s="266"/>
      <c r="H597" s="266"/>
    </row>
    <row r="598" spans="2:8" s="319" customFormat="1">
      <c r="B598" s="566"/>
      <c r="C598" s="546"/>
      <c r="D598" s="546"/>
      <c r="F598" s="266"/>
      <c r="G598" s="266"/>
      <c r="H598" s="266"/>
    </row>
    <row r="599" spans="2:8" s="319" customFormat="1">
      <c r="B599" s="566"/>
      <c r="C599" s="546"/>
      <c r="D599" s="546"/>
      <c r="F599" s="266"/>
      <c r="G599" s="266"/>
      <c r="H599" s="266"/>
    </row>
    <row r="600" spans="2:8" s="319" customFormat="1">
      <c r="B600" s="566"/>
      <c r="C600" s="546"/>
      <c r="D600" s="546"/>
      <c r="F600" s="266"/>
      <c r="G600" s="266"/>
      <c r="H600" s="266"/>
    </row>
    <row r="601" spans="2:8" s="319" customFormat="1">
      <c r="B601" s="566"/>
      <c r="C601" s="546"/>
      <c r="D601" s="546"/>
      <c r="F601" s="266"/>
      <c r="G601" s="266"/>
      <c r="H601" s="266"/>
    </row>
    <row r="602" spans="2:8" s="319" customFormat="1">
      <c r="B602" s="566"/>
      <c r="C602" s="546"/>
      <c r="D602" s="546"/>
      <c r="F602" s="266"/>
      <c r="G602" s="266"/>
      <c r="H602" s="266"/>
    </row>
    <row r="603" spans="2:8" s="319" customFormat="1">
      <c r="B603" s="566"/>
      <c r="C603" s="546"/>
      <c r="D603" s="546"/>
      <c r="F603" s="266"/>
      <c r="G603" s="266"/>
      <c r="H603" s="266"/>
    </row>
    <row r="604" spans="2:8" s="319" customFormat="1">
      <c r="B604" s="566"/>
      <c r="C604" s="546"/>
      <c r="D604" s="546"/>
      <c r="F604" s="266"/>
      <c r="G604" s="266"/>
      <c r="H604" s="266"/>
    </row>
    <row r="605" spans="2:8" s="319" customFormat="1">
      <c r="B605" s="566"/>
      <c r="C605" s="546"/>
      <c r="D605" s="546"/>
      <c r="F605" s="266"/>
      <c r="G605" s="266"/>
      <c r="H605" s="266"/>
    </row>
    <row r="606" spans="2:8" s="319" customFormat="1">
      <c r="B606" s="566"/>
      <c r="C606" s="546"/>
      <c r="D606" s="546"/>
      <c r="F606" s="266"/>
      <c r="G606" s="266"/>
      <c r="H606" s="266"/>
    </row>
    <row r="607" spans="2:8" s="319" customFormat="1">
      <c r="B607" s="566"/>
      <c r="C607" s="546"/>
      <c r="D607" s="546"/>
      <c r="F607" s="266"/>
      <c r="G607" s="266"/>
      <c r="H607" s="266"/>
    </row>
    <row r="608" spans="2:8" s="319" customFormat="1">
      <c r="B608" s="566"/>
      <c r="C608" s="546"/>
      <c r="D608" s="546"/>
      <c r="F608" s="266"/>
      <c r="G608" s="266"/>
      <c r="H608" s="266"/>
    </row>
    <row r="609" spans="2:8" s="319" customFormat="1">
      <c r="B609" s="566"/>
      <c r="C609" s="546"/>
      <c r="D609" s="546"/>
      <c r="F609" s="266"/>
      <c r="G609" s="266"/>
      <c r="H609" s="266"/>
    </row>
    <row r="610" spans="2:8" s="319" customFormat="1">
      <c r="B610" s="566"/>
      <c r="C610" s="546"/>
      <c r="D610" s="546"/>
      <c r="F610" s="266"/>
      <c r="G610" s="266"/>
      <c r="H610" s="266"/>
    </row>
    <row r="611" spans="2:8" s="319" customFormat="1">
      <c r="B611" s="566"/>
      <c r="C611" s="546"/>
      <c r="D611" s="546"/>
      <c r="F611" s="266"/>
      <c r="G611" s="266"/>
      <c r="H611" s="266"/>
    </row>
    <row r="612" spans="2:8" s="319" customFormat="1">
      <c r="B612" s="566"/>
      <c r="C612" s="546"/>
      <c r="D612" s="546"/>
      <c r="F612" s="266"/>
      <c r="G612" s="266"/>
      <c r="H612" s="266"/>
    </row>
    <row r="613" spans="2:8" s="319" customFormat="1">
      <c r="B613" s="566"/>
      <c r="C613" s="546"/>
      <c r="D613" s="546"/>
      <c r="F613" s="266"/>
      <c r="G613" s="266"/>
      <c r="H613" s="266"/>
    </row>
    <row r="614" spans="2:8" s="319" customFormat="1">
      <c r="B614" s="566"/>
      <c r="C614" s="546"/>
      <c r="D614" s="546"/>
      <c r="F614" s="266"/>
      <c r="G614" s="266"/>
      <c r="H614" s="266"/>
    </row>
    <row r="615" spans="2:8" s="319" customFormat="1">
      <c r="B615" s="566"/>
      <c r="C615" s="546"/>
      <c r="D615" s="546"/>
      <c r="F615" s="266"/>
      <c r="G615" s="266"/>
      <c r="H615" s="266"/>
    </row>
    <row r="616" spans="2:8" s="319" customFormat="1">
      <c r="B616" s="566"/>
      <c r="C616" s="546"/>
      <c r="D616" s="546"/>
      <c r="F616" s="266"/>
      <c r="G616" s="266"/>
      <c r="H616" s="266"/>
    </row>
    <row r="617" spans="2:8" s="319" customFormat="1">
      <c r="B617" s="566"/>
      <c r="C617" s="546"/>
      <c r="D617" s="546"/>
      <c r="F617" s="266"/>
      <c r="G617" s="266"/>
      <c r="H617" s="266"/>
    </row>
    <row r="618" spans="2:8" s="319" customFormat="1">
      <c r="B618" s="566"/>
      <c r="C618" s="546"/>
      <c r="D618" s="546"/>
      <c r="F618" s="266"/>
      <c r="G618" s="266"/>
      <c r="H618" s="266"/>
    </row>
    <row r="619" spans="2:8" s="319" customFormat="1">
      <c r="B619" s="566"/>
      <c r="C619" s="546"/>
      <c r="D619" s="546"/>
      <c r="F619" s="266"/>
      <c r="G619" s="266"/>
      <c r="H619" s="266"/>
    </row>
    <row r="620" spans="2:8" s="319" customFormat="1">
      <c r="B620" s="566"/>
      <c r="C620" s="546"/>
      <c r="D620" s="546"/>
      <c r="F620" s="266"/>
      <c r="G620" s="266"/>
      <c r="H620" s="266"/>
    </row>
    <row r="621" spans="2:8" s="319" customFormat="1">
      <c r="B621" s="566"/>
      <c r="C621" s="546"/>
      <c r="D621" s="546"/>
      <c r="F621" s="266"/>
      <c r="G621" s="266"/>
      <c r="H621" s="266"/>
    </row>
    <row r="622" spans="2:8" s="319" customFormat="1">
      <c r="B622" s="566"/>
      <c r="C622" s="546"/>
      <c r="D622" s="546"/>
      <c r="F622" s="266"/>
      <c r="G622" s="266"/>
      <c r="H622" s="266"/>
    </row>
    <row r="623" spans="2:8" s="319" customFormat="1">
      <c r="B623" s="566"/>
      <c r="C623" s="546"/>
      <c r="D623" s="546"/>
      <c r="F623" s="266"/>
      <c r="G623" s="266"/>
      <c r="H623" s="266"/>
    </row>
    <row r="624" spans="2:8" s="319" customFormat="1">
      <c r="B624" s="566"/>
      <c r="C624" s="546"/>
      <c r="D624" s="546"/>
      <c r="F624" s="266"/>
      <c r="G624" s="266"/>
      <c r="H624" s="266"/>
    </row>
    <row r="625" spans="2:8" s="319" customFormat="1">
      <c r="B625" s="566"/>
      <c r="C625" s="546"/>
      <c r="D625" s="546"/>
      <c r="F625" s="266"/>
      <c r="G625" s="266"/>
      <c r="H625" s="266"/>
    </row>
    <row r="626" spans="2:8" s="319" customFormat="1">
      <c r="B626" s="566"/>
      <c r="C626" s="546"/>
      <c r="D626" s="546"/>
      <c r="F626" s="266"/>
      <c r="G626" s="266"/>
      <c r="H626" s="266"/>
    </row>
    <row r="627" spans="2:8" s="319" customFormat="1">
      <c r="B627" s="566"/>
      <c r="C627" s="546"/>
      <c r="D627" s="546"/>
      <c r="F627" s="266"/>
      <c r="G627" s="266"/>
      <c r="H627" s="266"/>
    </row>
    <row r="628" spans="2:8" s="319" customFormat="1">
      <c r="B628" s="566"/>
      <c r="C628" s="546"/>
      <c r="D628" s="546"/>
      <c r="F628" s="266"/>
      <c r="G628" s="266"/>
      <c r="H628" s="266"/>
    </row>
    <row r="629" spans="2:8" s="319" customFormat="1">
      <c r="B629" s="566"/>
      <c r="C629" s="546"/>
      <c r="D629" s="546"/>
      <c r="F629" s="266"/>
      <c r="G629" s="266"/>
      <c r="H629" s="266"/>
    </row>
    <row r="630" spans="2:8" s="319" customFormat="1">
      <c r="B630" s="566"/>
      <c r="C630" s="546"/>
      <c r="D630" s="546"/>
      <c r="F630" s="266"/>
      <c r="G630" s="266"/>
      <c r="H630" s="266"/>
    </row>
    <row r="631" spans="2:8" s="319" customFormat="1">
      <c r="B631" s="566"/>
      <c r="C631" s="546"/>
      <c r="D631" s="546"/>
      <c r="F631" s="266"/>
      <c r="G631" s="266"/>
      <c r="H631" s="266"/>
    </row>
    <row r="632" spans="2:8" s="319" customFormat="1">
      <c r="B632" s="566"/>
      <c r="C632" s="546"/>
      <c r="D632" s="546"/>
      <c r="F632" s="266"/>
      <c r="G632" s="266"/>
      <c r="H632" s="266"/>
    </row>
    <row r="633" spans="2:8" s="319" customFormat="1">
      <c r="B633" s="566"/>
      <c r="C633" s="546"/>
      <c r="D633" s="546"/>
      <c r="F633" s="266"/>
      <c r="G633" s="266"/>
      <c r="H633" s="266"/>
    </row>
    <row r="634" spans="2:8" s="319" customFormat="1">
      <c r="B634" s="566"/>
      <c r="C634" s="546"/>
      <c r="D634" s="546"/>
      <c r="F634" s="266"/>
      <c r="G634" s="266"/>
      <c r="H634" s="266"/>
    </row>
    <row r="635" spans="2:8" s="319" customFormat="1">
      <c r="B635" s="566"/>
      <c r="C635" s="546"/>
      <c r="D635" s="546"/>
      <c r="F635" s="266"/>
      <c r="G635" s="266"/>
      <c r="H635" s="266"/>
    </row>
    <row r="636" spans="2:8" s="319" customFormat="1">
      <c r="B636" s="566"/>
      <c r="C636" s="546"/>
      <c r="D636" s="546"/>
      <c r="F636" s="266"/>
      <c r="G636" s="266"/>
      <c r="H636" s="266"/>
    </row>
    <row r="637" spans="2:8" s="319" customFormat="1">
      <c r="B637" s="566"/>
      <c r="C637" s="546"/>
      <c r="D637" s="546"/>
      <c r="F637" s="266"/>
      <c r="G637" s="266"/>
      <c r="H637" s="266"/>
    </row>
    <row r="638" spans="2:8" s="319" customFormat="1">
      <c r="B638" s="566"/>
      <c r="C638" s="546"/>
      <c r="D638" s="546"/>
      <c r="F638" s="266"/>
      <c r="G638" s="266"/>
      <c r="H638" s="266"/>
    </row>
    <row r="639" spans="2:8" s="319" customFormat="1">
      <c r="B639" s="566"/>
      <c r="C639" s="546"/>
      <c r="D639" s="546"/>
      <c r="F639" s="266"/>
      <c r="G639" s="266"/>
      <c r="H639" s="266"/>
    </row>
    <row r="640" spans="2:8" s="319" customFormat="1">
      <c r="B640" s="566"/>
      <c r="C640" s="546"/>
      <c r="D640" s="546"/>
      <c r="F640" s="266"/>
      <c r="G640" s="266"/>
      <c r="H640" s="266"/>
    </row>
    <row r="641" spans="2:8" s="319" customFormat="1">
      <c r="B641" s="566"/>
      <c r="C641" s="546"/>
      <c r="D641" s="546"/>
      <c r="F641" s="266"/>
      <c r="G641" s="266"/>
      <c r="H641" s="266"/>
    </row>
    <row r="642" spans="2:8" s="319" customFormat="1">
      <c r="B642" s="566"/>
      <c r="C642" s="546"/>
      <c r="D642" s="546"/>
      <c r="F642" s="266"/>
      <c r="G642" s="266"/>
      <c r="H642" s="266"/>
    </row>
    <row r="643" spans="2:8" s="319" customFormat="1">
      <c r="B643" s="566"/>
      <c r="C643" s="546"/>
      <c r="D643" s="546"/>
      <c r="F643" s="266"/>
      <c r="G643" s="266"/>
      <c r="H643" s="266"/>
    </row>
    <row r="644" spans="2:8" s="319" customFormat="1">
      <c r="B644" s="566"/>
      <c r="C644" s="546"/>
      <c r="D644" s="546"/>
      <c r="F644" s="266"/>
      <c r="G644" s="266"/>
      <c r="H644" s="266"/>
    </row>
    <row r="645" spans="2:8" s="319" customFormat="1">
      <c r="B645" s="566"/>
      <c r="C645" s="546"/>
      <c r="D645" s="546"/>
      <c r="F645" s="266"/>
      <c r="G645" s="266"/>
      <c r="H645" s="266"/>
    </row>
    <row r="646" spans="2:8" s="319" customFormat="1">
      <c r="B646" s="566"/>
      <c r="C646" s="546"/>
      <c r="D646" s="546"/>
      <c r="F646" s="266"/>
      <c r="G646" s="266"/>
      <c r="H646" s="266"/>
    </row>
    <row r="647" spans="2:8" s="319" customFormat="1">
      <c r="B647" s="566"/>
      <c r="C647" s="546"/>
      <c r="D647" s="546"/>
      <c r="F647" s="266"/>
      <c r="G647" s="266"/>
      <c r="H647" s="266"/>
    </row>
    <row r="648" spans="2:8" s="319" customFormat="1">
      <c r="B648" s="566"/>
      <c r="C648" s="546"/>
      <c r="D648" s="546"/>
      <c r="F648" s="266"/>
      <c r="G648" s="266"/>
      <c r="H648" s="266"/>
    </row>
    <row r="649" spans="2:8" s="319" customFormat="1">
      <c r="B649" s="566"/>
      <c r="C649" s="546"/>
      <c r="D649" s="546"/>
      <c r="F649" s="266"/>
      <c r="G649" s="266"/>
      <c r="H649" s="266"/>
    </row>
    <row r="650" spans="2:8" s="319" customFormat="1">
      <c r="B650" s="566"/>
      <c r="C650" s="546"/>
      <c r="D650" s="546"/>
      <c r="F650" s="266"/>
      <c r="G650" s="266"/>
      <c r="H650" s="266"/>
    </row>
    <row r="651" spans="2:8" s="319" customFormat="1">
      <c r="B651" s="566"/>
      <c r="C651" s="546"/>
      <c r="D651" s="546"/>
      <c r="F651" s="266"/>
      <c r="G651" s="266"/>
      <c r="H651" s="266"/>
    </row>
    <row r="652" spans="2:8" s="319" customFormat="1">
      <c r="B652" s="566"/>
      <c r="C652" s="546"/>
      <c r="D652" s="546"/>
      <c r="F652" s="266"/>
      <c r="G652" s="266"/>
      <c r="H652" s="266"/>
    </row>
    <row r="653" spans="2:8" s="319" customFormat="1">
      <c r="B653" s="566"/>
      <c r="C653" s="546"/>
      <c r="D653" s="546"/>
      <c r="F653" s="266"/>
      <c r="G653" s="266"/>
      <c r="H653" s="266"/>
    </row>
    <row r="654" spans="2:8" s="319" customFormat="1">
      <c r="B654" s="566"/>
      <c r="C654" s="546"/>
      <c r="D654" s="546"/>
      <c r="F654" s="266"/>
      <c r="G654" s="266"/>
      <c r="H654" s="266"/>
    </row>
    <row r="655" spans="2:8" s="319" customFormat="1">
      <c r="B655" s="566"/>
      <c r="C655" s="546"/>
      <c r="D655" s="546"/>
      <c r="F655" s="266"/>
      <c r="G655" s="266"/>
      <c r="H655" s="266"/>
    </row>
    <row r="656" spans="2:8" s="319" customFormat="1">
      <c r="B656" s="566"/>
      <c r="C656" s="546"/>
      <c r="D656" s="546"/>
      <c r="F656" s="266"/>
      <c r="G656" s="266"/>
      <c r="H656" s="266"/>
    </row>
    <row r="657" spans="2:8" s="319" customFormat="1">
      <c r="B657" s="566"/>
      <c r="C657" s="546"/>
      <c r="D657" s="546"/>
      <c r="F657" s="266"/>
      <c r="G657" s="266"/>
      <c r="H657" s="266"/>
    </row>
    <row r="658" spans="2:8" s="319" customFormat="1">
      <c r="B658" s="566"/>
      <c r="C658" s="546"/>
      <c r="D658" s="546"/>
      <c r="F658" s="266"/>
      <c r="G658" s="266"/>
      <c r="H658" s="266"/>
    </row>
    <row r="659" spans="2:8" s="319" customFormat="1">
      <c r="B659" s="566"/>
      <c r="C659" s="546"/>
      <c r="D659" s="546"/>
      <c r="F659" s="266"/>
      <c r="G659" s="266"/>
      <c r="H659" s="266"/>
    </row>
    <row r="660" spans="2:8" s="319" customFormat="1">
      <c r="B660" s="566"/>
      <c r="C660" s="546"/>
      <c r="D660" s="546"/>
      <c r="F660" s="266"/>
      <c r="G660" s="266"/>
      <c r="H660" s="266"/>
    </row>
    <row r="661" spans="2:8" s="319" customFormat="1">
      <c r="B661" s="566"/>
      <c r="C661" s="546"/>
      <c r="D661" s="546"/>
      <c r="F661" s="266"/>
      <c r="G661" s="266"/>
      <c r="H661" s="266"/>
    </row>
    <row r="662" spans="2:8" s="319" customFormat="1">
      <c r="B662" s="566"/>
      <c r="C662" s="546"/>
      <c r="D662" s="546"/>
      <c r="F662" s="266"/>
      <c r="G662" s="266"/>
      <c r="H662" s="266"/>
    </row>
    <row r="663" spans="2:8" s="319" customFormat="1">
      <c r="B663" s="566"/>
      <c r="C663" s="546"/>
      <c r="D663" s="546"/>
      <c r="F663" s="266"/>
      <c r="G663" s="266"/>
      <c r="H663" s="266"/>
    </row>
    <row r="664" spans="2:8" s="319" customFormat="1">
      <c r="B664" s="566"/>
      <c r="C664" s="546"/>
      <c r="D664" s="546"/>
      <c r="F664" s="266"/>
      <c r="G664" s="266"/>
      <c r="H664" s="266"/>
    </row>
    <row r="665" spans="2:8" s="319" customFormat="1">
      <c r="B665" s="566"/>
      <c r="C665" s="546"/>
      <c r="D665" s="546"/>
      <c r="F665" s="266"/>
      <c r="G665" s="266"/>
      <c r="H665" s="266"/>
    </row>
    <row r="666" spans="2:8" s="319" customFormat="1">
      <c r="B666" s="566"/>
      <c r="C666" s="546"/>
      <c r="D666" s="546"/>
      <c r="F666" s="266"/>
      <c r="G666" s="266"/>
      <c r="H666" s="266"/>
    </row>
    <row r="667" spans="2:8" s="319" customFormat="1">
      <c r="B667" s="566"/>
      <c r="C667" s="546"/>
      <c r="D667" s="546"/>
      <c r="F667" s="266"/>
      <c r="G667" s="266"/>
      <c r="H667" s="266"/>
    </row>
    <row r="668" spans="2:8" s="319" customFormat="1">
      <c r="B668" s="566"/>
      <c r="C668" s="546"/>
      <c r="D668" s="546"/>
      <c r="F668" s="266"/>
      <c r="G668" s="266"/>
      <c r="H668" s="266"/>
    </row>
    <row r="669" spans="2:8" s="319" customFormat="1">
      <c r="B669" s="566"/>
      <c r="C669" s="546"/>
      <c r="D669" s="546"/>
      <c r="F669" s="266"/>
      <c r="G669" s="266"/>
      <c r="H669" s="266"/>
    </row>
    <row r="670" spans="2:8" s="319" customFormat="1">
      <c r="B670" s="566"/>
      <c r="C670" s="546"/>
      <c r="D670" s="546"/>
      <c r="F670" s="266"/>
      <c r="G670" s="266"/>
      <c r="H670" s="266"/>
    </row>
    <row r="671" spans="2:8" s="319" customFormat="1">
      <c r="B671" s="566"/>
      <c r="C671" s="546"/>
      <c r="D671" s="546"/>
      <c r="F671" s="266"/>
      <c r="G671" s="266"/>
      <c r="H671" s="266"/>
    </row>
    <row r="672" spans="2:8" s="319" customFormat="1">
      <c r="B672" s="566"/>
      <c r="C672" s="546"/>
      <c r="D672" s="546"/>
      <c r="F672" s="266"/>
      <c r="G672" s="266"/>
      <c r="H672" s="266"/>
    </row>
    <row r="673" spans="2:8" s="319" customFormat="1">
      <c r="B673" s="566"/>
      <c r="C673" s="546"/>
      <c r="D673" s="546"/>
      <c r="F673" s="266"/>
      <c r="G673" s="266"/>
      <c r="H673" s="266"/>
    </row>
    <row r="674" spans="2:8" s="319" customFormat="1">
      <c r="B674" s="566"/>
      <c r="C674" s="546"/>
      <c r="D674" s="546"/>
      <c r="F674" s="266"/>
      <c r="G674" s="266"/>
      <c r="H674" s="266"/>
    </row>
    <row r="675" spans="2:8" s="319" customFormat="1">
      <c r="B675" s="566"/>
      <c r="C675" s="546"/>
      <c r="D675" s="546"/>
      <c r="F675" s="266"/>
      <c r="G675" s="266"/>
      <c r="H675" s="266"/>
    </row>
    <row r="676" spans="2:8" s="319" customFormat="1">
      <c r="B676" s="566"/>
      <c r="C676" s="546"/>
      <c r="D676" s="546"/>
      <c r="F676" s="266"/>
      <c r="G676" s="266"/>
      <c r="H676" s="266"/>
    </row>
    <row r="677" spans="2:8" s="319" customFormat="1">
      <c r="B677" s="566"/>
      <c r="C677" s="546"/>
      <c r="D677" s="546"/>
      <c r="F677" s="266"/>
      <c r="G677" s="266"/>
      <c r="H677" s="266"/>
    </row>
    <row r="678" spans="2:8" s="319" customFormat="1">
      <c r="B678" s="566"/>
      <c r="C678" s="546"/>
      <c r="D678" s="546"/>
      <c r="F678" s="266"/>
      <c r="G678" s="266"/>
      <c r="H678" s="266"/>
    </row>
    <row r="679" spans="2:8" s="319" customFormat="1">
      <c r="B679" s="566"/>
      <c r="C679" s="546"/>
      <c r="D679" s="546"/>
      <c r="F679" s="266"/>
      <c r="G679" s="266"/>
      <c r="H679" s="266"/>
    </row>
    <row r="680" spans="2:8" s="319" customFormat="1">
      <c r="B680" s="566"/>
      <c r="C680" s="546"/>
      <c r="D680" s="546"/>
      <c r="F680" s="266"/>
      <c r="G680" s="266"/>
      <c r="H680" s="266"/>
    </row>
    <row r="681" spans="2:8" s="319" customFormat="1">
      <c r="B681" s="566"/>
      <c r="C681" s="546"/>
      <c r="D681" s="546"/>
      <c r="F681" s="266"/>
      <c r="G681" s="266"/>
      <c r="H681" s="266"/>
    </row>
    <row r="682" spans="2:8" s="319" customFormat="1">
      <c r="B682" s="566"/>
      <c r="C682" s="546"/>
      <c r="D682" s="546"/>
      <c r="F682" s="266"/>
      <c r="G682" s="266"/>
      <c r="H682" s="266"/>
    </row>
    <row r="683" spans="2:8" s="319" customFormat="1">
      <c r="B683" s="566"/>
      <c r="C683" s="546"/>
      <c r="D683" s="546"/>
      <c r="F683" s="266"/>
      <c r="G683" s="266"/>
      <c r="H683" s="266"/>
    </row>
    <row r="684" spans="2:8" s="319" customFormat="1">
      <c r="B684" s="566"/>
      <c r="C684" s="546"/>
      <c r="D684" s="546"/>
      <c r="F684" s="266"/>
      <c r="G684" s="266"/>
      <c r="H684" s="266"/>
    </row>
    <row r="685" spans="2:8" s="319" customFormat="1">
      <c r="B685" s="566"/>
      <c r="C685" s="546"/>
      <c r="D685" s="546"/>
      <c r="F685" s="266"/>
      <c r="G685" s="266"/>
      <c r="H685" s="266"/>
    </row>
    <row r="686" spans="2:8" s="319" customFormat="1">
      <c r="B686" s="566"/>
      <c r="C686" s="546"/>
      <c r="D686" s="546"/>
      <c r="F686" s="266"/>
      <c r="G686" s="266"/>
      <c r="H686" s="266"/>
    </row>
    <row r="687" spans="2:8" s="319" customFormat="1">
      <c r="B687" s="566"/>
      <c r="C687" s="546"/>
      <c r="D687" s="546"/>
      <c r="F687" s="266"/>
      <c r="G687" s="266"/>
      <c r="H687" s="266"/>
    </row>
    <row r="688" spans="2:8" s="319" customFormat="1">
      <c r="B688" s="566"/>
      <c r="C688" s="546"/>
      <c r="D688" s="546"/>
      <c r="F688" s="266"/>
      <c r="G688" s="266"/>
      <c r="H688" s="266"/>
    </row>
    <row r="689" spans="2:8" s="319" customFormat="1">
      <c r="B689" s="566"/>
      <c r="C689" s="546"/>
      <c r="D689" s="546"/>
      <c r="F689" s="266"/>
      <c r="G689" s="266"/>
      <c r="H689" s="266"/>
    </row>
    <row r="690" spans="2:8" s="319" customFormat="1">
      <c r="B690" s="566"/>
      <c r="C690" s="546"/>
      <c r="D690" s="546"/>
      <c r="F690" s="266"/>
      <c r="G690" s="266"/>
      <c r="H690" s="266"/>
    </row>
    <row r="691" spans="2:8" s="319" customFormat="1">
      <c r="B691" s="566"/>
      <c r="C691" s="546"/>
      <c r="D691" s="546"/>
      <c r="F691" s="266"/>
      <c r="G691" s="266"/>
      <c r="H691" s="266"/>
    </row>
    <row r="692" spans="2:8" s="319" customFormat="1">
      <c r="B692" s="566"/>
      <c r="C692" s="546"/>
      <c r="D692" s="546"/>
      <c r="F692" s="266"/>
      <c r="G692" s="266"/>
      <c r="H692" s="266"/>
    </row>
    <row r="693" spans="2:8" s="319" customFormat="1">
      <c r="B693" s="566"/>
      <c r="C693" s="546"/>
      <c r="D693" s="546"/>
      <c r="F693" s="266"/>
      <c r="G693" s="266"/>
      <c r="H693" s="266"/>
    </row>
    <row r="694" spans="2:8" s="319" customFormat="1">
      <c r="B694" s="566"/>
      <c r="C694" s="546"/>
      <c r="D694" s="546"/>
      <c r="F694" s="266"/>
      <c r="G694" s="266"/>
      <c r="H694" s="266"/>
    </row>
    <row r="695" spans="2:8" s="319" customFormat="1">
      <c r="B695" s="566"/>
      <c r="C695" s="546"/>
      <c r="D695" s="546"/>
      <c r="F695" s="266"/>
      <c r="G695" s="266"/>
      <c r="H695" s="266"/>
    </row>
    <row r="696" spans="2:8" s="319" customFormat="1">
      <c r="B696" s="566"/>
      <c r="C696" s="546"/>
      <c r="D696" s="546"/>
      <c r="F696" s="266"/>
      <c r="G696" s="266"/>
      <c r="H696" s="266"/>
    </row>
    <row r="697" spans="2:8" s="319" customFormat="1">
      <c r="B697" s="566"/>
      <c r="C697" s="546"/>
      <c r="D697" s="546"/>
      <c r="F697" s="266"/>
      <c r="G697" s="266"/>
      <c r="H697" s="266"/>
    </row>
    <row r="698" spans="2:8" s="319" customFormat="1">
      <c r="B698" s="566"/>
      <c r="C698" s="546"/>
      <c r="D698" s="546"/>
      <c r="F698" s="266"/>
      <c r="G698" s="266"/>
      <c r="H698" s="266"/>
    </row>
    <row r="699" spans="2:8" s="319" customFormat="1">
      <c r="B699" s="566"/>
      <c r="C699" s="546"/>
      <c r="D699" s="546"/>
      <c r="F699" s="266"/>
      <c r="G699" s="266"/>
      <c r="H699" s="266"/>
    </row>
    <row r="700" spans="2:8" s="319" customFormat="1">
      <c r="B700" s="566"/>
      <c r="C700" s="546"/>
      <c r="D700" s="546"/>
      <c r="F700" s="266"/>
      <c r="G700" s="266"/>
      <c r="H700" s="266"/>
    </row>
    <row r="701" spans="2:8" s="319" customFormat="1">
      <c r="B701" s="566"/>
      <c r="C701" s="546"/>
      <c r="D701" s="546"/>
      <c r="F701" s="266"/>
      <c r="G701" s="266"/>
      <c r="H701" s="266"/>
    </row>
    <row r="702" spans="2:8" s="319" customFormat="1">
      <c r="B702" s="566"/>
      <c r="C702" s="546"/>
      <c r="D702" s="546"/>
      <c r="F702" s="266"/>
      <c r="G702" s="266"/>
      <c r="H702" s="266"/>
    </row>
    <row r="703" spans="2:8" s="319" customFormat="1">
      <c r="B703" s="566"/>
      <c r="C703" s="546"/>
      <c r="D703" s="546"/>
      <c r="F703" s="266"/>
      <c r="G703" s="266"/>
      <c r="H703" s="266"/>
    </row>
    <row r="704" spans="2:8" s="319" customFormat="1">
      <c r="B704" s="566"/>
      <c r="C704" s="546"/>
      <c r="D704" s="546"/>
      <c r="F704" s="266"/>
      <c r="G704" s="266"/>
      <c r="H704" s="266"/>
    </row>
    <row r="705" spans="2:8" s="319" customFormat="1">
      <c r="B705" s="566"/>
      <c r="C705" s="546"/>
      <c r="D705" s="546"/>
      <c r="F705" s="266"/>
      <c r="G705" s="266"/>
      <c r="H705" s="266"/>
    </row>
    <row r="706" spans="2:8" s="319" customFormat="1">
      <c r="B706" s="566"/>
      <c r="C706" s="546"/>
      <c r="D706" s="546"/>
      <c r="F706" s="266"/>
      <c r="G706" s="266"/>
      <c r="H706" s="266"/>
    </row>
    <row r="707" spans="2:8" s="319" customFormat="1">
      <c r="B707" s="566"/>
      <c r="C707" s="546"/>
      <c r="D707" s="546"/>
      <c r="F707" s="266"/>
      <c r="G707" s="266"/>
      <c r="H707" s="266"/>
    </row>
    <row r="708" spans="2:8" s="319" customFormat="1">
      <c r="B708" s="566"/>
      <c r="C708" s="546"/>
      <c r="D708" s="546"/>
      <c r="F708" s="266"/>
      <c r="G708" s="266"/>
      <c r="H708" s="266"/>
    </row>
    <row r="709" spans="2:8" s="319" customFormat="1">
      <c r="B709" s="566"/>
      <c r="C709" s="546"/>
      <c r="D709" s="546"/>
      <c r="F709" s="266"/>
      <c r="G709" s="266"/>
      <c r="H709" s="266"/>
    </row>
    <row r="710" spans="2:8" s="319" customFormat="1">
      <c r="B710" s="566"/>
      <c r="C710" s="546"/>
      <c r="D710" s="546"/>
      <c r="F710" s="266"/>
      <c r="G710" s="266"/>
      <c r="H710" s="266"/>
    </row>
    <row r="711" spans="2:8" s="319" customFormat="1">
      <c r="B711" s="566"/>
      <c r="C711" s="546"/>
      <c r="D711" s="546"/>
      <c r="F711" s="266"/>
      <c r="G711" s="266"/>
      <c r="H711" s="266"/>
    </row>
    <row r="712" spans="2:8" s="319" customFormat="1">
      <c r="B712" s="566"/>
      <c r="C712" s="546"/>
      <c r="D712" s="546"/>
      <c r="F712" s="266"/>
      <c r="G712" s="266"/>
      <c r="H712" s="266"/>
    </row>
    <row r="713" spans="2:8" s="319" customFormat="1">
      <c r="B713" s="566"/>
      <c r="C713" s="546"/>
      <c r="D713" s="546"/>
      <c r="F713" s="266"/>
      <c r="G713" s="266"/>
      <c r="H713" s="266"/>
    </row>
    <row r="714" spans="2:8" s="319" customFormat="1">
      <c r="B714" s="566"/>
      <c r="C714" s="546"/>
      <c r="D714" s="546"/>
      <c r="F714" s="266"/>
      <c r="G714" s="266"/>
      <c r="H714" s="266"/>
    </row>
    <row r="715" spans="2:8" s="319" customFormat="1">
      <c r="B715" s="566"/>
      <c r="C715" s="546"/>
      <c r="D715" s="546"/>
      <c r="F715" s="266"/>
      <c r="G715" s="266"/>
      <c r="H715" s="266"/>
    </row>
    <row r="716" spans="2:8" s="319" customFormat="1">
      <c r="B716" s="566"/>
      <c r="C716" s="546"/>
      <c r="D716" s="546"/>
      <c r="F716" s="266"/>
      <c r="G716" s="266"/>
      <c r="H716" s="266"/>
    </row>
    <row r="717" spans="2:8" s="319" customFormat="1">
      <c r="B717" s="566"/>
      <c r="C717" s="546"/>
      <c r="D717" s="546"/>
      <c r="F717" s="266"/>
      <c r="G717" s="266"/>
      <c r="H717" s="266"/>
    </row>
    <row r="718" spans="2:8" s="319" customFormat="1">
      <c r="B718" s="566"/>
      <c r="C718" s="546"/>
      <c r="D718" s="546"/>
      <c r="F718" s="266"/>
      <c r="G718" s="266"/>
      <c r="H718" s="266"/>
    </row>
    <row r="719" spans="2:8" s="319" customFormat="1">
      <c r="B719" s="566"/>
      <c r="C719" s="546"/>
      <c r="D719" s="546"/>
      <c r="F719" s="266"/>
      <c r="G719" s="266"/>
      <c r="H719" s="266"/>
    </row>
    <row r="720" spans="2:8" s="319" customFormat="1">
      <c r="B720" s="566"/>
      <c r="C720" s="546"/>
      <c r="D720" s="546"/>
      <c r="F720" s="266"/>
      <c r="G720" s="266"/>
      <c r="H720" s="266"/>
    </row>
    <row r="721" spans="2:8" s="319" customFormat="1">
      <c r="B721" s="566"/>
      <c r="C721" s="546"/>
      <c r="D721" s="546"/>
      <c r="F721" s="266"/>
      <c r="G721" s="266"/>
      <c r="H721" s="266"/>
    </row>
    <row r="722" spans="2:8" s="319" customFormat="1">
      <c r="B722" s="566"/>
      <c r="C722" s="546"/>
      <c r="D722" s="546"/>
      <c r="F722" s="266"/>
      <c r="G722" s="266"/>
      <c r="H722" s="266"/>
    </row>
    <row r="723" spans="2:8" s="319" customFormat="1">
      <c r="B723" s="566"/>
      <c r="C723" s="546"/>
      <c r="D723" s="546"/>
      <c r="F723" s="266"/>
      <c r="G723" s="266"/>
      <c r="H723" s="266"/>
    </row>
    <row r="724" spans="2:8" s="319" customFormat="1">
      <c r="B724" s="566"/>
      <c r="C724" s="546"/>
      <c r="D724" s="546"/>
      <c r="F724" s="266"/>
      <c r="G724" s="266"/>
      <c r="H724" s="266"/>
    </row>
    <row r="725" spans="2:8" s="319" customFormat="1">
      <c r="B725" s="566"/>
      <c r="C725" s="546"/>
      <c r="D725" s="546"/>
      <c r="F725" s="266"/>
      <c r="G725" s="266"/>
      <c r="H725" s="266"/>
    </row>
    <row r="726" spans="2:8" s="319" customFormat="1">
      <c r="B726" s="566"/>
      <c r="C726" s="546"/>
      <c r="D726" s="546"/>
      <c r="F726" s="266"/>
      <c r="G726" s="266"/>
      <c r="H726" s="266"/>
    </row>
    <row r="727" spans="2:8" s="319" customFormat="1">
      <c r="B727" s="566"/>
      <c r="C727" s="546"/>
      <c r="D727" s="546"/>
      <c r="F727" s="266"/>
      <c r="G727" s="266"/>
      <c r="H727" s="266"/>
    </row>
    <row r="728" spans="2:8" s="319" customFormat="1">
      <c r="B728" s="566"/>
      <c r="C728" s="546"/>
      <c r="D728" s="546"/>
      <c r="F728" s="266"/>
      <c r="G728" s="266"/>
      <c r="H728" s="266"/>
    </row>
    <row r="729" spans="2:8" s="319" customFormat="1">
      <c r="B729" s="566"/>
      <c r="C729" s="546"/>
      <c r="D729" s="546"/>
      <c r="F729" s="266"/>
      <c r="G729" s="266"/>
      <c r="H729" s="266"/>
    </row>
    <row r="730" spans="2:8" s="319" customFormat="1">
      <c r="B730" s="566"/>
      <c r="C730" s="546"/>
      <c r="D730" s="546"/>
      <c r="F730" s="266"/>
      <c r="G730" s="266"/>
      <c r="H730" s="266"/>
    </row>
    <row r="731" spans="2:8" s="319" customFormat="1">
      <c r="B731" s="566"/>
      <c r="C731" s="546"/>
      <c r="D731" s="546"/>
      <c r="F731" s="266"/>
      <c r="G731" s="266"/>
      <c r="H731" s="266"/>
    </row>
    <row r="732" spans="2:8" s="319" customFormat="1">
      <c r="B732" s="566"/>
      <c r="C732" s="546"/>
      <c r="D732" s="546"/>
      <c r="F732" s="266"/>
      <c r="G732" s="266"/>
      <c r="H732" s="266"/>
    </row>
    <row r="733" spans="2:8" s="319" customFormat="1">
      <c r="B733" s="566"/>
      <c r="C733" s="546"/>
      <c r="D733" s="546"/>
      <c r="F733" s="266"/>
      <c r="G733" s="266"/>
      <c r="H733" s="266"/>
    </row>
    <row r="734" spans="2:8" s="319" customFormat="1">
      <c r="B734" s="566"/>
      <c r="C734" s="546"/>
      <c r="D734" s="546"/>
      <c r="F734" s="266"/>
      <c r="G734" s="266"/>
      <c r="H734" s="266"/>
    </row>
    <row r="735" spans="2:8" s="319" customFormat="1">
      <c r="B735" s="566"/>
      <c r="C735" s="546"/>
      <c r="D735" s="546"/>
      <c r="F735" s="266"/>
      <c r="G735" s="266"/>
      <c r="H735" s="266"/>
    </row>
    <row r="736" spans="2:8" s="319" customFormat="1">
      <c r="B736" s="566"/>
      <c r="C736" s="546"/>
      <c r="D736" s="546"/>
      <c r="F736" s="266"/>
      <c r="G736" s="266"/>
      <c r="H736" s="266"/>
    </row>
    <row r="737" spans="2:8" s="319" customFormat="1">
      <c r="B737" s="566"/>
      <c r="C737" s="546"/>
      <c r="D737" s="546"/>
      <c r="F737" s="266"/>
      <c r="G737" s="266"/>
      <c r="H737" s="266"/>
    </row>
    <row r="738" spans="2:8" s="319" customFormat="1">
      <c r="B738" s="566"/>
      <c r="C738" s="546"/>
      <c r="D738" s="546"/>
      <c r="F738" s="266"/>
      <c r="G738" s="266"/>
      <c r="H738" s="266"/>
    </row>
    <row r="739" spans="2:8" s="319" customFormat="1">
      <c r="B739" s="566"/>
      <c r="C739" s="546"/>
      <c r="D739" s="546"/>
      <c r="F739" s="266"/>
      <c r="G739" s="266"/>
      <c r="H739" s="266"/>
    </row>
    <row r="740" spans="2:8" s="319" customFormat="1">
      <c r="B740" s="566"/>
      <c r="C740" s="546"/>
      <c r="D740" s="546"/>
      <c r="F740" s="266"/>
      <c r="G740" s="266"/>
      <c r="H740" s="266"/>
    </row>
    <row r="741" spans="2:8" s="319" customFormat="1">
      <c r="B741" s="566"/>
      <c r="C741" s="546"/>
      <c r="D741" s="546"/>
      <c r="F741" s="266"/>
      <c r="G741" s="266"/>
      <c r="H741" s="266"/>
    </row>
    <row r="742" spans="2:8" s="319" customFormat="1">
      <c r="B742" s="566"/>
      <c r="C742" s="546"/>
      <c r="D742" s="546"/>
      <c r="F742" s="266"/>
      <c r="G742" s="266"/>
      <c r="H742" s="266"/>
    </row>
    <row r="743" spans="2:8" s="319" customFormat="1">
      <c r="B743" s="566"/>
      <c r="C743" s="546"/>
      <c r="D743" s="546"/>
      <c r="F743" s="266"/>
      <c r="G743" s="266"/>
      <c r="H743" s="266"/>
    </row>
    <row r="744" spans="2:8" s="319" customFormat="1">
      <c r="B744" s="566"/>
      <c r="C744" s="546"/>
      <c r="D744" s="546"/>
      <c r="F744" s="266"/>
      <c r="G744" s="266"/>
      <c r="H744" s="266"/>
    </row>
    <row r="745" spans="2:8" s="319" customFormat="1">
      <c r="B745" s="566"/>
      <c r="C745" s="546"/>
      <c r="D745" s="546"/>
      <c r="F745" s="266"/>
      <c r="G745" s="266"/>
      <c r="H745" s="266"/>
    </row>
    <row r="746" spans="2:8" s="319" customFormat="1">
      <c r="B746" s="566"/>
      <c r="C746" s="546"/>
      <c r="D746" s="546"/>
      <c r="F746" s="266"/>
      <c r="G746" s="266"/>
      <c r="H746" s="266"/>
    </row>
    <row r="747" spans="2:8" s="319" customFormat="1">
      <c r="B747" s="566"/>
      <c r="C747" s="546"/>
      <c r="D747" s="546"/>
      <c r="F747" s="266"/>
      <c r="G747" s="266"/>
      <c r="H747" s="266"/>
    </row>
    <row r="748" spans="2:8" s="319" customFormat="1">
      <c r="B748" s="566"/>
      <c r="C748" s="546"/>
      <c r="D748" s="546"/>
      <c r="F748" s="266"/>
      <c r="G748" s="266"/>
      <c r="H748" s="266"/>
    </row>
    <row r="749" spans="2:8" s="319" customFormat="1">
      <c r="B749" s="566"/>
      <c r="C749" s="546"/>
      <c r="D749" s="546"/>
      <c r="F749" s="266"/>
      <c r="G749" s="266"/>
      <c r="H749" s="266"/>
    </row>
    <row r="750" spans="2:8" s="319" customFormat="1">
      <c r="B750" s="566"/>
      <c r="C750" s="546"/>
      <c r="D750" s="546"/>
      <c r="F750" s="266"/>
      <c r="G750" s="266"/>
      <c r="H750" s="266"/>
    </row>
    <row r="751" spans="2:8" s="319" customFormat="1">
      <c r="B751" s="566"/>
      <c r="C751" s="546"/>
      <c r="D751" s="546"/>
      <c r="F751" s="266"/>
      <c r="G751" s="266"/>
      <c r="H751" s="266"/>
    </row>
    <row r="752" spans="2:8" s="319" customFormat="1">
      <c r="B752" s="566"/>
      <c r="C752" s="546"/>
      <c r="D752" s="546"/>
      <c r="F752" s="266"/>
      <c r="G752" s="266"/>
      <c r="H752" s="266"/>
    </row>
    <row r="753" spans="2:8" s="319" customFormat="1">
      <c r="B753" s="566"/>
      <c r="C753" s="546"/>
      <c r="D753" s="546"/>
      <c r="F753" s="266"/>
      <c r="G753" s="266"/>
      <c r="H753" s="266"/>
    </row>
    <row r="754" spans="2:8" s="319" customFormat="1">
      <c r="B754" s="566"/>
      <c r="C754" s="546"/>
      <c r="D754" s="546"/>
      <c r="F754" s="266"/>
      <c r="G754" s="266"/>
      <c r="H754" s="266"/>
    </row>
    <row r="755" spans="2:8" s="319" customFormat="1">
      <c r="B755" s="566"/>
      <c r="C755" s="546"/>
      <c r="D755" s="546"/>
      <c r="F755" s="266"/>
      <c r="G755" s="266"/>
      <c r="H755" s="266"/>
    </row>
    <row r="756" spans="2:8" s="319" customFormat="1">
      <c r="B756" s="566"/>
      <c r="C756" s="546"/>
      <c r="D756" s="546"/>
      <c r="F756" s="266"/>
      <c r="G756" s="266"/>
      <c r="H756" s="266"/>
    </row>
    <row r="757" spans="2:8" s="319" customFormat="1">
      <c r="B757" s="566"/>
      <c r="C757" s="546"/>
      <c r="D757" s="546"/>
      <c r="F757" s="266"/>
      <c r="G757" s="266"/>
      <c r="H757" s="266"/>
    </row>
    <row r="758" spans="2:8" s="319" customFormat="1">
      <c r="B758" s="566"/>
      <c r="C758" s="546"/>
      <c r="D758" s="546"/>
      <c r="F758" s="266"/>
      <c r="G758" s="266"/>
      <c r="H758" s="266"/>
    </row>
    <row r="759" spans="2:8" s="319" customFormat="1">
      <c r="B759" s="566"/>
      <c r="C759" s="546"/>
      <c r="D759" s="546"/>
      <c r="F759" s="266"/>
      <c r="G759" s="266"/>
      <c r="H759" s="266"/>
    </row>
    <row r="760" spans="2:8" s="319" customFormat="1">
      <c r="B760" s="566"/>
      <c r="C760" s="546"/>
      <c r="D760" s="546"/>
      <c r="F760" s="266"/>
      <c r="G760" s="266"/>
      <c r="H760" s="266"/>
    </row>
    <row r="761" spans="2:8" s="319" customFormat="1">
      <c r="B761" s="566"/>
      <c r="C761" s="546"/>
      <c r="D761" s="546"/>
      <c r="F761" s="266"/>
      <c r="G761" s="266"/>
      <c r="H761" s="266"/>
    </row>
    <row r="762" spans="2:8" s="319" customFormat="1">
      <c r="B762" s="566"/>
      <c r="C762" s="546"/>
      <c r="D762" s="546"/>
      <c r="F762" s="266"/>
      <c r="G762" s="266"/>
      <c r="H762" s="266"/>
    </row>
    <row r="763" spans="2:8" s="319" customFormat="1">
      <c r="B763" s="566"/>
      <c r="C763" s="546"/>
      <c r="D763" s="546"/>
      <c r="F763" s="266"/>
      <c r="G763" s="266"/>
      <c r="H763" s="266"/>
    </row>
    <row r="764" spans="2:8" s="319" customFormat="1">
      <c r="B764" s="566"/>
      <c r="C764" s="546"/>
      <c r="D764" s="546"/>
      <c r="F764" s="266"/>
      <c r="G764" s="266"/>
      <c r="H764" s="266"/>
    </row>
    <row r="765" spans="2:8" s="319" customFormat="1">
      <c r="B765" s="566"/>
      <c r="C765" s="546"/>
      <c r="D765" s="546"/>
      <c r="F765" s="266"/>
      <c r="G765" s="266"/>
      <c r="H765" s="266"/>
    </row>
    <row r="766" spans="2:8" s="319" customFormat="1">
      <c r="B766" s="566"/>
      <c r="C766" s="546"/>
      <c r="D766" s="546"/>
      <c r="F766" s="266"/>
      <c r="G766" s="266"/>
      <c r="H766" s="266"/>
    </row>
    <row r="767" spans="2:8" s="319" customFormat="1">
      <c r="B767" s="566"/>
      <c r="C767" s="546"/>
      <c r="D767" s="546"/>
      <c r="F767" s="266"/>
      <c r="G767" s="266"/>
      <c r="H767" s="266"/>
    </row>
    <row r="768" spans="2:8" s="319" customFormat="1">
      <c r="B768" s="566"/>
      <c r="C768" s="546"/>
      <c r="D768" s="546"/>
      <c r="F768" s="266"/>
      <c r="G768" s="266"/>
      <c r="H768" s="266"/>
    </row>
    <row r="769" spans="2:8" s="319" customFormat="1">
      <c r="B769" s="566"/>
      <c r="C769" s="546"/>
      <c r="D769" s="546"/>
      <c r="F769" s="266"/>
      <c r="G769" s="266"/>
      <c r="H769" s="266"/>
    </row>
    <row r="770" spans="2:8" s="319" customFormat="1">
      <c r="B770" s="566"/>
      <c r="C770" s="546"/>
      <c r="D770" s="546"/>
      <c r="F770" s="266"/>
      <c r="G770" s="266"/>
      <c r="H770" s="266"/>
    </row>
    <row r="771" spans="2:8" s="319" customFormat="1">
      <c r="B771" s="566"/>
      <c r="C771" s="546"/>
      <c r="D771" s="546"/>
      <c r="F771" s="266"/>
      <c r="G771" s="266"/>
      <c r="H771" s="266"/>
    </row>
    <row r="772" spans="2:8" s="319" customFormat="1">
      <c r="B772" s="566"/>
      <c r="C772" s="546"/>
      <c r="D772" s="546"/>
      <c r="F772" s="266"/>
      <c r="G772" s="266"/>
      <c r="H772" s="266"/>
    </row>
    <row r="773" spans="2:8" s="319" customFormat="1">
      <c r="B773" s="566"/>
      <c r="C773" s="546"/>
      <c r="D773" s="546"/>
      <c r="F773" s="266"/>
      <c r="G773" s="266"/>
      <c r="H773" s="266"/>
    </row>
    <row r="774" spans="2:8" s="319" customFormat="1">
      <c r="B774" s="566"/>
      <c r="C774" s="546"/>
      <c r="D774" s="546"/>
      <c r="F774" s="266"/>
      <c r="G774" s="266"/>
      <c r="H774" s="266"/>
    </row>
    <row r="775" spans="2:8" s="319" customFormat="1">
      <c r="B775" s="566"/>
      <c r="C775" s="546"/>
      <c r="D775" s="546"/>
      <c r="F775" s="266"/>
      <c r="G775" s="266"/>
      <c r="H775" s="266"/>
    </row>
    <row r="776" spans="2:8" s="319" customFormat="1">
      <c r="B776" s="566"/>
      <c r="C776" s="546"/>
      <c r="D776" s="546"/>
      <c r="F776" s="266"/>
      <c r="G776" s="266"/>
      <c r="H776" s="266"/>
    </row>
    <row r="777" spans="2:8" s="319" customFormat="1">
      <c r="B777" s="566"/>
      <c r="C777" s="546"/>
      <c r="D777" s="546"/>
      <c r="F777" s="266"/>
      <c r="G777" s="266"/>
      <c r="H777" s="266"/>
    </row>
    <row r="778" spans="2:8" s="319" customFormat="1">
      <c r="B778" s="566"/>
      <c r="C778" s="546"/>
      <c r="D778" s="546"/>
      <c r="F778" s="266"/>
      <c r="G778" s="266"/>
      <c r="H778" s="266"/>
    </row>
    <row r="779" spans="2:8" s="319" customFormat="1">
      <c r="B779" s="566"/>
      <c r="C779" s="546"/>
      <c r="D779" s="546"/>
      <c r="F779" s="266"/>
      <c r="G779" s="266"/>
      <c r="H779" s="266"/>
    </row>
    <row r="780" spans="2:8" s="319" customFormat="1">
      <c r="B780" s="566"/>
      <c r="C780" s="546"/>
      <c r="D780" s="546"/>
      <c r="F780" s="266"/>
      <c r="G780" s="266"/>
      <c r="H780" s="266"/>
    </row>
    <row r="781" spans="2:8" s="319" customFormat="1">
      <c r="B781" s="566"/>
      <c r="C781" s="546"/>
      <c r="D781" s="546"/>
      <c r="F781" s="266"/>
      <c r="G781" s="266"/>
      <c r="H781" s="266"/>
    </row>
    <row r="782" spans="2:8" s="319" customFormat="1">
      <c r="B782" s="566"/>
      <c r="C782" s="546"/>
      <c r="D782" s="546"/>
      <c r="F782" s="266"/>
      <c r="G782" s="266"/>
      <c r="H782" s="266"/>
    </row>
    <row r="783" spans="2:8" s="319" customFormat="1">
      <c r="B783" s="566"/>
      <c r="C783" s="546"/>
      <c r="D783" s="546"/>
      <c r="F783" s="266"/>
      <c r="G783" s="266"/>
      <c r="H783" s="266"/>
    </row>
    <row r="784" spans="2:8" s="319" customFormat="1">
      <c r="B784" s="566"/>
      <c r="C784" s="546"/>
      <c r="D784" s="546"/>
      <c r="F784" s="266"/>
      <c r="G784" s="266"/>
      <c r="H784" s="266"/>
    </row>
    <row r="785" spans="2:8" s="319" customFormat="1">
      <c r="B785" s="566"/>
      <c r="C785" s="546"/>
      <c r="D785" s="546"/>
      <c r="F785" s="266"/>
      <c r="G785" s="266"/>
      <c r="H785" s="266"/>
    </row>
    <row r="786" spans="2:8" s="319" customFormat="1">
      <c r="B786" s="566"/>
      <c r="C786" s="546"/>
      <c r="D786" s="546"/>
      <c r="F786" s="266"/>
      <c r="G786" s="266"/>
      <c r="H786" s="266"/>
    </row>
    <row r="787" spans="2:8" s="319" customFormat="1">
      <c r="B787" s="566"/>
      <c r="C787" s="546"/>
      <c r="D787" s="546"/>
      <c r="F787" s="266"/>
      <c r="G787" s="266"/>
      <c r="H787" s="266"/>
    </row>
    <row r="788" spans="2:8" s="319" customFormat="1">
      <c r="B788" s="566"/>
      <c r="C788" s="546"/>
      <c r="D788" s="546"/>
      <c r="F788" s="266"/>
      <c r="G788" s="266"/>
      <c r="H788" s="266"/>
    </row>
    <row r="789" spans="2:8" s="319" customFormat="1">
      <c r="B789" s="566"/>
      <c r="C789" s="546"/>
      <c r="D789" s="546"/>
      <c r="F789" s="266"/>
      <c r="G789" s="266"/>
      <c r="H789" s="266"/>
    </row>
    <row r="790" spans="2:8" s="319" customFormat="1">
      <c r="B790" s="566"/>
      <c r="C790" s="546"/>
      <c r="D790" s="546"/>
      <c r="F790" s="266"/>
      <c r="G790" s="266"/>
      <c r="H790" s="266"/>
    </row>
    <row r="791" spans="2:8" s="319" customFormat="1">
      <c r="B791" s="566"/>
      <c r="C791" s="546"/>
      <c r="D791" s="546"/>
      <c r="F791" s="266"/>
      <c r="G791" s="266"/>
      <c r="H791" s="266"/>
    </row>
    <row r="792" spans="2:8" s="319" customFormat="1">
      <c r="B792" s="566"/>
      <c r="C792" s="546"/>
      <c r="D792" s="546"/>
      <c r="F792" s="266"/>
      <c r="G792" s="266"/>
      <c r="H792" s="266"/>
    </row>
    <row r="793" spans="2:8" s="319" customFormat="1">
      <c r="B793" s="566"/>
      <c r="C793" s="546"/>
      <c r="D793" s="546"/>
      <c r="F793" s="266"/>
      <c r="G793" s="266"/>
      <c r="H793" s="266"/>
    </row>
    <row r="794" spans="2:8" s="319" customFormat="1">
      <c r="B794" s="566"/>
      <c r="C794" s="546"/>
      <c r="D794" s="546"/>
      <c r="F794" s="266"/>
      <c r="G794" s="266"/>
      <c r="H794" s="266"/>
    </row>
    <row r="795" spans="2:8" s="319" customFormat="1">
      <c r="B795" s="566"/>
      <c r="C795" s="546"/>
      <c r="D795" s="546"/>
      <c r="F795" s="266"/>
      <c r="G795" s="266"/>
      <c r="H795" s="266"/>
    </row>
    <row r="796" spans="2:8" s="319" customFormat="1">
      <c r="B796" s="566"/>
      <c r="C796" s="546"/>
      <c r="D796" s="546"/>
      <c r="F796" s="266"/>
      <c r="G796" s="266"/>
      <c r="H796" s="266"/>
    </row>
    <row r="797" spans="2:8" s="319" customFormat="1">
      <c r="B797" s="566"/>
      <c r="C797" s="546"/>
      <c r="D797" s="546"/>
      <c r="F797" s="266"/>
      <c r="G797" s="266"/>
      <c r="H797" s="266"/>
    </row>
    <row r="798" spans="2:8" s="319" customFormat="1">
      <c r="B798" s="566"/>
      <c r="C798" s="546"/>
      <c r="D798" s="546"/>
      <c r="F798" s="266"/>
      <c r="G798" s="266"/>
      <c r="H798" s="266"/>
    </row>
    <row r="799" spans="2:8" s="319" customFormat="1">
      <c r="B799" s="566"/>
      <c r="C799" s="546"/>
      <c r="D799" s="546"/>
      <c r="F799" s="266"/>
      <c r="G799" s="266"/>
      <c r="H799" s="266"/>
    </row>
    <row r="800" spans="2:8" s="319" customFormat="1">
      <c r="B800" s="566"/>
      <c r="C800" s="546"/>
      <c r="D800" s="546"/>
      <c r="F800" s="266"/>
      <c r="G800" s="266"/>
      <c r="H800" s="266"/>
    </row>
    <row r="801" spans="2:8" s="319" customFormat="1">
      <c r="B801" s="566"/>
      <c r="C801" s="546"/>
      <c r="D801" s="546"/>
      <c r="F801" s="266"/>
      <c r="G801" s="266"/>
      <c r="H801" s="266"/>
    </row>
    <row r="802" spans="2:8" s="319" customFormat="1">
      <c r="B802" s="566"/>
      <c r="C802" s="546"/>
      <c r="D802" s="546"/>
      <c r="F802" s="266"/>
      <c r="G802" s="266"/>
      <c r="H802" s="266"/>
    </row>
    <row r="803" spans="2:8" s="319" customFormat="1">
      <c r="B803" s="566"/>
      <c r="C803" s="546"/>
      <c r="D803" s="546"/>
      <c r="F803" s="266"/>
      <c r="G803" s="266"/>
      <c r="H803" s="266"/>
    </row>
    <row r="804" spans="2:8" s="319" customFormat="1">
      <c r="B804" s="566"/>
      <c r="C804" s="546"/>
      <c r="D804" s="546"/>
      <c r="F804" s="266"/>
      <c r="G804" s="266"/>
      <c r="H804" s="266"/>
    </row>
    <row r="805" spans="2:8" s="319" customFormat="1">
      <c r="B805" s="566"/>
      <c r="C805" s="546"/>
      <c r="D805" s="546"/>
      <c r="F805" s="266"/>
      <c r="G805" s="266"/>
      <c r="H805" s="266"/>
    </row>
    <row r="806" spans="2:8" s="319" customFormat="1">
      <c r="B806" s="566"/>
      <c r="C806" s="546"/>
      <c r="D806" s="546"/>
      <c r="F806" s="266"/>
      <c r="G806" s="266"/>
      <c r="H806" s="266"/>
    </row>
    <row r="807" spans="2:8" s="319" customFormat="1">
      <c r="B807" s="566"/>
      <c r="C807" s="546"/>
      <c r="D807" s="546"/>
      <c r="F807" s="266"/>
      <c r="G807" s="266"/>
      <c r="H807" s="266"/>
    </row>
    <row r="808" spans="2:8" s="319" customFormat="1">
      <c r="B808" s="566"/>
      <c r="C808" s="546"/>
      <c r="D808" s="546"/>
      <c r="F808" s="266"/>
      <c r="G808" s="266"/>
      <c r="H808" s="266"/>
    </row>
    <row r="809" spans="2:8" s="319" customFormat="1">
      <c r="B809" s="566"/>
      <c r="C809" s="546"/>
      <c r="D809" s="546"/>
      <c r="F809" s="266"/>
      <c r="G809" s="266"/>
      <c r="H809" s="266"/>
    </row>
    <row r="810" spans="2:8" s="319" customFormat="1">
      <c r="B810" s="566"/>
      <c r="C810" s="546"/>
      <c r="D810" s="546"/>
      <c r="F810" s="266"/>
      <c r="G810" s="266"/>
      <c r="H810" s="266"/>
    </row>
    <row r="811" spans="2:8" s="319" customFormat="1">
      <c r="B811" s="566"/>
      <c r="C811" s="546"/>
      <c r="D811" s="546"/>
      <c r="F811" s="266"/>
      <c r="G811" s="266"/>
      <c r="H811" s="266"/>
    </row>
    <row r="812" spans="2:8" s="319" customFormat="1">
      <c r="B812" s="566"/>
      <c r="C812" s="546"/>
      <c r="D812" s="546"/>
      <c r="F812" s="266"/>
      <c r="G812" s="266"/>
      <c r="H812" s="266"/>
    </row>
    <row r="813" spans="2:8" s="319" customFormat="1">
      <c r="B813" s="566"/>
      <c r="C813" s="546"/>
      <c r="D813" s="546"/>
      <c r="F813" s="266"/>
      <c r="G813" s="266"/>
      <c r="H813" s="266"/>
    </row>
    <row r="814" spans="2:8" s="319" customFormat="1">
      <c r="B814" s="566"/>
      <c r="C814" s="546"/>
      <c r="D814" s="546"/>
      <c r="F814" s="266"/>
      <c r="G814" s="266"/>
      <c r="H814" s="266"/>
    </row>
    <row r="815" spans="2:8" s="319" customFormat="1">
      <c r="B815" s="566"/>
      <c r="C815" s="546"/>
      <c r="D815" s="546"/>
      <c r="F815" s="266"/>
      <c r="G815" s="266"/>
      <c r="H815" s="266"/>
    </row>
    <row r="816" spans="2:8" s="319" customFormat="1">
      <c r="B816" s="566"/>
      <c r="C816" s="546"/>
      <c r="D816" s="546"/>
      <c r="F816" s="266"/>
      <c r="G816" s="266"/>
      <c r="H816" s="266"/>
    </row>
    <row r="817" spans="2:8" s="319" customFormat="1">
      <c r="B817" s="566"/>
      <c r="C817" s="546"/>
      <c r="D817" s="546"/>
      <c r="F817" s="266"/>
      <c r="G817" s="266"/>
      <c r="H817" s="266"/>
    </row>
    <row r="818" spans="2:8" s="319" customFormat="1">
      <c r="B818" s="566"/>
      <c r="C818" s="546"/>
      <c r="D818" s="546"/>
      <c r="F818" s="266"/>
      <c r="G818" s="266"/>
      <c r="H818" s="266"/>
    </row>
    <row r="819" spans="2:8" s="319" customFormat="1">
      <c r="B819" s="566"/>
      <c r="C819" s="546"/>
      <c r="D819" s="546"/>
      <c r="F819" s="266"/>
      <c r="G819" s="266"/>
      <c r="H819" s="266"/>
    </row>
    <row r="820" spans="2:8" s="319" customFormat="1">
      <c r="B820" s="566"/>
      <c r="C820" s="546"/>
      <c r="D820" s="546"/>
      <c r="F820" s="266"/>
      <c r="G820" s="266"/>
      <c r="H820" s="266"/>
    </row>
    <row r="821" spans="2:8" s="319" customFormat="1">
      <c r="B821" s="566"/>
      <c r="C821" s="546"/>
      <c r="D821" s="546"/>
      <c r="F821" s="266"/>
      <c r="G821" s="266"/>
      <c r="H821" s="266"/>
    </row>
    <row r="822" spans="2:8" s="319" customFormat="1">
      <c r="B822" s="566"/>
      <c r="C822" s="546"/>
      <c r="D822" s="546"/>
      <c r="F822" s="266"/>
      <c r="G822" s="266"/>
      <c r="H822" s="266"/>
    </row>
    <row r="823" spans="2:8" s="319" customFormat="1">
      <c r="B823" s="566"/>
      <c r="C823" s="546"/>
      <c r="D823" s="546"/>
      <c r="F823" s="266"/>
      <c r="G823" s="266"/>
      <c r="H823" s="266"/>
    </row>
    <row r="824" spans="2:8" s="319" customFormat="1">
      <c r="B824" s="566"/>
      <c r="C824" s="546"/>
      <c r="D824" s="546"/>
      <c r="F824" s="266"/>
      <c r="G824" s="266"/>
      <c r="H824" s="266"/>
    </row>
    <row r="825" spans="2:8" s="319" customFormat="1">
      <c r="B825" s="566"/>
      <c r="C825" s="546"/>
      <c r="D825" s="546"/>
      <c r="F825" s="266"/>
      <c r="G825" s="266"/>
      <c r="H825" s="266"/>
    </row>
    <row r="826" spans="2:8" s="319" customFormat="1">
      <c r="B826" s="566"/>
      <c r="C826" s="546"/>
      <c r="D826" s="546"/>
      <c r="F826" s="266"/>
      <c r="G826" s="266"/>
      <c r="H826" s="266"/>
    </row>
    <row r="827" spans="2:8" s="319" customFormat="1">
      <c r="B827" s="566"/>
      <c r="C827" s="546"/>
      <c r="D827" s="546"/>
      <c r="F827" s="266"/>
      <c r="G827" s="266"/>
      <c r="H827" s="266"/>
    </row>
    <row r="828" spans="2:8" s="319" customFormat="1">
      <c r="B828" s="566"/>
      <c r="C828" s="546"/>
      <c r="D828" s="546"/>
      <c r="F828" s="266"/>
      <c r="G828" s="266"/>
      <c r="H828" s="266"/>
    </row>
    <row r="829" spans="2:8" s="319" customFormat="1">
      <c r="B829" s="566"/>
      <c r="C829" s="546"/>
      <c r="D829" s="546"/>
      <c r="F829" s="266"/>
      <c r="G829" s="266"/>
      <c r="H829" s="266"/>
    </row>
    <row r="830" spans="2:8" s="319" customFormat="1">
      <c r="B830" s="566"/>
      <c r="C830" s="546"/>
      <c r="D830" s="546"/>
      <c r="F830" s="266"/>
      <c r="G830" s="266"/>
      <c r="H830" s="266"/>
    </row>
    <row r="831" spans="2:8" s="319" customFormat="1">
      <c r="B831" s="566"/>
      <c r="C831" s="546"/>
      <c r="D831" s="546"/>
      <c r="F831" s="266"/>
      <c r="G831" s="266"/>
      <c r="H831" s="266"/>
    </row>
    <row r="832" spans="2:8" s="319" customFormat="1">
      <c r="B832" s="566"/>
      <c r="C832" s="546"/>
      <c r="D832" s="546"/>
      <c r="F832" s="266"/>
      <c r="G832" s="266"/>
      <c r="H832" s="266"/>
    </row>
    <row r="833" spans="2:8" s="319" customFormat="1">
      <c r="B833" s="566"/>
      <c r="C833" s="546"/>
      <c r="D833" s="546"/>
      <c r="F833" s="266"/>
      <c r="G833" s="266"/>
      <c r="H833" s="266"/>
    </row>
    <row r="834" spans="2:8" s="319" customFormat="1">
      <c r="B834" s="566"/>
      <c r="C834" s="546"/>
      <c r="D834" s="546"/>
      <c r="F834" s="266"/>
      <c r="G834" s="266"/>
      <c r="H834" s="266"/>
    </row>
    <row r="835" spans="2:8" s="319" customFormat="1">
      <c r="B835" s="566"/>
      <c r="C835" s="546"/>
      <c r="D835" s="546"/>
      <c r="F835" s="266"/>
      <c r="G835" s="266"/>
      <c r="H835" s="266"/>
    </row>
    <row r="836" spans="2:8" s="319" customFormat="1">
      <c r="B836" s="566"/>
      <c r="C836" s="546"/>
      <c r="D836" s="546"/>
      <c r="F836" s="266"/>
      <c r="G836" s="266"/>
      <c r="H836" s="266"/>
    </row>
    <row r="837" spans="2:8" s="319" customFormat="1">
      <c r="B837" s="566"/>
      <c r="C837" s="546"/>
      <c r="D837" s="546"/>
      <c r="F837" s="266"/>
      <c r="G837" s="266"/>
      <c r="H837" s="266"/>
    </row>
    <row r="838" spans="2:8" s="319" customFormat="1">
      <c r="B838" s="566"/>
      <c r="C838" s="546"/>
      <c r="D838" s="546"/>
      <c r="F838" s="266"/>
      <c r="G838" s="266"/>
      <c r="H838" s="266"/>
    </row>
    <row r="839" spans="2:8" s="319" customFormat="1">
      <c r="B839" s="566"/>
      <c r="C839" s="546"/>
      <c r="D839" s="546"/>
      <c r="F839" s="266"/>
      <c r="G839" s="266"/>
      <c r="H839" s="266"/>
    </row>
    <row r="840" spans="2:8" s="319" customFormat="1">
      <c r="B840" s="566"/>
      <c r="C840" s="546"/>
      <c r="D840" s="546"/>
      <c r="F840" s="266"/>
      <c r="G840" s="266"/>
      <c r="H840" s="266"/>
    </row>
    <row r="841" spans="2:8" s="319" customFormat="1">
      <c r="B841" s="566"/>
      <c r="C841" s="546"/>
      <c r="D841" s="546"/>
      <c r="F841" s="266"/>
      <c r="G841" s="266"/>
      <c r="H841" s="266"/>
    </row>
    <row r="842" spans="2:8" s="319" customFormat="1">
      <c r="B842" s="566"/>
      <c r="C842" s="546"/>
      <c r="D842" s="546"/>
      <c r="F842" s="266"/>
      <c r="G842" s="266"/>
      <c r="H842" s="266"/>
    </row>
    <row r="843" spans="2:8" s="319" customFormat="1">
      <c r="B843" s="566"/>
      <c r="C843" s="546"/>
      <c r="D843" s="546"/>
      <c r="F843" s="266"/>
      <c r="G843" s="266"/>
      <c r="H843" s="266"/>
    </row>
    <row r="844" spans="2:8" s="319" customFormat="1">
      <c r="B844" s="566"/>
      <c r="C844" s="546"/>
      <c r="D844" s="546"/>
      <c r="F844" s="266"/>
      <c r="G844" s="266"/>
      <c r="H844" s="266"/>
    </row>
    <row r="845" spans="2:8" s="319" customFormat="1">
      <c r="B845" s="566"/>
      <c r="C845" s="546"/>
      <c r="D845" s="546"/>
      <c r="F845" s="266"/>
      <c r="G845" s="266"/>
      <c r="H845" s="266"/>
    </row>
    <row r="846" spans="2:8" s="319" customFormat="1">
      <c r="B846" s="566"/>
      <c r="C846" s="546"/>
      <c r="D846" s="546"/>
      <c r="F846" s="266"/>
      <c r="G846" s="266"/>
      <c r="H846" s="266"/>
    </row>
    <row r="847" spans="2:8" s="319" customFormat="1">
      <c r="B847" s="566"/>
      <c r="C847" s="546"/>
      <c r="D847" s="546"/>
      <c r="F847" s="266"/>
      <c r="G847" s="266"/>
      <c r="H847" s="266"/>
    </row>
    <row r="848" spans="2:8" s="319" customFormat="1">
      <c r="B848" s="566"/>
      <c r="C848" s="546"/>
      <c r="D848" s="546"/>
      <c r="F848" s="266"/>
      <c r="G848" s="266"/>
      <c r="H848" s="266"/>
    </row>
    <row r="849" spans="2:8" s="319" customFormat="1">
      <c r="B849" s="566"/>
      <c r="C849" s="546"/>
      <c r="D849" s="546"/>
      <c r="F849" s="266"/>
      <c r="G849" s="266"/>
      <c r="H849" s="266"/>
    </row>
    <row r="850" spans="2:8" s="319" customFormat="1">
      <c r="B850" s="566"/>
      <c r="C850" s="546"/>
      <c r="D850" s="546"/>
      <c r="F850" s="266"/>
      <c r="G850" s="266"/>
      <c r="H850" s="266"/>
    </row>
    <row r="851" spans="2:8" s="319" customFormat="1">
      <c r="B851" s="566"/>
      <c r="C851" s="546"/>
      <c r="D851" s="546"/>
      <c r="F851" s="266"/>
      <c r="G851" s="266"/>
      <c r="H851" s="266"/>
    </row>
    <row r="852" spans="2:8" s="319" customFormat="1">
      <c r="B852" s="566"/>
      <c r="C852" s="546"/>
      <c r="D852" s="546"/>
      <c r="F852" s="266"/>
      <c r="G852" s="266"/>
      <c r="H852" s="266"/>
    </row>
    <row r="853" spans="2:8" s="319" customFormat="1">
      <c r="B853" s="566"/>
      <c r="C853" s="546"/>
      <c r="D853" s="546"/>
      <c r="F853" s="266"/>
      <c r="G853" s="266"/>
      <c r="H853" s="266"/>
    </row>
    <row r="854" spans="2:8" s="319" customFormat="1">
      <c r="B854" s="566"/>
      <c r="C854" s="546"/>
      <c r="D854" s="546"/>
      <c r="F854" s="266"/>
      <c r="G854" s="266"/>
      <c r="H854" s="266"/>
    </row>
    <row r="855" spans="2:8" s="319" customFormat="1">
      <c r="B855" s="566"/>
      <c r="C855" s="546"/>
      <c r="D855" s="546"/>
      <c r="F855" s="266"/>
      <c r="G855" s="266"/>
      <c r="H855" s="266"/>
    </row>
    <row r="856" spans="2:8" s="319" customFormat="1">
      <c r="B856" s="566"/>
      <c r="C856" s="546"/>
      <c r="D856" s="546"/>
      <c r="F856" s="266"/>
      <c r="G856" s="266"/>
      <c r="H856" s="266"/>
    </row>
    <row r="857" spans="2:8" s="319" customFormat="1">
      <c r="B857" s="566"/>
      <c r="C857" s="546"/>
      <c r="D857" s="546"/>
      <c r="F857" s="266"/>
      <c r="G857" s="266"/>
      <c r="H857" s="266"/>
    </row>
    <row r="858" spans="2:8" s="319" customFormat="1">
      <c r="B858" s="566"/>
      <c r="C858" s="546"/>
      <c r="D858" s="546"/>
      <c r="F858" s="266"/>
      <c r="G858" s="266"/>
      <c r="H858" s="266"/>
    </row>
    <row r="859" spans="2:8" s="319" customFormat="1">
      <c r="B859" s="566"/>
      <c r="C859" s="546"/>
      <c r="D859" s="546"/>
      <c r="F859" s="266"/>
      <c r="G859" s="266"/>
      <c r="H859" s="266"/>
    </row>
    <row r="860" spans="2:8" s="319" customFormat="1">
      <c r="B860" s="566"/>
      <c r="C860" s="546"/>
      <c r="D860" s="546"/>
      <c r="F860" s="266"/>
      <c r="G860" s="266"/>
      <c r="H860" s="266"/>
    </row>
    <row r="861" spans="2:8" s="319" customFormat="1">
      <c r="B861" s="566"/>
      <c r="C861" s="546"/>
      <c r="D861" s="546"/>
      <c r="F861" s="266"/>
      <c r="G861" s="266"/>
      <c r="H861" s="266"/>
    </row>
    <row r="862" spans="2:8" s="319" customFormat="1">
      <c r="B862" s="566"/>
      <c r="C862" s="546"/>
      <c r="D862" s="546"/>
      <c r="F862" s="266"/>
      <c r="G862" s="266"/>
      <c r="H862" s="266"/>
    </row>
    <row r="863" spans="2:8" s="319" customFormat="1">
      <c r="B863" s="566"/>
      <c r="C863" s="546"/>
      <c r="D863" s="546"/>
      <c r="F863" s="266"/>
      <c r="G863" s="266"/>
      <c r="H863" s="266"/>
    </row>
    <row r="864" spans="2:8" s="319" customFormat="1">
      <c r="B864" s="566"/>
      <c r="C864" s="546"/>
      <c r="D864" s="546"/>
      <c r="F864" s="266"/>
      <c r="G864" s="266"/>
      <c r="H864" s="266"/>
    </row>
    <row r="865" spans="2:8" s="319" customFormat="1">
      <c r="B865" s="566"/>
      <c r="C865" s="546"/>
      <c r="D865" s="546"/>
      <c r="F865" s="266"/>
      <c r="G865" s="266"/>
      <c r="H865" s="266"/>
    </row>
    <row r="866" spans="2:8" s="319" customFormat="1">
      <c r="B866" s="566"/>
      <c r="C866" s="546"/>
      <c r="D866" s="546"/>
      <c r="F866" s="266"/>
      <c r="G866" s="266"/>
      <c r="H866" s="266"/>
    </row>
    <row r="867" spans="2:8" s="319" customFormat="1">
      <c r="B867" s="566"/>
      <c r="C867" s="546"/>
      <c r="D867" s="546"/>
      <c r="F867" s="266"/>
      <c r="G867" s="266"/>
      <c r="H867" s="266"/>
    </row>
    <row r="868" spans="2:8" s="319" customFormat="1">
      <c r="B868" s="566"/>
      <c r="C868" s="546"/>
      <c r="D868" s="546"/>
      <c r="F868" s="266"/>
      <c r="G868" s="266"/>
      <c r="H868" s="266"/>
    </row>
    <row r="869" spans="2:8" s="319" customFormat="1">
      <c r="B869" s="566"/>
      <c r="C869" s="546"/>
      <c r="D869" s="546"/>
      <c r="F869" s="266"/>
      <c r="G869" s="266"/>
      <c r="H869" s="266"/>
    </row>
    <row r="870" spans="2:8" s="319" customFormat="1">
      <c r="B870" s="566"/>
      <c r="C870" s="546"/>
      <c r="D870" s="546"/>
      <c r="F870" s="266"/>
      <c r="G870" s="266"/>
      <c r="H870" s="266"/>
    </row>
    <row r="871" spans="2:8" s="319" customFormat="1">
      <c r="B871" s="566"/>
      <c r="C871" s="546"/>
      <c r="D871" s="546"/>
      <c r="F871" s="266"/>
      <c r="G871" s="266"/>
      <c r="H871" s="266"/>
    </row>
    <row r="872" spans="2:8" s="319" customFormat="1">
      <c r="B872" s="566"/>
      <c r="C872" s="546"/>
      <c r="D872" s="546"/>
      <c r="F872" s="266"/>
      <c r="G872" s="266"/>
      <c r="H872" s="266"/>
    </row>
    <row r="873" spans="2:8" s="319" customFormat="1">
      <c r="B873" s="566"/>
      <c r="C873" s="546"/>
      <c r="D873" s="546"/>
      <c r="F873" s="266"/>
      <c r="G873" s="266"/>
      <c r="H873" s="266"/>
    </row>
    <row r="874" spans="2:8" s="319" customFormat="1">
      <c r="B874" s="566"/>
      <c r="C874" s="546"/>
      <c r="D874" s="546"/>
      <c r="F874" s="266"/>
      <c r="G874" s="266"/>
      <c r="H874" s="266"/>
    </row>
    <row r="875" spans="2:8" s="319" customFormat="1">
      <c r="B875" s="566"/>
      <c r="C875" s="546"/>
      <c r="D875" s="546"/>
      <c r="F875" s="266"/>
      <c r="G875" s="266"/>
      <c r="H875" s="266"/>
    </row>
    <row r="876" spans="2:8" s="319" customFormat="1">
      <c r="B876" s="566"/>
      <c r="C876" s="546"/>
      <c r="D876" s="546"/>
      <c r="F876" s="266"/>
      <c r="G876" s="266"/>
      <c r="H876" s="266"/>
    </row>
    <row r="877" spans="2:8" s="319" customFormat="1">
      <c r="B877" s="566"/>
      <c r="C877" s="546"/>
      <c r="D877" s="546"/>
      <c r="F877" s="266"/>
      <c r="G877" s="266"/>
      <c r="H877" s="266"/>
    </row>
    <row r="878" spans="2:8" s="319" customFormat="1">
      <c r="B878" s="566"/>
      <c r="C878" s="546"/>
      <c r="D878" s="546"/>
      <c r="F878" s="266"/>
      <c r="G878" s="266"/>
      <c r="H878" s="266"/>
    </row>
    <row r="879" spans="2:8" s="319" customFormat="1">
      <c r="B879" s="566"/>
      <c r="C879" s="546"/>
      <c r="D879" s="546"/>
      <c r="F879" s="266"/>
      <c r="G879" s="266"/>
      <c r="H879" s="266"/>
    </row>
    <row r="880" spans="2:8" s="319" customFormat="1">
      <c r="B880" s="566"/>
      <c r="C880" s="546"/>
      <c r="D880" s="546"/>
      <c r="F880" s="266"/>
      <c r="G880" s="266"/>
      <c r="H880" s="266"/>
    </row>
    <row r="881" spans="2:8" s="319" customFormat="1">
      <c r="B881" s="566"/>
      <c r="C881" s="546"/>
      <c r="D881" s="546"/>
      <c r="F881" s="266"/>
      <c r="G881" s="266"/>
      <c r="H881" s="266"/>
    </row>
    <row r="882" spans="2:8" s="319" customFormat="1">
      <c r="B882" s="566"/>
      <c r="C882" s="546"/>
      <c r="D882" s="546"/>
      <c r="F882" s="266"/>
      <c r="G882" s="266"/>
      <c r="H882" s="266"/>
    </row>
    <row r="883" spans="2:8" s="319" customFormat="1">
      <c r="B883" s="566"/>
      <c r="C883" s="546"/>
      <c r="D883" s="546"/>
      <c r="F883" s="266"/>
      <c r="G883" s="266"/>
      <c r="H883" s="266"/>
    </row>
    <row r="884" spans="2:8" s="319" customFormat="1">
      <c r="B884" s="566"/>
      <c r="C884" s="546"/>
      <c r="D884" s="546"/>
      <c r="F884" s="266"/>
      <c r="G884" s="266"/>
      <c r="H884" s="266"/>
    </row>
    <row r="885" spans="2:8" s="319" customFormat="1">
      <c r="B885" s="566"/>
      <c r="C885" s="546"/>
      <c r="D885" s="546"/>
      <c r="F885" s="266"/>
      <c r="G885" s="266"/>
      <c r="H885" s="266"/>
    </row>
    <row r="886" spans="2:8" s="319" customFormat="1">
      <c r="B886" s="566"/>
      <c r="C886" s="546"/>
      <c r="D886" s="546"/>
      <c r="F886" s="266"/>
      <c r="G886" s="266"/>
      <c r="H886" s="266"/>
    </row>
    <row r="887" spans="2:8" s="319" customFormat="1">
      <c r="B887" s="566"/>
      <c r="C887" s="546"/>
      <c r="D887" s="546"/>
      <c r="F887" s="266"/>
      <c r="G887" s="266"/>
      <c r="H887" s="266"/>
    </row>
    <row r="888" spans="2:8" s="319" customFormat="1">
      <c r="B888" s="566"/>
      <c r="C888" s="546"/>
      <c r="D888" s="546"/>
      <c r="F888" s="266"/>
      <c r="G888" s="266"/>
      <c r="H888" s="266"/>
    </row>
    <row r="889" spans="2:8" s="319" customFormat="1">
      <c r="B889" s="566"/>
      <c r="C889" s="546"/>
      <c r="D889" s="546"/>
      <c r="F889" s="266"/>
      <c r="G889" s="266"/>
      <c r="H889" s="266"/>
    </row>
    <row r="890" spans="2:8" s="319" customFormat="1">
      <c r="B890" s="566"/>
      <c r="C890" s="546"/>
      <c r="D890" s="546"/>
      <c r="F890" s="266"/>
      <c r="G890" s="266"/>
      <c r="H890" s="266"/>
    </row>
    <row r="891" spans="2:8" s="319" customFormat="1">
      <c r="B891" s="566"/>
      <c r="C891" s="546"/>
      <c r="D891" s="546"/>
      <c r="F891" s="266"/>
      <c r="G891" s="266"/>
      <c r="H891" s="266"/>
    </row>
    <row r="892" spans="2:8" s="319" customFormat="1">
      <c r="B892" s="566"/>
      <c r="C892" s="546"/>
      <c r="D892" s="546"/>
      <c r="F892" s="266"/>
      <c r="G892" s="266"/>
      <c r="H892" s="266"/>
    </row>
    <row r="893" spans="2:8" s="319" customFormat="1">
      <c r="B893" s="566"/>
      <c r="C893" s="546"/>
      <c r="D893" s="546"/>
      <c r="F893" s="266"/>
      <c r="G893" s="266"/>
      <c r="H893" s="266"/>
    </row>
    <row r="894" spans="2:8" s="319" customFormat="1">
      <c r="B894" s="566"/>
      <c r="C894" s="546"/>
      <c r="D894" s="546"/>
      <c r="F894" s="266"/>
      <c r="G894" s="266"/>
      <c r="H894" s="266"/>
    </row>
    <row r="895" spans="2:8" s="319" customFormat="1">
      <c r="B895" s="566"/>
      <c r="C895" s="546"/>
      <c r="D895" s="546"/>
      <c r="F895" s="266"/>
      <c r="G895" s="266"/>
      <c r="H895" s="266"/>
    </row>
    <row r="896" spans="2:8" s="319" customFormat="1">
      <c r="B896" s="566"/>
      <c r="C896" s="546"/>
      <c r="D896" s="546"/>
      <c r="F896" s="266"/>
      <c r="G896" s="266"/>
      <c r="H896" s="266"/>
    </row>
    <row r="897" spans="2:8" s="319" customFormat="1">
      <c r="B897" s="566"/>
      <c r="C897" s="546"/>
      <c r="D897" s="546"/>
      <c r="F897" s="266"/>
      <c r="G897" s="266"/>
      <c r="H897" s="266"/>
    </row>
    <row r="898" spans="2:8" s="319" customFormat="1">
      <c r="B898" s="566"/>
      <c r="C898" s="546"/>
      <c r="D898" s="546"/>
      <c r="F898" s="266"/>
      <c r="G898" s="266"/>
      <c r="H898" s="266"/>
    </row>
    <row r="899" spans="2:8" s="319" customFormat="1">
      <c r="B899" s="566"/>
      <c r="C899" s="546"/>
      <c r="D899" s="546"/>
      <c r="F899" s="266"/>
      <c r="G899" s="266"/>
      <c r="H899" s="266"/>
    </row>
    <row r="900" spans="2:8" s="319" customFormat="1">
      <c r="B900" s="566"/>
      <c r="C900" s="546"/>
      <c r="D900" s="546"/>
      <c r="F900" s="266"/>
      <c r="G900" s="266"/>
      <c r="H900" s="266"/>
    </row>
    <row r="901" spans="2:8" s="319" customFormat="1">
      <c r="B901" s="566"/>
      <c r="C901" s="546"/>
      <c r="D901" s="546"/>
      <c r="F901" s="266"/>
      <c r="G901" s="266"/>
      <c r="H901" s="266"/>
    </row>
    <row r="902" spans="2:8" s="319" customFormat="1">
      <c r="B902" s="566"/>
      <c r="C902" s="546"/>
      <c r="D902" s="546"/>
      <c r="F902" s="266"/>
      <c r="G902" s="266"/>
      <c r="H902" s="266"/>
    </row>
    <row r="903" spans="2:8" s="319" customFormat="1">
      <c r="B903" s="566"/>
      <c r="C903" s="546"/>
      <c r="D903" s="546"/>
      <c r="F903" s="266"/>
      <c r="G903" s="266"/>
      <c r="H903" s="266"/>
    </row>
    <row r="904" spans="2:8" s="319" customFormat="1">
      <c r="B904" s="566"/>
      <c r="C904" s="546"/>
      <c r="D904" s="546"/>
      <c r="F904" s="266"/>
      <c r="G904" s="266"/>
      <c r="H904" s="266"/>
    </row>
    <row r="905" spans="2:8" s="319" customFormat="1">
      <c r="B905" s="566"/>
      <c r="C905" s="546"/>
      <c r="D905" s="546"/>
      <c r="F905" s="266"/>
      <c r="G905" s="266"/>
      <c r="H905" s="266"/>
    </row>
    <row r="906" spans="2:8" s="319" customFormat="1">
      <c r="B906" s="566"/>
      <c r="C906" s="546"/>
      <c r="D906" s="546"/>
      <c r="F906" s="266"/>
      <c r="G906" s="266"/>
      <c r="H906" s="266"/>
    </row>
    <row r="907" spans="2:8" s="319" customFormat="1">
      <c r="B907" s="566"/>
      <c r="C907" s="546"/>
      <c r="D907" s="546"/>
      <c r="F907" s="266"/>
      <c r="G907" s="266"/>
      <c r="H907" s="266"/>
    </row>
    <row r="908" spans="2:8" s="319" customFormat="1">
      <c r="B908" s="566"/>
      <c r="C908" s="546"/>
      <c r="D908" s="546"/>
      <c r="F908" s="266"/>
      <c r="G908" s="266"/>
      <c r="H908" s="266"/>
    </row>
    <row r="909" spans="2:8" s="319" customFormat="1">
      <c r="B909" s="566"/>
      <c r="C909" s="546"/>
      <c r="D909" s="546"/>
      <c r="F909" s="266"/>
      <c r="G909" s="266"/>
      <c r="H909" s="266"/>
    </row>
    <row r="910" spans="2:8" s="319" customFormat="1">
      <c r="B910" s="566"/>
      <c r="C910" s="546"/>
      <c r="D910" s="546"/>
      <c r="F910" s="266"/>
      <c r="G910" s="266"/>
      <c r="H910" s="266"/>
    </row>
    <row r="911" spans="2:8" s="319" customFormat="1">
      <c r="B911" s="566"/>
      <c r="C911" s="546"/>
      <c r="D911" s="546"/>
      <c r="F911" s="266"/>
      <c r="G911" s="266"/>
      <c r="H911" s="266"/>
    </row>
    <row r="912" spans="2:8" s="319" customFormat="1">
      <c r="B912" s="566"/>
      <c r="C912" s="546"/>
      <c r="D912" s="546"/>
      <c r="F912" s="266"/>
      <c r="G912" s="266"/>
      <c r="H912" s="266"/>
    </row>
    <row r="913" spans="2:8" s="319" customFormat="1">
      <c r="B913" s="566"/>
      <c r="C913" s="546"/>
      <c r="D913" s="546"/>
      <c r="F913" s="266"/>
      <c r="G913" s="266"/>
      <c r="H913" s="266"/>
    </row>
    <row r="914" spans="2:8" s="319" customFormat="1">
      <c r="B914" s="566"/>
      <c r="C914" s="546"/>
      <c r="D914" s="546"/>
      <c r="F914" s="266"/>
      <c r="G914" s="266"/>
      <c r="H914" s="266"/>
    </row>
    <row r="915" spans="2:8" s="319" customFormat="1">
      <c r="B915" s="566"/>
      <c r="C915" s="546"/>
      <c r="D915" s="546"/>
      <c r="F915" s="266"/>
      <c r="G915" s="266"/>
      <c r="H915" s="266"/>
    </row>
    <row r="916" spans="2:8" s="319" customFormat="1">
      <c r="B916" s="566"/>
      <c r="C916" s="546"/>
      <c r="D916" s="546"/>
      <c r="F916" s="266"/>
      <c r="G916" s="266"/>
      <c r="H916" s="266"/>
    </row>
    <row r="917" spans="2:8" s="319" customFormat="1">
      <c r="B917" s="566"/>
      <c r="C917" s="546"/>
      <c r="D917" s="546"/>
      <c r="F917" s="266"/>
      <c r="G917" s="266"/>
      <c r="H917" s="266"/>
    </row>
    <row r="918" spans="2:8" s="319" customFormat="1">
      <c r="B918" s="566"/>
      <c r="C918" s="546"/>
      <c r="D918" s="546"/>
      <c r="F918" s="266"/>
      <c r="G918" s="266"/>
      <c r="H918" s="266"/>
    </row>
    <row r="919" spans="2:8" s="319" customFormat="1">
      <c r="B919" s="566"/>
      <c r="C919" s="546"/>
      <c r="D919" s="546"/>
      <c r="F919" s="266"/>
      <c r="G919" s="266"/>
      <c r="H919" s="266"/>
    </row>
    <row r="920" spans="2:8" s="319" customFormat="1">
      <c r="B920" s="566"/>
      <c r="C920" s="546"/>
      <c r="D920" s="546"/>
      <c r="F920" s="266"/>
      <c r="G920" s="266"/>
      <c r="H920" s="266"/>
    </row>
    <row r="921" spans="2:8" s="319" customFormat="1">
      <c r="B921" s="566"/>
      <c r="C921" s="546"/>
      <c r="D921" s="546"/>
      <c r="F921" s="266"/>
      <c r="G921" s="266"/>
      <c r="H921" s="266"/>
    </row>
    <row r="922" spans="2:8" s="319" customFormat="1">
      <c r="B922" s="566"/>
      <c r="C922" s="546"/>
      <c r="D922" s="546"/>
      <c r="F922" s="266"/>
      <c r="G922" s="266"/>
      <c r="H922" s="266"/>
    </row>
    <row r="923" spans="2:8" s="319" customFormat="1">
      <c r="B923" s="566"/>
      <c r="C923" s="546"/>
      <c r="D923" s="546"/>
      <c r="F923" s="266"/>
      <c r="G923" s="266"/>
      <c r="H923" s="266"/>
    </row>
    <row r="924" spans="2:8" s="319" customFormat="1">
      <c r="B924" s="566"/>
      <c r="C924" s="546"/>
      <c r="D924" s="546"/>
      <c r="F924" s="266"/>
      <c r="G924" s="266"/>
      <c r="H924" s="266"/>
    </row>
    <row r="925" spans="2:8" s="319" customFormat="1">
      <c r="B925" s="566"/>
      <c r="C925" s="546"/>
      <c r="D925" s="546"/>
      <c r="F925" s="266"/>
      <c r="G925" s="266"/>
      <c r="H925" s="266"/>
    </row>
    <row r="926" spans="2:8" s="319" customFormat="1">
      <c r="B926" s="566"/>
      <c r="C926" s="546"/>
      <c r="D926" s="546"/>
      <c r="F926" s="266"/>
      <c r="G926" s="266"/>
      <c r="H926" s="266"/>
    </row>
    <row r="927" spans="2:8" s="319" customFormat="1">
      <c r="B927" s="566"/>
      <c r="C927" s="546"/>
      <c r="D927" s="546"/>
      <c r="F927" s="266"/>
      <c r="G927" s="266"/>
      <c r="H927" s="266"/>
    </row>
    <row r="928" spans="2:8" s="319" customFormat="1">
      <c r="B928" s="566"/>
      <c r="C928" s="546"/>
      <c r="D928" s="546"/>
      <c r="F928" s="266"/>
      <c r="G928" s="266"/>
      <c r="H928" s="266"/>
    </row>
    <row r="929" spans="2:8" s="319" customFormat="1">
      <c r="B929" s="566"/>
      <c r="C929" s="546"/>
      <c r="D929" s="546"/>
      <c r="F929" s="266"/>
      <c r="G929" s="266"/>
      <c r="H929" s="266"/>
    </row>
    <row r="930" spans="2:8" s="319" customFormat="1">
      <c r="B930" s="566"/>
      <c r="C930" s="546"/>
      <c r="D930" s="546"/>
      <c r="F930" s="266"/>
      <c r="G930" s="266"/>
      <c r="H930" s="266"/>
    </row>
    <row r="931" spans="2:8" s="319" customFormat="1">
      <c r="B931" s="566"/>
      <c r="C931" s="546"/>
      <c r="D931" s="546"/>
      <c r="F931" s="266"/>
      <c r="G931" s="266"/>
      <c r="H931" s="266"/>
    </row>
    <row r="932" spans="2:8" s="319" customFormat="1">
      <c r="B932" s="566"/>
      <c r="C932" s="546"/>
      <c r="D932" s="546"/>
      <c r="F932" s="266"/>
      <c r="G932" s="266"/>
      <c r="H932" s="266"/>
    </row>
    <row r="933" spans="2:8" s="319" customFormat="1">
      <c r="B933" s="566"/>
      <c r="C933" s="546"/>
      <c r="D933" s="546"/>
      <c r="F933" s="266"/>
      <c r="G933" s="266"/>
      <c r="H933" s="266"/>
    </row>
    <row r="934" spans="2:8" s="319" customFormat="1">
      <c r="B934" s="566"/>
      <c r="C934" s="546"/>
      <c r="D934" s="546"/>
      <c r="F934" s="266"/>
      <c r="G934" s="266"/>
      <c r="H934" s="266"/>
    </row>
    <row r="935" spans="2:8" s="319" customFormat="1">
      <c r="B935" s="566"/>
      <c r="C935" s="546"/>
      <c r="D935" s="546"/>
      <c r="F935" s="266"/>
      <c r="G935" s="266"/>
      <c r="H935" s="266"/>
    </row>
    <row r="936" spans="2:8" s="319" customFormat="1">
      <c r="B936" s="566"/>
      <c r="C936" s="546"/>
      <c r="D936" s="546"/>
      <c r="F936" s="266"/>
      <c r="G936" s="266"/>
      <c r="H936" s="266"/>
    </row>
    <row r="937" spans="2:8" s="319" customFormat="1">
      <c r="B937" s="566"/>
      <c r="C937" s="546"/>
      <c r="D937" s="546"/>
      <c r="F937" s="266"/>
      <c r="G937" s="266"/>
      <c r="H937" s="266"/>
    </row>
    <row r="938" spans="2:8" s="319" customFormat="1">
      <c r="B938" s="566"/>
      <c r="C938" s="546"/>
      <c r="D938" s="546"/>
      <c r="F938" s="266"/>
      <c r="G938" s="266"/>
      <c r="H938" s="266"/>
    </row>
    <row r="939" spans="2:8" s="319" customFormat="1">
      <c r="B939" s="566"/>
      <c r="C939" s="546"/>
      <c r="D939" s="546"/>
      <c r="F939" s="266"/>
      <c r="G939" s="266"/>
      <c r="H939" s="266"/>
    </row>
    <row r="940" spans="2:8" s="319" customFormat="1">
      <c r="B940" s="566"/>
      <c r="C940" s="546"/>
      <c r="D940" s="546"/>
      <c r="F940" s="266"/>
      <c r="G940" s="266"/>
      <c r="H940" s="266"/>
    </row>
    <row r="941" spans="2:8" s="319" customFormat="1">
      <c r="B941" s="566"/>
      <c r="C941" s="546"/>
      <c r="D941" s="546"/>
      <c r="F941" s="266"/>
      <c r="G941" s="266"/>
      <c r="H941" s="266"/>
    </row>
    <row r="942" spans="2:8" s="319" customFormat="1">
      <c r="B942" s="566"/>
      <c r="C942" s="546"/>
      <c r="D942" s="546"/>
      <c r="F942" s="266"/>
      <c r="G942" s="266"/>
      <c r="H942" s="266"/>
    </row>
    <row r="943" spans="2:8" s="319" customFormat="1">
      <c r="B943" s="566"/>
      <c r="C943" s="546"/>
      <c r="D943" s="546"/>
      <c r="F943" s="266"/>
      <c r="G943" s="266"/>
      <c r="H943" s="266"/>
    </row>
    <row r="944" spans="2:8" s="319" customFormat="1">
      <c r="B944" s="566"/>
      <c r="C944" s="546"/>
      <c r="D944" s="546"/>
      <c r="F944" s="266"/>
      <c r="G944" s="266"/>
      <c r="H944" s="266"/>
    </row>
    <row r="945" spans="2:8" s="319" customFormat="1">
      <c r="B945" s="566"/>
      <c r="C945" s="546"/>
      <c r="D945" s="546"/>
      <c r="F945" s="266"/>
      <c r="G945" s="266"/>
      <c r="H945" s="266"/>
    </row>
    <row r="946" spans="2:8" s="319" customFormat="1">
      <c r="B946" s="566"/>
      <c r="C946" s="546"/>
      <c r="D946" s="546"/>
      <c r="F946" s="266"/>
      <c r="G946" s="266"/>
      <c r="H946" s="266"/>
    </row>
    <row r="947" spans="2:8" s="319" customFormat="1">
      <c r="B947" s="566"/>
      <c r="C947" s="546"/>
      <c r="D947" s="546"/>
      <c r="F947" s="266"/>
      <c r="G947" s="266"/>
      <c r="H947" s="266"/>
    </row>
    <row r="948" spans="2:8" s="319" customFormat="1">
      <c r="B948" s="566"/>
      <c r="C948" s="546"/>
      <c r="D948" s="546"/>
      <c r="F948" s="266"/>
      <c r="G948" s="266"/>
      <c r="H948" s="266"/>
    </row>
    <row r="949" spans="2:8" s="319" customFormat="1">
      <c r="B949" s="566"/>
      <c r="C949" s="546"/>
      <c r="D949" s="546"/>
      <c r="F949" s="266"/>
      <c r="G949" s="266"/>
      <c r="H949" s="266"/>
    </row>
    <row r="950" spans="2:8" s="319" customFormat="1">
      <c r="B950" s="566"/>
      <c r="C950" s="546"/>
      <c r="D950" s="546"/>
      <c r="F950" s="266"/>
      <c r="G950" s="266"/>
      <c r="H950" s="266"/>
    </row>
    <row r="951" spans="2:8" s="319" customFormat="1">
      <c r="B951" s="566"/>
      <c r="C951" s="546"/>
      <c r="D951" s="546"/>
      <c r="F951" s="266"/>
      <c r="G951" s="266"/>
      <c r="H951" s="266"/>
    </row>
    <row r="952" spans="2:8" s="319" customFormat="1">
      <c r="B952" s="566"/>
      <c r="C952" s="546"/>
      <c r="D952" s="546"/>
      <c r="F952" s="266"/>
      <c r="G952" s="266"/>
      <c r="H952" s="266"/>
    </row>
    <row r="953" spans="2:8" s="319" customFormat="1">
      <c r="B953" s="566"/>
      <c r="C953" s="546"/>
      <c r="D953" s="546"/>
      <c r="F953" s="266"/>
      <c r="G953" s="266"/>
      <c r="H953" s="266"/>
    </row>
    <row r="954" spans="2:8" s="319" customFormat="1">
      <c r="B954" s="566"/>
      <c r="C954" s="546"/>
      <c r="D954" s="546"/>
      <c r="F954" s="266"/>
      <c r="G954" s="266"/>
      <c r="H954" s="266"/>
    </row>
    <row r="955" spans="2:8" s="319" customFormat="1">
      <c r="B955" s="566"/>
      <c r="C955" s="546"/>
      <c r="D955" s="546"/>
      <c r="F955" s="266"/>
      <c r="G955" s="266"/>
      <c r="H955" s="266"/>
    </row>
    <row r="956" spans="2:8" s="319" customFormat="1">
      <c r="B956" s="566"/>
      <c r="C956" s="546"/>
      <c r="D956" s="546"/>
      <c r="F956" s="266"/>
      <c r="G956" s="266"/>
      <c r="H956" s="266"/>
    </row>
    <row r="957" spans="2:8" s="319" customFormat="1">
      <c r="B957" s="566"/>
      <c r="C957" s="546"/>
      <c r="D957" s="546"/>
      <c r="F957" s="266"/>
      <c r="G957" s="266"/>
      <c r="H957" s="266"/>
    </row>
    <row r="958" spans="2:8" s="319" customFormat="1">
      <c r="B958" s="566"/>
      <c r="C958" s="546"/>
      <c r="D958" s="546"/>
      <c r="F958" s="266"/>
      <c r="G958" s="266"/>
      <c r="H958" s="266"/>
    </row>
    <row r="959" spans="2:8" s="319" customFormat="1">
      <c r="B959" s="566"/>
      <c r="C959" s="546"/>
      <c r="D959" s="546"/>
      <c r="F959" s="266"/>
      <c r="G959" s="266"/>
      <c r="H959" s="266"/>
    </row>
    <row r="960" spans="2:8" s="319" customFormat="1">
      <c r="B960" s="566"/>
      <c r="C960" s="546"/>
      <c r="D960" s="546"/>
      <c r="F960" s="266"/>
      <c r="G960" s="266"/>
      <c r="H960" s="266"/>
    </row>
    <row r="961" spans="2:8" s="319" customFormat="1">
      <c r="B961" s="566"/>
      <c r="C961" s="546"/>
      <c r="D961" s="546"/>
      <c r="F961" s="266"/>
      <c r="G961" s="266"/>
      <c r="H961" s="266"/>
    </row>
    <row r="962" spans="2:8" s="319" customFormat="1">
      <c r="B962" s="566"/>
      <c r="C962" s="546"/>
      <c r="D962" s="546"/>
      <c r="F962" s="266"/>
      <c r="G962" s="266"/>
      <c r="H962" s="266"/>
    </row>
    <row r="963" spans="2:8" s="319" customFormat="1">
      <c r="B963" s="566"/>
      <c r="C963" s="546"/>
      <c r="D963" s="546"/>
      <c r="F963" s="266"/>
      <c r="G963" s="266"/>
      <c r="H963" s="266"/>
    </row>
    <row r="964" spans="2:8" s="319" customFormat="1">
      <c r="B964" s="566"/>
      <c r="C964" s="546"/>
      <c r="D964" s="546"/>
      <c r="F964" s="266"/>
      <c r="G964" s="266"/>
      <c r="H964" s="266"/>
    </row>
    <row r="965" spans="2:8" s="319" customFormat="1">
      <c r="B965" s="566"/>
      <c r="C965" s="546"/>
      <c r="D965" s="546"/>
      <c r="F965" s="266"/>
      <c r="G965" s="266"/>
      <c r="H965" s="266"/>
    </row>
    <row r="966" spans="2:8" s="319" customFormat="1">
      <c r="B966" s="566"/>
      <c r="C966" s="546"/>
      <c r="D966" s="546"/>
      <c r="F966" s="266"/>
      <c r="G966" s="266"/>
      <c r="H966" s="266"/>
    </row>
    <row r="967" spans="2:8" s="319" customFormat="1">
      <c r="B967" s="566"/>
      <c r="C967" s="546"/>
      <c r="D967" s="546"/>
      <c r="F967" s="266"/>
      <c r="G967" s="266"/>
      <c r="H967" s="266"/>
    </row>
    <row r="968" spans="2:8" s="319" customFormat="1">
      <c r="B968" s="566"/>
      <c r="C968" s="546"/>
      <c r="D968" s="546"/>
      <c r="F968" s="266"/>
      <c r="G968" s="266"/>
      <c r="H968" s="266"/>
    </row>
    <row r="969" spans="2:8" s="319" customFormat="1">
      <c r="B969" s="566"/>
      <c r="C969" s="546"/>
      <c r="D969" s="546"/>
      <c r="F969" s="266"/>
      <c r="G969" s="266"/>
      <c r="H969" s="266"/>
    </row>
    <row r="970" spans="2:8" s="319" customFormat="1">
      <c r="B970" s="566"/>
      <c r="C970" s="546"/>
      <c r="D970" s="546"/>
      <c r="F970" s="266"/>
      <c r="G970" s="266"/>
      <c r="H970" s="266"/>
    </row>
    <row r="971" spans="2:8" s="319" customFormat="1">
      <c r="B971" s="566"/>
      <c r="C971" s="546"/>
      <c r="D971" s="546"/>
      <c r="F971" s="266"/>
      <c r="G971" s="266"/>
      <c r="H971" s="266"/>
    </row>
    <row r="972" spans="2:8" s="319" customFormat="1">
      <c r="B972" s="566"/>
      <c r="C972" s="546"/>
      <c r="D972" s="546"/>
      <c r="F972" s="266"/>
      <c r="G972" s="266"/>
      <c r="H972" s="266"/>
    </row>
    <row r="973" spans="2:8" s="319" customFormat="1">
      <c r="B973" s="566"/>
      <c r="C973" s="546"/>
      <c r="D973" s="546"/>
      <c r="F973" s="266"/>
      <c r="G973" s="266"/>
      <c r="H973" s="266"/>
    </row>
    <row r="974" spans="2:8" s="319" customFormat="1">
      <c r="B974" s="566"/>
      <c r="C974" s="546"/>
      <c r="D974" s="546"/>
      <c r="F974" s="266"/>
      <c r="G974" s="266"/>
      <c r="H974" s="266"/>
    </row>
    <row r="975" spans="2:8" s="319" customFormat="1">
      <c r="B975" s="566"/>
      <c r="C975" s="546"/>
      <c r="D975" s="546"/>
      <c r="F975" s="266"/>
      <c r="G975" s="266"/>
      <c r="H975" s="266"/>
    </row>
    <row r="976" spans="2:8" s="319" customFormat="1">
      <c r="B976" s="566"/>
      <c r="C976" s="546"/>
      <c r="D976" s="546"/>
      <c r="F976" s="266"/>
      <c r="G976" s="266"/>
      <c r="H976" s="266"/>
    </row>
    <row r="977" spans="2:8" s="319" customFormat="1">
      <c r="B977" s="566"/>
      <c r="C977" s="546"/>
      <c r="D977" s="546"/>
      <c r="F977" s="266"/>
      <c r="G977" s="266"/>
      <c r="H977" s="266"/>
    </row>
    <row r="978" spans="2:8" s="319" customFormat="1">
      <c r="B978" s="566"/>
      <c r="C978" s="546"/>
      <c r="D978" s="546"/>
      <c r="F978" s="266"/>
      <c r="G978" s="266"/>
      <c r="H978" s="266"/>
    </row>
    <row r="979" spans="2:8" s="319" customFormat="1">
      <c r="B979" s="566"/>
      <c r="C979" s="546"/>
      <c r="D979" s="546"/>
      <c r="F979" s="266"/>
      <c r="G979" s="266"/>
      <c r="H979" s="266"/>
    </row>
    <row r="980" spans="2:8" s="319" customFormat="1">
      <c r="B980" s="566"/>
      <c r="C980" s="546"/>
      <c r="D980" s="546"/>
      <c r="F980" s="266"/>
      <c r="G980" s="266"/>
      <c r="H980" s="266"/>
    </row>
    <row r="981" spans="2:8" s="319" customFormat="1">
      <c r="B981" s="566"/>
      <c r="C981" s="546"/>
      <c r="D981" s="546"/>
      <c r="F981" s="266"/>
      <c r="G981" s="266"/>
      <c r="H981" s="266"/>
    </row>
    <row r="982" spans="2:8" s="319" customFormat="1">
      <c r="B982" s="566"/>
      <c r="C982" s="546"/>
      <c r="D982" s="546"/>
      <c r="F982" s="266"/>
      <c r="G982" s="266"/>
      <c r="H982" s="266"/>
    </row>
    <row r="983" spans="2:8" s="319" customFormat="1">
      <c r="B983" s="566"/>
      <c r="C983" s="546"/>
      <c r="D983" s="546"/>
      <c r="F983" s="266"/>
      <c r="G983" s="266"/>
      <c r="H983" s="266"/>
    </row>
    <row r="984" spans="2:8" s="319" customFormat="1">
      <c r="B984" s="566"/>
      <c r="C984" s="546"/>
      <c r="D984" s="546"/>
      <c r="F984" s="266"/>
      <c r="G984" s="266"/>
      <c r="H984" s="266"/>
    </row>
    <row r="985" spans="2:8" s="319" customFormat="1">
      <c r="B985" s="566"/>
      <c r="C985" s="546"/>
      <c r="D985" s="546"/>
      <c r="F985" s="266"/>
      <c r="G985" s="266"/>
      <c r="H985" s="266"/>
    </row>
    <row r="986" spans="2:8" s="319" customFormat="1">
      <c r="B986" s="566"/>
      <c r="C986" s="546"/>
      <c r="D986" s="546"/>
      <c r="F986" s="266"/>
      <c r="G986" s="266"/>
      <c r="H986" s="266"/>
    </row>
    <row r="987" spans="2:8" s="319" customFormat="1">
      <c r="B987" s="566"/>
      <c r="C987" s="546"/>
      <c r="D987" s="546"/>
      <c r="F987" s="266"/>
      <c r="G987" s="266"/>
      <c r="H987" s="266"/>
    </row>
    <row r="988" spans="2:8" s="319" customFormat="1">
      <c r="B988" s="566"/>
      <c r="C988" s="546"/>
      <c r="D988" s="546"/>
      <c r="F988" s="266"/>
      <c r="G988" s="266"/>
      <c r="H988" s="266"/>
    </row>
    <row r="989" spans="2:8" s="319" customFormat="1">
      <c r="B989" s="566"/>
      <c r="C989" s="546"/>
      <c r="D989" s="546"/>
      <c r="F989" s="266"/>
      <c r="G989" s="266"/>
      <c r="H989" s="266"/>
    </row>
    <row r="990" spans="2:8" s="319" customFormat="1">
      <c r="B990" s="566"/>
      <c r="C990" s="546"/>
      <c r="D990" s="546"/>
      <c r="F990" s="266"/>
      <c r="G990" s="266"/>
      <c r="H990" s="266"/>
    </row>
    <row r="991" spans="2:8" s="319" customFormat="1">
      <c r="B991" s="566"/>
      <c r="C991" s="546"/>
      <c r="D991" s="546"/>
      <c r="F991" s="266"/>
      <c r="G991" s="266"/>
      <c r="H991" s="266"/>
    </row>
    <row r="992" spans="2:8" s="319" customFormat="1">
      <c r="B992" s="566"/>
      <c r="C992" s="546"/>
      <c r="D992" s="546"/>
      <c r="F992" s="266"/>
      <c r="G992" s="266"/>
      <c r="H992" s="266"/>
    </row>
    <row r="993" spans="2:8" s="319" customFormat="1">
      <c r="B993" s="566"/>
      <c r="C993" s="546"/>
      <c r="D993" s="546"/>
      <c r="F993" s="266"/>
      <c r="G993" s="266"/>
      <c r="H993" s="266"/>
    </row>
    <row r="994" spans="2:8" s="319" customFormat="1">
      <c r="B994" s="566"/>
      <c r="C994" s="546"/>
      <c r="D994" s="546"/>
      <c r="F994" s="266"/>
      <c r="G994" s="266"/>
      <c r="H994" s="266"/>
    </row>
    <row r="995" spans="2:8" s="319" customFormat="1">
      <c r="B995" s="566"/>
      <c r="C995" s="546"/>
      <c r="D995" s="546"/>
      <c r="F995" s="266"/>
      <c r="G995" s="266"/>
      <c r="H995" s="266"/>
    </row>
    <row r="996" spans="2:8" s="319" customFormat="1">
      <c r="B996" s="566"/>
      <c r="C996" s="546"/>
      <c r="D996" s="546"/>
      <c r="F996" s="266"/>
      <c r="G996" s="266"/>
      <c r="H996" s="266"/>
    </row>
    <row r="997" spans="2:8" s="319" customFormat="1">
      <c r="B997" s="566"/>
      <c r="C997" s="546"/>
      <c r="D997" s="546"/>
      <c r="F997" s="266"/>
      <c r="G997" s="266"/>
      <c r="H997" s="266"/>
    </row>
    <row r="998" spans="2:8" s="319" customFormat="1">
      <c r="B998" s="566"/>
      <c r="C998" s="546"/>
      <c r="D998" s="546"/>
      <c r="F998" s="266"/>
      <c r="G998" s="266"/>
      <c r="H998" s="266"/>
    </row>
    <row r="999" spans="2:8" s="319" customFormat="1">
      <c r="B999" s="566"/>
      <c r="C999" s="546"/>
      <c r="D999" s="546"/>
      <c r="F999" s="266"/>
      <c r="G999" s="266"/>
      <c r="H999" s="266"/>
    </row>
    <row r="1000" spans="2:8" s="319" customFormat="1">
      <c r="B1000" s="566"/>
      <c r="C1000" s="546"/>
      <c r="D1000" s="546"/>
      <c r="F1000" s="266"/>
      <c r="G1000" s="266"/>
      <c r="H1000" s="266"/>
    </row>
    <row r="1001" spans="2:8" s="319" customFormat="1">
      <c r="B1001" s="566"/>
      <c r="C1001" s="546"/>
      <c r="D1001" s="546"/>
      <c r="F1001" s="266"/>
      <c r="G1001" s="266"/>
      <c r="H1001" s="266"/>
    </row>
    <row r="1002" spans="2:8" s="319" customFormat="1">
      <c r="B1002" s="566"/>
      <c r="C1002" s="546"/>
      <c r="D1002" s="546"/>
      <c r="F1002" s="266"/>
      <c r="G1002" s="266"/>
      <c r="H1002" s="266"/>
    </row>
    <row r="1003" spans="2:8" s="319" customFormat="1">
      <c r="B1003" s="566"/>
      <c r="C1003" s="546"/>
      <c r="D1003" s="546"/>
      <c r="F1003" s="266"/>
      <c r="G1003" s="266"/>
      <c r="H1003" s="266"/>
    </row>
    <row r="1004" spans="2:8" s="319" customFormat="1">
      <c r="B1004" s="566"/>
      <c r="C1004" s="546"/>
      <c r="D1004" s="546"/>
      <c r="F1004" s="266"/>
      <c r="G1004" s="266"/>
      <c r="H1004" s="266"/>
    </row>
    <row r="1005" spans="2:8" s="319" customFormat="1">
      <c r="B1005" s="566"/>
      <c r="C1005" s="546"/>
      <c r="D1005" s="546"/>
      <c r="F1005" s="266"/>
      <c r="G1005" s="266"/>
      <c r="H1005" s="266"/>
    </row>
    <row r="1006" spans="2:8" s="319" customFormat="1">
      <c r="B1006" s="566"/>
      <c r="C1006" s="546"/>
      <c r="D1006" s="546"/>
      <c r="F1006" s="266"/>
      <c r="G1006" s="266"/>
      <c r="H1006" s="266"/>
    </row>
    <row r="1007" spans="2:8" s="319" customFormat="1">
      <c r="B1007" s="566"/>
      <c r="C1007" s="546"/>
      <c r="D1007" s="546"/>
      <c r="F1007" s="266"/>
      <c r="G1007" s="266"/>
      <c r="H1007" s="266"/>
    </row>
    <row r="1008" spans="2:8" s="319" customFormat="1">
      <c r="B1008" s="566"/>
      <c r="C1008" s="546"/>
      <c r="D1008" s="546"/>
      <c r="F1008" s="266"/>
      <c r="G1008" s="266"/>
      <c r="H1008" s="266"/>
    </row>
    <row r="1009" spans="2:8" s="319" customFormat="1">
      <c r="B1009" s="566"/>
      <c r="C1009" s="546"/>
      <c r="D1009" s="546"/>
      <c r="F1009" s="266"/>
      <c r="G1009" s="266"/>
      <c r="H1009" s="266"/>
    </row>
    <row r="1010" spans="2:8" s="319" customFormat="1">
      <c r="B1010" s="566"/>
      <c r="C1010" s="546"/>
      <c r="D1010" s="546"/>
      <c r="F1010" s="266"/>
      <c r="G1010" s="266"/>
      <c r="H1010" s="266"/>
    </row>
    <row r="1011" spans="2:8" s="319" customFormat="1">
      <c r="B1011" s="566"/>
      <c r="C1011" s="546"/>
      <c r="D1011" s="546"/>
      <c r="F1011" s="266"/>
      <c r="G1011" s="266"/>
      <c r="H1011" s="266"/>
    </row>
    <row r="1012" spans="2:8" s="319" customFormat="1">
      <c r="B1012" s="566"/>
      <c r="C1012" s="546"/>
      <c r="D1012" s="546"/>
      <c r="F1012" s="266"/>
      <c r="G1012" s="266"/>
      <c r="H1012" s="266"/>
    </row>
    <row r="1013" spans="2:8" s="319" customFormat="1">
      <c r="B1013" s="566"/>
      <c r="C1013" s="546"/>
      <c r="D1013" s="546"/>
      <c r="F1013" s="266"/>
      <c r="G1013" s="266"/>
      <c r="H1013" s="266"/>
    </row>
    <row r="1014" spans="2:8" s="319" customFormat="1">
      <c r="B1014" s="566"/>
      <c r="C1014" s="546"/>
      <c r="D1014" s="546"/>
      <c r="F1014" s="266"/>
      <c r="G1014" s="266"/>
      <c r="H1014" s="266"/>
    </row>
    <row r="1015" spans="2:8" s="319" customFormat="1">
      <c r="B1015" s="566"/>
      <c r="C1015" s="546"/>
      <c r="D1015" s="546"/>
      <c r="F1015" s="266"/>
      <c r="G1015" s="266"/>
      <c r="H1015" s="266"/>
    </row>
    <row r="1016" spans="2:8" s="319" customFormat="1">
      <c r="B1016" s="566"/>
      <c r="C1016" s="546"/>
      <c r="D1016" s="546"/>
      <c r="F1016" s="266"/>
      <c r="G1016" s="266"/>
      <c r="H1016" s="266"/>
    </row>
    <row r="1017" spans="2:8" s="319" customFormat="1">
      <c r="B1017" s="566"/>
      <c r="C1017" s="546"/>
      <c r="D1017" s="546"/>
      <c r="F1017" s="266"/>
      <c r="G1017" s="266"/>
      <c r="H1017" s="266"/>
    </row>
    <row r="1018" spans="2:8" s="319" customFormat="1">
      <c r="B1018" s="566"/>
      <c r="C1018" s="546"/>
      <c r="D1018" s="546"/>
      <c r="F1018" s="266"/>
      <c r="G1018" s="266"/>
      <c r="H1018" s="266"/>
    </row>
    <row r="1019" spans="2:8" s="319" customFormat="1">
      <c r="B1019" s="566"/>
      <c r="C1019" s="546"/>
      <c r="D1019" s="546"/>
      <c r="F1019" s="266"/>
      <c r="G1019" s="266"/>
      <c r="H1019" s="266"/>
    </row>
    <row r="1020" spans="2:8" s="319" customFormat="1">
      <c r="B1020" s="566"/>
      <c r="C1020" s="546"/>
      <c r="D1020" s="546"/>
      <c r="F1020" s="266"/>
      <c r="G1020" s="266"/>
      <c r="H1020" s="266"/>
    </row>
    <row r="1021" spans="2:8" s="319" customFormat="1">
      <c r="B1021" s="566"/>
      <c r="C1021" s="546"/>
      <c r="D1021" s="546"/>
      <c r="F1021" s="266"/>
      <c r="G1021" s="266"/>
      <c r="H1021" s="266"/>
    </row>
    <row r="1022" spans="2:8" s="319" customFormat="1">
      <c r="B1022" s="566"/>
      <c r="C1022" s="546"/>
      <c r="D1022" s="546"/>
      <c r="F1022" s="266"/>
      <c r="G1022" s="266"/>
      <c r="H1022" s="266"/>
    </row>
    <row r="1023" spans="2:8" s="319" customFormat="1">
      <c r="B1023" s="566"/>
      <c r="C1023" s="546"/>
      <c r="D1023" s="546"/>
      <c r="F1023" s="266"/>
      <c r="G1023" s="266"/>
      <c r="H1023" s="266"/>
    </row>
    <row r="1024" spans="2:8" s="319" customFormat="1">
      <c r="B1024" s="566"/>
      <c r="C1024" s="546"/>
      <c r="D1024" s="546"/>
      <c r="F1024" s="266"/>
      <c r="G1024" s="266"/>
      <c r="H1024" s="266"/>
    </row>
    <row r="1025" spans="2:8" s="319" customFormat="1">
      <c r="B1025" s="566"/>
      <c r="C1025" s="546"/>
      <c r="D1025" s="546"/>
      <c r="F1025" s="266"/>
      <c r="G1025" s="266"/>
      <c r="H1025" s="266"/>
    </row>
    <row r="1026" spans="2:8" s="319" customFormat="1">
      <c r="B1026" s="566"/>
      <c r="C1026" s="546"/>
      <c r="D1026" s="546"/>
      <c r="F1026" s="266"/>
      <c r="G1026" s="266"/>
      <c r="H1026" s="266"/>
    </row>
    <row r="1027" spans="2:8" s="319" customFormat="1">
      <c r="B1027" s="566"/>
      <c r="C1027" s="546"/>
      <c r="D1027" s="546"/>
      <c r="F1027" s="266"/>
      <c r="G1027" s="266"/>
      <c r="H1027" s="266"/>
    </row>
    <row r="1028" spans="2:8" s="319" customFormat="1">
      <c r="B1028" s="566"/>
      <c r="C1028" s="546"/>
      <c r="D1028" s="546"/>
      <c r="F1028" s="266"/>
      <c r="G1028" s="266"/>
      <c r="H1028" s="266"/>
    </row>
    <row r="1029" spans="2:8" s="319" customFormat="1">
      <c r="B1029" s="566"/>
      <c r="C1029" s="546"/>
      <c r="D1029" s="546"/>
      <c r="F1029" s="266"/>
      <c r="G1029" s="266"/>
      <c r="H1029" s="266"/>
    </row>
    <row r="1030" spans="2:8" s="319" customFormat="1">
      <c r="B1030" s="566"/>
      <c r="C1030" s="546"/>
      <c r="D1030" s="546"/>
      <c r="F1030" s="266"/>
      <c r="G1030" s="266"/>
      <c r="H1030" s="266"/>
    </row>
    <row r="1031" spans="2:8" s="319" customFormat="1">
      <c r="B1031" s="566"/>
      <c r="C1031" s="546"/>
      <c r="D1031" s="546"/>
      <c r="F1031" s="266"/>
      <c r="G1031" s="266"/>
      <c r="H1031" s="266"/>
    </row>
    <row r="1032" spans="2:8" s="319" customFormat="1">
      <c r="B1032" s="566"/>
      <c r="C1032" s="546"/>
      <c r="D1032" s="546"/>
      <c r="F1032" s="266"/>
      <c r="G1032" s="266"/>
      <c r="H1032" s="266"/>
    </row>
    <row r="1033" spans="2:8" s="319" customFormat="1">
      <c r="B1033" s="566"/>
      <c r="C1033" s="546"/>
      <c r="D1033" s="546"/>
      <c r="F1033" s="266"/>
      <c r="G1033" s="266"/>
      <c r="H1033" s="266"/>
    </row>
    <row r="1034" spans="2:8" s="319" customFormat="1">
      <c r="B1034" s="566"/>
      <c r="C1034" s="546"/>
      <c r="D1034" s="546"/>
      <c r="F1034" s="266"/>
      <c r="G1034" s="266"/>
      <c r="H1034" s="266"/>
    </row>
    <row r="1035" spans="2:8" s="319" customFormat="1">
      <c r="B1035" s="566"/>
      <c r="C1035" s="546"/>
      <c r="D1035" s="546"/>
      <c r="F1035" s="266"/>
      <c r="G1035" s="266"/>
      <c r="H1035" s="266"/>
    </row>
    <row r="1036" spans="2:8" s="319" customFormat="1">
      <c r="B1036" s="566"/>
      <c r="C1036" s="546"/>
      <c r="D1036" s="546"/>
      <c r="F1036" s="266"/>
      <c r="G1036" s="266"/>
      <c r="H1036" s="266"/>
    </row>
    <row r="1037" spans="2:8" s="319" customFormat="1">
      <c r="B1037" s="566"/>
      <c r="C1037" s="546"/>
      <c r="D1037" s="546"/>
      <c r="F1037" s="266"/>
      <c r="G1037" s="266"/>
      <c r="H1037" s="266"/>
    </row>
    <row r="1038" spans="2:8" s="319" customFormat="1">
      <c r="B1038" s="566"/>
      <c r="C1038" s="546"/>
      <c r="D1038" s="546"/>
      <c r="F1038" s="266"/>
      <c r="G1038" s="266"/>
      <c r="H1038" s="266"/>
    </row>
    <row r="1039" spans="2:8" s="319" customFormat="1">
      <c r="B1039" s="566"/>
      <c r="C1039" s="546"/>
      <c r="D1039" s="546"/>
      <c r="F1039" s="266"/>
      <c r="G1039" s="266"/>
      <c r="H1039" s="266"/>
    </row>
    <row r="1040" spans="2:8" s="319" customFormat="1">
      <c r="B1040" s="566"/>
      <c r="C1040" s="546"/>
      <c r="D1040" s="546"/>
      <c r="F1040" s="266"/>
      <c r="G1040" s="266"/>
      <c r="H1040" s="266"/>
    </row>
    <row r="1041" spans="2:8" s="319" customFormat="1">
      <c r="B1041" s="566"/>
      <c r="C1041" s="546"/>
      <c r="D1041" s="546"/>
      <c r="F1041" s="266"/>
      <c r="G1041" s="266"/>
      <c r="H1041" s="266"/>
    </row>
    <row r="1042" spans="2:8" s="319" customFormat="1">
      <c r="B1042" s="566"/>
      <c r="C1042" s="546"/>
      <c r="D1042" s="546"/>
      <c r="F1042" s="266"/>
      <c r="G1042" s="266"/>
      <c r="H1042" s="266"/>
    </row>
    <row r="1043" spans="2:8" s="319" customFormat="1">
      <c r="B1043" s="566"/>
      <c r="C1043" s="546"/>
      <c r="D1043" s="546"/>
      <c r="F1043" s="266"/>
      <c r="G1043" s="266"/>
      <c r="H1043" s="266"/>
    </row>
    <row r="1044" spans="2:8" s="319" customFormat="1">
      <c r="B1044" s="566"/>
      <c r="C1044" s="546"/>
      <c r="D1044" s="546"/>
      <c r="F1044" s="266"/>
      <c r="G1044" s="266"/>
      <c r="H1044" s="266"/>
    </row>
    <row r="1045" spans="2:8" s="319" customFormat="1">
      <c r="B1045" s="566"/>
      <c r="C1045" s="546"/>
      <c r="D1045" s="546"/>
      <c r="F1045" s="266"/>
      <c r="G1045" s="266"/>
      <c r="H1045" s="266"/>
    </row>
    <row r="1046" spans="2:8" s="319" customFormat="1">
      <c r="B1046" s="566"/>
      <c r="C1046" s="546"/>
      <c r="D1046" s="546"/>
      <c r="F1046" s="266"/>
      <c r="G1046" s="266"/>
      <c r="H1046" s="266"/>
    </row>
    <row r="1047" spans="2:8" s="319" customFormat="1">
      <c r="B1047" s="566"/>
      <c r="C1047" s="546"/>
      <c r="D1047" s="546"/>
      <c r="F1047" s="266"/>
      <c r="G1047" s="266"/>
      <c r="H1047" s="266"/>
    </row>
    <row r="1048" spans="2:8" s="319" customFormat="1">
      <c r="B1048" s="566"/>
      <c r="C1048" s="546"/>
      <c r="D1048" s="546"/>
      <c r="F1048" s="266"/>
      <c r="G1048" s="266"/>
      <c r="H1048" s="266"/>
    </row>
    <row r="1049" spans="2:8" s="319" customFormat="1">
      <c r="B1049" s="566"/>
      <c r="C1049" s="546"/>
      <c r="D1049" s="546"/>
      <c r="F1049" s="266"/>
      <c r="G1049" s="266"/>
      <c r="H1049" s="266"/>
    </row>
    <row r="1050" spans="2:8" s="319" customFormat="1">
      <c r="B1050" s="566"/>
      <c r="C1050" s="546"/>
      <c r="D1050" s="546"/>
      <c r="F1050" s="266"/>
      <c r="G1050" s="266"/>
      <c r="H1050" s="266"/>
    </row>
    <row r="1051" spans="2:8" s="319" customFormat="1">
      <c r="B1051" s="566"/>
      <c r="C1051" s="546"/>
      <c r="D1051" s="546"/>
      <c r="F1051" s="266"/>
      <c r="G1051" s="266"/>
      <c r="H1051" s="266"/>
    </row>
    <row r="1052" spans="2:8" s="319" customFormat="1">
      <c r="B1052" s="566"/>
      <c r="C1052" s="546"/>
      <c r="D1052" s="546"/>
      <c r="F1052" s="266"/>
      <c r="G1052" s="266"/>
      <c r="H1052" s="266"/>
    </row>
    <row r="1053" spans="2:8" s="319" customFormat="1">
      <c r="B1053" s="566"/>
      <c r="C1053" s="546"/>
      <c r="D1053" s="546"/>
      <c r="F1053" s="266"/>
      <c r="G1053" s="266"/>
      <c r="H1053" s="266"/>
    </row>
    <row r="1054" spans="2:8" s="319" customFormat="1">
      <c r="B1054" s="566"/>
      <c r="C1054" s="546"/>
      <c r="D1054" s="546"/>
      <c r="F1054" s="266"/>
      <c r="G1054" s="266"/>
      <c r="H1054" s="266"/>
    </row>
    <row r="1055" spans="2:8" s="319" customFormat="1">
      <c r="B1055" s="566"/>
      <c r="C1055" s="546"/>
      <c r="D1055" s="546"/>
      <c r="F1055" s="266"/>
      <c r="G1055" s="266"/>
      <c r="H1055" s="266"/>
    </row>
    <row r="1056" spans="2:8" s="319" customFormat="1">
      <c r="B1056" s="566"/>
      <c r="C1056" s="546"/>
      <c r="D1056" s="546"/>
      <c r="F1056" s="266"/>
      <c r="G1056" s="266"/>
      <c r="H1056" s="266"/>
    </row>
    <row r="1057" spans="2:8" s="319" customFormat="1">
      <c r="B1057" s="566"/>
      <c r="C1057" s="546"/>
      <c r="D1057" s="546"/>
      <c r="F1057" s="266"/>
      <c r="G1057" s="266"/>
      <c r="H1057" s="266"/>
    </row>
    <row r="1058" spans="2:8" s="319" customFormat="1">
      <c r="B1058" s="566"/>
      <c r="C1058" s="546"/>
      <c r="D1058" s="546"/>
      <c r="F1058" s="266"/>
      <c r="G1058" s="266"/>
      <c r="H1058" s="266"/>
    </row>
    <row r="1059" spans="2:8" s="319" customFormat="1">
      <c r="B1059" s="566"/>
      <c r="C1059" s="546"/>
      <c r="D1059" s="546"/>
      <c r="F1059" s="266"/>
      <c r="G1059" s="266"/>
      <c r="H1059" s="266"/>
    </row>
    <row r="1060" spans="2:8" s="319" customFormat="1">
      <c r="B1060" s="566"/>
      <c r="C1060" s="546"/>
      <c r="D1060" s="546"/>
      <c r="F1060" s="266"/>
      <c r="G1060" s="266"/>
      <c r="H1060" s="266"/>
    </row>
    <row r="1061" spans="2:8" s="319" customFormat="1">
      <c r="B1061" s="566"/>
      <c r="C1061" s="546"/>
      <c r="D1061" s="546"/>
      <c r="F1061" s="266"/>
      <c r="G1061" s="266"/>
      <c r="H1061" s="266"/>
    </row>
    <row r="1062" spans="2:8" s="319" customFormat="1">
      <c r="B1062" s="566"/>
      <c r="C1062" s="546"/>
      <c r="D1062" s="546"/>
      <c r="F1062" s="266"/>
      <c r="G1062" s="266"/>
      <c r="H1062" s="266"/>
    </row>
    <row r="1063" spans="2:8" s="319" customFormat="1">
      <c r="B1063" s="566"/>
      <c r="C1063" s="546"/>
      <c r="D1063" s="546"/>
      <c r="F1063" s="266"/>
      <c r="G1063" s="266"/>
      <c r="H1063" s="266"/>
    </row>
    <row r="1064" spans="2:8" s="319" customFormat="1">
      <c r="B1064" s="566"/>
      <c r="C1064" s="546"/>
      <c r="D1064" s="546"/>
      <c r="F1064" s="266"/>
      <c r="G1064" s="266"/>
      <c r="H1064" s="266"/>
    </row>
    <row r="1065" spans="2:8" s="319" customFormat="1">
      <c r="B1065" s="566"/>
      <c r="C1065" s="546"/>
      <c r="D1065" s="546"/>
      <c r="F1065" s="266"/>
      <c r="G1065" s="266"/>
      <c r="H1065" s="266"/>
    </row>
    <row r="1066" spans="2:8" s="319" customFormat="1">
      <c r="B1066" s="566"/>
      <c r="C1066" s="546"/>
      <c r="D1066" s="546"/>
      <c r="F1066" s="266"/>
      <c r="G1066" s="266"/>
      <c r="H1066" s="266"/>
    </row>
    <row r="1067" spans="2:8" s="319" customFormat="1">
      <c r="B1067" s="566"/>
      <c r="C1067" s="546"/>
      <c r="D1067" s="546"/>
      <c r="F1067" s="266"/>
      <c r="G1067" s="266"/>
      <c r="H1067" s="266"/>
    </row>
    <row r="1068" spans="2:8" s="319" customFormat="1">
      <c r="B1068" s="566"/>
      <c r="C1068" s="546"/>
      <c r="D1068" s="546"/>
      <c r="F1068" s="266"/>
      <c r="G1068" s="266"/>
      <c r="H1068" s="266"/>
    </row>
    <row r="1069" spans="2:8" s="319" customFormat="1">
      <c r="B1069" s="566"/>
      <c r="C1069" s="546"/>
      <c r="D1069" s="546"/>
      <c r="F1069" s="266"/>
      <c r="G1069" s="266"/>
      <c r="H1069" s="266"/>
    </row>
    <row r="1070" spans="2:8" s="319" customFormat="1">
      <c r="B1070" s="566"/>
      <c r="C1070" s="546"/>
      <c r="D1070" s="546"/>
      <c r="F1070" s="266"/>
      <c r="G1070" s="266"/>
      <c r="H1070" s="266"/>
    </row>
    <row r="1071" spans="2:8" s="319" customFormat="1">
      <c r="B1071" s="566"/>
      <c r="C1071" s="546"/>
      <c r="D1071" s="546"/>
      <c r="F1071" s="266"/>
      <c r="G1071" s="266"/>
      <c r="H1071" s="266"/>
    </row>
    <row r="1072" spans="2:8" s="319" customFormat="1">
      <c r="B1072" s="566"/>
      <c r="C1072" s="546"/>
      <c r="D1072" s="546"/>
      <c r="F1072" s="266"/>
      <c r="G1072" s="266"/>
      <c r="H1072" s="266"/>
    </row>
    <row r="1073" spans="2:8" s="319" customFormat="1">
      <c r="B1073" s="566"/>
      <c r="C1073" s="546"/>
      <c r="D1073" s="546"/>
      <c r="F1073" s="266"/>
      <c r="G1073" s="266"/>
      <c r="H1073" s="266"/>
    </row>
    <row r="1074" spans="2:8" s="319" customFormat="1">
      <c r="B1074" s="566"/>
      <c r="C1074" s="546"/>
      <c r="D1074" s="546"/>
      <c r="F1074" s="266"/>
      <c r="G1074" s="266"/>
      <c r="H1074" s="266"/>
    </row>
    <row r="1075" spans="2:8" s="319" customFormat="1">
      <c r="B1075" s="566"/>
      <c r="C1075" s="546"/>
      <c r="D1075" s="546"/>
      <c r="F1075" s="266"/>
      <c r="G1075" s="266"/>
      <c r="H1075" s="266"/>
    </row>
    <row r="1076" spans="2:8" s="319" customFormat="1">
      <c r="B1076" s="566"/>
      <c r="C1076" s="546"/>
      <c r="D1076" s="546"/>
      <c r="F1076" s="266"/>
      <c r="G1076" s="266"/>
      <c r="H1076" s="266"/>
    </row>
    <row r="1077" spans="2:8" s="319" customFormat="1">
      <c r="B1077" s="566"/>
      <c r="C1077" s="546"/>
      <c r="D1077" s="546"/>
      <c r="F1077" s="266"/>
      <c r="G1077" s="266"/>
      <c r="H1077" s="266"/>
    </row>
    <row r="1078" spans="2:8" s="319" customFormat="1">
      <c r="B1078" s="566"/>
      <c r="C1078" s="546"/>
      <c r="D1078" s="546"/>
      <c r="F1078" s="266"/>
      <c r="G1078" s="266"/>
      <c r="H1078" s="266"/>
    </row>
    <row r="1079" spans="2:8" s="319" customFormat="1">
      <c r="B1079" s="566"/>
      <c r="C1079" s="546"/>
      <c r="D1079" s="546"/>
      <c r="F1079" s="266"/>
      <c r="G1079" s="266"/>
      <c r="H1079" s="266"/>
    </row>
    <row r="1080" spans="2:8" s="319" customFormat="1">
      <c r="B1080" s="566"/>
      <c r="C1080" s="546"/>
      <c r="D1080" s="546"/>
      <c r="F1080" s="266"/>
      <c r="G1080" s="266"/>
      <c r="H1080" s="266"/>
    </row>
    <row r="1081" spans="2:8" s="319" customFormat="1">
      <c r="B1081" s="566"/>
      <c r="C1081" s="546"/>
      <c r="D1081" s="546"/>
      <c r="F1081" s="266"/>
      <c r="G1081" s="266"/>
      <c r="H1081" s="266"/>
    </row>
    <row r="1082" spans="2:8" s="319" customFormat="1">
      <c r="B1082" s="566"/>
      <c r="C1082" s="546"/>
      <c r="D1082" s="546"/>
      <c r="F1082" s="266"/>
      <c r="G1082" s="266"/>
      <c r="H1082" s="266"/>
    </row>
    <row r="1083" spans="2:8" s="319" customFormat="1">
      <c r="B1083" s="566"/>
      <c r="C1083" s="546"/>
      <c r="D1083" s="546"/>
      <c r="F1083" s="266"/>
      <c r="G1083" s="266"/>
      <c r="H1083" s="266"/>
    </row>
    <row r="1084" spans="2:8" s="319" customFormat="1">
      <c r="B1084" s="566"/>
      <c r="C1084" s="546"/>
      <c r="D1084" s="546"/>
      <c r="F1084" s="266"/>
      <c r="G1084" s="266"/>
      <c r="H1084" s="266"/>
    </row>
    <row r="1085" spans="2:8" s="319" customFormat="1">
      <c r="B1085" s="566"/>
      <c r="C1085" s="546"/>
      <c r="D1085" s="546"/>
      <c r="F1085" s="266"/>
      <c r="G1085" s="266"/>
      <c r="H1085" s="266"/>
    </row>
    <row r="1086" spans="2:8" s="319" customFormat="1">
      <c r="B1086" s="566"/>
      <c r="C1086" s="546"/>
      <c r="D1086" s="546"/>
      <c r="F1086" s="266"/>
      <c r="G1086" s="266"/>
      <c r="H1086" s="266"/>
    </row>
    <row r="1087" spans="2:8" s="319" customFormat="1">
      <c r="B1087" s="566"/>
      <c r="C1087" s="546"/>
      <c r="D1087" s="546"/>
      <c r="F1087" s="266"/>
      <c r="G1087" s="266"/>
      <c r="H1087" s="266"/>
    </row>
    <row r="1088" spans="2:8" s="319" customFormat="1">
      <c r="B1088" s="566"/>
      <c r="C1088" s="546"/>
      <c r="D1088" s="546"/>
      <c r="F1088" s="266"/>
      <c r="G1088" s="266"/>
      <c r="H1088" s="266"/>
    </row>
    <row r="1089" spans="2:8" s="319" customFormat="1">
      <c r="B1089" s="566"/>
      <c r="C1089" s="546"/>
      <c r="D1089" s="546"/>
      <c r="F1089" s="266"/>
      <c r="G1089" s="266"/>
      <c r="H1089" s="266"/>
    </row>
    <row r="1090" spans="2:8" s="319" customFormat="1">
      <c r="B1090" s="566"/>
      <c r="C1090" s="546"/>
      <c r="D1090" s="546"/>
      <c r="F1090" s="266"/>
      <c r="G1090" s="266"/>
      <c r="H1090" s="266"/>
    </row>
    <row r="1091" spans="2:8" s="319" customFormat="1">
      <c r="B1091" s="566"/>
      <c r="C1091" s="546"/>
      <c r="D1091" s="546"/>
      <c r="F1091" s="266"/>
      <c r="G1091" s="266"/>
      <c r="H1091" s="266"/>
    </row>
    <row r="1092" spans="2:8" s="319" customFormat="1">
      <c r="B1092" s="566"/>
      <c r="C1092" s="546"/>
      <c r="D1092" s="546"/>
      <c r="F1092" s="266"/>
      <c r="G1092" s="266"/>
      <c r="H1092" s="266"/>
    </row>
    <row r="1093" spans="2:8" s="319" customFormat="1">
      <c r="B1093" s="566"/>
      <c r="C1093" s="546"/>
      <c r="D1093" s="546"/>
      <c r="F1093" s="266"/>
      <c r="G1093" s="266"/>
      <c r="H1093" s="266"/>
    </row>
    <row r="1094" spans="2:8" s="319" customFormat="1">
      <c r="B1094" s="566"/>
      <c r="C1094" s="546"/>
      <c r="D1094" s="546"/>
      <c r="F1094" s="266"/>
      <c r="G1094" s="266"/>
      <c r="H1094" s="266"/>
    </row>
    <row r="1095" spans="2:8" s="319" customFormat="1">
      <c r="B1095" s="566"/>
      <c r="C1095" s="546"/>
      <c r="D1095" s="546"/>
      <c r="F1095" s="266"/>
      <c r="G1095" s="266"/>
      <c r="H1095" s="266"/>
    </row>
    <row r="1096" spans="2:8" s="319" customFormat="1">
      <c r="B1096" s="566"/>
      <c r="C1096" s="546"/>
      <c r="D1096" s="546"/>
      <c r="F1096" s="266"/>
      <c r="G1096" s="266"/>
      <c r="H1096" s="266"/>
    </row>
    <row r="1097" spans="2:8" s="319" customFormat="1">
      <c r="B1097" s="566"/>
      <c r="C1097" s="546"/>
      <c r="D1097" s="546"/>
      <c r="F1097" s="266"/>
      <c r="G1097" s="266"/>
      <c r="H1097" s="266"/>
    </row>
    <row r="1098" spans="2:8" s="319" customFormat="1">
      <c r="B1098" s="566"/>
      <c r="C1098" s="546"/>
      <c r="D1098" s="546"/>
      <c r="F1098" s="266"/>
      <c r="G1098" s="266"/>
      <c r="H1098" s="266"/>
    </row>
    <row r="1099" spans="2:8" s="319" customFormat="1">
      <c r="B1099" s="566"/>
      <c r="C1099" s="546"/>
      <c r="D1099" s="546"/>
      <c r="F1099" s="266"/>
      <c r="G1099" s="266"/>
      <c r="H1099" s="266"/>
    </row>
    <row r="1100" spans="2:8" s="319" customFormat="1">
      <c r="B1100" s="566"/>
      <c r="C1100" s="546"/>
      <c r="D1100" s="546"/>
      <c r="F1100" s="266"/>
      <c r="G1100" s="266"/>
      <c r="H1100" s="266"/>
    </row>
    <row r="1101" spans="2:8" s="319" customFormat="1">
      <c r="B1101" s="566"/>
      <c r="C1101" s="546"/>
      <c r="D1101" s="546"/>
      <c r="F1101" s="266"/>
      <c r="G1101" s="266"/>
      <c r="H1101" s="266"/>
    </row>
    <row r="1102" spans="2:8" s="319" customFormat="1">
      <c r="B1102" s="566"/>
      <c r="C1102" s="546"/>
      <c r="D1102" s="546"/>
      <c r="F1102" s="266"/>
      <c r="G1102" s="266"/>
      <c r="H1102" s="266"/>
    </row>
    <row r="1103" spans="2:8" s="319" customFormat="1">
      <c r="B1103" s="566"/>
      <c r="C1103" s="546"/>
      <c r="D1103" s="546"/>
      <c r="F1103" s="266"/>
      <c r="G1103" s="266"/>
      <c r="H1103" s="266"/>
    </row>
    <row r="1104" spans="2:8" s="319" customFormat="1">
      <c r="B1104" s="566"/>
      <c r="C1104" s="546"/>
      <c r="D1104" s="546"/>
      <c r="F1104" s="266"/>
      <c r="G1104" s="266"/>
      <c r="H1104" s="266"/>
    </row>
    <row r="1105" spans="2:8" s="319" customFormat="1">
      <c r="B1105" s="566"/>
      <c r="C1105" s="546"/>
      <c r="D1105" s="546"/>
      <c r="F1105" s="266"/>
      <c r="G1105" s="266"/>
      <c r="H1105" s="266"/>
    </row>
    <row r="1106" spans="2:8" s="319" customFormat="1">
      <c r="B1106" s="566"/>
      <c r="C1106" s="546"/>
      <c r="D1106" s="546"/>
      <c r="F1106" s="266"/>
      <c r="G1106" s="266"/>
      <c r="H1106" s="266"/>
    </row>
    <row r="1107" spans="2:8" s="319" customFormat="1">
      <c r="B1107" s="566"/>
      <c r="C1107" s="546"/>
      <c r="D1107" s="546"/>
      <c r="F1107" s="266"/>
      <c r="G1107" s="266"/>
      <c r="H1107" s="266"/>
    </row>
    <row r="1108" spans="2:8" s="319" customFormat="1">
      <c r="B1108" s="566"/>
      <c r="C1108" s="546"/>
      <c r="D1108" s="546"/>
      <c r="F1108" s="266"/>
      <c r="G1108" s="266"/>
      <c r="H1108" s="266"/>
    </row>
    <row r="1109" spans="2:8" s="319" customFormat="1">
      <c r="B1109" s="566"/>
      <c r="C1109" s="546"/>
      <c r="D1109" s="546"/>
      <c r="F1109" s="266"/>
      <c r="G1109" s="266"/>
      <c r="H1109" s="266"/>
    </row>
    <row r="1110" spans="2:8" s="319" customFormat="1">
      <c r="B1110" s="566"/>
      <c r="C1110" s="546"/>
      <c r="D1110" s="546"/>
      <c r="F1110" s="266"/>
      <c r="G1110" s="266"/>
      <c r="H1110" s="266"/>
    </row>
    <row r="1111" spans="2:8" s="319" customFormat="1">
      <c r="B1111" s="566"/>
      <c r="C1111" s="546"/>
      <c r="D1111" s="546"/>
      <c r="F1111" s="266"/>
      <c r="G1111" s="266"/>
      <c r="H1111" s="266"/>
    </row>
    <row r="1112" spans="2:8" s="319" customFormat="1">
      <c r="B1112" s="566"/>
      <c r="C1112" s="546"/>
      <c r="D1112" s="546"/>
      <c r="F1112" s="266"/>
      <c r="G1112" s="266"/>
      <c r="H1112" s="266"/>
    </row>
    <row r="1113" spans="2:8" s="319" customFormat="1">
      <c r="B1113" s="566"/>
      <c r="C1113" s="546"/>
      <c r="D1113" s="546"/>
      <c r="F1113" s="266"/>
      <c r="G1113" s="266"/>
      <c r="H1113" s="266"/>
    </row>
    <row r="1114" spans="2:8" s="319" customFormat="1">
      <c r="B1114" s="566"/>
      <c r="C1114" s="546"/>
      <c r="D1114" s="546"/>
      <c r="F1114" s="266"/>
      <c r="G1114" s="266"/>
      <c r="H1114" s="266"/>
    </row>
    <row r="1115" spans="2:8" s="319" customFormat="1">
      <c r="B1115" s="566"/>
      <c r="C1115" s="546"/>
      <c r="D1115" s="546"/>
      <c r="F1115" s="266"/>
      <c r="G1115" s="266"/>
      <c r="H1115" s="266"/>
    </row>
    <row r="1116" spans="2:8" s="319" customFormat="1">
      <c r="B1116" s="566"/>
      <c r="C1116" s="546"/>
      <c r="D1116" s="546"/>
      <c r="F1116" s="266"/>
      <c r="G1116" s="266"/>
      <c r="H1116" s="266"/>
    </row>
    <row r="1117" spans="2:8" s="319" customFormat="1">
      <c r="B1117" s="566"/>
      <c r="C1117" s="546"/>
      <c r="D1117" s="546"/>
      <c r="F1117" s="266"/>
      <c r="G1117" s="266"/>
      <c r="H1117" s="266"/>
    </row>
    <row r="1118" spans="2:8" s="319" customFormat="1">
      <c r="B1118" s="566"/>
      <c r="C1118" s="546"/>
      <c r="D1118" s="546"/>
      <c r="F1118" s="266"/>
      <c r="G1118" s="266"/>
      <c r="H1118" s="266"/>
    </row>
    <row r="1119" spans="2:8" s="319" customFormat="1">
      <c r="B1119" s="566"/>
      <c r="C1119" s="546"/>
      <c r="D1119" s="546"/>
      <c r="F1119" s="266"/>
      <c r="G1119" s="266"/>
      <c r="H1119" s="266"/>
    </row>
    <row r="1120" spans="2:8" s="319" customFormat="1">
      <c r="B1120" s="566"/>
      <c r="C1120" s="546"/>
      <c r="D1120" s="546"/>
      <c r="F1120" s="266"/>
      <c r="G1120" s="266"/>
      <c r="H1120" s="266"/>
    </row>
    <row r="1121" spans="2:8" s="319" customFormat="1">
      <c r="B1121" s="566"/>
      <c r="C1121" s="546"/>
      <c r="D1121" s="546"/>
      <c r="F1121" s="266"/>
      <c r="G1121" s="266"/>
      <c r="H1121" s="266"/>
    </row>
    <row r="1122" spans="2:8" s="319" customFormat="1">
      <c r="B1122" s="566"/>
      <c r="C1122" s="546"/>
      <c r="D1122" s="546"/>
      <c r="F1122" s="266"/>
      <c r="G1122" s="266"/>
      <c r="H1122" s="266"/>
    </row>
    <row r="1123" spans="2:8" s="319" customFormat="1">
      <c r="B1123" s="566"/>
      <c r="C1123" s="546"/>
      <c r="D1123" s="546"/>
      <c r="F1123" s="266"/>
      <c r="G1123" s="266"/>
      <c r="H1123" s="266"/>
    </row>
    <row r="1124" spans="2:8" s="319" customFormat="1">
      <c r="B1124" s="566"/>
      <c r="C1124" s="546"/>
      <c r="D1124" s="546"/>
      <c r="F1124" s="266"/>
      <c r="G1124" s="266"/>
      <c r="H1124" s="266"/>
    </row>
    <row r="1125" spans="2:8" s="319" customFormat="1">
      <c r="B1125" s="566"/>
      <c r="C1125" s="546"/>
      <c r="D1125" s="546"/>
      <c r="F1125" s="266"/>
      <c r="G1125" s="266"/>
      <c r="H1125" s="266"/>
    </row>
    <row r="1126" spans="2:8" s="319" customFormat="1">
      <c r="B1126" s="566"/>
      <c r="C1126" s="546"/>
      <c r="D1126" s="546"/>
      <c r="F1126" s="266"/>
      <c r="G1126" s="266"/>
      <c r="H1126" s="266"/>
    </row>
    <row r="1127" spans="2:8" s="319" customFormat="1">
      <c r="B1127" s="566"/>
      <c r="C1127" s="546"/>
      <c r="D1127" s="546"/>
      <c r="F1127" s="266"/>
      <c r="G1127" s="266"/>
      <c r="H1127" s="266"/>
    </row>
    <row r="1128" spans="2:8" s="319" customFormat="1">
      <c r="B1128" s="566"/>
      <c r="C1128" s="546"/>
      <c r="D1128" s="546"/>
      <c r="F1128" s="266"/>
      <c r="G1128" s="266"/>
      <c r="H1128" s="266"/>
    </row>
    <row r="1129" spans="2:8" s="319" customFormat="1">
      <c r="B1129" s="566"/>
      <c r="C1129" s="546"/>
      <c r="D1129" s="546"/>
      <c r="F1129" s="266"/>
      <c r="G1129" s="266"/>
      <c r="H1129" s="266"/>
    </row>
    <row r="1130" spans="2:8" s="319" customFormat="1">
      <c r="B1130" s="566"/>
      <c r="C1130" s="546"/>
      <c r="D1130" s="546"/>
      <c r="F1130" s="266"/>
      <c r="G1130" s="266"/>
      <c r="H1130" s="266"/>
    </row>
    <row r="1131" spans="2:8" s="319" customFormat="1">
      <c r="B1131" s="566"/>
      <c r="C1131" s="546"/>
      <c r="D1131" s="546"/>
      <c r="F1131" s="266"/>
      <c r="G1131" s="266"/>
      <c r="H1131" s="266"/>
    </row>
    <row r="1132" spans="2:8" s="319" customFormat="1">
      <c r="B1132" s="566"/>
      <c r="C1132" s="546"/>
      <c r="D1132" s="546"/>
      <c r="F1132" s="266"/>
      <c r="G1132" s="266"/>
      <c r="H1132" s="266"/>
    </row>
    <row r="1133" spans="2:8" s="319" customFormat="1">
      <c r="B1133" s="566"/>
      <c r="C1133" s="546"/>
      <c r="D1133" s="546"/>
      <c r="F1133" s="266"/>
      <c r="G1133" s="266"/>
      <c r="H1133" s="266"/>
    </row>
    <row r="1134" spans="2:8" s="319" customFormat="1">
      <c r="B1134" s="566"/>
      <c r="C1134" s="546"/>
      <c r="D1134" s="546"/>
      <c r="F1134" s="266"/>
      <c r="G1134" s="266"/>
      <c r="H1134" s="266"/>
    </row>
    <row r="1135" spans="2:8" s="319" customFormat="1">
      <c r="B1135" s="566"/>
      <c r="C1135" s="546"/>
      <c r="D1135" s="546"/>
      <c r="F1135" s="266"/>
      <c r="G1135" s="266"/>
      <c r="H1135" s="266"/>
    </row>
    <row r="1136" spans="2:8" s="319" customFormat="1">
      <c r="B1136" s="566"/>
      <c r="C1136" s="546"/>
      <c r="D1136" s="546"/>
      <c r="F1136" s="266"/>
      <c r="G1136" s="266"/>
      <c r="H1136" s="266"/>
    </row>
    <row r="1137" spans="2:8" s="319" customFormat="1">
      <c r="B1137" s="566"/>
      <c r="C1137" s="546"/>
      <c r="D1137" s="546"/>
      <c r="F1137" s="266"/>
      <c r="G1137" s="266"/>
      <c r="H1137" s="266"/>
    </row>
    <row r="1138" spans="2:8" s="319" customFormat="1">
      <c r="B1138" s="566"/>
      <c r="C1138" s="546"/>
      <c r="D1138" s="546"/>
      <c r="F1138" s="266"/>
      <c r="G1138" s="266"/>
      <c r="H1138" s="266"/>
    </row>
    <row r="1139" spans="2:8" s="319" customFormat="1">
      <c r="B1139" s="566"/>
      <c r="C1139" s="546"/>
      <c r="D1139" s="546"/>
      <c r="F1139" s="266"/>
      <c r="G1139" s="266"/>
      <c r="H1139" s="266"/>
    </row>
    <row r="1140" spans="2:8" s="319" customFormat="1">
      <c r="B1140" s="566"/>
      <c r="C1140" s="546"/>
      <c r="D1140" s="546"/>
      <c r="F1140" s="266"/>
      <c r="G1140" s="266"/>
      <c r="H1140" s="266"/>
    </row>
    <row r="1141" spans="2:8" s="319" customFormat="1">
      <c r="B1141" s="566"/>
      <c r="C1141" s="546"/>
      <c r="D1141" s="546"/>
      <c r="F1141" s="266"/>
      <c r="G1141" s="266"/>
      <c r="H1141" s="266"/>
    </row>
    <row r="1142" spans="2:8" s="319" customFormat="1">
      <c r="B1142" s="566"/>
      <c r="C1142" s="546"/>
      <c r="D1142" s="546"/>
      <c r="F1142" s="266"/>
      <c r="G1142" s="266"/>
      <c r="H1142" s="266"/>
    </row>
    <row r="1143" spans="2:8" s="319" customFormat="1">
      <c r="B1143" s="566"/>
      <c r="C1143" s="546"/>
      <c r="D1143" s="546"/>
      <c r="F1143" s="266"/>
      <c r="G1143" s="266"/>
      <c r="H1143" s="266"/>
    </row>
    <row r="1144" spans="2:8" s="319" customFormat="1">
      <c r="B1144" s="566"/>
      <c r="C1144" s="546"/>
      <c r="D1144" s="546"/>
      <c r="F1144" s="266"/>
      <c r="G1144" s="266"/>
      <c r="H1144" s="266"/>
    </row>
    <row r="1145" spans="2:8" s="319" customFormat="1">
      <c r="B1145" s="566"/>
      <c r="C1145" s="546"/>
      <c r="D1145" s="546"/>
      <c r="F1145" s="266"/>
      <c r="G1145" s="266"/>
      <c r="H1145" s="266"/>
    </row>
    <row r="1146" spans="2:8" s="319" customFormat="1">
      <c r="B1146" s="566"/>
      <c r="C1146" s="546"/>
      <c r="D1146" s="546"/>
      <c r="F1146" s="266"/>
      <c r="G1146" s="266"/>
      <c r="H1146" s="266"/>
    </row>
    <row r="1147" spans="2:8" s="319" customFormat="1">
      <c r="B1147" s="566"/>
      <c r="C1147" s="546"/>
      <c r="D1147" s="546"/>
      <c r="F1147" s="266"/>
      <c r="G1147" s="266"/>
      <c r="H1147" s="266"/>
    </row>
    <row r="1148" spans="2:8" s="319" customFormat="1">
      <c r="B1148" s="566"/>
      <c r="C1148" s="546"/>
      <c r="D1148" s="546"/>
      <c r="F1148" s="266"/>
      <c r="G1148" s="266"/>
      <c r="H1148" s="266"/>
    </row>
    <row r="1149" spans="2:8" s="319" customFormat="1">
      <c r="B1149" s="566"/>
      <c r="C1149" s="546"/>
      <c r="D1149" s="546"/>
      <c r="F1149" s="266"/>
      <c r="G1149" s="266"/>
      <c r="H1149" s="266"/>
    </row>
    <row r="1150" spans="2:8" s="319" customFormat="1">
      <c r="B1150" s="566"/>
      <c r="C1150" s="546"/>
      <c r="D1150" s="546"/>
      <c r="F1150" s="266"/>
      <c r="G1150" s="266"/>
      <c r="H1150" s="266"/>
    </row>
    <row r="1151" spans="2:8" s="319" customFormat="1">
      <c r="B1151" s="566"/>
      <c r="C1151" s="546"/>
      <c r="D1151" s="546"/>
      <c r="F1151" s="266"/>
      <c r="G1151" s="266"/>
      <c r="H1151" s="266"/>
    </row>
    <row r="1152" spans="2:8" s="319" customFormat="1">
      <c r="B1152" s="566"/>
      <c r="C1152" s="546"/>
      <c r="D1152" s="546"/>
      <c r="F1152" s="266"/>
      <c r="G1152" s="266"/>
      <c r="H1152" s="266"/>
    </row>
    <row r="1153" spans="2:8" s="319" customFormat="1">
      <c r="B1153" s="566"/>
      <c r="C1153" s="546"/>
      <c r="D1153" s="546"/>
      <c r="F1153" s="266"/>
      <c r="G1153" s="266"/>
      <c r="H1153" s="266"/>
    </row>
    <row r="1154" spans="2:8" s="319" customFormat="1">
      <c r="B1154" s="566"/>
      <c r="C1154" s="546"/>
      <c r="D1154" s="546"/>
      <c r="F1154" s="266"/>
      <c r="G1154" s="266"/>
      <c r="H1154" s="266"/>
    </row>
    <row r="1155" spans="2:8" s="319" customFormat="1">
      <c r="B1155" s="566"/>
      <c r="C1155" s="546"/>
      <c r="D1155" s="546"/>
      <c r="F1155" s="266"/>
      <c r="G1155" s="266"/>
      <c r="H1155" s="266"/>
    </row>
    <row r="1156" spans="2:8" s="319" customFormat="1">
      <c r="B1156" s="566"/>
      <c r="C1156" s="546"/>
      <c r="D1156" s="546"/>
      <c r="F1156" s="266"/>
      <c r="G1156" s="266"/>
      <c r="H1156" s="266"/>
    </row>
    <row r="1157" spans="2:8" s="319" customFormat="1">
      <c r="B1157" s="566"/>
      <c r="C1157" s="546"/>
      <c r="D1157" s="546"/>
      <c r="F1157" s="266"/>
      <c r="G1157" s="266"/>
      <c r="H1157" s="266"/>
    </row>
    <row r="1158" spans="2:8" s="319" customFormat="1">
      <c r="B1158" s="566"/>
      <c r="C1158" s="546"/>
      <c r="D1158" s="546"/>
      <c r="F1158" s="266"/>
      <c r="G1158" s="266"/>
      <c r="H1158" s="266"/>
    </row>
    <row r="1159" spans="2:8" s="319" customFormat="1">
      <c r="B1159" s="566"/>
      <c r="C1159" s="546"/>
      <c r="D1159" s="546"/>
      <c r="F1159" s="266"/>
      <c r="G1159" s="266"/>
      <c r="H1159" s="266"/>
    </row>
    <row r="1160" spans="2:8" s="319" customFormat="1">
      <c r="B1160" s="566"/>
      <c r="C1160" s="546"/>
      <c r="D1160" s="546"/>
      <c r="F1160" s="266"/>
      <c r="G1160" s="266"/>
      <c r="H1160" s="266"/>
    </row>
    <row r="1161" spans="2:8" s="319" customFormat="1">
      <c r="B1161" s="566"/>
      <c r="C1161" s="546"/>
      <c r="D1161" s="546"/>
      <c r="F1161" s="266"/>
      <c r="G1161" s="266"/>
      <c r="H1161" s="266"/>
    </row>
    <row r="1162" spans="2:8" s="319" customFormat="1">
      <c r="B1162" s="566"/>
      <c r="C1162" s="546"/>
      <c r="D1162" s="546"/>
      <c r="F1162" s="266"/>
      <c r="G1162" s="266"/>
      <c r="H1162" s="266"/>
    </row>
    <row r="1163" spans="2:8" s="319" customFormat="1">
      <c r="B1163" s="566"/>
      <c r="C1163" s="546"/>
      <c r="D1163" s="546"/>
      <c r="F1163" s="266"/>
      <c r="G1163" s="266"/>
      <c r="H1163" s="266"/>
    </row>
    <row r="1164" spans="2:8" s="319" customFormat="1">
      <c r="B1164" s="566"/>
      <c r="C1164" s="546"/>
      <c r="D1164" s="546"/>
      <c r="F1164" s="266"/>
      <c r="G1164" s="266"/>
      <c r="H1164" s="266"/>
    </row>
    <row r="1165" spans="2:8" s="319" customFormat="1">
      <c r="B1165" s="566"/>
      <c r="C1165" s="546"/>
      <c r="D1165" s="546"/>
      <c r="F1165" s="266"/>
      <c r="G1165" s="266"/>
      <c r="H1165" s="266"/>
    </row>
    <row r="1166" spans="2:8" s="319" customFormat="1">
      <c r="B1166" s="566"/>
      <c r="C1166" s="546"/>
      <c r="D1166" s="546"/>
      <c r="F1166" s="266"/>
      <c r="G1166" s="266"/>
      <c r="H1166" s="266"/>
    </row>
    <row r="1167" spans="2:8" s="319" customFormat="1">
      <c r="B1167" s="566"/>
      <c r="C1167" s="546"/>
      <c r="D1167" s="546"/>
      <c r="F1167" s="266"/>
      <c r="G1167" s="266"/>
      <c r="H1167" s="266"/>
    </row>
    <row r="1168" spans="2:8" s="319" customFormat="1">
      <c r="B1168" s="566"/>
      <c r="C1168" s="546"/>
      <c r="D1168" s="546"/>
      <c r="F1168" s="266"/>
      <c r="G1168" s="266"/>
      <c r="H1168" s="266"/>
    </row>
    <row r="1169" spans="2:8" s="319" customFormat="1">
      <c r="B1169" s="566"/>
      <c r="C1169" s="546"/>
      <c r="D1169" s="546"/>
      <c r="F1169" s="266"/>
      <c r="G1169" s="266"/>
      <c r="H1169" s="266"/>
    </row>
    <row r="1170" spans="2:8" s="319" customFormat="1">
      <c r="B1170" s="566"/>
      <c r="C1170" s="546"/>
      <c r="D1170" s="546"/>
      <c r="F1170" s="266"/>
      <c r="G1170" s="266"/>
      <c r="H1170" s="266"/>
    </row>
    <row r="1171" spans="2:8" s="319" customFormat="1">
      <c r="B1171" s="566"/>
      <c r="C1171" s="546"/>
      <c r="D1171" s="546"/>
      <c r="F1171" s="266"/>
      <c r="G1171" s="266"/>
      <c r="H1171" s="266"/>
    </row>
    <row r="1172" spans="2:8" s="319" customFormat="1">
      <c r="B1172" s="566"/>
      <c r="C1172" s="546"/>
      <c r="D1172" s="546"/>
      <c r="F1172" s="266"/>
      <c r="G1172" s="266"/>
      <c r="H1172" s="266"/>
    </row>
    <row r="1173" spans="2:8" s="319" customFormat="1">
      <c r="B1173" s="566"/>
      <c r="C1173" s="546"/>
      <c r="D1173" s="546"/>
      <c r="F1173" s="266"/>
      <c r="G1173" s="266"/>
      <c r="H1173" s="266"/>
    </row>
    <row r="1174" spans="2:8" s="319" customFormat="1">
      <c r="B1174" s="566"/>
      <c r="C1174" s="546"/>
      <c r="D1174" s="546"/>
      <c r="F1174" s="266"/>
      <c r="G1174" s="266"/>
      <c r="H1174" s="266"/>
    </row>
    <row r="1175" spans="2:8" s="319" customFormat="1">
      <c r="B1175" s="566"/>
      <c r="C1175" s="546"/>
      <c r="D1175" s="546"/>
      <c r="F1175" s="266"/>
      <c r="G1175" s="266"/>
      <c r="H1175" s="266"/>
    </row>
    <row r="1176" spans="2:8" s="319" customFormat="1">
      <c r="B1176" s="566"/>
      <c r="C1176" s="546"/>
      <c r="D1176" s="546"/>
      <c r="F1176" s="266"/>
      <c r="G1176" s="266"/>
      <c r="H1176" s="266"/>
    </row>
    <row r="1177" spans="2:8" s="319" customFormat="1">
      <c r="B1177" s="566"/>
      <c r="C1177" s="546"/>
      <c r="D1177" s="546"/>
      <c r="F1177" s="266"/>
      <c r="G1177" s="266"/>
      <c r="H1177" s="266"/>
    </row>
    <row r="1178" spans="2:8" s="319" customFormat="1">
      <c r="B1178" s="566"/>
      <c r="C1178" s="546"/>
      <c r="D1178" s="546"/>
      <c r="F1178" s="266"/>
      <c r="G1178" s="266"/>
      <c r="H1178" s="266"/>
    </row>
    <row r="1179" spans="2:8" s="319" customFormat="1">
      <c r="B1179" s="566"/>
      <c r="C1179" s="546"/>
      <c r="D1179" s="546"/>
      <c r="F1179" s="266"/>
      <c r="G1179" s="266"/>
      <c r="H1179" s="266"/>
    </row>
    <row r="1180" spans="2:8" s="319" customFormat="1">
      <c r="B1180" s="566"/>
      <c r="C1180" s="546"/>
      <c r="D1180" s="546"/>
      <c r="F1180" s="266"/>
      <c r="G1180" s="266"/>
      <c r="H1180" s="266"/>
    </row>
    <row r="1181" spans="2:8" s="319" customFormat="1">
      <c r="B1181" s="566"/>
      <c r="C1181" s="546"/>
      <c r="D1181" s="546"/>
      <c r="F1181" s="266"/>
      <c r="G1181" s="266"/>
      <c r="H1181" s="266"/>
    </row>
    <row r="1182" spans="2:8" s="319" customFormat="1">
      <c r="B1182" s="566"/>
      <c r="C1182" s="546"/>
      <c r="D1182" s="546"/>
      <c r="F1182" s="266"/>
      <c r="G1182" s="266"/>
      <c r="H1182" s="266"/>
    </row>
    <row r="1183" spans="2:8" s="319" customFormat="1">
      <c r="B1183" s="566"/>
      <c r="C1183" s="546"/>
      <c r="D1183" s="546"/>
      <c r="F1183" s="266"/>
      <c r="G1183" s="266"/>
      <c r="H1183" s="266"/>
    </row>
    <row r="1184" spans="2:8" s="319" customFormat="1">
      <c r="B1184" s="566"/>
      <c r="C1184" s="546"/>
      <c r="D1184" s="546"/>
      <c r="F1184" s="266"/>
      <c r="G1184" s="266"/>
      <c r="H1184" s="266"/>
    </row>
    <row r="1185" spans="2:8" s="319" customFormat="1">
      <c r="B1185" s="566"/>
      <c r="C1185" s="546"/>
      <c r="D1185" s="546"/>
      <c r="F1185" s="266"/>
      <c r="G1185" s="266"/>
      <c r="H1185" s="266"/>
    </row>
    <row r="1186" spans="2:8" s="319" customFormat="1">
      <c r="B1186" s="566"/>
      <c r="C1186" s="546"/>
      <c r="D1186" s="546"/>
      <c r="F1186" s="266"/>
      <c r="G1186" s="266"/>
      <c r="H1186" s="266"/>
    </row>
    <row r="1187" spans="2:8" s="319" customFormat="1">
      <c r="B1187" s="566"/>
      <c r="C1187" s="546"/>
      <c r="D1187" s="546"/>
      <c r="F1187" s="266"/>
      <c r="G1187" s="266"/>
      <c r="H1187" s="266"/>
    </row>
    <row r="1188" spans="2:8" s="319" customFormat="1">
      <c r="B1188" s="566"/>
      <c r="C1188" s="546"/>
      <c r="D1188" s="546"/>
      <c r="F1188" s="266"/>
      <c r="G1188" s="266"/>
      <c r="H1188" s="266"/>
    </row>
    <row r="1189" spans="2:8" s="319" customFormat="1">
      <c r="B1189" s="566"/>
      <c r="C1189" s="546"/>
      <c r="D1189" s="546"/>
      <c r="F1189" s="266"/>
      <c r="G1189" s="266"/>
      <c r="H1189" s="266"/>
    </row>
    <row r="1190" spans="2:8" s="319" customFormat="1">
      <c r="B1190" s="566"/>
      <c r="C1190" s="546"/>
      <c r="D1190" s="546"/>
      <c r="F1190" s="266"/>
      <c r="G1190" s="266"/>
      <c r="H1190" s="266"/>
    </row>
    <row r="1191" spans="2:8" s="319" customFormat="1">
      <c r="B1191" s="566"/>
      <c r="C1191" s="546"/>
      <c r="D1191" s="546"/>
      <c r="F1191" s="266"/>
      <c r="G1191" s="266"/>
      <c r="H1191" s="266"/>
    </row>
    <row r="1192" spans="2:8" s="319" customFormat="1">
      <c r="B1192" s="566"/>
      <c r="C1192" s="546"/>
      <c r="D1192" s="546"/>
      <c r="F1192" s="266"/>
      <c r="G1192" s="266"/>
      <c r="H1192" s="266"/>
    </row>
    <row r="1193" spans="2:8" s="319" customFormat="1">
      <c r="B1193" s="566"/>
      <c r="C1193" s="546"/>
      <c r="D1193" s="546"/>
      <c r="F1193" s="266"/>
      <c r="G1193" s="266"/>
      <c r="H1193" s="266"/>
    </row>
    <row r="1194" spans="2:8" s="319" customFormat="1">
      <c r="B1194" s="566"/>
      <c r="C1194" s="546"/>
      <c r="D1194" s="546"/>
      <c r="F1194" s="266"/>
      <c r="G1194" s="266"/>
      <c r="H1194" s="266"/>
    </row>
    <row r="1195" spans="2:8" s="319" customFormat="1">
      <c r="B1195" s="566"/>
      <c r="C1195" s="546"/>
      <c r="D1195" s="546"/>
      <c r="F1195" s="266"/>
      <c r="G1195" s="266"/>
      <c r="H1195" s="266"/>
    </row>
    <row r="1196" spans="2:8" s="319" customFormat="1">
      <c r="B1196" s="566"/>
      <c r="C1196" s="546"/>
      <c r="D1196" s="546"/>
      <c r="F1196" s="266"/>
      <c r="G1196" s="266"/>
      <c r="H1196" s="266"/>
    </row>
    <row r="1197" spans="2:8" s="319" customFormat="1">
      <c r="B1197" s="566"/>
      <c r="C1197" s="546"/>
      <c r="D1197" s="546"/>
      <c r="F1197" s="266"/>
      <c r="G1197" s="266"/>
      <c r="H1197" s="266"/>
    </row>
    <row r="1198" spans="2:8" s="319" customFormat="1">
      <c r="B1198" s="566"/>
      <c r="C1198" s="546"/>
      <c r="D1198" s="546"/>
      <c r="F1198" s="266"/>
      <c r="G1198" s="266"/>
      <c r="H1198" s="266"/>
    </row>
    <row r="1199" spans="2:8" s="319" customFormat="1">
      <c r="B1199" s="566"/>
      <c r="C1199" s="546"/>
      <c r="D1199" s="546"/>
      <c r="F1199" s="266"/>
      <c r="G1199" s="266"/>
      <c r="H1199" s="266"/>
    </row>
    <row r="1200" spans="2:8" s="319" customFormat="1">
      <c r="B1200" s="566"/>
      <c r="C1200" s="546"/>
      <c r="D1200" s="546"/>
      <c r="F1200" s="266"/>
      <c r="G1200" s="266"/>
      <c r="H1200" s="266"/>
    </row>
    <row r="1201" spans="2:8" s="319" customFormat="1">
      <c r="B1201" s="566"/>
      <c r="C1201" s="546"/>
      <c r="D1201" s="546"/>
      <c r="F1201" s="266"/>
      <c r="G1201" s="266"/>
      <c r="H1201" s="266"/>
    </row>
    <row r="1202" spans="2:8" s="319" customFormat="1">
      <c r="B1202" s="566"/>
      <c r="C1202" s="546"/>
      <c r="D1202" s="546"/>
      <c r="F1202" s="266"/>
      <c r="G1202" s="266"/>
      <c r="H1202" s="266"/>
    </row>
    <row r="1203" spans="2:8" s="319" customFormat="1">
      <c r="B1203" s="566"/>
      <c r="C1203" s="546"/>
      <c r="D1203" s="546"/>
      <c r="F1203" s="266"/>
      <c r="G1203" s="266"/>
      <c r="H1203" s="266"/>
    </row>
    <row r="1204" spans="2:8" s="319" customFormat="1">
      <c r="B1204" s="566"/>
      <c r="C1204" s="546"/>
      <c r="D1204" s="546"/>
      <c r="F1204" s="266"/>
      <c r="G1204" s="266"/>
      <c r="H1204" s="266"/>
    </row>
    <row r="1205" spans="2:8" s="319" customFormat="1">
      <c r="B1205" s="566"/>
      <c r="C1205" s="546"/>
      <c r="D1205" s="546"/>
      <c r="F1205" s="266"/>
      <c r="G1205" s="266"/>
      <c r="H1205" s="266"/>
    </row>
    <row r="1206" spans="2:8" s="319" customFormat="1">
      <c r="B1206" s="566"/>
      <c r="C1206" s="546"/>
      <c r="D1206" s="546"/>
      <c r="F1206" s="266"/>
      <c r="G1206" s="266"/>
      <c r="H1206" s="266"/>
    </row>
    <row r="1207" spans="2:8" s="319" customFormat="1">
      <c r="B1207" s="566"/>
      <c r="C1207" s="546"/>
      <c r="D1207" s="546"/>
      <c r="F1207" s="266"/>
      <c r="G1207" s="266"/>
      <c r="H1207" s="266"/>
    </row>
    <row r="1208" spans="2:8" s="319" customFormat="1">
      <c r="B1208" s="566"/>
      <c r="C1208" s="546"/>
      <c r="D1208" s="546"/>
      <c r="F1208" s="266"/>
      <c r="G1208" s="266"/>
      <c r="H1208" s="266"/>
    </row>
    <row r="1209" spans="2:8" s="319" customFormat="1">
      <c r="B1209" s="566"/>
      <c r="C1209" s="546"/>
      <c r="D1209" s="546"/>
      <c r="F1209" s="266"/>
      <c r="G1209" s="266"/>
      <c r="H1209" s="266"/>
    </row>
    <row r="1210" spans="2:8" s="319" customFormat="1">
      <c r="B1210" s="566"/>
      <c r="C1210" s="546"/>
      <c r="D1210" s="546"/>
      <c r="F1210" s="266"/>
      <c r="G1210" s="266"/>
      <c r="H1210" s="266"/>
    </row>
    <row r="1211" spans="2:8" s="319" customFormat="1">
      <c r="B1211" s="566"/>
      <c r="C1211" s="546"/>
      <c r="D1211" s="546"/>
      <c r="F1211" s="266"/>
      <c r="G1211" s="266"/>
      <c r="H1211" s="266"/>
    </row>
    <row r="1212" spans="2:8" s="319" customFormat="1">
      <c r="B1212" s="566"/>
      <c r="C1212" s="546"/>
      <c r="D1212" s="546"/>
      <c r="F1212" s="266"/>
      <c r="G1212" s="266"/>
      <c r="H1212" s="266"/>
    </row>
    <row r="1213" spans="2:8" s="319" customFormat="1">
      <c r="B1213" s="566"/>
      <c r="C1213" s="546"/>
      <c r="D1213" s="546"/>
      <c r="F1213" s="266"/>
      <c r="G1213" s="266"/>
      <c r="H1213" s="266"/>
    </row>
    <row r="1214" spans="2:8" s="319" customFormat="1">
      <c r="B1214" s="566"/>
      <c r="C1214" s="546"/>
      <c r="D1214" s="546"/>
      <c r="F1214" s="266"/>
      <c r="G1214" s="266"/>
      <c r="H1214" s="266"/>
    </row>
    <row r="1215" spans="2:8" s="319" customFormat="1">
      <c r="B1215" s="566"/>
      <c r="C1215" s="546"/>
      <c r="D1215" s="546"/>
      <c r="F1215" s="266"/>
      <c r="G1215" s="266"/>
      <c r="H1215" s="266"/>
    </row>
    <row r="1216" spans="2:8" s="319" customFormat="1">
      <c r="B1216" s="566"/>
      <c r="C1216" s="546"/>
      <c r="D1216" s="546"/>
      <c r="F1216" s="266"/>
      <c r="G1216" s="266"/>
      <c r="H1216" s="266"/>
    </row>
    <row r="1217" spans="2:8" s="319" customFormat="1">
      <c r="B1217" s="566"/>
      <c r="C1217" s="546"/>
      <c r="D1217" s="546"/>
      <c r="F1217" s="266"/>
      <c r="G1217" s="266"/>
      <c r="H1217" s="266"/>
    </row>
    <row r="1218" spans="2:8" s="319" customFormat="1">
      <c r="B1218" s="566"/>
      <c r="C1218" s="546"/>
      <c r="D1218" s="546"/>
      <c r="F1218" s="266"/>
      <c r="G1218" s="266"/>
      <c r="H1218" s="266"/>
    </row>
    <row r="1219" spans="2:8" s="319" customFormat="1">
      <c r="B1219" s="566"/>
      <c r="C1219" s="546"/>
      <c r="D1219" s="546"/>
      <c r="F1219" s="266"/>
      <c r="G1219" s="266"/>
      <c r="H1219" s="266"/>
    </row>
    <row r="1220" spans="2:8" s="319" customFormat="1">
      <c r="B1220" s="566"/>
      <c r="C1220" s="546"/>
      <c r="D1220" s="546"/>
      <c r="F1220" s="266"/>
      <c r="G1220" s="266"/>
      <c r="H1220" s="266"/>
    </row>
    <row r="1221" spans="2:8" s="319" customFormat="1">
      <c r="B1221" s="566"/>
      <c r="C1221" s="546"/>
      <c r="D1221" s="546"/>
      <c r="F1221" s="266"/>
      <c r="G1221" s="266"/>
      <c r="H1221" s="266"/>
    </row>
    <row r="1222" spans="2:8" s="319" customFormat="1">
      <c r="B1222" s="566"/>
      <c r="C1222" s="546"/>
      <c r="D1222" s="546"/>
      <c r="F1222" s="266"/>
      <c r="G1222" s="266"/>
      <c r="H1222" s="266"/>
    </row>
    <row r="1223" spans="2:8" s="319" customFormat="1">
      <c r="B1223" s="566"/>
      <c r="C1223" s="546"/>
      <c r="D1223" s="546"/>
      <c r="F1223" s="266"/>
      <c r="G1223" s="266"/>
      <c r="H1223" s="266"/>
    </row>
    <row r="1224" spans="2:8" s="319" customFormat="1">
      <c r="B1224" s="566"/>
      <c r="C1224" s="546"/>
      <c r="D1224" s="546"/>
      <c r="F1224" s="266"/>
      <c r="G1224" s="266"/>
      <c r="H1224" s="266"/>
    </row>
    <row r="1225" spans="2:8" s="319" customFormat="1">
      <c r="B1225" s="566"/>
      <c r="C1225" s="546"/>
      <c r="D1225" s="546"/>
      <c r="F1225" s="266"/>
      <c r="G1225" s="266"/>
      <c r="H1225" s="266"/>
    </row>
    <row r="1226" spans="2:8" s="319" customFormat="1">
      <c r="B1226" s="566"/>
      <c r="C1226" s="546"/>
      <c r="D1226" s="546"/>
      <c r="F1226" s="266"/>
      <c r="G1226" s="266"/>
      <c r="H1226" s="266"/>
    </row>
    <row r="1227" spans="2:8" s="319" customFormat="1">
      <c r="B1227" s="566"/>
      <c r="C1227" s="546"/>
      <c r="D1227" s="546"/>
      <c r="F1227" s="266"/>
      <c r="G1227" s="266"/>
      <c r="H1227" s="266"/>
    </row>
    <row r="1228" spans="2:8" s="319" customFormat="1">
      <c r="B1228" s="566"/>
      <c r="C1228" s="546"/>
      <c r="D1228" s="546"/>
      <c r="F1228" s="266"/>
      <c r="G1228" s="266"/>
      <c r="H1228" s="266"/>
    </row>
    <row r="1229" spans="2:8" s="319" customFormat="1">
      <c r="B1229" s="566"/>
      <c r="C1229" s="546"/>
      <c r="D1229" s="546"/>
      <c r="F1229" s="266"/>
      <c r="G1229" s="266"/>
      <c r="H1229" s="266"/>
    </row>
    <row r="1230" spans="2:8" s="319" customFormat="1">
      <c r="B1230" s="566"/>
      <c r="C1230" s="546"/>
      <c r="D1230" s="546"/>
      <c r="F1230" s="266"/>
      <c r="G1230" s="266"/>
      <c r="H1230" s="266"/>
    </row>
    <row r="1231" spans="2:8" s="319" customFormat="1">
      <c r="B1231" s="566"/>
      <c r="C1231" s="546"/>
      <c r="D1231" s="546"/>
      <c r="F1231" s="266"/>
      <c r="G1231" s="266"/>
      <c r="H1231" s="266"/>
    </row>
    <row r="1232" spans="2:8" s="319" customFormat="1">
      <c r="B1232" s="566"/>
      <c r="C1232" s="546"/>
      <c r="D1232" s="546"/>
      <c r="F1232" s="266"/>
      <c r="G1232" s="266"/>
      <c r="H1232" s="266"/>
    </row>
    <row r="1233" spans="2:8" s="319" customFormat="1">
      <c r="B1233" s="566"/>
      <c r="C1233" s="546"/>
      <c r="D1233" s="546"/>
      <c r="F1233" s="266"/>
      <c r="G1233" s="266"/>
      <c r="H1233" s="266"/>
    </row>
    <row r="1234" spans="2:8" s="319" customFormat="1">
      <c r="B1234" s="566"/>
      <c r="C1234" s="546"/>
      <c r="D1234" s="546"/>
      <c r="F1234" s="266"/>
      <c r="G1234" s="266"/>
      <c r="H1234" s="266"/>
    </row>
    <row r="1235" spans="2:8" s="319" customFormat="1">
      <c r="B1235" s="566"/>
      <c r="C1235" s="546"/>
      <c r="D1235" s="546"/>
      <c r="F1235" s="266"/>
      <c r="G1235" s="266"/>
      <c r="H1235" s="266"/>
    </row>
    <row r="1236" spans="2:8" s="319" customFormat="1">
      <c r="B1236" s="566"/>
      <c r="C1236" s="546"/>
      <c r="D1236" s="546"/>
      <c r="F1236" s="266"/>
      <c r="G1236" s="266"/>
      <c r="H1236" s="266"/>
    </row>
    <row r="1237" spans="2:8" s="319" customFormat="1">
      <c r="B1237" s="566"/>
      <c r="C1237" s="546"/>
      <c r="D1237" s="546"/>
      <c r="F1237" s="266"/>
      <c r="G1237" s="266"/>
      <c r="H1237" s="266"/>
    </row>
    <row r="1238" spans="2:8" s="319" customFormat="1">
      <c r="B1238" s="566"/>
      <c r="C1238" s="546"/>
      <c r="D1238" s="546"/>
      <c r="F1238" s="266"/>
      <c r="G1238" s="266"/>
      <c r="H1238" s="266"/>
    </row>
    <row r="1239" spans="2:8" s="319" customFormat="1">
      <c r="B1239" s="566"/>
      <c r="C1239" s="546"/>
      <c r="D1239" s="546"/>
      <c r="F1239" s="266"/>
      <c r="G1239" s="266"/>
      <c r="H1239" s="266"/>
    </row>
    <row r="1240" spans="2:8" s="319" customFormat="1">
      <c r="B1240" s="566"/>
      <c r="C1240" s="546"/>
      <c r="D1240" s="546"/>
      <c r="F1240" s="266"/>
      <c r="G1240" s="266"/>
      <c r="H1240" s="266"/>
    </row>
    <row r="1241" spans="2:8" s="319" customFormat="1">
      <c r="B1241" s="566"/>
      <c r="C1241" s="546"/>
      <c r="D1241" s="546"/>
      <c r="F1241" s="266"/>
      <c r="G1241" s="266"/>
      <c r="H1241" s="266"/>
    </row>
    <row r="1242" spans="2:8" s="319" customFormat="1">
      <c r="B1242" s="566"/>
      <c r="C1242" s="546"/>
      <c r="D1242" s="546"/>
      <c r="F1242" s="266"/>
      <c r="G1242" s="266"/>
      <c r="H1242" s="266"/>
    </row>
    <row r="1243" spans="2:8" s="319" customFormat="1">
      <c r="B1243" s="566"/>
      <c r="C1243" s="546"/>
      <c r="D1243" s="546"/>
      <c r="F1243" s="266"/>
      <c r="G1243" s="266"/>
      <c r="H1243" s="266"/>
    </row>
    <row r="1244" spans="2:8" s="319" customFormat="1">
      <c r="B1244" s="566"/>
      <c r="C1244" s="546"/>
      <c r="D1244" s="546"/>
      <c r="F1244" s="266"/>
      <c r="G1244" s="266"/>
      <c r="H1244" s="266"/>
    </row>
    <row r="1245" spans="2:8" s="319" customFormat="1">
      <c r="B1245" s="566"/>
      <c r="C1245" s="546"/>
      <c r="D1245" s="546"/>
      <c r="F1245" s="266"/>
      <c r="G1245" s="266"/>
      <c r="H1245" s="266"/>
    </row>
    <row r="1246" spans="2:8" s="319" customFormat="1">
      <c r="B1246" s="566"/>
      <c r="C1246" s="546"/>
      <c r="D1246" s="546"/>
      <c r="F1246" s="266"/>
      <c r="G1246" s="266"/>
      <c r="H1246" s="266"/>
    </row>
    <row r="1247" spans="2:8" s="319" customFormat="1">
      <c r="B1247" s="566"/>
      <c r="C1247" s="546"/>
      <c r="D1247" s="546"/>
      <c r="F1247" s="266"/>
      <c r="G1247" s="266"/>
      <c r="H1247" s="266"/>
    </row>
    <row r="1248" spans="2:8" s="319" customFormat="1">
      <c r="B1248" s="566"/>
      <c r="C1248" s="546"/>
      <c r="D1248" s="546"/>
      <c r="F1248" s="266"/>
      <c r="G1248" s="266"/>
      <c r="H1248" s="266"/>
    </row>
    <row r="1249" spans="2:8" s="319" customFormat="1">
      <c r="B1249" s="566"/>
      <c r="C1249" s="546"/>
      <c r="D1249" s="546"/>
      <c r="F1249" s="266"/>
      <c r="G1249" s="266"/>
      <c r="H1249" s="266"/>
    </row>
    <row r="1250" spans="2:8" s="319" customFormat="1">
      <c r="B1250" s="566"/>
      <c r="C1250" s="546"/>
      <c r="D1250" s="546"/>
      <c r="F1250" s="266"/>
      <c r="G1250" s="266"/>
      <c r="H1250" s="266"/>
    </row>
    <row r="1251" spans="2:8" s="319" customFormat="1">
      <c r="B1251" s="566"/>
      <c r="C1251" s="546"/>
      <c r="D1251" s="546"/>
      <c r="F1251" s="266"/>
      <c r="G1251" s="266"/>
      <c r="H1251" s="266"/>
    </row>
    <row r="1252" spans="2:8" s="319" customFormat="1">
      <c r="B1252" s="566"/>
      <c r="C1252" s="546"/>
      <c r="D1252" s="546"/>
      <c r="F1252" s="266"/>
      <c r="G1252" s="266"/>
      <c r="H1252" s="266"/>
    </row>
    <row r="1253" spans="2:8" s="319" customFormat="1">
      <c r="B1253" s="566"/>
      <c r="C1253" s="546"/>
      <c r="D1253" s="546"/>
      <c r="F1253" s="266"/>
      <c r="G1253" s="266"/>
      <c r="H1253" s="266"/>
    </row>
    <row r="1254" spans="2:8" s="319" customFormat="1">
      <c r="B1254" s="566"/>
      <c r="C1254" s="546"/>
      <c r="D1254" s="546"/>
      <c r="F1254" s="266"/>
      <c r="G1254" s="266"/>
      <c r="H1254" s="266"/>
    </row>
    <row r="1255" spans="2:8" s="319" customFormat="1">
      <c r="B1255" s="566"/>
      <c r="C1255" s="546"/>
      <c r="D1255" s="546"/>
      <c r="F1255" s="266"/>
      <c r="G1255" s="266"/>
      <c r="H1255" s="266"/>
    </row>
    <row r="1256" spans="2:8" s="319" customFormat="1">
      <c r="B1256" s="566"/>
      <c r="C1256" s="546"/>
      <c r="D1256" s="546"/>
      <c r="F1256" s="266"/>
      <c r="G1256" s="266"/>
      <c r="H1256" s="266"/>
    </row>
    <row r="1257" spans="2:8" s="319" customFormat="1">
      <c r="B1257" s="566"/>
      <c r="C1257" s="546"/>
      <c r="D1257" s="546"/>
      <c r="F1257" s="266"/>
      <c r="G1257" s="266"/>
      <c r="H1257" s="266"/>
    </row>
    <row r="1258" spans="2:8" s="319" customFormat="1">
      <c r="B1258" s="566"/>
      <c r="C1258" s="546"/>
      <c r="D1258" s="546"/>
      <c r="F1258" s="266"/>
      <c r="G1258" s="266"/>
      <c r="H1258" s="266"/>
    </row>
    <row r="1259" spans="2:8" s="319" customFormat="1">
      <c r="B1259" s="566"/>
      <c r="C1259" s="546"/>
      <c r="D1259" s="546"/>
      <c r="F1259" s="266"/>
      <c r="G1259" s="266"/>
      <c r="H1259" s="266"/>
    </row>
    <row r="1260" spans="2:8" s="319" customFormat="1">
      <c r="B1260" s="566"/>
      <c r="C1260" s="546"/>
      <c r="D1260" s="546"/>
      <c r="F1260" s="266"/>
      <c r="G1260" s="266"/>
      <c r="H1260" s="266"/>
    </row>
    <row r="1261" spans="2:8" s="319" customFormat="1">
      <c r="B1261" s="566"/>
      <c r="C1261" s="546"/>
      <c r="D1261" s="546"/>
      <c r="F1261" s="266"/>
      <c r="G1261" s="266"/>
      <c r="H1261" s="266"/>
    </row>
    <row r="1262" spans="2:8" s="319" customFormat="1">
      <c r="B1262" s="566"/>
      <c r="C1262" s="546"/>
      <c r="D1262" s="546"/>
      <c r="F1262" s="266"/>
      <c r="G1262" s="266"/>
      <c r="H1262" s="266"/>
    </row>
    <row r="1263" spans="2:8" s="319" customFormat="1">
      <c r="B1263" s="566"/>
      <c r="C1263" s="546"/>
      <c r="D1263" s="546"/>
      <c r="F1263" s="266"/>
      <c r="G1263" s="266"/>
      <c r="H1263" s="266"/>
    </row>
    <row r="1264" spans="2:8" s="319" customFormat="1">
      <c r="B1264" s="566"/>
      <c r="C1264" s="546"/>
      <c r="D1264" s="546"/>
      <c r="F1264" s="266"/>
      <c r="G1264" s="266"/>
      <c r="H1264" s="266"/>
    </row>
    <row r="1265" spans="2:8" s="319" customFormat="1">
      <c r="B1265" s="566"/>
      <c r="C1265" s="546"/>
      <c r="D1265" s="546"/>
      <c r="F1265" s="266"/>
      <c r="G1265" s="266"/>
      <c r="H1265" s="266"/>
    </row>
    <row r="1266" spans="2:8" s="319" customFormat="1">
      <c r="B1266" s="566"/>
      <c r="C1266" s="546"/>
      <c r="D1266" s="546"/>
      <c r="F1266" s="266"/>
      <c r="G1266" s="266"/>
      <c r="H1266" s="266"/>
    </row>
    <row r="1267" spans="2:8" s="319" customFormat="1">
      <c r="B1267" s="566"/>
      <c r="C1267" s="546"/>
      <c r="D1267" s="546"/>
      <c r="F1267" s="266"/>
      <c r="G1267" s="266"/>
      <c r="H1267" s="266"/>
    </row>
    <row r="1268" spans="2:8" s="319" customFormat="1">
      <c r="B1268" s="566"/>
      <c r="C1268" s="546"/>
      <c r="D1268" s="546"/>
      <c r="F1268" s="266"/>
      <c r="G1268" s="266"/>
      <c r="H1268" s="266"/>
    </row>
    <row r="1269" spans="2:8" s="319" customFormat="1">
      <c r="B1269" s="566"/>
      <c r="C1269" s="546"/>
      <c r="D1269" s="546"/>
      <c r="F1269" s="266"/>
      <c r="G1269" s="266"/>
      <c r="H1269" s="266"/>
    </row>
    <row r="1270" spans="2:8" s="319" customFormat="1">
      <c r="B1270" s="566"/>
      <c r="C1270" s="546"/>
      <c r="D1270" s="546"/>
      <c r="F1270" s="266"/>
      <c r="G1270" s="266"/>
      <c r="H1270" s="266"/>
    </row>
    <row r="1271" spans="2:8" s="319" customFormat="1">
      <c r="B1271" s="566"/>
      <c r="C1271" s="546"/>
      <c r="D1271" s="546"/>
      <c r="F1271" s="266"/>
      <c r="G1271" s="266"/>
      <c r="H1271" s="266"/>
    </row>
    <row r="1272" spans="2:8" s="319" customFormat="1">
      <c r="B1272" s="566"/>
      <c r="C1272" s="546"/>
      <c r="D1272" s="546"/>
      <c r="F1272" s="266"/>
      <c r="G1272" s="266"/>
      <c r="H1272" s="266"/>
    </row>
    <row r="1273" spans="2:8" s="319" customFormat="1">
      <c r="B1273" s="566"/>
      <c r="C1273" s="546"/>
      <c r="D1273" s="546"/>
      <c r="F1273" s="266"/>
      <c r="G1273" s="266"/>
      <c r="H1273" s="266"/>
    </row>
    <row r="1274" spans="2:8" s="319" customFormat="1">
      <c r="B1274" s="566"/>
      <c r="C1274" s="546"/>
      <c r="D1274" s="546"/>
      <c r="F1274" s="266"/>
      <c r="G1274" s="266"/>
      <c r="H1274" s="266"/>
    </row>
    <row r="1275" spans="2:8" s="319" customFormat="1">
      <c r="B1275" s="566"/>
      <c r="C1275" s="546"/>
      <c r="D1275" s="546"/>
      <c r="F1275" s="266"/>
      <c r="G1275" s="266"/>
      <c r="H1275" s="266"/>
    </row>
    <row r="1276" spans="2:8" s="319" customFormat="1">
      <c r="B1276" s="566"/>
      <c r="C1276" s="546"/>
      <c r="D1276" s="546"/>
      <c r="F1276" s="266"/>
      <c r="G1276" s="266"/>
      <c r="H1276" s="266"/>
    </row>
    <row r="1277" spans="2:8" s="319" customFormat="1">
      <c r="B1277" s="566"/>
      <c r="C1277" s="546"/>
      <c r="D1277" s="546"/>
      <c r="F1277" s="266"/>
      <c r="G1277" s="266"/>
      <c r="H1277" s="266"/>
    </row>
    <row r="1278" spans="2:8" s="319" customFormat="1">
      <c r="B1278" s="566"/>
      <c r="C1278" s="546"/>
      <c r="D1278" s="546"/>
      <c r="F1278" s="266"/>
      <c r="G1278" s="266"/>
      <c r="H1278" s="266"/>
    </row>
    <row r="1279" spans="2:8" s="319" customFormat="1">
      <c r="B1279" s="566"/>
      <c r="C1279" s="546"/>
      <c r="D1279" s="546"/>
      <c r="F1279" s="266"/>
      <c r="G1279" s="266"/>
      <c r="H1279" s="266"/>
    </row>
    <row r="1280" spans="2:8" s="319" customFormat="1">
      <c r="B1280" s="566"/>
      <c r="C1280" s="546"/>
      <c r="D1280" s="546"/>
      <c r="F1280" s="266"/>
      <c r="G1280" s="266"/>
      <c r="H1280" s="266"/>
    </row>
    <row r="1281" spans="2:8" s="319" customFormat="1">
      <c r="B1281" s="566"/>
      <c r="C1281" s="546"/>
      <c r="D1281" s="546"/>
      <c r="F1281" s="266"/>
      <c r="G1281" s="266"/>
      <c r="H1281" s="266"/>
    </row>
    <row r="1282" spans="2:8" s="319" customFormat="1">
      <c r="B1282" s="566"/>
      <c r="C1282" s="546"/>
      <c r="D1282" s="546"/>
      <c r="F1282" s="266"/>
      <c r="G1282" s="266"/>
      <c r="H1282" s="266"/>
    </row>
    <row r="1283" spans="2:8" s="319" customFormat="1">
      <c r="B1283" s="566"/>
      <c r="C1283" s="546"/>
      <c r="D1283" s="546"/>
      <c r="F1283" s="266"/>
      <c r="G1283" s="266"/>
      <c r="H1283" s="266"/>
    </row>
    <row r="1284" spans="2:8" s="319" customFormat="1">
      <c r="B1284" s="566"/>
      <c r="C1284" s="546"/>
      <c r="D1284" s="546"/>
      <c r="F1284" s="266"/>
      <c r="G1284" s="266"/>
      <c r="H1284" s="266"/>
    </row>
    <row r="1285" spans="2:8" s="319" customFormat="1">
      <c r="B1285" s="566"/>
      <c r="C1285" s="546"/>
      <c r="D1285" s="546"/>
      <c r="F1285" s="266"/>
      <c r="G1285" s="266"/>
      <c r="H1285" s="266"/>
    </row>
    <row r="1286" spans="2:8" s="319" customFormat="1">
      <c r="B1286" s="566"/>
      <c r="C1286" s="546"/>
      <c r="D1286" s="546"/>
      <c r="F1286" s="266"/>
      <c r="G1286" s="266"/>
      <c r="H1286" s="266"/>
    </row>
    <row r="1287" spans="2:8" s="319" customFormat="1">
      <c r="B1287" s="566"/>
      <c r="C1287" s="546"/>
      <c r="D1287" s="546"/>
      <c r="F1287" s="266"/>
      <c r="G1287" s="266"/>
      <c r="H1287" s="266"/>
    </row>
    <row r="1288" spans="2:8" s="319" customFormat="1">
      <c r="B1288" s="566"/>
      <c r="C1288" s="546"/>
      <c r="D1288" s="546"/>
      <c r="F1288" s="266"/>
      <c r="G1288" s="266"/>
      <c r="H1288" s="266"/>
    </row>
    <row r="1289" spans="2:8" s="319" customFormat="1">
      <c r="B1289" s="566"/>
      <c r="C1289" s="546"/>
      <c r="D1289" s="546"/>
      <c r="F1289" s="266"/>
      <c r="G1289" s="266"/>
      <c r="H1289" s="266"/>
    </row>
    <row r="1290" spans="2:8" s="319" customFormat="1">
      <c r="B1290" s="566"/>
      <c r="C1290" s="546"/>
      <c r="D1290" s="546"/>
      <c r="F1290" s="266"/>
      <c r="G1290" s="266"/>
      <c r="H1290" s="266"/>
    </row>
    <row r="1291" spans="2:8" s="319" customFormat="1">
      <c r="B1291" s="566"/>
      <c r="C1291" s="546"/>
      <c r="D1291" s="546"/>
      <c r="F1291" s="266"/>
      <c r="G1291" s="266"/>
      <c r="H1291" s="266"/>
    </row>
    <row r="1292" spans="2:8" s="319" customFormat="1">
      <c r="B1292" s="566"/>
      <c r="C1292" s="546"/>
      <c r="D1292" s="546"/>
      <c r="F1292" s="266"/>
      <c r="G1292" s="266"/>
      <c r="H1292" s="266"/>
    </row>
    <row r="1293" spans="2:8" s="319" customFormat="1">
      <c r="B1293" s="566"/>
      <c r="C1293" s="546"/>
      <c r="D1293" s="546"/>
      <c r="F1293" s="266"/>
      <c r="G1293" s="266"/>
      <c r="H1293" s="266"/>
    </row>
    <row r="1294" spans="2:8" s="319" customFormat="1">
      <c r="B1294" s="566"/>
      <c r="C1294" s="546"/>
      <c r="D1294" s="546"/>
      <c r="F1294" s="266"/>
      <c r="G1294" s="266"/>
      <c r="H1294" s="266"/>
    </row>
    <row r="1295" spans="2:8" s="319" customFormat="1">
      <c r="B1295" s="566"/>
      <c r="C1295" s="546"/>
      <c r="D1295" s="546"/>
      <c r="F1295" s="266"/>
      <c r="G1295" s="266"/>
      <c r="H1295" s="266"/>
    </row>
    <row r="1296" spans="2:8" s="319" customFormat="1">
      <c r="B1296" s="566"/>
      <c r="C1296" s="546"/>
      <c r="D1296" s="546"/>
      <c r="F1296" s="266"/>
      <c r="G1296" s="266"/>
      <c r="H1296" s="266"/>
    </row>
    <row r="1297" spans="2:8" s="319" customFormat="1">
      <c r="B1297" s="566"/>
      <c r="C1297" s="546"/>
      <c r="D1297" s="546"/>
      <c r="F1297" s="266"/>
      <c r="G1297" s="266"/>
      <c r="H1297" s="266"/>
    </row>
    <row r="1298" spans="2:8" s="319" customFormat="1">
      <c r="B1298" s="566"/>
      <c r="C1298" s="546"/>
      <c r="D1298" s="546"/>
      <c r="F1298" s="266"/>
      <c r="G1298" s="266"/>
      <c r="H1298" s="266"/>
    </row>
    <row r="1299" spans="2:8" s="319" customFormat="1">
      <c r="B1299" s="566"/>
      <c r="C1299" s="546"/>
      <c r="D1299" s="546"/>
      <c r="F1299" s="266"/>
      <c r="G1299" s="266"/>
      <c r="H1299" s="266"/>
    </row>
    <row r="1300" spans="2:8" s="319" customFormat="1">
      <c r="B1300" s="566"/>
      <c r="C1300" s="546"/>
      <c r="D1300" s="546"/>
      <c r="F1300" s="266"/>
      <c r="G1300" s="266"/>
      <c r="H1300" s="266"/>
    </row>
    <row r="1301" spans="2:8" s="319" customFormat="1">
      <c r="B1301" s="566"/>
      <c r="C1301" s="546"/>
      <c r="D1301" s="546"/>
      <c r="F1301" s="266"/>
      <c r="G1301" s="266"/>
      <c r="H1301" s="266"/>
    </row>
    <row r="1302" spans="2:8" s="319" customFormat="1">
      <c r="B1302" s="566"/>
      <c r="C1302" s="546"/>
      <c r="D1302" s="546"/>
      <c r="F1302" s="266"/>
      <c r="G1302" s="266"/>
      <c r="H1302" s="266"/>
    </row>
    <row r="1303" spans="2:8" s="319" customFormat="1">
      <c r="B1303" s="566"/>
      <c r="C1303" s="546"/>
      <c r="D1303" s="546"/>
      <c r="F1303" s="266"/>
      <c r="G1303" s="266"/>
      <c r="H1303" s="266"/>
    </row>
    <row r="1304" spans="2:8" s="319" customFormat="1">
      <c r="B1304" s="566"/>
      <c r="C1304" s="546"/>
      <c r="D1304" s="546"/>
      <c r="F1304" s="266"/>
      <c r="G1304" s="266"/>
      <c r="H1304" s="266"/>
    </row>
    <row r="1305" spans="2:8" s="319" customFormat="1">
      <c r="B1305" s="566"/>
      <c r="C1305" s="546"/>
      <c r="D1305" s="546"/>
      <c r="F1305" s="266"/>
      <c r="G1305" s="266"/>
      <c r="H1305" s="266"/>
    </row>
    <row r="1306" spans="2:8" s="319" customFormat="1">
      <c r="B1306" s="566"/>
      <c r="C1306" s="546"/>
      <c r="D1306" s="546"/>
      <c r="F1306" s="266"/>
      <c r="G1306" s="266"/>
      <c r="H1306" s="266"/>
    </row>
    <row r="1307" spans="2:8" s="319" customFormat="1">
      <c r="B1307" s="566"/>
      <c r="C1307" s="546"/>
      <c r="D1307" s="546"/>
      <c r="F1307" s="266"/>
      <c r="G1307" s="266"/>
      <c r="H1307" s="266"/>
    </row>
    <row r="1308" spans="2:8" s="319" customFormat="1">
      <c r="B1308" s="566"/>
      <c r="C1308" s="546"/>
      <c r="D1308" s="546"/>
      <c r="F1308" s="266"/>
      <c r="G1308" s="266"/>
      <c r="H1308" s="266"/>
    </row>
    <row r="1309" spans="2:8" s="319" customFormat="1">
      <c r="B1309" s="566"/>
      <c r="C1309" s="546"/>
      <c r="D1309" s="546"/>
      <c r="F1309" s="266"/>
      <c r="G1309" s="266"/>
      <c r="H1309" s="266"/>
    </row>
    <row r="1310" spans="2:8" s="319" customFormat="1">
      <c r="B1310" s="566"/>
      <c r="C1310" s="546"/>
      <c r="D1310" s="546"/>
      <c r="F1310" s="266"/>
      <c r="G1310" s="266"/>
      <c r="H1310" s="266"/>
    </row>
    <row r="1311" spans="2:8" s="319" customFormat="1">
      <c r="B1311" s="566"/>
      <c r="C1311" s="546"/>
      <c r="D1311" s="546"/>
      <c r="F1311" s="266"/>
      <c r="G1311" s="266"/>
      <c r="H1311" s="266"/>
    </row>
    <row r="1312" spans="2:8" s="319" customFormat="1">
      <c r="B1312" s="566"/>
      <c r="C1312" s="546"/>
      <c r="D1312" s="546"/>
      <c r="F1312" s="266"/>
      <c r="G1312" s="266"/>
      <c r="H1312" s="266"/>
    </row>
    <row r="1313" spans="2:8" s="319" customFormat="1">
      <c r="B1313" s="566"/>
      <c r="C1313" s="546"/>
      <c r="D1313" s="546"/>
      <c r="F1313" s="266"/>
      <c r="G1313" s="266"/>
      <c r="H1313" s="266"/>
    </row>
    <row r="1314" spans="2:8" s="319" customFormat="1">
      <c r="B1314" s="566"/>
      <c r="C1314" s="546"/>
      <c r="D1314" s="546"/>
      <c r="F1314" s="266"/>
      <c r="G1314" s="266"/>
      <c r="H1314" s="266"/>
    </row>
    <row r="1315" spans="2:8" s="319" customFormat="1">
      <c r="B1315" s="566"/>
      <c r="C1315" s="546"/>
      <c r="D1315" s="546"/>
      <c r="F1315" s="266"/>
      <c r="G1315" s="266"/>
      <c r="H1315" s="266"/>
    </row>
    <row r="1316" spans="2:8" s="319" customFormat="1">
      <c r="B1316" s="566"/>
      <c r="C1316" s="546"/>
      <c r="D1316" s="546"/>
      <c r="F1316" s="266"/>
      <c r="G1316" s="266"/>
      <c r="H1316" s="266"/>
    </row>
    <row r="1317" spans="2:8" s="319" customFormat="1">
      <c r="B1317" s="566"/>
      <c r="C1317" s="546"/>
      <c r="D1317" s="546"/>
      <c r="F1317" s="266"/>
      <c r="G1317" s="266"/>
      <c r="H1317" s="266"/>
    </row>
    <row r="1318" spans="2:8" s="319" customFormat="1">
      <c r="B1318" s="566"/>
      <c r="C1318" s="546"/>
      <c r="D1318" s="546"/>
      <c r="F1318" s="266"/>
      <c r="G1318" s="266"/>
      <c r="H1318" s="266"/>
    </row>
    <row r="1319" spans="2:8" s="319" customFormat="1">
      <c r="B1319" s="566"/>
      <c r="C1319" s="546"/>
      <c r="D1319" s="546"/>
      <c r="F1319" s="266"/>
      <c r="G1319" s="266"/>
      <c r="H1319" s="266"/>
    </row>
    <row r="1320" spans="2:8" s="319" customFormat="1">
      <c r="B1320" s="566"/>
      <c r="C1320" s="546"/>
      <c r="D1320" s="546"/>
      <c r="F1320" s="266"/>
      <c r="G1320" s="266"/>
      <c r="H1320" s="266"/>
    </row>
    <row r="1321" spans="2:8" s="319" customFormat="1">
      <c r="B1321" s="566"/>
      <c r="C1321" s="546"/>
      <c r="D1321" s="546"/>
      <c r="F1321" s="266"/>
      <c r="G1321" s="266"/>
      <c r="H1321" s="266"/>
    </row>
    <row r="1322" spans="2:8" s="319" customFormat="1">
      <c r="B1322" s="566"/>
      <c r="C1322" s="546"/>
      <c r="D1322" s="546"/>
      <c r="F1322" s="266"/>
      <c r="G1322" s="266"/>
      <c r="H1322" s="266"/>
    </row>
    <row r="1323" spans="2:8" s="319" customFormat="1">
      <c r="B1323" s="566"/>
      <c r="C1323" s="546"/>
      <c r="D1323" s="546"/>
      <c r="F1323" s="266"/>
      <c r="G1323" s="266"/>
      <c r="H1323" s="266"/>
    </row>
    <row r="1324" spans="2:8" s="319" customFormat="1">
      <c r="B1324" s="566"/>
      <c r="C1324" s="546"/>
      <c r="D1324" s="546"/>
      <c r="F1324" s="266"/>
      <c r="G1324" s="266"/>
      <c r="H1324" s="266"/>
    </row>
    <row r="1325" spans="2:8" s="319" customFormat="1">
      <c r="B1325" s="566"/>
      <c r="C1325" s="546"/>
      <c r="D1325" s="546"/>
      <c r="F1325" s="266"/>
      <c r="G1325" s="266"/>
      <c r="H1325" s="266"/>
    </row>
    <row r="1326" spans="2:8" s="319" customFormat="1">
      <c r="B1326" s="566"/>
      <c r="C1326" s="546"/>
      <c r="D1326" s="546"/>
      <c r="F1326" s="266"/>
      <c r="G1326" s="266"/>
      <c r="H1326" s="266"/>
    </row>
    <row r="1327" spans="2:8" s="319" customFormat="1">
      <c r="B1327" s="566"/>
      <c r="C1327" s="546"/>
      <c r="D1327" s="546"/>
      <c r="F1327" s="266"/>
      <c r="G1327" s="266"/>
      <c r="H1327" s="266"/>
    </row>
    <row r="1328" spans="2:8" s="319" customFormat="1">
      <c r="B1328" s="566"/>
      <c r="C1328" s="546"/>
      <c r="D1328" s="546"/>
      <c r="F1328" s="266"/>
      <c r="G1328" s="266"/>
      <c r="H1328" s="266"/>
    </row>
    <row r="1329" spans="2:8" s="319" customFormat="1">
      <c r="B1329" s="566"/>
      <c r="C1329" s="546"/>
      <c r="D1329" s="546"/>
      <c r="F1329" s="266"/>
      <c r="G1329" s="266"/>
      <c r="H1329" s="266"/>
    </row>
    <row r="1330" spans="2:8" s="319" customFormat="1">
      <c r="B1330" s="566"/>
      <c r="C1330" s="546"/>
      <c r="D1330" s="546"/>
      <c r="F1330" s="266"/>
      <c r="G1330" s="266"/>
      <c r="H1330" s="266"/>
    </row>
    <row r="1331" spans="2:8" s="319" customFormat="1">
      <c r="B1331" s="566"/>
      <c r="C1331" s="546"/>
      <c r="D1331" s="546"/>
      <c r="F1331" s="266"/>
      <c r="G1331" s="266"/>
      <c r="H1331" s="266"/>
    </row>
    <row r="1332" spans="2:8" s="319" customFormat="1">
      <c r="B1332" s="566"/>
      <c r="C1332" s="546"/>
      <c r="D1332" s="546"/>
      <c r="F1332" s="266"/>
      <c r="G1332" s="266"/>
      <c r="H1332" s="266"/>
    </row>
    <row r="1333" spans="2:8" s="319" customFormat="1">
      <c r="B1333" s="566"/>
      <c r="C1333" s="546"/>
      <c r="D1333" s="546"/>
      <c r="F1333" s="266"/>
      <c r="G1333" s="266"/>
      <c r="H1333" s="266"/>
    </row>
    <row r="1334" spans="2:8" s="319" customFormat="1">
      <c r="B1334" s="566"/>
      <c r="C1334" s="546"/>
      <c r="D1334" s="546"/>
      <c r="F1334" s="266"/>
      <c r="G1334" s="266"/>
      <c r="H1334" s="266"/>
    </row>
    <row r="1335" spans="2:8" s="319" customFormat="1">
      <c r="B1335" s="566"/>
      <c r="C1335" s="546"/>
      <c r="D1335" s="546"/>
      <c r="F1335" s="266"/>
      <c r="G1335" s="266"/>
      <c r="H1335" s="266"/>
    </row>
    <row r="1336" spans="2:8" s="319" customFormat="1">
      <c r="B1336" s="566"/>
      <c r="C1336" s="546"/>
      <c r="D1336" s="546"/>
      <c r="F1336" s="266"/>
      <c r="G1336" s="266"/>
      <c r="H1336" s="266"/>
    </row>
    <row r="1337" spans="2:8" s="319" customFormat="1">
      <c r="B1337" s="566"/>
      <c r="C1337" s="546"/>
      <c r="D1337" s="546"/>
      <c r="F1337" s="266"/>
      <c r="G1337" s="266"/>
      <c r="H1337" s="266"/>
    </row>
    <row r="1338" spans="2:8" s="319" customFormat="1">
      <c r="B1338" s="566"/>
      <c r="C1338" s="546"/>
      <c r="D1338" s="546"/>
      <c r="F1338" s="266"/>
      <c r="G1338" s="266"/>
      <c r="H1338" s="266"/>
    </row>
    <row r="1339" spans="2:8" s="319" customFormat="1">
      <c r="B1339" s="566"/>
      <c r="C1339" s="546"/>
      <c r="D1339" s="546"/>
      <c r="F1339" s="266"/>
      <c r="G1339" s="266"/>
      <c r="H1339" s="266"/>
    </row>
    <row r="1340" spans="2:8" s="319" customFormat="1">
      <c r="B1340" s="566"/>
      <c r="C1340" s="546"/>
      <c r="D1340" s="546"/>
      <c r="F1340" s="266"/>
      <c r="G1340" s="266"/>
      <c r="H1340" s="266"/>
    </row>
    <row r="1341" spans="2:8" s="319" customFormat="1">
      <c r="B1341" s="566"/>
      <c r="C1341" s="546"/>
      <c r="D1341" s="546"/>
      <c r="F1341" s="266"/>
      <c r="G1341" s="266"/>
      <c r="H1341" s="266"/>
    </row>
    <row r="1342" spans="2:8" s="319" customFormat="1">
      <c r="B1342" s="566"/>
      <c r="C1342" s="546"/>
      <c r="D1342" s="546"/>
      <c r="F1342" s="266"/>
      <c r="G1342" s="266"/>
      <c r="H1342" s="266"/>
    </row>
    <row r="1343" spans="2:8" s="319" customFormat="1">
      <c r="B1343" s="566"/>
      <c r="C1343" s="546"/>
      <c r="D1343" s="546"/>
      <c r="F1343" s="266"/>
      <c r="G1343" s="266"/>
      <c r="H1343" s="266"/>
    </row>
    <row r="1344" spans="2:8" s="319" customFormat="1">
      <c r="B1344" s="566"/>
      <c r="C1344" s="546"/>
      <c r="D1344" s="546"/>
      <c r="F1344" s="266"/>
      <c r="G1344" s="266"/>
      <c r="H1344" s="266"/>
    </row>
    <row r="1345" spans="2:8" s="319" customFormat="1">
      <c r="B1345" s="566"/>
      <c r="C1345" s="546"/>
      <c r="D1345" s="546"/>
      <c r="F1345" s="266"/>
      <c r="G1345" s="266"/>
      <c r="H1345" s="266"/>
    </row>
    <row r="1346" spans="2:8" s="319" customFormat="1">
      <c r="B1346" s="566"/>
      <c r="C1346" s="546"/>
      <c r="D1346" s="546"/>
      <c r="F1346" s="266"/>
      <c r="G1346" s="266"/>
      <c r="H1346" s="266"/>
    </row>
    <row r="1347" spans="2:8" s="319" customFormat="1">
      <c r="B1347" s="566"/>
      <c r="C1347" s="546"/>
      <c r="D1347" s="546"/>
      <c r="F1347" s="266"/>
      <c r="G1347" s="266"/>
      <c r="H1347" s="266"/>
    </row>
    <row r="1348" spans="2:8" s="319" customFormat="1">
      <c r="B1348" s="566"/>
      <c r="C1348" s="546"/>
      <c r="D1348" s="546"/>
      <c r="F1348" s="266"/>
      <c r="G1348" s="266"/>
      <c r="H1348" s="266"/>
    </row>
    <row r="1349" spans="2:8" s="319" customFormat="1">
      <c r="B1349" s="566"/>
      <c r="C1349" s="546"/>
      <c r="D1349" s="546"/>
      <c r="F1349" s="266"/>
      <c r="G1349" s="266"/>
      <c r="H1349" s="266"/>
    </row>
    <row r="1350" spans="2:8" s="319" customFormat="1">
      <c r="B1350" s="566"/>
      <c r="C1350" s="546"/>
      <c r="D1350" s="546"/>
      <c r="F1350" s="266"/>
      <c r="G1350" s="266"/>
      <c r="H1350" s="266"/>
    </row>
    <row r="1351" spans="2:8" s="319" customFormat="1">
      <c r="B1351" s="566"/>
      <c r="C1351" s="546"/>
      <c r="D1351" s="546"/>
      <c r="F1351" s="266"/>
      <c r="G1351" s="266"/>
      <c r="H1351" s="266"/>
    </row>
    <row r="1352" spans="2:8" s="319" customFormat="1">
      <c r="B1352" s="566"/>
      <c r="C1352" s="546"/>
      <c r="D1352" s="546"/>
      <c r="F1352" s="266"/>
      <c r="G1352" s="266"/>
      <c r="H1352" s="266"/>
    </row>
    <row r="1353" spans="2:8" s="319" customFormat="1">
      <c r="B1353" s="566"/>
      <c r="C1353" s="546"/>
      <c r="D1353" s="546"/>
      <c r="F1353" s="266"/>
      <c r="G1353" s="266"/>
      <c r="H1353" s="266"/>
    </row>
    <row r="1354" spans="2:8" s="319" customFormat="1">
      <c r="B1354" s="566"/>
      <c r="C1354" s="546"/>
      <c r="D1354" s="546"/>
      <c r="F1354" s="266"/>
      <c r="G1354" s="266"/>
      <c r="H1354" s="266"/>
    </row>
    <row r="1355" spans="2:8" s="319" customFormat="1">
      <c r="B1355" s="566"/>
      <c r="C1355" s="546"/>
      <c r="D1355" s="546"/>
      <c r="F1355" s="266"/>
      <c r="G1355" s="266"/>
      <c r="H1355" s="266"/>
    </row>
    <row r="1356" spans="2:8" s="319" customFormat="1">
      <c r="B1356" s="566"/>
      <c r="C1356" s="546"/>
      <c r="D1356" s="546"/>
      <c r="F1356" s="266"/>
      <c r="G1356" s="266"/>
      <c r="H1356" s="266"/>
    </row>
    <row r="1357" spans="2:8" s="319" customFormat="1">
      <c r="B1357" s="566"/>
      <c r="C1357" s="546"/>
      <c r="D1357" s="546"/>
      <c r="F1357" s="266"/>
      <c r="G1357" s="266"/>
      <c r="H1357" s="266"/>
    </row>
    <row r="1358" spans="2:8" s="319" customFormat="1">
      <c r="B1358" s="566"/>
      <c r="C1358" s="546"/>
      <c r="D1358" s="546"/>
      <c r="F1358" s="266"/>
      <c r="G1358" s="266"/>
      <c r="H1358" s="266"/>
    </row>
    <row r="1359" spans="2:8" s="319" customFormat="1">
      <c r="B1359" s="566"/>
      <c r="C1359" s="546"/>
      <c r="D1359" s="546"/>
      <c r="F1359" s="266"/>
      <c r="G1359" s="266"/>
      <c r="H1359" s="266"/>
    </row>
    <row r="1360" spans="2:8" s="319" customFormat="1">
      <c r="B1360" s="566"/>
      <c r="C1360" s="546"/>
      <c r="D1360" s="546"/>
      <c r="F1360" s="266"/>
      <c r="G1360" s="266"/>
      <c r="H1360" s="266"/>
    </row>
    <row r="1361" spans="2:8" s="319" customFormat="1">
      <c r="B1361" s="566"/>
      <c r="C1361" s="546"/>
      <c r="D1361" s="546"/>
      <c r="F1361" s="266"/>
      <c r="G1361" s="266"/>
      <c r="H1361" s="266"/>
    </row>
    <row r="1362" spans="2:8" s="319" customFormat="1">
      <c r="B1362" s="566"/>
      <c r="C1362" s="546"/>
      <c r="D1362" s="546"/>
      <c r="F1362" s="266"/>
      <c r="G1362" s="266"/>
      <c r="H1362" s="266"/>
    </row>
    <row r="1363" spans="2:8" s="319" customFormat="1">
      <c r="B1363" s="566"/>
      <c r="C1363" s="546"/>
      <c r="D1363" s="546"/>
      <c r="F1363" s="266"/>
      <c r="G1363" s="266"/>
      <c r="H1363" s="266"/>
    </row>
    <row r="1364" spans="2:8" s="319" customFormat="1">
      <c r="B1364" s="566"/>
      <c r="C1364" s="546"/>
      <c r="D1364" s="546"/>
      <c r="F1364" s="266"/>
      <c r="G1364" s="266"/>
      <c r="H1364" s="266"/>
    </row>
    <row r="1365" spans="2:8" s="319" customFormat="1">
      <c r="B1365" s="566"/>
      <c r="C1365" s="546"/>
      <c r="D1365" s="546"/>
      <c r="F1365" s="266"/>
      <c r="G1365" s="266"/>
      <c r="H1365" s="266"/>
    </row>
    <row r="1366" spans="2:8" s="319" customFormat="1">
      <c r="B1366" s="566"/>
      <c r="C1366" s="546"/>
      <c r="D1366" s="546"/>
      <c r="F1366" s="266"/>
      <c r="G1366" s="266"/>
      <c r="H1366" s="266"/>
    </row>
    <row r="1367" spans="2:8" s="319" customFormat="1">
      <c r="B1367" s="566"/>
      <c r="C1367" s="546"/>
      <c r="D1367" s="546"/>
      <c r="F1367" s="266"/>
      <c r="G1367" s="266"/>
      <c r="H1367" s="266"/>
    </row>
    <row r="1368" spans="2:8" s="319" customFormat="1">
      <c r="B1368" s="566"/>
      <c r="C1368" s="546"/>
      <c r="D1368" s="546"/>
      <c r="F1368" s="266"/>
      <c r="G1368" s="266"/>
      <c r="H1368" s="266"/>
    </row>
    <row r="1369" spans="2:8" s="319" customFormat="1">
      <c r="B1369" s="566"/>
      <c r="C1369" s="546"/>
      <c r="D1369" s="546"/>
      <c r="F1369" s="266"/>
      <c r="G1369" s="266"/>
      <c r="H1369" s="266"/>
    </row>
    <row r="1370" spans="2:8" s="319" customFormat="1">
      <c r="B1370" s="566"/>
      <c r="C1370" s="546"/>
      <c r="D1370" s="546"/>
      <c r="F1370" s="266"/>
      <c r="G1370" s="266"/>
      <c r="H1370" s="266"/>
    </row>
    <row r="1371" spans="2:8" s="319" customFormat="1">
      <c r="B1371" s="566"/>
      <c r="C1371" s="546"/>
      <c r="D1371" s="546"/>
      <c r="F1371" s="266"/>
      <c r="G1371" s="266"/>
      <c r="H1371" s="266"/>
    </row>
    <row r="1372" spans="2:8" s="319" customFormat="1">
      <c r="B1372" s="566"/>
      <c r="C1372" s="546"/>
      <c r="D1372" s="546"/>
      <c r="F1372" s="266"/>
      <c r="G1372" s="266"/>
      <c r="H1372" s="266"/>
    </row>
    <row r="1373" spans="2:8" s="319" customFormat="1">
      <c r="B1373" s="566"/>
      <c r="C1373" s="546"/>
      <c r="D1373" s="546"/>
      <c r="F1373" s="266"/>
      <c r="G1373" s="266"/>
      <c r="H1373" s="266"/>
    </row>
    <row r="1374" spans="2:8" s="319" customFormat="1">
      <c r="B1374" s="566"/>
      <c r="C1374" s="546"/>
      <c r="D1374" s="546"/>
      <c r="F1374" s="266"/>
      <c r="G1374" s="266"/>
      <c r="H1374" s="266"/>
    </row>
    <row r="1375" spans="2:8" s="319" customFormat="1">
      <c r="B1375" s="566"/>
      <c r="C1375" s="546"/>
      <c r="D1375" s="546"/>
      <c r="F1375" s="266"/>
      <c r="G1375" s="266"/>
      <c r="H1375" s="266"/>
    </row>
    <row r="1376" spans="2:8" s="319" customFormat="1">
      <c r="B1376" s="566"/>
      <c r="C1376" s="546"/>
      <c r="D1376" s="546"/>
      <c r="F1376" s="266"/>
      <c r="G1376" s="266"/>
      <c r="H1376" s="266"/>
    </row>
    <row r="1377" spans="2:8" s="319" customFormat="1">
      <c r="B1377" s="566"/>
      <c r="C1377" s="546"/>
      <c r="D1377" s="546"/>
      <c r="F1377" s="266"/>
      <c r="G1377" s="266"/>
      <c r="H1377" s="266"/>
    </row>
    <row r="1378" spans="2:8" s="319" customFormat="1">
      <c r="B1378" s="566"/>
      <c r="C1378" s="546"/>
      <c r="D1378" s="546"/>
      <c r="F1378" s="266"/>
      <c r="G1378" s="266"/>
      <c r="H1378" s="266"/>
    </row>
    <row r="1379" spans="2:8" s="319" customFormat="1">
      <c r="B1379" s="566"/>
      <c r="C1379" s="546"/>
      <c r="D1379" s="546"/>
      <c r="F1379" s="266"/>
      <c r="G1379" s="266"/>
      <c r="H1379" s="266"/>
    </row>
    <row r="1380" spans="2:8" s="319" customFormat="1">
      <c r="B1380" s="566"/>
      <c r="C1380" s="546"/>
      <c r="D1380" s="546"/>
      <c r="F1380" s="266"/>
      <c r="G1380" s="266"/>
      <c r="H1380" s="266"/>
    </row>
    <row r="1381" spans="2:8" s="319" customFormat="1">
      <c r="B1381" s="566"/>
      <c r="C1381" s="546"/>
      <c r="D1381" s="546"/>
      <c r="F1381" s="266"/>
      <c r="G1381" s="266"/>
      <c r="H1381" s="266"/>
    </row>
    <row r="1382" spans="2:8" s="319" customFormat="1">
      <c r="B1382" s="566"/>
      <c r="C1382" s="546"/>
      <c r="D1382" s="546"/>
      <c r="F1382" s="266"/>
      <c r="G1382" s="266"/>
      <c r="H1382" s="266"/>
    </row>
    <row r="1383" spans="2:8" s="319" customFormat="1">
      <c r="B1383" s="566"/>
      <c r="C1383" s="546"/>
      <c r="D1383" s="546"/>
      <c r="F1383" s="266"/>
      <c r="G1383" s="266"/>
      <c r="H1383" s="266"/>
    </row>
    <row r="1384" spans="2:8" s="319" customFormat="1">
      <c r="B1384" s="566"/>
      <c r="C1384" s="546"/>
      <c r="D1384" s="546"/>
      <c r="F1384" s="266"/>
      <c r="G1384" s="266"/>
      <c r="H1384" s="266"/>
    </row>
    <row r="1385" spans="2:8" s="319" customFormat="1">
      <c r="B1385" s="566"/>
      <c r="C1385" s="546"/>
      <c r="D1385" s="546"/>
      <c r="F1385" s="266"/>
      <c r="G1385" s="266"/>
      <c r="H1385" s="266"/>
    </row>
    <row r="1386" spans="2:8" s="319" customFormat="1">
      <c r="B1386" s="566"/>
      <c r="C1386" s="546"/>
      <c r="D1386" s="546"/>
      <c r="F1386" s="266"/>
      <c r="G1386" s="266"/>
      <c r="H1386" s="266"/>
    </row>
    <row r="1387" spans="2:8" s="319" customFormat="1">
      <c r="B1387" s="566"/>
      <c r="C1387" s="546"/>
      <c r="D1387" s="546"/>
      <c r="F1387" s="266"/>
      <c r="G1387" s="266"/>
      <c r="H1387" s="266"/>
    </row>
    <row r="1388" spans="2:8" s="319" customFormat="1">
      <c r="B1388" s="566"/>
      <c r="C1388" s="546"/>
      <c r="D1388" s="546"/>
      <c r="F1388" s="266"/>
      <c r="G1388" s="266"/>
      <c r="H1388" s="266"/>
    </row>
    <row r="1389" spans="2:8" s="319" customFormat="1">
      <c r="B1389" s="566"/>
      <c r="C1389" s="546"/>
      <c r="D1389" s="546"/>
      <c r="F1389" s="266"/>
      <c r="G1389" s="266"/>
      <c r="H1389" s="266"/>
    </row>
    <row r="1390" spans="2:8" s="319" customFormat="1">
      <c r="B1390" s="566"/>
      <c r="C1390" s="546"/>
      <c r="D1390" s="546"/>
      <c r="F1390" s="266"/>
      <c r="G1390" s="266"/>
      <c r="H1390" s="266"/>
    </row>
    <row r="1391" spans="2:8" s="319" customFormat="1">
      <c r="B1391" s="566"/>
      <c r="C1391" s="546"/>
      <c r="D1391" s="546"/>
      <c r="F1391" s="266"/>
      <c r="G1391" s="266"/>
      <c r="H1391" s="266"/>
    </row>
    <row r="1392" spans="2:8" s="319" customFormat="1">
      <c r="B1392" s="566"/>
      <c r="C1392" s="546"/>
      <c r="D1392" s="546"/>
      <c r="F1392" s="266"/>
      <c r="G1392" s="266"/>
      <c r="H1392" s="266"/>
    </row>
    <row r="1393" spans="2:8" s="319" customFormat="1">
      <c r="B1393" s="566"/>
      <c r="C1393" s="546"/>
      <c r="D1393" s="546"/>
      <c r="F1393" s="266"/>
      <c r="G1393" s="266"/>
      <c r="H1393" s="266"/>
    </row>
    <row r="1394" spans="2:8" s="319" customFormat="1">
      <c r="B1394" s="566"/>
      <c r="C1394" s="546"/>
      <c r="D1394" s="546"/>
      <c r="F1394" s="266"/>
      <c r="G1394" s="266"/>
      <c r="H1394" s="266"/>
    </row>
    <row r="1395" spans="2:8" s="319" customFormat="1">
      <c r="B1395" s="566"/>
      <c r="C1395" s="546"/>
      <c r="D1395" s="546"/>
      <c r="F1395" s="266"/>
      <c r="G1395" s="266"/>
      <c r="H1395" s="266"/>
    </row>
    <row r="1396" spans="2:8" s="319" customFormat="1">
      <c r="B1396" s="566"/>
      <c r="C1396" s="546"/>
      <c r="D1396" s="546"/>
      <c r="F1396" s="266"/>
      <c r="G1396" s="266"/>
      <c r="H1396" s="266"/>
    </row>
    <row r="1397" spans="2:8" s="319" customFormat="1">
      <c r="B1397" s="566"/>
      <c r="C1397" s="546"/>
      <c r="D1397" s="546"/>
      <c r="F1397" s="266"/>
      <c r="G1397" s="266"/>
      <c r="H1397" s="266"/>
    </row>
    <row r="1398" spans="2:8" s="319" customFormat="1">
      <c r="B1398" s="566"/>
      <c r="C1398" s="546"/>
      <c r="D1398" s="546"/>
      <c r="F1398" s="266"/>
      <c r="G1398" s="266"/>
      <c r="H1398" s="266"/>
    </row>
    <row r="1399" spans="2:8" s="319" customFormat="1">
      <c r="B1399" s="566"/>
      <c r="C1399" s="546"/>
      <c r="D1399" s="546"/>
      <c r="F1399" s="266"/>
      <c r="G1399" s="266"/>
      <c r="H1399" s="266"/>
    </row>
    <row r="1400" spans="2:8" s="319" customFormat="1">
      <c r="B1400" s="566"/>
      <c r="C1400" s="546"/>
      <c r="D1400" s="546"/>
      <c r="F1400" s="266"/>
      <c r="G1400" s="266"/>
      <c r="H1400" s="266"/>
    </row>
    <row r="1401" spans="2:8" s="319" customFormat="1">
      <c r="B1401" s="566"/>
      <c r="C1401" s="546"/>
      <c r="D1401" s="546"/>
      <c r="F1401" s="266"/>
      <c r="G1401" s="266"/>
      <c r="H1401" s="266"/>
    </row>
    <row r="1402" spans="2:8" s="319" customFormat="1">
      <c r="B1402" s="566"/>
      <c r="C1402" s="546"/>
      <c r="D1402" s="546"/>
      <c r="F1402" s="266"/>
      <c r="G1402" s="266"/>
      <c r="H1402" s="266"/>
    </row>
    <row r="1403" spans="2:8" s="319" customFormat="1">
      <c r="B1403" s="566"/>
      <c r="C1403" s="546"/>
      <c r="D1403" s="546"/>
      <c r="F1403" s="266"/>
      <c r="G1403" s="266"/>
      <c r="H1403" s="266"/>
    </row>
    <row r="1404" spans="2:8" s="319" customFormat="1">
      <c r="B1404" s="566"/>
      <c r="C1404" s="546"/>
      <c r="D1404" s="546"/>
      <c r="F1404" s="266"/>
      <c r="G1404" s="266"/>
      <c r="H1404" s="266"/>
    </row>
    <row r="1405" spans="2:8" s="319" customFormat="1">
      <c r="B1405" s="566"/>
      <c r="C1405" s="546"/>
      <c r="D1405" s="546"/>
      <c r="F1405" s="266"/>
      <c r="G1405" s="266"/>
      <c r="H1405" s="266"/>
    </row>
    <row r="1406" spans="2:8" s="319" customFormat="1">
      <c r="B1406" s="566"/>
      <c r="C1406" s="546"/>
      <c r="D1406" s="546"/>
      <c r="F1406" s="266"/>
      <c r="G1406" s="266"/>
      <c r="H1406" s="266"/>
    </row>
    <row r="1407" spans="2:8" s="319" customFormat="1">
      <c r="B1407" s="566"/>
      <c r="C1407" s="546"/>
      <c r="D1407" s="546"/>
      <c r="F1407" s="266"/>
      <c r="G1407" s="266"/>
      <c r="H1407" s="266"/>
    </row>
    <row r="1408" spans="2:8" s="319" customFormat="1">
      <c r="B1408" s="566"/>
      <c r="C1408" s="546"/>
      <c r="D1408" s="546"/>
      <c r="F1408" s="266"/>
      <c r="G1408" s="266"/>
      <c r="H1408" s="266"/>
    </row>
    <row r="1409" spans="2:8" s="319" customFormat="1">
      <c r="B1409" s="566"/>
      <c r="C1409" s="546"/>
      <c r="D1409" s="546"/>
      <c r="F1409" s="266"/>
      <c r="G1409" s="266"/>
      <c r="H1409" s="266"/>
    </row>
    <row r="1410" spans="2:8" s="319" customFormat="1">
      <c r="B1410" s="566"/>
      <c r="C1410" s="546"/>
      <c r="D1410" s="546"/>
      <c r="F1410" s="266"/>
      <c r="G1410" s="266"/>
      <c r="H1410" s="266"/>
    </row>
    <row r="1411" spans="2:8" s="319" customFormat="1">
      <c r="B1411" s="566"/>
      <c r="C1411" s="546"/>
      <c r="D1411" s="546"/>
      <c r="F1411" s="266"/>
      <c r="G1411" s="266"/>
      <c r="H1411" s="266"/>
    </row>
    <row r="1412" spans="2:8" s="319" customFormat="1">
      <c r="B1412" s="566"/>
      <c r="C1412" s="546"/>
      <c r="D1412" s="546"/>
      <c r="F1412" s="266"/>
      <c r="G1412" s="266"/>
      <c r="H1412" s="266"/>
    </row>
    <row r="1413" spans="2:8" s="319" customFormat="1">
      <c r="B1413" s="566"/>
      <c r="C1413" s="546"/>
      <c r="D1413" s="546"/>
      <c r="F1413" s="266"/>
      <c r="G1413" s="266"/>
      <c r="H1413" s="266"/>
    </row>
    <row r="1414" spans="2:8" s="319" customFormat="1">
      <c r="B1414" s="566"/>
      <c r="C1414" s="546"/>
      <c r="D1414" s="546"/>
      <c r="F1414" s="266"/>
      <c r="G1414" s="266"/>
      <c r="H1414" s="266"/>
    </row>
    <row r="1415" spans="2:8" s="319" customFormat="1">
      <c r="B1415" s="566"/>
      <c r="C1415" s="546"/>
      <c r="D1415" s="546"/>
      <c r="F1415" s="266"/>
      <c r="G1415" s="266"/>
      <c r="H1415" s="266"/>
    </row>
    <row r="1416" spans="2:8" s="319" customFormat="1">
      <c r="B1416" s="566"/>
      <c r="C1416" s="546"/>
      <c r="D1416" s="546"/>
      <c r="F1416" s="266"/>
      <c r="G1416" s="266"/>
      <c r="H1416" s="266"/>
    </row>
    <row r="1417" spans="2:8" s="319" customFormat="1">
      <c r="B1417" s="566"/>
      <c r="C1417" s="546"/>
      <c r="D1417" s="546"/>
      <c r="F1417" s="266"/>
      <c r="G1417" s="266"/>
      <c r="H1417" s="266"/>
    </row>
    <row r="1418" spans="2:8" s="319" customFormat="1">
      <c r="B1418" s="566"/>
      <c r="C1418" s="546"/>
      <c r="D1418" s="546"/>
      <c r="F1418" s="266"/>
      <c r="G1418" s="266"/>
      <c r="H1418" s="266"/>
    </row>
    <row r="1419" spans="2:8" s="319" customFormat="1">
      <c r="B1419" s="566"/>
      <c r="C1419" s="546"/>
      <c r="D1419" s="546"/>
      <c r="F1419" s="266"/>
      <c r="G1419" s="266"/>
      <c r="H1419" s="266"/>
    </row>
    <row r="1420" spans="2:8" s="319" customFormat="1">
      <c r="B1420" s="566"/>
      <c r="C1420" s="546"/>
      <c r="D1420" s="546"/>
      <c r="F1420" s="266"/>
      <c r="G1420" s="266"/>
      <c r="H1420" s="266"/>
    </row>
    <row r="1421" spans="2:8" s="319" customFormat="1">
      <c r="B1421" s="566"/>
      <c r="C1421" s="546"/>
      <c r="D1421" s="546"/>
      <c r="F1421" s="266"/>
      <c r="G1421" s="266"/>
      <c r="H1421" s="266"/>
    </row>
    <row r="1422" spans="2:8" s="319" customFormat="1">
      <c r="B1422" s="566"/>
      <c r="C1422" s="546"/>
      <c r="D1422" s="546"/>
      <c r="F1422" s="266"/>
      <c r="G1422" s="266"/>
      <c r="H1422" s="266"/>
    </row>
    <row r="1423" spans="2:8" s="319" customFormat="1">
      <c r="B1423" s="566"/>
      <c r="C1423" s="546"/>
      <c r="D1423" s="546"/>
      <c r="F1423" s="266"/>
      <c r="G1423" s="266"/>
      <c r="H1423" s="266"/>
    </row>
    <row r="1424" spans="2:8" s="319" customFormat="1">
      <c r="B1424" s="566"/>
      <c r="C1424" s="546"/>
      <c r="D1424" s="546"/>
      <c r="F1424" s="266"/>
      <c r="G1424" s="266"/>
      <c r="H1424" s="266"/>
    </row>
    <row r="1425" spans="2:8" s="319" customFormat="1">
      <c r="B1425" s="566"/>
      <c r="C1425" s="546"/>
      <c r="D1425" s="546"/>
      <c r="F1425" s="266"/>
      <c r="G1425" s="266"/>
      <c r="H1425" s="266"/>
    </row>
    <row r="1426" spans="2:8" s="319" customFormat="1">
      <c r="B1426" s="566"/>
      <c r="C1426" s="546"/>
      <c r="D1426" s="546"/>
      <c r="F1426" s="266"/>
      <c r="G1426" s="266"/>
      <c r="H1426" s="266"/>
    </row>
    <row r="1427" spans="2:8" s="319" customFormat="1">
      <c r="B1427" s="566"/>
      <c r="C1427" s="546"/>
      <c r="D1427" s="546"/>
      <c r="F1427" s="266"/>
      <c r="G1427" s="266"/>
      <c r="H1427" s="266"/>
    </row>
    <row r="1428" spans="2:8" s="319" customFormat="1">
      <c r="B1428" s="566"/>
      <c r="C1428" s="546"/>
      <c r="D1428" s="546"/>
      <c r="F1428" s="266"/>
      <c r="G1428" s="266"/>
      <c r="H1428" s="266"/>
    </row>
    <row r="1429" spans="2:8" s="319" customFormat="1">
      <c r="B1429" s="566"/>
      <c r="C1429" s="546"/>
      <c r="D1429" s="546"/>
      <c r="F1429" s="266"/>
      <c r="G1429" s="266"/>
      <c r="H1429" s="266"/>
    </row>
    <row r="1430" spans="2:8" s="319" customFormat="1">
      <c r="B1430" s="566"/>
      <c r="C1430" s="546"/>
      <c r="D1430" s="546"/>
      <c r="F1430" s="266"/>
      <c r="G1430" s="266"/>
      <c r="H1430" s="266"/>
    </row>
    <row r="1431" spans="2:8" s="319" customFormat="1">
      <c r="B1431" s="566"/>
      <c r="C1431" s="546"/>
      <c r="D1431" s="546"/>
      <c r="F1431" s="266"/>
      <c r="G1431" s="266"/>
      <c r="H1431" s="266"/>
    </row>
    <row r="1432" spans="2:8" s="319" customFormat="1">
      <c r="B1432" s="566"/>
      <c r="C1432" s="546"/>
      <c r="D1432" s="546"/>
      <c r="F1432" s="266"/>
      <c r="G1432" s="266"/>
      <c r="H1432" s="266"/>
    </row>
    <row r="1433" spans="2:8" s="319" customFormat="1">
      <c r="B1433" s="566"/>
      <c r="C1433" s="546"/>
      <c r="D1433" s="546"/>
      <c r="F1433" s="266"/>
      <c r="G1433" s="266"/>
      <c r="H1433" s="266"/>
    </row>
    <row r="1434" spans="2:8" s="319" customFormat="1">
      <c r="B1434" s="566"/>
      <c r="C1434" s="546"/>
      <c r="D1434" s="546"/>
      <c r="F1434" s="266"/>
      <c r="G1434" s="266"/>
      <c r="H1434" s="266"/>
    </row>
    <row r="1435" spans="2:8" s="319" customFormat="1">
      <c r="B1435" s="566"/>
      <c r="C1435" s="546"/>
      <c r="D1435" s="546"/>
      <c r="F1435" s="266"/>
      <c r="G1435" s="266"/>
      <c r="H1435" s="266"/>
    </row>
    <row r="1436" spans="2:8" s="319" customFormat="1">
      <c r="B1436" s="566"/>
      <c r="C1436" s="546"/>
      <c r="D1436" s="546"/>
      <c r="F1436" s="266"/>
      <c r="G1436" s="266"/>
      <c r="H1436" s="266"/>
    </row>
    <row r="1437" spans="2:8" s="319" customFormat="1">
      <c r="B1437" s="566"/>
      <c r="C1437" s="546"/>
      <c r="D1437" s="546"/>
      <c r="F1437" s="266"/>
      <c r="G1437" s="266"/>
      <c r="H1437" s="266"/>
    </row>
    <row r="1438" spans="2:8" s="319" customFormat="1">
      <c r="B1438" s="566"/>
      <c r="C1438" s="546"/>
      <c r="D1438" s="546"/>
      <c r="F1438" s="266"/>
      <c r="G1438" s="266"/>
      <c r="H1438" s="266"/>
    </row>
    <row r="1439" spans="2:8" s="319" customFormat="1">
      <c r="B1439" s="566"/>
      <c r="C1439" s="546"/>
      <c r="D1439" s="546"/>
      <c r="F1439" s="266"/>
      <c r="G1439" s="266"/>
      <c r="H1439" s="266"/>
    </row>
    <row r="1440" spans="2:8" s="319" customFormat="1">
      <c r="B1440" s="566"/>
      <c r="C1440" s="546"/>
      <c r="D1440" s="546"/>
      <c r="F1440" s="266"/>
      <c r="G1440" s="266"/>
      <c r="H1440" s="266"/>
    </row>
    <row r="1441" spans="2:8" s="319" customFormat="1">
      <c r="B1441" s="566"/>
      <c r="C1441" s="546"/>
      <c r="D1441" s="546"/>
      <c r="F1441" s="266"/>
      <c r="G1441" s="266"/>
      <c r="H1441" s="266"/>
    </row>
    <row r="1442" spans="2:8" s="319" customFormat="1">
      <c r="B1442" s="566"/>
      <c r="C1442" s="546"/>
      <c r="D1442" s="546"/>
      <c r="F1442" s="266"/>
      <c r="G1442" s="266"/>
      <c r="H1442" s="266"/>
    </row>
    <row r="1443" spans="2:8" s="319" customFormat="1">
      <c r="B1443" s="566"/>
      <c r="C1443" s="546"/>
      <c r="D1443" s="546"/>
      <c r="F1443" s="266"/>
      <c r="G1443" s="266"/>
      <c r="H1443" s="266"/>
    </row>
    <row r="1444" spans="2:8" s="319" customFormat="1">
      <c r="B1444" s="566"/>
      <c r="C1444" s="546"/>
      <c r="D1444" s="546"/>
      <c r="F1444" s="266"/>
      <c r="G1444" s="266"/>
      <c r="H1444" s="266"/>
    </row>
    <row r="1445" spans="2:8" s="319" customFormat="1">
      <c r="B1445" s="566"/>
      <c r="C1445" s="546"/>
      <c r="D1445" s="546"/>
      <c r="F1445" s="266"/>
      <c r="G1445" s="266"/>
      <c r="H1445" s="266"/>
    </row>
    <row r="1446" spans="2:8" s="319" customFormat="1">
      <c r="B1446" s="566"/>
      <c r="C1446" s="546"/>
      <c r="D1446" s="546"/>
      <c r="F1446" s="266"/>
      <c r="G1446" s="266"/>
      <c r="H1446" s="266"/>
    </row>
    <row r="1447" spans="2:8" s="319" customFormat="1">
      <c r="B1447" s="566"/>
      <c r="C1447" s="546"/>
      <c r="D1447" s="546"/>
      <c r="F1447" s="266"/>
      <c r="G1447" s="266"/>
      <c r="H1447" s="266"/>
    </row>
    <row r="1448" spans="2:8" s="319" customFormat="1">
      <c r="B1448" s="566"/>
      <c r="C1448" s="546"/>
      <c r="D1448" s="546"/>
      <c r="F1448" s="266"/>
      <c r="G1448" s="266"/>
      <c r="H1448" s="266"/>
    </row>
    <row r="1449" spans="2:8" s="319" customFormat="1">
      <c r="B1449" s="566"/>
      <c r="C1449" s="546"/>
      <c r="D1449" s="546"/>
      <c r="F1449" s="266"/>
      <c r="G1449" s="266"/>
      <c r="H1449" s="266"/>
    </row>
    <row r="1450" spans="2:8" s="319" customFormat="1">
      <c r="B1450" s="566"/>
      <c r="C1450" s="546"/>
      <c r="D1450" s="546"/>
      <c r="F1450" s="266"/>
      <c r="G1450" s="266"/>
      <c r="H1450" s="266"/>
    </row>
    <row r="1451" spans="2:8" s="319" customFormat="1">
      <c r="B1451" s="566"/>
      <c r="C1451" s="546"/>
      <c r="D1451" s="546"/>
      <c r="F1451" s="266"/>
      <c r="G1451" s="266"/>
      <c r="H1451" s="266"/>
    </row>
    <row r="1452" spans="2:8" s="319" customFormat="1">
      <c r="B1452" s="566"/>
      <c r="C1452" s="546"/>
      <c r="D1452" s="546"/>
      <c r="F1452" s="266"/>
      <c r="G1452" s="266"/>
      <c r="H1452" s="266"/>
    </row>
    <row r="1453" spans="2:8" s="319" customFormat="1">
      <c r="B1453" s="566"/>
      <c r="C1453" s="546"/>
      <c r="D1453" s="546"/>
      <c r="F1453" s="266"/>
      <c r="G1453" s="266"/>
      <c r="H1453" s="266"/>
    </row>
    <row r="1454" spans="2:8" s="319" customFormat="1">
      <c r="B1454" s="566"/>
      <c r="C1454" s="546"/>
      <c r="D1454" s="546"/>
      <c r="F1454" s="266"/>
      <c r="G1454" s="266"/>
      <c r="H1454" s="266"/>
    </row>
    <row r="1455" spans="2:8" s="319" customFormat="1">
      <c r="B1455" s="566"/>
      <c r="C1455" s="546"/>
      <c r="D1455" s="546"/>
      <c r="F1455" s="266"/>
      <c r="G1455" s="266"/>
      <c r="H1455" s="266"/>
    </row>
    <row r="1456" spans="2:8" s="319" customFormat="1">
      <c r="B1456" s="566"/>
      <c r="C1456" s="546"/>
      <c r="D1456" s="546"/>
      <c r="F1456" s="266"/>
      <c r="G1456" s="266"/>
      <c r="H1456" s="266"/>
    </row>
    <row r="1457" spans="2:8" s="319" customFormat="1">
      <c r="B1457" s="566"/>
      <c r="C1457" s="546"/>
      <c r="D1457" s="546"/>
      <c r="F1457" s="266"/>
      <c r="G1457" s="266"/>
      <c r="H1457" s="266"/>
    </row>
    <row r="1458" spans="2:8" s="319" customFormat="1">
      <c r="B1458" s="566"/>
      <c r="C1458" s="546"/>
      <c r="D1458" s="546"/>
      <c r="F1458" s="266"/>
      <c r="G1458" s="266"/>
      <c r="H1458" s="266"/>
    </row>
    <row r="1459" spans="2:8" s="319" customFormat="1">
      <c r="B1459" s="566"/>
      <c r="C1459" s="546"/>
      <c r="D1459" s="546"/>
      <c r="F1459" s="266"/>
      <c r="G1459" s="266"/>
      <c r="H1459" s="266"/>
    </row>
    <row r="1460" spans="2:8" s="319" customFormat="1">
      <c r="B1460" s="566"/>
      <c r="C1460" s="546"/>
      <c r="D1460" s="546"/>
      <c r="F1460" s="266"/>
      <c r="G1460" s="266"/>
      <c r="H1460" s="266"/>
    </row>
    <row r="1461" spans="2:8" s="319" customFormat="1">
      <c r="B1461" s="566"/>
      <c r="C1461" s="546"/>
      <c r="D1461" s="546"/>
      <c r="F1461" s="266"/>
      <c r="G1461" s="266"/>
      <c r="H1461" s="266"/>
    </row>
    <row r="1462" spans="2:8" s="319" customFormat="1">
      <c r="B1462" s="566"/>
      <c r="C1462" s="546"/>
      <c r="D1462" s="546"/>
      <c r="F1462" s="266"/>
      <c r="G1462" s="266"/>
      <c r="H1462" s="266"/>
    </row>
    <row r="1463" spans="2:8" s="319" customFormat="1">
      <c r="B1463" s="566"/>
      <c r="C1463" s="546"/>
      <c r="D1463" s="546"/>
      <c r="F1463" s="266"/>
      <c r="G1463" s="266"/>
      <c r="H1463" s="266"/>
    </row>
    <row r="1464" spans="2:8" s="319" customFormat="1">
      <c r="B1464" s="566"/>
      <c r="C1464" s="546"/>
      <c r="D1464" s="546"/>
      <c r="F1464" s="266"/>
      <c r="G1464" s="266"/>
      <c r="H1464" s="266"/>
    </row>
    <row r="1465" spans="2:8" s="319" customFormat="1">
      <c r="B1465" s="566"/>
      <c r="C1465" s="546"/>
      <c r="D1465" s="546"/>
      <c r="F1465" s="266"/>
      <c r="G1465" s="266"/>
      <c r="H1465" s="266"/>
    </row>
    <row r="1466" spans="2:8" s="319" customFormat="1">
      <c r="B1466" s="566"/>
      <c r="C1466" s="546"/>
      <c r="D1466" s="546"/>
      <c r="F1466" s="266"/>
      <c r="G1466" s="266"/>
      <c r="H1466" s="266"/>
    </row>
    <row r="1467" spans="2:8" s="319" customFormat="1">
      <c r="B1467" s="566"/>
      <c r="C1467" s="546"/>
      <c r="D1467" s="546"/>
      <c r="F1467" s="266"/>
      <c r="G1467" s="266"/>
      <c r="H1467" s="266"/>
    </row>
    <row r="1468" spans="2:8" s="319" customFormat="1">
      <c r="B1468" s="566"/>
      <c r="C1468" s="546"/>
      <c r="D1468" s="546"/>
      <c r="F1468" s="266"/>
      <c r="G1468" s="266"/>
      <c r="H1468" s="266"/>
    </row>
    <row r="1469" spans="2:8" s="319" customFormat="1">
      <c r="B1469" s="566"/>
      <c r="C1469" s="546"/>
      <c r="D1469" s="546"/>
      <c r="F1469" s="266"/>
      <c r="G1469" s="266"/>
      <c r="H1469" s="266"/>
    </row>
    <row r="1470" spans="2:8" s="319" customFormat="1">
      <c r="B1470" s="566"/>
      <c r="C1470" s="546"/>
      <c r="D1470" s="546"/>
      <c r="F1470" s="266"/>
      <c r="G1470" s="266"/>
      <c r="H1470" s="266"/>
    </row>
    <row r="1471" spans="2:8" s="319" customFormat="1">
      <c r="B1471" s="566"/>
      <c r="C1471" s="546"/>
      <c r="D1471" s="546"/>
      <c r="F1471" s="266"/>
      <c r="G1471" s="266"/>
      <c r="H1471" s="266"/>
    </row>
    <row r="1472" spans="2:8" s="319" customFormat="1">
      <c r="B1472" s="566"/>
      <c r="C1472" s="546"/>
      <c r="D1472" s="546"/>
      <c r="F1472" s="266"/>
      <c r="G1472" s="266"/>
      <c r="H1472" s="266"/>
    </row>
    <row r="1473" spans="2:8" s="319" customFormat="1">
      <c r="B1473" s="566"/>
      <c r="C1473" s="546"/>
      <c r="D1473" s="546"/>
      <c r="F1473" s="266"/>
      <c r="G1473" s="266"/>
      <c r="H1473" s="266"/>
    </row>
    <row r="1474" spans="2:8" s="319" customFormat="1">
      <c r="B1474" s="566"/>
      <c r="C1474" s="546"/>
      <c r="D1474" s="546"/>
      <c r="F1474" s="266"/>
      <c r="G1474" s="266"/>
      <c r="H1474" s="266"/>
    </row>
    <row r="1475" spans="2:8" s="319" customFormat="1">
      <c r="B1475" s="566"/>
      <c r="C1475" s="546"/>
      <c r="D1475" s="546"/>
      <c r="F1475" s="266"/>
      <c r="G1475" s="266"/>
      <c r="H1475" s="266"/>
    </row>
    <row r="1476" spans="2:8" s="319" customFormat="1">
      <c r="B1476" s="566"/>
      <c r="C1476" s="546"/>
      <c r="D1476" s="546"/>
      <c r="F1476" s="266"/>
      <c r="G1476" s="266"/>
      <c r="H1476" s="266"/>
    </row>
    <row r="1477" spans="2:8" s="319" customFormat="1">
      <c r="B1477" s="566"/>
      <c r="C1477" s="546"/>
      <c r="D1477" s="546"/>
      <c r="F1477" s="266"/>
      <c r="G1477" s="266"/>
      <c r="H1477" s="266"/>
    </row>
    <row r="1478" spans="2:8" s="319" customFormat="1">
      <c r="B1478" s="566"/>
      <c r="C1478" s="546"/>
      <c r="D1478" s="546"/>
      <c r="F1478" s="266"/>
      <c r="G1478" s="266"/>
      <c r="H1478" s="266"/>
    </row>
    <row r="1479" spans="2:8" s="319" customFormat="1">
      <c r="B1479" s="566"/>
      <c r="C1479" s="546"/>
      <c r="D1479" s="546"/>
      <c r="F1479" s="266"/>
      <c r="G1479" s="266"/>
      <c r="H1479" s="266"/>
    </row>
    <row r="1480" spans="2:8" s="319" customFormat="1">
      <c r="B1480" s="566"/>
      <c r="C1480" s="546"/>
      <c r="D1480" s="546"/>
      <c r="F1480" s="266"/>
      <c r="G1480" s="266"/>
      <c r="H1480" s="266"/>
    </row>
    <row r="1481" spans="2:8" s="319" customFormat="1">
      <c r="B1481" s="566"/>
      <c r="C1481" s="546"/>
      <c r="D1481" s="546"/>
      <c r="F1481" s="266"/>
      <c r="G1481" s="266"/>
      <c r="H1481" s="266"/>
    </row>
    <row r="1482" spans="2:8" s="319" customFormat="1">
      <c r="B1482" s="566"/>
      <c r="C1482" s="546"/>
      <c r="D1482" s="546"/>
      <c r="F1482" s="266"/>
      <c r="G1482" s="266"/>
      <c r="H1482" s="266"/>
    </row>
    <row r="1483" spans="2:8" s="319" customFormat="1">
      <c r="B1483" s="566"/>
      <c r="C1483" s="546"/>
      <c r="D1483" s="546"/>
      <c r="F1483" s="266"/>
      <c r="G1483" s="266"/>
      <c r="H1483" s="266"/>
    </row>
    <row r="1484" spans="2:8" s="319" customFormat="1">
      <c r="B1484" s="566"/>
      <c r="C1484" s="546"/>
      <c r="D1484" s="546"/>
      <c r="F1484" s="266"/>
      <c r="G1484" s="266"/>
      <c r="H1484" s="266"/>
    </row>
    <row r="1485" spans="2:8" s="319" customFormat="1">
      <c r="B1485" s="566"/>
      <c r="C1485" s="546"/>
      <c r="D1485" s="546"/>
      <c r="F1485" s="266"/>
      <c r="G1485" s="266"/>
      <c r="H1485" s="266"/>
    </row>
    <row r="1486" spans="2:8" s="319" customFormat="1">
      <c r="B1486" s="566"/>
      <c r="C1486" s="546"/>
      <c r="D1486" s="546"/>
      <c r="F1486" s="266"/>
      <c r="G1486" s="266"/>
      <c r="H1486" s="266"/>
    </row>
    <row r="1487" spans="2:8" s="319" customFormat="1">
      <c r="B1487" s="566"/>
      <c r="C1487" s="546"/>
      <c r="D1487" s="546"/>
      <c r="F1487" s="266"/>
      <c r="G1487" s="266"/>
      <c r="H1487" s="266"/>
    </row>
    <row r="1488" spans="2:8" s="319" customFormat="1">
      <c r="B1488" s="566"/>
      <c r="C1488" s="546"/>
      <c r="D1488" s="546"/>
      <c r="F1488" s="266"/>
      <c r="G1488" s="266"/>
      <c r="H1488" s="266"/>
    </row>
    <row r="1489" spans="2:8" s="319" customFormat="1">
      <c r="B1489" s="566"/>
      <c r="C1489" s="546"/>
      <c r="D1489" s="546"/>
      <c r="F1489" s="266"/>
      <c r="G1489" s="266"/>
      <c r="H1489" s="266"/>
    </row>
    <row r="1490" spans="2:8" s="319" customFormat="1">
      <c r="B1490" s="566"/>
      <c r="C1490" s="546"/>
      <c r="D1490" s="546"/>
      <c r="F1490" s="266"/>
      <c r="G1490" s="266"/>
      <c r="H1490" s="266"/>
    </row>
    <row r="1491" spans="2:8" s="319" customFormat="1">
      <c r="B1491" s="566"/>
      <c r="C1491" s="546"/>
      <c r="D1491" s="546"/>
      <c r="F1491" s="266"/>
      <c r="G1491" s="266"/>
      <c r="H1491" s="266"/>
    </row>
    <row r="1492" spans="2:8" s="319" customFormat="1">
      <c r="B1492" s="566"/>
      <c r="C1492" s="546"/>
      <c r="D1492" s="546"/>
      <c r="F1492" s="266"/>
      <c r="G1492" s="266"/>
      <c r="H1492" s="266"/>
    </row>
    <row r="1493" spans="2:8" s="319" customFormat="1">
      <c r="B1493" s="566"/>
      <c r="C1493" s="546"/>
      <c r="D1493" s="546"/>
      <c r="F1493" s="266"/>
      <c r="G1493" s="266"/>
      <c r="H1493" s="266"/>
    </row>
    <row r="1494" spans="2:8" s="319" customFormat="1">
      <c r="B1494" s="566"/>
      <c r="C1494" s="546"/>
      <c r="D1494" s="546"/>
      <c r="F1494" s="266"/>
      <c r="G1494" s="266"/>
      <c r="H1494" s="266"/>
    </row>
    <row r="1495" spans="2:8" s="319" customFormat="1">
      <c r="B1495" s="566"/>
      <c r="C1495" s="546"/>
      <c r="D1495" s="546"/>
      <c r="F1495" s="266"/>
      <c r="G1495" s="266"/>
      <c r="H1495" s="266"/>
    </row>
    <row r="1496" spans="2:8" s="319" customFormat="1">
      <c r="B1496" s="566"/>
      <c r="C1496" s="546"/>
      <c r="D1496" s="546"/>
      <c r="F1496" s="266"/>
      <c r="G1496" s="266"/>
      <c r="H1496" s="266"/>
    </row>
    <row r="1497" spans="2:8" s="319" customFormat="1">
      <c r="B1497" s="566"/>
      <c r="C1497" s="546"/>
      <c r="D1497" s="546"/>
      <c r="F1497" s="266"/>
      <c r="G1497" s="266"/>
      <c r="H1497" s="266"/>
    </row>
    <row r="1498" spans="2:8" s="319" customFormat="1">
      <c r="B1498" s="566"/>
      <c r="C1498" s="546"/>
      <c r="D1498" s="546"/>
      <c r="F1498" s="266"/>
      <c r="G1498" s="266"/>
      <c r="H1498" s="266"/>
    </row>
    <row r="1499" spans="2:8" s="319" customFormat="1">
      <c r="B1499" s="566"/>
      <c r="C1499" s="546"/>
      <c r="D1499" s="546"/>
      <c r="F1499" s="266"/>
      <c r="G1499" s="266"/>
      <c r="H1499" s="266"/>
    </row>
    <row r="1500" spans="2:8" s="319" customFormat="1">
      <c r="B1500" s="566"/>
      <c r="C1500" s="546"/>
      <c r="D1500" s="546"/>
      <c r="F1500" s="266"/>
      <c r="G1500" s="266"/>
      <c r="H1500" s="266"/>
    </row>
    <row r="1501" spans="2:8" s="319" customFormat="1">
      <c r="B1501" s="566"/>
      <c r="C1501" s="546"/>
      <c r="D1501" s="546"/>
      <c r="F1501" s="266"/>
      <c r="G1501" s="266"/>
      <c r="H1501" s="266"/>
    </row>
    <row r="1502" spans="2:8" s="319" customFormat="1">
      <c r="B1502" s="566"/>
      <c r="C1502" s="546"/>
      <c r="D1502" s="546"/>
      <c r="F1502" s="266"/>
      <c r="G1502" s="266"/>
      <c r="H1502" s="266"/>
    </row>
    <row r="1503" spans="2:8" s="319" customFormat="1">
      <c r="B1503" s="566"/>
      <c r="C1503" s="546"/>
      <c r="D1503" s="546"/>
      <c r="F1503" s="266"/>
      <c r="G1503" s="266"/>
      <c r="H1503" s="266"/>
    </row>
    <row r="1504" spans="2:8" s="319" customFormat="1">
      <c r="B1504" s="566"/>
      <c r="C1504" s="546"/>
      <c r="D1504" s="546"/>
      <c r="F1504" s="266"/>
      <c r="G1504" s="266"/>
      <c r="H1504" s="266"/>
    </row>
    <row r="1505" spans="2:8" s="319" customFormat="1">
      <c r="B1505" s="566"/>
      <c r="C1505" s="546"/>
      <c r="D1505" s="546"/>
      <c r="F1505" s="266"/>
      <c r="G1505" s="266"/>
      <c r="H1505" s="266"/>
    </row>
    <row r="1506" spans="2:8" s="319" customFormat="1">
      <c r="B1506" s="566"/>
      <c r="C1506" s="546"/>
      <c r="D1506" s="546"/>
      <c r="F1506" s="266"/>
      <c r="G1506" s="266"/>
      <c r="H1506" s="266"/>
    </row>
    <row r="1507" spans="2:8" s="319" customFormat="1">
      <c r="B1507" s="566"/>
      <c r="C1507" s="546"/>
      <c r="D1507" s="546"/>
      <c r="F1507" s="266"/>
      <c r="G1507" s="266"/>
      <c r="H1507" s="266"/>
    </row>
    <row r="1508" spans="2:8" s="319" customFormat="1">
      <c r="B1508" s="566"/>
      <c r="C1508" s="546"/>
      <c r="D1508" s="546"/>
      <c r="F1508" s="266"/>
      <c r="G1508" s="266"/>
      <c r="H1508" s="266"/>
    </row>
    <row r="1509" spans="2:8" s="319" customFormat="1">
      <c r="B1509" s="566"/>
      <c r="C1509" s="546"/>
      <c r="D1509" s="546"/>
      <c r="F1509" s="266"/>
      <c r="G1509" s="266"/>
      <c r="H1509" s="266"/>
    </row>
    <row r="1510" spans="2:8" s="319" customFormat="1">
      <c r="B1510" s="566"/>
      <c r="C1510" s="546"/>
      <c r="D1510" s="546"/>
      <c r="F1510" s="266"/>
      <c r="G1510" s="266"/>
      <c r="H1510" s="266"/>
    </row>
    <row r="1511" spans="2:8" s="319" customFormat="1">
      <c r="B1511" s="566"/>
      <c r="C1511" s="546"/>
      <c r="D1511" s="546"/>
      <c r="F1511" s="266"/>
      <c r="G1511" s="266"/>
      <c r="H1511" s="266"/>
    </row>
    <row r="1512" spans="2:8" s="319" customFormat="1">
      <c r="B1512" s="566"/>
      <c r="C1512" s="546"/>
      <c r="D1512" s="546"/>
      <c r="F1512" s="266"/>
      <c r="G1512" s="266"/>
      <c r="H1512" s="266"/>
    </row>
    <row r="1513" spans="2:8" s="319" customFormat="1">
      <c r="B1513" s="566"/>
      <c r="C1513" s="546"/>
      <c r="D1513" s="546"/>
      <c r="F1513" s="266"/>
      <c r="G1513" s="266"/>
      <c r="H1513" s="266"/>
    </row>
    <row r="1514" spans="2:8" s="319" customFormat="1">
      <c r="B1514" s="566"/>
      <c r="C1514" s="546"/>
      <c r="D1514" s="546"/>
      <c r="F1514" s="266"/>
      <c r="G1514" s="266"/>
      <c r="H1514" s="266"/>
    </row>
    <row r="1515" spans="2:8" s="319" customFormat="1">
      <c r="B1515" s="566"/>
      <c r="C1515" s="546"/>
      <c r="D1515" s="546"/>
      <c r="F1515" s="266"/>
      <c r="G1515" s="266"/>
      <c r="H1515" s="266"/>
    </row>
    <row r="1516" spans="2:8" s="319" customFormat="1">
      <c r="B1516" s="566"/>
      <c r="C1516" s="546"/>
      <c r="D1516" s="546"/>
      <c r="F1516" s="266"/>
      <c r="G1516" s="266"/>
      <c r="H1516" s="266"/>
    </row>
    <row r="1517" spans="2:8" s="319" customFormat="1">
      <c r="B1517" s="566"/>
      <c r="C1517" s="546"/>
      <c r="D1517" s="546"/>
      <c r="F1517" s="266"/>
      <c r="G1517" s="266"/>
      <c r="H1517" s="266"/>
    </row>
    <row r="1518" spans="2:8" s="319" customFormat="1">
      <c r="B1518" s="566"/>
      <c r="C1518" s="546"/>
      <c r="D1518" s="546"/>
      <c r="F1518" s="266"/>
      <c r="G1518" s="266"/>
      <c r="H1518" s="266"/>
    </row>
    <row r="1519" spans="2:8" s="319" customFormat="1">
      <c r="B1519" s="566"/>
      <c r="C1519" s="546"/>
      <c r="D1519" s="546"/>
      <c r="F1519" s="266"/>
      <c r="G1519" s="266"/>
      <c r="H1519" s="266"/>
    </row>
    <row r="1520" spans="2:8" s="319" customFormat="1">
      <c r="B1520" s="566"/>
      <c r="C1520" s="546"/>
      <c r="D1520" s="546"/>
      <c r="F1520" s="266"/>
      <c r="G1520" s="266"/>
      <c r="H1520" s="266"/>
    </row>
    <row r="1521" spans="2:8" s="319" customFormat="1">
      <c r="B1521" s="566"/>
      <c r="C1521" s="546"/>
      <c r="D1521" s="546"/>
      <c r="F1521" s="266"/>
      <c r="G1521" s="266"/>
      <c r="H1521" s="266"/>
    </row>
    <row r="1522" spans="2:8" s="319" customFormat="1">
      <c r="B1522" s="566"/>
      <c r="C1522" s="546"/>
      <c r="D1522" s="546"/>
      <c r="F1522" s="266"/>
      <c r="G1522" s="266"/>
      <c r="H1522" s="266"/>
    </row>
    <row r="1523" spans="2:8" s="319" customFormat="1">
      <c r="B1523" s="566"/>
      <c r="C1523" s="546"/>
      <c r="D1523" s="546"/>
      <c r="F1523" s="266"/>
      <c r="G1523" s="266"/>
      <c r="H1523" s="266"/>
    </row>
    <row r="1524" spans="2:8" s="319" customFormat="1">
      <c r="B1524" s="566"/>
      <c r="C1524" s="546"/>
      <c r="D1524" s="546"/>
      <c r="F1524" s="266"/>
      <c r="G1524" s="266"/>
      <c r="H1524" s="266"/>
    </row>
    <row r="1525" spans="2:8" s="319" customFormat="1">
      <c r="B1525" s="566"/>
      <c r="C1525" s="546"/>
      <c r="D1525" s="546"/>
      <c r="F1525" s="266"/>
      <c r="G1525" s="266"/>
      <c r="H1525" s="266"/>
    </row>
    <row r="1526" spans="2:8" s="319" customFormat="1">
      <c r="B1526" s="566"/>
      <c r="C1526" s="546"/>
      <c r="D1526" s="546"/>
      <c r="F1526" s="266"/>
      <c r="G1526" s="266"/>
      <c r="H1526" s="266"/>
    </row>
    <row r="1527" spans="2:8" s="319" customFormat="1">
      <c r="B1527" s="566"/>
      <c r="C1527" s="546"/>
      <c r="D1527" s="546"/>
      <c r="F1527" s="266"/>
      <c r="G1527" s="266"/>
      <c r="H1527" s="266"/>
    </row>
    <row r="1528" spans="2:8" s="319" customFormat="1">
      <c r="B1528" s="566"/>
      <c r="C1528" s="546"/>
      <c r="D1528" s="546"/>
      <c r="F1528" s="266"/>
      <c r="G1528" s="266"/>
      <c r="H1528" s="266"/>
    </row>
    <row r="1529" spans="2:8" s="319" customFormat="1">
      <c r="B1529" s="566"/>
      <c r="C1529" s="546"/>
      <c r="D1529" s="546"/>
      <c r="F1529" s="266"/>
      <c r="G1529" s="266"/>
      <c r="H1529" s="266"/>
    </row>
    <row r="1530" spans="2:8" s="319" customFormat="1">
      <c r="B1530" s="566"/>
      <c r="C1530" s="546"/>
      <c r="D1530" s="546"/>
      <c r="F1530" s="266"/>
      <c r="G1530" s="266"/>
      <c r="H1530" s="266"/>
    </row>
    <row r="1531" spans="2:8" s="319" customFormat="1">
      <c r="B1531" s="566"/>
      <c r="C1531" s="546"/>
      <c r="D1531" s="546"/>
      <c r="F1531" s="266"/>
      <c r="G1531" s="266"/>
      <c r="H1531" s="266"/>
    </row>
    <row r="1532" spans="2:8" s="319" customFormat="1">
      <c r="B1532" s="566"/>
      <c r="C1532" s="546"/>
      <c r="D1532" s="546"/>
      <c r="F1532" s="266"/>
      <c r="G1532" s="266"/>
      <c r="H1532" s="266"/>
    </row>
    <row r="1533" spans="2:8" s="319" customFormat="1">
      <c r="B1533" s="566"/>
      <c r="C1533" s="546"/>
      <c r="D1533" s="546"/>
      <c r="F1533" s="266"/>
      <c r="G1533" s="266"/>
      <c r="H1533" s="266"/>
    </row>
    <row r="1534" spans="2:8" s="319" customFormat="1">
      <c r="B1534" s="566"/>
      <c r="C1534" s="546"/>
      <c r="D1534" s="546"/>
      <c r="F1534" s="266"/>
      <c r="G1534" s="266"/>
      <c r="H1534" s="266"/>
    </row>
    <row r="1535" spans="2:8" s="319" customFormat="1">
      <c r="B1535" s="566"/>
      <c r="C1535" s="546"/>
      <c r="D1535" s="546"/>
      <c r="F1535" s="266"/>
      <c r="G1535" s="266"/>
      <c r="H1535" s="266"/>
    </row>
    <row r="1536" spans="2:8" s="319" customFormat="1">
      <c r="B1536" s="566"/>
      <c r="C1536" s="546"/>
      <c r="D1536" s="546"/>
      <c r="F1536" s="266"/>
      <c r="G1536" s="266"/>
      <c r="H1536" s="266"/>
    </row>
    <row r="1537" spans="2:8" s="319" customFormat="1">
      <c r="B1537" s="566"/>
      <c r="C1537" s="546"/>
      <c r="D1537" s="546"/>
      <c r="F1537" s="266"/>
      <c r="G1537" s="266"/>
      <c r="H1537" s="266"/>
    </row>
    <row r="1538" spans="2:8" s="319" customFormat="1">
      <c r="B1538" s="566"/>
      <c r="C1538" s="546"/>
      <c r="D1538" s="546"/>
      <c r="F1538" s="266"/>
      <c r="G1538" s="266"/>
      <c r="H1538" s="266"/>
    </row>
    <row r="1539" spans="2:8" s="319" customFormat="1">
      <c r="B1539" s="566"/>
      <c r="C1539" s="546"/>
      <c r="D1539" s="546"/>
      <c r="F1539" s="266"/>
      <c r="G1539" s="266"/>
      <c r="H1539" s="266"/>
    </row>
    <row r="1540" spans="2:8" s="319" customFormat="1">
      <c r="B1540" s="566"/>
      <c r="C1540" s="546"/>
      <c r="D1540" s="546"/>
      <c r="F1540" s="266"/>
      <c r="G1540" s="266"/>
      <c r="H1540" s="266"/>
    </row>
    <row r="1541" spans="2:8" s="319" customFormat="1">
      <c r="B1541" s="566"/>
      <c r="C1541" s="546"/>
      <c r="D1541" s="546"/>
      <c r="F1541" s="266"/>
      <c r="G1541" s="266"/>
      <c r="H1541" s="266"/>
    </row>
    <row r="1542" spans="2:8" s="319" customFormat="1">
      <c r="B1542" s="566"/>
      <c r="C1542" s="546"/>
      <c r="D1542" s="546"/>
      <c r="F1542" s="266"/>
      <c r="G1542" s="266"/>
      <c r="H1542" s="266"/>
    </row>
    <row r="1543" spans="2:8" s="319" customFormat="1">
      <c r="B1543" s="566"/>
      <c r="C1543" s="546"/>
      <c r="D1543" s="546"/>
      <c r="F1543" s="266"/>
      <c r="G1543" s="266"/>
      <c r="H1543" s="266"/>
    </row>
    <row r="1544" spans="2:8" s="319" customFormat="1">
      <c r="B1544" s="566"/>
      <c r="C1544" s="546"/>
      <c r="D1544" s="546"/>
      <c r="F1544" s="266"/>
      <c r="G1544" s="266"/>
      <c r="H1544" s="266"/>
    </row>
    <row r="1545" spans="2:8" s="319" customFormat="1">
      <c r="B1545" s="566"/>
      <c r="C1545" s="546"/>
      <c r="D1545" s="546"/>
      <c r="F1545" s="266"/>
      <c r="G1545" s="266"/>
      <c r="H1545" s="266"/>
    </row>
    <row r="1546" spans="2:8" s="319" customFormat="1">
      <c r="B1546" s="566"/>
      <c r="C1546" s="546"/>
      <c r="D1546" s="546"/>
      <c r="F1546" s="266"/>
      <c r="G1546" s="266"/>
      <c r="H1546" s="266"/>
    </row>
    <row r="1547" spans="2:8" s="319" customFormat="1">
      <c r="B1547" s="566"/>
      <c r="C1547" s="546"/>
      <c r="D1547" s="546"/>
      <c r="F1547" s="266"/>
      <c r="G1547" s="266"/>
      <c r="H1547" s="266"/>
    </row>
    <row r="1548" spans="2:8" s="319" customFormat="1">
      <c r="B1548" s="566"/>
      <c r="C1548" s="546"/>
      <c r="D1548" s="546"/>
      <c r="F1548" s="266"/>
      <c r="G1548" s="266"/>
      <c r="H1548" s="266"/>
    </row>
    <row r="1549" spans="2:8" s="319" customFormat="1">
      <c r="B1549" s="566"/>
      <c r="C1549" s="546"/>
      <c r="D1549" s="546"/>
      <c r="F1549" s="266"/>
      <c r="G1549" s="266"/>
      <c r="H1549" s="266"/>
    </row>
    <row r="1550" spans="2:8" s="319" customFormat="1">
      <c r="B1550" s="566"/>
      <c r="C1550" s="546"/>
      <c r="D1550" s="546"/>
      <c r="F1550" s="266"/>
      <c r="G1550" s="266"/>
      <c r="H1550" s="266"/>
    </row>
    <row r="1551" spans="2:8" s="319" customFormat="1">
      <c r="B1551" s="566"/>
      <c r="C1551" s="546"/>
      <c r="D1551" s="546"/>
      <c r="F1551" s="266"/>
      <c r="G1551" s="266"/>
      <c r="H1551" s="266"/>
    </row>
    <row r="1552" spans="2:8" s="319" customFormat="1">
      <c r="B1552" s="566"/>
      <c r="C1552" s="546"/>
      <c r="D1552" s="546"/>
      <c r="F1552" s="266"/>
      <c r="G1552" s="266"/>
      <c r="H1552" s="266"/>
    </row>
    <row r="1553" spans="2:8" s="319" customFormat="1">
      <c r="B1553" s="566"/>
      <c r="C1553" s="546"/>
      <c r="D1553" s="546"/>
      <c r="F1553" s="266"/>
      <c r="G1553" s="266"/>
      <c r="H1553" s="266"/>
    </row>
    <row r="1554" spans="2:8" s="319" customFormat="1">
      <c r="B1554" s="566"/>
      <c r="C1554" s="546"/>
      <c r="D1554" s="546"/>
      <c r="F1554" s="266"/>
      <c r="G1554" s="266"/>
      <c r="H1554" s="266"/>
    </row>
    <row r="1555" spans="2:8" s="319" customFormat="1">
      <c r="B1555" s="566"/>
      <c r="C1555" s="546"/>
      <c r="D1555" s="546"/>
      <c r="F1555" s="266"/>
      <c r="G1555" s="266"/>
      <c r="H1555" s="266"/>
    </row>
    <row r="1556" spans="2:8" s="319" customFormat="1">
      <c r="B1556" s="566"/>
      <c r="C1556" s="546"/>
      <c r="D1556" s="546"/>
      <c r="F1556" s="266"/>
      <c r="G1556" s="266"/>
      <c r="H1556" s="266"/>
    </row>
    <row r="1557" spans="2:8" s="319" customFormat="1">
      <c r="B1557" s="566"/>
      <c r="C1557" s="546"/>
      <c r="D1557" s="546"/>
      <c r="F1557" s="266"/>
      <c r="G1557" s="266"/>
      <c r="H1557" s="266"/>
    </row>
    <row r="1558" spans="2:8" s="319" customFormat="1">
      <c r="B1558" s="566"/>
      <c r="C1558" s="546"/>
      <c r="D1558" s="546"/>
      <c r="F1558" s="266"/>
      <c r="G1558" s="266"/>
      <c r="H1558" s="266"/>
    </row>
    <row r="1559" spans="2:8" s="319" customFormat="1">
      <c r="B1559" s="566"/>
      <c r="C1559" s="546"/>
      <c r="D1559" s="546"/>
      <c r="F1559" s="266"/>
      <c r="G1559" s="266"/>
      <c r="H1559" s="266"/>
    </row>
    <row r="1560" spans="2:8" s="319" customFormat="1">
      <c r="B1560" s="566"/>
      <c r="C1560" s="546"/>
      <c r="D1560" s="546"/>
      <c r="F1560" s="266"/>
      <c r="G1560" s="266"/>
      <c r="H1560" s="266"/>
    </row>
    <row r="1561" spans="2:8" s="319" customFormat="1">
      <c r="B1561" s="566"/>
      <c r="C1561" s="546"/>
      <c r="D1561" s="546"/>
      <c r="F1561" s="266"/>
      <c r="G1561" s="266"/>
      <c r="H1561" s="266"/>
    </row>
    <row r="1562" spans="2:8" s="319" customFormat="1">
      <c r="B1562" s="566"/>
      <c r="C1562" s="546"/>
      <c r="D1562" s="546"/>
      <c r="F1562" s="266"/>
      <c r="G1562" s="266"/>
      <c r="H1562" s="266"/>
    </row>
    <row r="1563" spans="2:8" s="319" customFormat="1">
      <c r="B1563" s="566"/>
      <c r="C1563" s="546"/>
      <c r="D1563" s="546"/>
      <c r="F1563" s="266"/>
      <c r="G1563" s="266"/>
      <c r="H1563" s="266"/>
    </row>
    <row r="1564" spans="2:8" s="319" customFormat="1">
      <c r="B1564" s="566"/>
      <c r="C1564" s="546"/>
      <c r="D1564" s="546"/>
      <c r="F1564" s="266"/>
      <c r="G1564" s="266"/>
      <c r="H1564" s="266"/>
    </row>
    <row r="1565" spans="2:8" s="319" customFormat="1">
      <c r="B1565" s="566"/>
      <c r="C1565" s="546"/>
      <c r="D1565" s="546"/>
      <c r="F1565" s="266"/>
      <c r="G1565" s="266"/>
      <c r="H1565" s="266"/>
    </row>
    <row r="1566" spans="2:8" s="319" customFormat="1">
      <c r="B1566" s="566"/>
      <c r="C1566" s="546"/>
      <c r="D1566" s="546"/>
      <c r="F1566" s="266"/>
      <c r="G1566" s="266"/>
      <c r="H1566" s="266"/>
    </row>
    <row r="1567" spans="2:8" s="319" customFormat="1">
      <c r="B1567" s="566"/>
      <c r="C1567" s="546"/>
      <c r="D1567" s="546"/>
      <c r="F1567" s="266"/>
      <c r="G1567" s="266"/>
      <c r="H1567" s="266"/>
    </row>
    <row r="1568" spans="2:8" s="319" customFormat="1">
      <c r="B1568" s="566"/>
      <c r="C1568" s="546"/>
      <c r="D1568" s="546"/>
      <c r="F1568" s="266"/>
      <c r="G1568" s="266"/>
      <c r="H1568" s="266"/>
    </row>
    <row r="1569" spans="2:8" s="319" customFormat="1">
      <c r="B1569" s="566"/>
      <c r="C1569" s="546"/>
      <c r="D1569" s="546"/>
      <c r="F1569" s="266"/>
      <c r="G1569" s="266"/>
      <c r="H1569" s="266"/>
    </row>
    <row r="1570" spans="2:8" s="319" customFormat="1">
      <c r="B1570" s="566"/>
      <c r="C1570" s="546"/>
      <c r="D1570" s="546"/>
      <c r="F1570" s="266"/>
      <c r="G1570" s="266"/>
      <c r="H1570" s="266"/>
    </row>
    <row r="1571" spans="2:8" s="319" customFormat="1">
      <c r="B1571" s="566"/>
      <c r="C1571" s="546"/>
      <c r="D1571" s="546"/>
      <c r="F1571" s="266"/>
      <c r="G1571" s="266"/>
      <c r="H1571" s="266"/>
    </row>
    <row r="1572" spans="2:8" s="319" customFormat="1">
      <c r="B1572" s="566"/>
      <c r="C1572" s="546"/>
      <c r="D1572" s="546"/>
      <c r="F1572" s="266"/>
      <c r="G1572" s="266"/>
      <c r="H1572" s="266"/>
    </row>
    <row r="1573" spans="2:8" s="319" customFormat="1">
      <c r="B1573" s="566"/>
      <c r="C1573" s="546"/>
      <c r="D1573" s="546"/>
      <c r="F1573" s="266"/>
      <c r="G1573" s="266"/>
      <c r="H1573" s="266"/>
    </row>
    <row r="1574" spans="2:8" s="319" customFormat="1">
      <c r="B1574" s="566"/>
      <c r="C1574" s="546"/>
      <c r="D1574" s="546"/>
      <c r="F1574" s="266"/>
      <c r="G1574" s="266"/>
      <c r="H1574" s="266"/>
    </row>
    <row r="1575" spans="2:8" s="319" customFormat="1">
      <c r="B1575" s="566"/>
      <c r="C1575" s="546"/>
      <c r="D1575" s="546"/>
      <c r="F1575" s="266"/>
      <c r="G1575" s="266"/>
      <c r="H1575" s="266"/>
    </row>
    <row r="1576" spans="2:8" s="319" customFormat="1">
      <c r="B1576" s="566"/>
      <c r="C1576" s="546"/>
      <c r="D1576" s="546"/>
      <c r="F1576" s="266"/>
      <c r="G1576" s="266"/>
      <c r="H1576" s="266"/>
    </row>
    <row r="1577" spans="2:8" s="319" customFormat="1">
      <c r="B1577" s="566"/>
      <c r="C1577" s="546"/>
      <c r="D1577" s="546"/>
      <c r="F1577" s="266"/>
      <c r="G1577" s="266"/>
      <c r="H1577" s="266"/>
    </row>
    <row r="1578" spans="2:8" s="319" customFormat="1">
      <c r="B1578" s="566"/>
      <c r="C1578" s="546"/>
      <c r="D1578" s="546"/>
      <c r="F1578" s="266"/>
      <c r="G1578" s="266"/>
      <c r="H1578" s="266"/>
    </row>
    <row r="1579" spans="2:8" s="319" customFormat="1">
      <c r="B1579" s="566"/>
      <c r="C1579" s="546"/>
      <c r="D1579" s="546"/>
      <c r="F1579" s="266"/>
      <c r="G1579" s="266"/>
      <c r="H1579" s="266"/>
    </row>
    <row r="1580" spans="2:8" s="319" customFormat="1">
      <c r="B1580" s="566"/>
      <c r="C1580" s="546"/>
      <c r="D1580" s="546"/>
      <c r="F1580" s="266"/>
      <c r="G1580" s="266"/>
      <c r="H1580" s="266"/>
    </row>
    <row r="1581" spans="2:8" s="319" customFormat="1">
      <c r="B1581" s="566"/>
      <c r="C1581" s="546"/>
      <c r="D1581" s="546"/>
      <c r="F1581" s="266"/>
      <c r="G1581" s="266"/>
      <c r="H1581" s="266"/>
    </row>
    <row r="1582" spans="2:8" s="319" customFormat="1">
      <c r="B1582" s="566"/>
      <c r="C1582" s="546"/>
      <c r="D1582" s="546"/>
      <c r="F1582" s="266"/>
      <c r="G1582" s="266"/>
      <c r="H1582" s="266"/>
    </row>
    <row r="1583" spans="2:8" s="319" customFormat="1">
      <c r="B1583" s="566"/>
      <c r="C1583" s="546"/>
      <c r="D1583" s="546"/>
      <c r="F1583" s="266"/>
      <c r="G1583" s="266"/>
      <c r="H1583" s="266"/>
    </row>
    <row r="1584" spans="2:8" s="319" customFormat="1">
      <c r="B1584" s="566"/>
      <c r="C1584" s="546"/>
      <c r="D1584" s="546"/>
      <c r="F1584" s="266"/>
      <c r="G1584" s="266"/>
      <c r="H1584" s="266"/>
    </row>
    <row r="1585" spans="2:8" s="319" customFormat="1">
      <c r="B1585" s="566"/>
      <c r="C1585" s="546"/>
      <c r="D1585" s="546"/>
      <c r="F1585" s="266"/>
      <c r="G1585" s="266"/>
      <c r="H1585" s="266"/>
    </row>
    <row r="1586" spans="2:8" s="319" customFormat="1">
      <c r="B1586" s="566"/>
      <c r="C1586" s="546"/>
      <c r="D1586" s="546"/>
      <c r="F1586" s="266"/>
      <c r="G1586" s="266"/>
      <c r="H1586" s="266"/>
    </row>
    <row r="1587" spans="2:8" s="319" customFormat="1">
      <c r="B1587" s="566"/>
      <c r="C1587" s="546"/>
      <c r="D1587" s="546"/>
      <c r="F1587" s="266"/>
      <c r="G1587" s="266"/>
      <c r="H1587" s="266"/>
    </row>
    <row r="1588" spans="2:8" s="319" customFormat="1">
      <c r="B1588" s="566"/>
      <c r="C1588" s="546"/>
      <c r="D1588" s="546"/>
      <c r="F1588" s="266"/>
      <c r="G1588" s="266"/>
      <c r="H1588" s="266"/>
    </row>
    <row r="1589" spans="2:8" s="319" customFormat="1">
      <c r="B1589" s="566"/>
      <c r="C1589" s="546"/>
      <c r="D1589" s="546"/>
      <c r="F1589" s="266"/>
      <c r="G1589" s="266"/>
      <c r="H1589" s="266"/>
    </row>
    <row r="1590" spans="2:8" s="319" customFormat="1">
      <c r="B1590" s="566"/>
      <c r="C1590" s="546"/>
      <c r="D1590" s="546"/>
      <c r="F1590" s="266"/>
      <c r="G1590" s="266"/>
      <c r="H1590" s="266"/>
    </row>
    <row r="1591" spans="2:8" s="319" customFormat="1">
      <c r="B1591" s="566"/>
      <c r="C1591" s="546"/>
      <c r="D1591" s="546"/>
      <c r="F1591" s="266"/>
      <c r="G1591" s="266"/>
      <c r="H1591" s="266"/>
    </row>
    <row r="1592" spans="2:8" s="319" customFormat="1">
      <c r="B1592" s="566"/>
      <c r="C1592" s="546"/>
      <c r="D1592" s="546"/>
      <c r="F1592" s="266"/>
      <c r="G1592" s="266"/>
      <c r="H1592" s="266"/>
    </row>
    <row r="1593" spans="2:8" s="319" customFormat="1">
      <c r="B1593" s="566"/>
      <c r="C1593" s="546"/>
      <c r="D1593" s="546"/>
      <c r="F1593" s="266"/>
      <c r="G1593" s="266"/>
      <c r="H1593" s="266"/>
    </row>
    <row r="1594" spans="2:8" s="319" customFormat="1">
      <c r="B1594" s="566"/>
      <c r="C1594" s="546"/>
      <c r="D1594" s="546"/>
      <c r="F1594" s="266"/>
      <c r="G1594" s="266"/>
      <c r="H1594" s="266"/>
    </row>
    <row r="1595" spans="2:8" s="319" customFormat="1">
      <c r="B1595" s="566"/>
      <c r="C1595" s="546"/>
      <c r="D1595" s="546"/>
      <c r="F1595" s="266"/>
      <c r="G1595" s="266"/>
      <c r="H1595" s="266"/>
    </row>
    <row r="1596" spans="2:8" s="319" customFormat="1">
      <c r="B1596" s="566"/>
      <c r="C1596" s="546"/>
      <c r="D1596" s="546"/>
      <c r="F1596" s="266"/>
      <c r="G1596" s="266"/>
      <c r="H1596" s="266"/>
    </row>
    <row r="1597" spans="2:8" s="319" customFormat="1">
      <c r="B1597" s="566"/>
      <c r="C1597" s="546"/>
      <c r="D1597" s="546"/>
      <c r="F1597" s="266"/>
      <c r="G1597" s="266"/>
      <c r="H1597" s="266"/>
    </row>
    <row r="1598" spans="2:8" s="319" customFormat="1">
      <c r="B1598" s="566"/>
      <c r="C1598" s="546"/>
      <c r="D1598" s="546"/>
      <c r="F1598" s="266"/>
      <c r="G1598" s="266"/>
      <c r="H1598" s="266"/>
    </row>
    <row r="1599" spans="2:8" s="319" customFormat="1">
      <c r="B1599" s="566"/>
      <c r="C1599" s="546"/>
      <c r="D1599" s="546"/>
      <c r="F1599" s="266"/>
      <c r="G1599" s="266"/>
      <c r="H1599" s="266"/>
    </row>
    <row r="1600" spans="2:8" s="319" customFormat="1">
      <c r="B1600" s="566"/>
      <c r="C1600" s="546"/>
      <c r="D1600" s="546"/>
      <c r="F1600" s="266"/>
      <c r="G1600" s="266"/>
      <c r="H1600" s="266"/>
    </row>
    <row r="1601" spans="2:8" s="319" customFormat="1">
      <c r="B1601" s="566"/>
      <c r="C1601" s="546"/>
      <c r="D1601" s="546"/>
      <c r="F1601" s="266"/>
      <c r="G1601" s="266"/>
      <c r="H1601" s="266"/>
    </row>
    <row r="1602" spans="2:8" s="319" customFormat="1">
      <c r="B1602" s="566"/>
      <c r="C1602" s="546"/>
      <c r="D1602" s="546"/>
      <c r="F1602" s="266"/>
      <c r="G1602" s="266"/>
      <c r="H1602" s="266"/>
    </row>
    <row r="1603" spans="2:8" s="319" customFormat="1">
      <c r="B1603" s="566"/>
      <c r="C1603" s="546"/>
      <c r="D1603" s="546"/>
      <c r="F1603" s="266"/>
      <c r="G1603" s="266"/>
      <c r="H1603" s="266"/>
    </row>
    <row r="1604" spans="2:8" s="319" customFormat="1">
      <c r="B1604" s="566"/>
      <c r="C1604" s="546"/>
      <c r="D1604" s="546"/>
      <c r="F1604" s="266"/>
      <c r="G1604" s="266"/>
      <c r="H1604" s="266"/>
    </row>
    <row r="1605" spans="2:8" s="319" customFormat="1">
      <c r="B1605" s="566"/>
      <c r="C1605" s="546"/>
      <c r="D1605" s="546"/>
      <c r="F1605" s="266"/>
      <c r="G1605" s="266"/>
      <c r="H1605" s="266"/>
    </row>
    <row r="1606" spans="2:8" s="319" customFormat="1">
      <c r="B1606" s="566"/>
      <c r="C1606" s="546"/>
      <c r="D1606" s="546"/>
      <c r="F1606" s="266"/>
      <c r="G1606" s="266"/>
      <c r="H1606" s="266"/>
    </row>
    <row r="1607" spans="2:8" s="319" customFormat="1">
      <c r="B1607" s="566"/>
      <c r="C1607" s="546"/>
      <c r="D1607" s="546"/>
      <c r="F1607" s="266"/>
      <c r="G1607" s="266"/>
      <c r="H1607" s="266"/>
    </row>
    <row r="1608" spans="2:8" s="319" customFormat="1">
      <c r="B1608" s="566"/>
      <c r="C1608" s="546"/>
      <c r="D1608" s="546"/>
      <c r="F1608" s="266"/>
      <c r="G1608" s="266"/>
      <c r="H1608" s="266"/>
    </row>
    <row r="1609" spans="2:8" s="319" customFormat="1">
      <c r="B1609" s="566"/>
      <c r="C1609" s="546"/>
      <c r="D1609" s="546"/>
      <c r="F1609" s="266"/>
      <c r="G1609" s="266"/>
      <c r="H1609" s="266"/>
    </row>
    <row r="1610" spans="2:8" s="319" customFormat="1">
      <c r="B1610" s="566"/>
      <c r="C1610" s="546"/>
      <c r="D1610" s="546"/>
      <c r="F1610" s="266"/>
      <c r="G1610" s="266"/>
      <c r="H1610" s="266"/>
    </row>
    <row r="1611" spans="2:8" s="319" customFormat="1">
      <c r="B1611" s="566"/>
      <c r="C1611" s="546"/>
      <c r="D1611" s="546"/>
      <c r="F1611" s="266"/>
      <c r="G1611" s="266"/>
      <c r="H1611" s="266"/>
    </row>
    <row r="1612" spans="2:8" s="319" customFormat="1">
      <c r="B1612" s="566"/>
      <c r="C1612" s="546"/>
      <c r="D1612" s="546"/>
      <c r="F1612" s="266"/>
      <c r="G1612" s="266"/>
      <c r="H1612" s="266"/>
    </row>
    <row r="1613" spans="2:8" s="319" customFormat="1">
      <c r="B1613" s="566"/>
      <c r="C1613" s="546"/>
      <c r="D1613" s="546"/>
      <c r="F1613" s="266"/>
      <c r="G1613" s="266"/>
      <c r="H1613" s="266"/>
    </row>
    <row r="1614" spans="2:8" s="319" customFormat="1">
      <c r="B1614" s="566"/>
      <c r="C1614" s="546"/>
      <c r="D1614" s="546"/>
      <c r="F1614" s="266"/>
      <c r="G1614" s="266"/>
      <c r="H1614" s="266"/>
    </row>
    <row r="1615" spans="2:8" s="319" customFormat="1">
      <c r="B1615" s="566"/>
      <c r="C1615" s="546"/>
      <c r="D1615" s="546"/>
      <c r="F1615" s="266"/>
      <c r="G1615" s="266"/>
      <c r="H1615" s="266"/>
    </row>
    <row r="1616" spans="2:8" s="319" customFormat="1">
      <c r="B1616" s="566"/>
      <c r="C1616" s="546"/>
      <c r="D1616" s="546"/>
      <c r="F1616" s="266"/>
      <c r="G1616" s="266"/>
      <c r="H1616" s="266"/>
    </row>
    <row r="1617" spans="2:8" s="319" customFormat="1">
      <c r="B1617" s="566"/>
      <c r="C1617" s="546"/>
      <c r="D1617" s="546"/>
      <c r="F1617" s="266"/>
      <c r="G1617" s="266"/>
      <c r="H1617" s="266"/>
    </row>
    <row r="1618" spans="2:8" s="319" customFormat="1">
      <c r="B1618" s="566"/>
      <c r="C1618" s="546"/>
      <c r="D1618" s="546"/>
      <c r="F1618" s="266"/>
      <c r="G1618" s="266"/>
      <c r="H1618" s="266"/>
    </row>
    <row r="1619" spans="2:8" s="319" customFormat="1">
      <c r="B1619" s="566"/>
      <c r="C1619" s="546"/>
      <c r="D1619" s="546"/>
      <c r="F1619" s="266"/>
      <c r="G1619" s="266"/>
      <c r="H1619" s="266"/>
    </row>
    <row r="1620" spans="2:8" s="319" customFormat="1">
      <c r="B1620" s="566"/>
      <c r="C1620" s="546"/>
      <c r="D1620" s="546"/>
      <c r="F1620" s="266"/>
      <c r="G1620" s="266"/>
      <c r="H1620" s="266"/>
    </row>
    <row r="1621" spans="2:8" s="319" customFormat="1">
      <c r="B1621" s="566"/>
      <c r="C1621" s="546"/>
      <c r="D1621" s="546"/>
      <c r="F1621" s="266"/>
      <c r="G1621" s="266"/>
      <c r="H1621" s="266"/>
    </row>
    <row r="1622" spans="2:8" s="319" customFormat="1">
      <c r="B1622" s="566"/>
      <c r="C1622" s="546"/>
      <c r="D1622" s="546"/>
      <c r="F1622" s="266"/>
      <c r="G1622" s="266"/>
      <c r="H1622" s="266"/>
    </row>
    <row r="1623" spans="2:8" s="319" customFormat="1">
      <c r="B1623" s="566"/>
      <c r="C1623" s="546"/>
      <c r="D1623" s="546"/>
      <c r="F1623" s="266"/>
      <c r="G1623" s="266"/>
      <c r="H1623" s="266"/>
    </row>
    <row r="1624" spans="2:8" s="319" customFormat="1">
      <c r="B1624" s="566"/>
      <c r="C1624" s="546"/>
      <c r="D1624" s="546"/>
      <c r="F1624" s="266"/>
      <c r="G1624" s="266"/>
      <c r="H1624" s="266"/>
    </row>
    <row r="1625" spans="2:8" s="319" customFormat="1">
      <c r="B1625" s="566"/>
      <c r="C1625" s="546"/>
      <c r="D1625" s="546"/>
      <c r="F1625" s="266"/>
      <c r="G1625" s="266"/>
      <c r="H1625" s="266"/>
    </row>
    <row r="1626" spans="2:8" s="319" customFormat="1">
      <c r="B1626" s="566"/>
      <c r="C1626" s="546"/>
      <c r="D1626" s="546"/>
      <c r="F1626" s="266"/>
      <c r="G1626" s="266"/>
      <c r="H1626" s="266"/>
    </row>
    <row r="1627" spans="2:8" s="319" customFormat="1">
      <c r="B1627" s="566"/>
      <c r="C1627" s="546"/>
      <c r="D1627" s="546"/>
      <c r="F1627" s="266"/>
      <c r="G1627" s="266"/>
      <c r="H1627" s="266"/>
    </row>
    <row r="1628" spans="2:8" s="319" customFormat="1">
      <c r="B1628" s="566"/>
      <c r="C1628" s="546"/>
      <c r="D1628" s="546"/>
      <c r="F1628" s="266"/>
      <c r="G1628" s="266"/>
      <c r="H1628" s="266"/>
    </row>
    <row r="1629" spans="2:8" s="319" customFormat="1">
      <c r="B1629" s="566"/>
      <c r="C1629" s="546"/>
      <c r="D1629" s="546"/>
      <c r="F1629" s="266"/>
      <c r="G1629" s="266"/>
      <c r="H1629" s="266"/>
    </row>
    <row r="1630" spans="2:8" s="319" customFormat="1">
      <c r="B1630" s="566"/>
      <c r="C1630" s="546"/>
      <c r="D1630" s="546"/>
      <c r="F1630" s="266"/>
      <c r="G1630" s="266"/>
      <c r="H1630" s="266"/>
    </row>
    <row r="1631" spans="2:8" s="319" customFormat="1">
      <c r="B1631" s="566"/>
      <c r="C1631" s="546"/>
      <c r="D1631" s="546"/>
      <c r="F1631" s="266"/>
      <c r="G1631" s="266"/>
      <c r="H1631" s="266"/>
    </row>
    <row r="1632" spans="2:8" s="319" customFormat="1">
      <c r="B1632" s="566"/>
      <c r="C1632" s="546"/>
      <c r="D1632" s="546"/>
      <c r="F1632" s="266"/>
      <c r="G1632" s="266"/>
      <c r="H1632" s="266"/>
    </row>
    <row r="1633" spans="2:8" s="319" customFormat="1">
      <c r="B1633" s="566"/>
      <c r="C1633" s="546"/>
      <c r="D1633" s="546"/>
      <c r="F1633" s="266"/>
      <c r="G1633" s="266"/>
      <c r="H1633" s="266"/>
    </row>
    <row r="1634" spans="2:8" s="319" customFormat="1">
      <c r="B1634" s="566"/>
      <c r="C1634" s="546"/>
      <c r="D1634" s="546"/>
      <c r="F1634" s="266"/>
      <c r="G1634" s="266"/>
      <c r="H1634" s="266"/>
    </row>
    <row r="1635" spans="2:8" s="319" customFormat="1">
      <c r="B1635" s="566"/>
      <c r="C1635" s="546"/>
      <c r="D1635" s="546"/>
      <c r="F1635" s="266"/>
      <c r="G1635" s="266"/>
      <c r="H1635" s="266"/>
    </row>
    <row r="1636" spans="2:8" s="319" customFormat="1">
      <c r="B1636" s="566"/>
      <c r="C1636" s="546"/>
      <c r="D1636" s="546"/>
      <c r="F1636" s="266"/>
      <c r="G1636" s="266"/>
      <c r="H1636" s="266"/>
    </row>
    <row r="1637" spans="2:8" s="319" customFormat="1">
      <c r="B1637" s="566"/>
      <c r="C1637" s="546"/>
      <c r="D1637" s="546"/>
      <c r="F1637" s="266"/>
      <c r="G1637" s="266"/>
      <c r="H1637" s="266"/>
    </row>
    <row r="1638" spans="2:8" s="319" customFormat="1">
      <c r="B1638" s="566"/>
      <c r="C1638" s="546"/>
      <c r="D1638" s="546"/>
      <c r="F1638" s="266"/>
      <c r="G1638" s="266"/>
      <c r="H1638" s="266"/>
    </row>
    <row r="1639" spans="2:8" s="319" customFormat="1">
      <c r="B1639" s="566"/>
      <c r="C1639" s="546"/>
      <c r="D1639" s="546"/>
      <c r="F1639" s="266"/>
      <c r="G1639" s="266"/>
      <c r="H1639" s="266"/>
    </row>
    <row r="1640" spans="2:8" s="319" customFormat="1">
      <c r="B1640" s="566"/>
      <c r="C1640" s="546"/>
      <c r="D1640" s="546"/>
      <c r="F1640" s="266"/>
      <c r="G1640" s="266"/>
      <c r="H1640" s="266"/>
    </row>
    <row r="1641" spans="2:8" s="319" customFormat="1">
      <c r="B1641" s="566"/>
      <c r="C1641" s="546"/>
      <c r="D1641" s="546"/>
      <c r="F1641" s="266"/>
      <c r="G1641" s="266"/>
      <c r="H1641" s="266"/>
    </row>
    <row r="1642" spans="2:8" s="319" customFormat="1">
      <c r="B1642" s="566"/>
      <c r="C1642" s="546"/>
      <c r="D1642" s="546"/>
      <c r="F1642" s="266"/>
      <c r="G1642" s="266"/>
      <c r="H1642" s="266"/>
    </row>
    <row r="1643" spans="2:8" s="319" customFormat="1">
      <c r="B1643" s="566"/>
      <c r="C1643" s="546"/>
      <c r="D1643" s="546"/>
      <c r="F1643" s="266"/>
      <c r="G1643" s="266"/>
      <c r="H1643" s="266"/>
    </row>
    <row r="1644" spans="2:8" s="319" customFormat="1">
      <c r="B1644" s="566"/>
      <c r="C1644" s="546"/>
      <c r="D1644" s="546"/>
      <c r="F1644" s="266"/>
      <c r="G1644" s="266"/>
      <c r="H1644" s="266"/>
    </row>
    <row r="1645" spans="2:8" s="319" customFormat="1">
      <c r="B1645" s="566"/>
      <c r="C1645" s="546"/>
      <c r="D1645" s="546"/>
      <c r="F1645" s="266"/>
      <c r="G1645" s="266"/>
      <c r="H1645" s="266"/>
    </row>
    <row r="1646" spans="2:8" s="319" customFormat="1">
      <c r="B1646" s="566"/>
      <c r="C1646" s="546"/>
      <c r="D1646" s="546"/>
      <c r="F1646" s="266"/>
      <c r="G1646" s="266"/>
      <c r="H1646" s="266"/>
    </row>
    <row r="1647" spans="2:8" s="319" customFormat="1">
      <c r="B1647" s="566"/>
      <c r="C1647" s="546"/>
      <c r="D1647" s="546"/>
      <c r="F1647" s="266"/>
      <c r="G1647" s="266"/>
      <c r="H1647" s="266"/>
    </row>
    <row r="1648" spans="2:8" s="319" customFormat="1">
      <c r="B1648" s="566"/>
      <c r="C1648" s="546"/>
      <c r="D1648" s="546"/>
      <c r="F1648" s="266"/>
      <c r="G1648" s="266"/>
      <c r="H1648" s="266"/>
    </row>
    <row r="1649" spans="2:8" s="319" customFormat="1">
      <c r="B1649" s="566"/>
      <c r="C1649" s="546"/>
      <c r="D1649" s="546"/>
      <c r="F1649" s="266"/>
      <c r="G1649" s="266"/>
      <c r="H1649" s="266"/>
    </row>
    <row r="1650" spans="2:8" s="319" customFormat="1">
      <c r="B1650" s="566"/>
      <c r="C1650" s="546"/>
      <c r="D1650" s="546"/>
      <c r="F1650" s="266"/>
      <c r="G1650" s="266"/>
      <c r="H1650" s="266"/>
    </row>
    <row r="1651" spans="2:8" s="319" customFormat="1">
      <c r="B1651" s="566"/>
      <c r="C1651" s="546"/>
      <c r="D1651" s="546"/>
      <c r="F1651" s="266"/>
      <c r="G1651" s="266"/>
      <c r="H1651" s="266"/>
    </row>
    <row r="1652" spans="2:8" s="319" customFormat="1">
      <c r="B1652" s="566"/>
      <c r="C1652" s="546"/>
      <c r="D1652" s="546"/>
      <c r="F1652" s="266"/>
      <c r="G1652" s="266"/>
      <c r="H1652" s="266"/>
    </row>
    <row r="1653" spans="2:8" s="319" customFormat="1">
      <c r="B1653" s="566"/>
      <c r="C1653" s="546"/>
      <c r="D1653" s="546"/>
      <c r="F1653" s="266"/>
      <c r="G1653" s="266"/>
      <c r="H1653" s="266"/>
    </row>
    <row r="1654" spans="2:8" s="319" customFormat="1">
      <c r="B1654" s="566"/>
      <c r="C1654" s="546"/>
      <c r="D1654" s="546"/>
      <c r="F1654" s="266"/>
      <c r="G1654" s="266"/>
      <c r="H1654" s="266"/>
    </row>
    <row r="1655" spans="2:8" s="319" customFormat="1">
      <c r="B1655" s="566"/>
      <c r="C1655" s="546"/>
      <c r="D1655" s="546"/>
      <c r="F1655" s="266"/>
      <c r="G1655" s="266"/>
      <c r="H1655" s="266"/>
    </row>
    <row r="1656" spans="2:8" s="319" customFormat="1">
      <c r="B1656" s="566"/>
      <c r="C1656" s="546"/>
      <c r="D1656" s="546"/>
      <c r="F1656" s="266"/>
      <c r="G1656" s="266"/>
      <c r="H1656" s="266"/>
    </row>
    <row r="1657" spans="2:8" s="319" customFormat="1">
      <c r="B1657" s="566"/>
      <c r="C1657" s="546"/>
      <c r="D1657" s="546"/>
      <c r="F1657" s="266"/>
      <c r="G1657" s="266"/>
      <c r="H1657" s="266"/>
    </row>
    <row r="1658" spans="2:8" s="319" customFormat="1">
      <c r="B1658" s="566"/>
      <c r="C1658" s="546"/>
      <c r="D1658" s="546"/>
      <c r="F1658" s="266"/>
      <c r="G1658" s="266"/>
      <c r="H1658" s="266"/>
    </row>
    <row r="1659" spans="2:8" s="319" customFormat="1">
      <c r="B1659" s="566"/>
      <c r="C1659" s="546"/>
      <c r="D1659" s="546"/>
      <c r="F1659" s="266"/>
      <c r="G1659" s="266"/>
      <c r="H1659" s="266"/>
    </row>
    <row r="1660" spans="2:8" s="319" customFormat="1">
      <c r="B1660" s="566"/>
      <c r="C1660" s="546"/>
      <c r="D1660" s="546"/>
      <c r="F1660" s="266"/>
      <c r="G1660" s="266"/>
      <c r="H1660" s="266"/>
    </row>
    <row r="1661" spans="2:8" s="319" customFormat="1">
      <c r="B1661" s="566"/>
      <c r="C1661" s="546"/>
      <c r="D1661" s="546"/>
      <c r="F1661" s="266"/>
      <c r="G1661" s="266"/>
      <c r="H1661" s="266"/>
    </row>
    <row r="1662" spans="2:8" s="319" customFormat="1">
      <c r="B1662" s="566"/>
      <c r="C1662" s="546"/>
      <c r="D1662" s="546"/>
      <c r="F1662" s="266"/>
      <c r="G1662" s="266"/>
      <c r="H1662" s="266"/>
    </row>
    <row r="1663" spans="2:8" s="319" customFormat="1">
      <c r="B1663" s="566"/>
      <c r="C1663" s="546"/>
      <c r="D1663" s="546"/>
      <c r="F1663" s="266"/>
      <c r="G1663" s="266"/>
      <c r="H1663" s="266"/>
    </row>
    <row r="1664" spans="2:8" s="319" customFormat="1">
      <c r="B1664" s="566"/>
      <c r="C1664" s="546"/>
      <c r="D1664" s="546"/>
      <c r="F1664" s="266"/>
      <c r="G1664" s="266"/>
      <c r="H1664" s="266"/>
    </row>
    <row r="1665" spans="2:8" s="319" customFormat="1">
      <c r="B1665" s="566"/>
      <c r="C1665" s="546"/>
      <c r="D1665" s="546"/>
      <c r="F1665" s="266"/>
      <c r="G1665" s="266"/>
      <c r="H1665" s="266"/>
    </row>
    <row r="1666" spans="2:8" s="319" customFormat="1">
      <c r="B1666" s="566"/>
      <c r="C1666" s="546"/>
      <c r="D1666" s="546"/>
      <c r="F1666" s="266"/>
      <c r="G1666" s="266"/>
      <c r="H1666" s="266"/>
    </row>
    <row r="1667" spans="2:8" s="319" customFormat="1">
      <c r="B1667" s="566"/>
      <c r="C1667" s="546"/>
      <c r="D1667" s="546"/>
      <c r="F1667" s="266"/>
      <c r="G1667" s="266"/>
      <c r="H1667" s="266"/>
    </row>
    <row r="1668" spans="2:8" s="319" customFormat="1">
      <c r="B1668" s="566"/>
      <c r="C1668" s="546"/>
      <c r="D1668" s="546"/>
      <c r="F1668" s="266"/>
      <c r="G1668" s="266"/>
      <c r="H1668" s="266"/>
    </row>
    <row r="1669" spans="2:8" s="319" customFormat="1">
      <c r="B1669" s="566"/>
      <c r="C1669" s="546"/>
      <c r="D1669" s="546"/>
      <c r="F1669" s="266"/>
      <c r="G1669" s="266"/>
      <c r="H1669" s="266"/>
    </row>
    <row r="1670" spans="2:8" s="319" customFormat="1">
      <c r="B1670" s="566"/>
      <c r="C1670" s="546"/>
      <c r="D1670" s="546"/>
      <c r="F1670" s="266"/>
      <c r="G1670" s="266"/>
      <c r="H1670" s="266"/>
    </row>
    <row r="1671" spans="2:8" s="319" customFormat="1">
      <c r="B1671" s="566"/>
      <c r="C1671" s="546"/>
      <c r="D1671" s="546"/>
      <c r="F1671" s="266"/>
      <c r="G1671" s="266"/>
      <c r="H1671" s="266"/>
    </row>
    <row r="1672" spans="2:8" s="319" customFormat="1">
      <c r="B1672" s="566"/>
      <c r="C1672" s="546"/>
      <c r="D1672" s="546"/>
      <c r="F1672" s="266"/>
      <c r="G1672" s="266"/>
      <c r="H1672" s="266"/>
    </row>
    <row r="1673" spans="2:8" s="319" customFormat="1">
      <c r="B1673" s="566"/>
      <c r="C1673" s="546"/>
      <c r="D1673" s="546"/>
      <c r="F1673" s="266"/>
      <c r="G1673" s="266"/>
      <c r="H1673" s="266"/>
    </row>
    <row r="1674" spans="2:8" s="319" customFormat="1">
      <c r="B1674" s="566"/>
      <c r="C1674" s="546"/>
      <c r="D1674" s="546"/>
      <c r="F1674" s="266"/>
      <c r="G1674" s="266"/>
      <c r="H1674" s="266"/>
    </row>
    <row r="1675" spans="2:8" s="319" customFormat="1">
      <c r="B1675" s="566"/>
      <c r="C1675" s="546"/>
      <c r="D1675" s="546"/>
      <c r="F1675" s="266"/>
      <c r="G1675" s="266"/>
      <c r="H1675" s="266"/>
    </row>
    <row r="1676" spans="2:8" s="319" customFormat="1">
      <c r="B1676" s="566"/>
      <c r="C1676" s="546"/>
      <c r="D1676" s="546"/>
      <c r="F1676" s="266"/>
      <c r="G1676" s="266"/>
      <c r="H1676" s="266"/>
    </row>
    <row r="1677" spans="2:8" s="319" customFormat="1">
      <c r="B1677" s="566"/>
      <c r="C1677" s="546"/>
      <c r="D1677" s="546"/>
      <c r="F1677" s="266"/>
      <c r="G1677" s="266"/>
      <c r="H1677" s="266"/>
    </row>
    <row r="1678" spans="2:8" s="319" customFormat="1">
      <c r="B1678" s="566"/>
      <c r="C1678" s="546"/>
      <c r="D1678" s="546"/>
      <c r="F1678" s="266"/>
      <c r="G1678" s="266"/>
      <c r="H1678" s="266"/>
    </row>
    <row r="1679" spans="2:8" s="319" customFormat="1">
      <c r="B1679" s="566"/>
      <c r="C1679" s="546"/>
      <c r="D1679" s="546"/>
      <c r="F1679" s="266"/>
      <c r="G1679" s="266"/>
      <c r="H1679" s="266"/>
    </row>
    <row r="1680" spans="2:8" s="319" customFormat="1">
      <c r="B1680" s="566"/>
      <c r="C1680" s="546"/>
      <c r="D1680" s="546"/>
      <c r="F1680" s="266"/>
      <c r="G1680" s="266"/>
      <c r="H1680" s="266"/>
    </row>
    <row r="1681" spans="2:8" s="319" customFormat="1">
      <c r="B1681" s="566"/>
      <c r="C1681" s="546"/>
      <c r="D1681" s="546"/>
      <c r="F1681" s="266"/>
      <c r="G1681" s="266"/>
      <c r="H1681" s="266"/>
    </row>
    <row r="1682" spans="2:8" s="319" customFormat="1">
      <c r="B1682" s="566"/>
      <c r="C1682" s="546"/>
      <c r="D1682" s="546"/>
      <c r="F1682" s="266"/>
      <c r="G1682" s="266"/>
      <c r="H1682" s="266"/>
    </row>
    <row r="1683" spans="2:8" s="319" customFormat="1">
      <c r="B1683" s="566"/>
      <c r="C1683" s="546"/>
      <c r="D1683" s="546"/>
      <c r="F1683" s="266"/>
      <c r="G1683" s="266"/>
      <c r="H1683" s="266"/>
    </row>
    <row r="1684" spans="2:8" s="319" customFormat="1">
      <c r="B1684" s="566"/>
      <c r="C1684" s="546"/>
      <c r="D1684" s="546"/>
      <c r="F1684" s="266"/>
      <c r="G1684" s="266"/>
      <c r="H1684" s="266"/>
    </row>
    <row r="1685" spans="2:8" s="319" customFormat="1">
      <c r="B1685" s="566"/>
      <c r="C1685" s="546"/>
      <c r="D1685" s="546"/>
      <c r="F1685" s="266"/>
      <c r="G1685" s="266"/>
      <c r="H1685" s="266"/>
    </row>
    <row r="1686" spans="2:8" s="319" customFormat="1">
      <c r="B1686" s="566"/>
      <c r="C1686" s="546"/>
      <c r="D1686" s="546"/>
      <c r="F1686" s="266"/>
      <c r="G1686" s="266"/>
      <c r="H1686" s="266"/>
    </row>
    <row r="1687" spans="2:8" s="319" customFormat="1">
      <c r="B1687" s="566"/>
      <c r="C1687" s="546"/>
      <c r="D1687" s="546"/>
      <c r="F1687" s="266"/>
      <c r="G1687" s="266"/>
      <c r="H1687" s="266"/>
    </row>
    <row r="1688" spans="2:8" s="319" customFormat="1">
      <c r="B1688" s="566"/>
      <c r="C1688" s="546"/>
      <c r="D1688" s="546"/>
      <c r="F1688" s="266"/>
      <c r="G1688" s="266"/>
      <c r="H1688" s="266"/>
    </row>
    <row r="1689" spans="2:8" s="319" customFormat="1">
      <c r="B1689" s="566"/>
      <c r="C1689" s="546"/>
      <c r="D1689" s="546"/>
      <c r="F1689" s="266"/>
      <c r="G1689" s="266"/>
      <c r="H1689" s="266"/>
    </row>
    <row r="1690" spans="2:8" s="319" customFormat="1">
      <c r="B1690" s="566"/>
      <c r="C1690" s="546"/>
      <c r="D1690" s="546"/>
      <c r="F1690" s="266"/>
      <c r="G1690" s="266"/>
      <c r="H1690" s="266"/>
    </row>
    <row r="1691" spans="2:8" s="319" customFormat="1">
      <c r="B1691" s="566"/>
      <c r="C1691" s="546"/>
      <c r="D1691" s="546"/>
      <c r="F1691" s="266"/>
      <c r="G1691" s="266"/>
      <c r="H1691" s="266"/>
    </row>
    <row r="1692" spans="2:8" s="319" customFormat="1">
      <c r="B1692" s="566"/>
      <c r="C1692" s="546"/>
      <c r="D1692" s="546"/>
      <c r="F1692" s="266"/>
      <c r="G1692" s="266"/>
      <c r="H1692" s="266"/>
    </row>
    <row r="1693" spans="2:8" s="319" customFormat="1">
      <c r="B1693" s="566"/>
      <c r="C1693" s="546"/>
      <c r="D1693" s="546"/>
      <c r="F1693" s="266"/>
      <c r="G1693" s="266"/>
      <c r="H1693" s="266"/>
    </row>
    <row r="1694" spans="2:8" s="319" customFormat="1">
      <c r="B1694" s="566"/>
      <c r="C1694" s="546"/>
      <c r="D1694" s="546"/>
      <c r="F1694" s="266"/>
      <c r="G1694" s="266"/>
      <c r="H1694" s="266"/>
    </row>
    <row r="1695" spans="2:8" s="319" customFormat="1">
      <c r="B1695" s="566"/>
      <c r="C1695" s="546"/>
      <c r="D1695" s="546"/>
      <c r="F1695" s="266"/>
      <c r="G1695" s="266"/>
      <c r="H1695" s="266"/>
    </row>
    <row r="1696" spans="2:8" s="319" customFormat="1">
      <c r="B1696" s="566"/>
      <c r="C1696" s="546"/>
      <c r="D1696" s="546"/>
      <c r="F1696" s="266"/>
      <c r="G1696" s="266"/>
      <c r="H1696" s="266"/>
    </row>
    <row r="1697" spans="2:8" s="319" customFormat="1">
      <c r="B1697" s="566"/>
      <c r="C1697" s="546"/>
      <c r="D1697" s="546"/>
      <c r="F1697" s="266"/>
      <c r="G1697" s="266"/>
      <c r="H1697" s="266"/>
    </row>
    <row r="1698" spans="2:8" s="319" customFormat="1">
      <c r="B1698" s="566"/>
      <c r="C1698" s="546"/>
      <c r="D1698" s="546"/>
      <c r="F1698" s="266"/>
      <c r="G1698" s="266"/>
      <c r="H1698" s="266"/>
    </row>
    <row r="1699" spans="2:8" s="319" customFormat="1">
      <c r="B1699" s="566"/>
      <c r="C1699" s="546"/>
      <c r="D1699" s="546"/>
      <c r="F1699" s="266"/>
      <c r="G1699" s="266"/>
      <c r="H1699" s="266"/>
    </row>
    <row r="1700" spans="2:8" s="319" customFormat="1">
      <c r="B1700" s="566"/>
      <c r="C1700" s="546"/>
      <c r="D1700" s="546"/>
      <c r="F1700" s="266"/>
      <c r="G1700" s="266"/>
      <c r="H1700" s="266"/>
    </row>
    <row r="1701" spans="2:8" s="319" customFormat="1">
      <c r="B1701" s="566"/>
      <c r="C1701" s="546"/>
      <c r="D1701" s="546"/>
      <c r="F1701" s="266"/>
      <c r="G1701" s="266"/>
      <c r="H1701" s="266"/>
    </row>
    <row r="1702" spans="2:8" s="319" customFormat="1">
      <c r="B1702" s="566"/>
      <c r="C1702" s="546"/>
      <c r="D1702" s="546"/>
      <c r="F1702" s="266"/>
      <c r="G1702" s="266"/>
      <c r="H1702" s="266"/>
    </row>
    <row r="1703" spans="2:8" s="319" customFormat="1">
      <c r="B1703" s="566"/>
      <c r="C1703" s="546"/>
      <c r="D1703" s="546"/>
      <c r="F1703" s="266"/>
      <c r="G1703" s="266"/>
      <c r="H1703" s="266"/>
    </row>
    <row r="1704" spans="2:8" s="319" customFormat="1">
      <c r="B1704" s="566"/>
      <c r="C1704" s="546"/>
      <c r="D1704" s="546"/>
      <c r="F1704" s="266"/>
      <c r="G1704" s="266"/>
      <c r="H1704" s="266"/>
    </row>
    <row r="1705" spans="2:8" s="319" customFormat="1">
      <c r="B1705" s="566"/>
      <c r="C1705" s="546"/>
      <c r="D1705" s="546"/>
      <c r="F1705" s="266"/>
      <c r="G1705" s="266"/>
      <c r="H1705" s="266"/>
    </row>
    <row r="1706" spans="2:8" s="319" customFormat="1">
      <c r="B1706" s="566"/>
      <c r="C1706" s="546"/>
      <c r="D1706" s="546"/>
      <c r="F1706" s="266"/>
      <c r="G1706" s="266"/>
      <c r="H1706" s="266"/>
    </row>
    <row r="1707" spans="2:8" s="319" customFormat="1">
      <c r="B1707" s="566"/>
      <c r="C1707" s="546"/>
      <c r="D1707" s="546"/>
      <c r="F1707" s="266"/>
      <c r="G1707" s="266"/>
      <c r="H1707" s="266"/>
    </row>
    <row r="1708" spans="2:8" s="319" customFormat="1">
      <c r="B1708" s="566"/>
      <c r="C1708" s="546"/>
      <c r="D1708" s="546"/>
      <c r="F1708" s="266"/>
      <c r="G1708" s="266"/>
      <c r="H1708" s="266"/>
    </row>
    <row r="1709" spans="2:8" s="319" customFormat="1">
      <c r="B1709" s="566"/>
      <c r="C1709" s="546"/>
      <c r="D1709" s="546"/>
      <c r="F1709" s="266"/>
      <c r="G1709" s="266"/>
      <c r="H1709" s="266"/>
    </row>
    <row r="1710" spans="2:8" s="319" customFormat="1">
      <c r="B1710" s="566"/>
      <c r="C1710" s="546"/>
      <c r="D1710" s="546"/>
      <c r="F1710" s="266"/>
      <c r="G1710" s="266"/>
      <c r="H1710" s="266"/>
    </row>
    <row r="1711" spans="2:8" s="319" customFormat="1">
      <c r="B1711" s="566"/>
      <c r="C1711" s="546"/>
      <c r="D1711" s="546"/>
      <c r="F1711" s="266"/>
      <c r="G1711" s="266"/>
      <c r="H1711" s="266"/>
    </row>
    <row r="1712" spans="2:8" s="319" customFormat="1">
      <c r="B1712" s="566"/>
      <c r="C1712" s="546"/>
      <c r="D1712" s="546"/>
      <c r="F1712" s="266"/>
      <c r="G1712" s="266"/>
      <c r="H1712" s="266"/>
    </row>
    <row r="1713" spans="2:8" s="319" customFormat="1">
      <c r="B1713" s="566"/>
      <c r="C1713" s="546"/>
      <c r="D1713" s="546"/>
      <c r="F1713" s="266"/>
      <c r="G1713" s="266"/>
      <c r="H1713" s="266"/>
    </row>
    <row r="1714" spans="2:8" s="319" customFormat="1">
      <c r="B1714" s="566"/>
      <c r="C1714" s="546"/>
      <c r="D1714" s="546"/>
      <c r="F1714" s="266"/>
      <c r="G1714" s="266"/>
      <c r="H1714" s="266"/>
    </row>
    <row r="1715" spans="2:8" s="319" customFormat="1">
      <c r="B1715" s="566"/>
      <c r="C1715" s="546"/>
      <c r="D1715" s="546"/>
      <c r="F1715" s="266"/>
      <c r="G1715" s="266"/>
      <c r="H1715" s="266"/>
    </row>
    <row r="1716" spans="2:8" s="319" customFormat="1">
      <c r="B1716" s="566"/>
      <c r="C1716" s="546"/>
      <c r="D1716" s="546"/>
      <c r="F1716" s="266"/>
      <c r="G1716" s="266"/>
      <c r="H1716" s="266"/>
    </row>
    <row r="1717" spans="2:8" s="319" customFormat="1">
      <c r="B1717" s="566"/>
      <c r="C1717" s="546"/>
      <c r="D1717" s="546"/>
      <c r="F1717" s="266"/>
      <c r="G1717" s="266"/>
      <c r="H1717" s="266"/>
    </row>
    <row r="1718" spans="2:8" s="319" customFormat="1">
      <c r="B1718" s="566"/>
      <c r="C1718" s="546"/>
      <c r="D1718" s="546"/>
      <c r="F1718" s="266"/>
      <c r="G1718" s="266"/>
      <c r="H1718" s="266"/>
    </row>
    <row r="1719" spans="2:8" s="319" customFormat="1">
      <c r="B1719" s="566"/>
      <c r="C1719" s="546"/>
      <c r="D1719" s="546"/>
      <c r="F1719" s="266"/>
      <c r="G1719" s="266"/>
      <c r="H1719" s="266"/>
    </row>
    <row r="1720" spans="2:8" s="319" customFormat="1">
      <c r="B1720" s="566"/>
      <c r="C1720" s="546"/>
      <c r="D1720" s="546"/>
      <c r="F1720" s="266"/>
      <c r="G1720" s="266"/>
      <c r="H1720" s="266"/>
    </row>
    <row r="1721" spans="2:8" s="319" customFormat="1">
      <c r="B1721" s="566"/>
      <c r="C1721" s="546"/>
      <c r="D1721" s="546"/>
      <c r="F1721" s="266"/>
      <c r="G1721" s="266"/>
      <c r="H1721" s="266"/>
    </row>
    <row r="1722" spans="2:8" s="319" customFormat="1">
      <c r="B1722" s="566"/>
      <c r="C1722" s="546"/>
      <c r="D1722" s="546"/>
      <c r="F1722" s="266"/>
      <c r="G1722" s="266"/>
      <c r="H1722" s="266"/>
    </row>
    <row r="1723" spans="2:8" s="319" customFormat="1">
      <c r="B1723" s="566"/>
      <c r="C1723" s="546"/>
      <c r="D1723" s="546"/>
      <c r="F1723" s="266"/>
      <c r="G1723" s="266"/>
      <c r="H1723" s="266"/>
    </row>
    <row r="1724" spans="2:8" s="319" customFormat="1">
      <c r="B1724" s="566"/>
      <c r="C1724" s="546"/>
      <c r="D1724" s="546"/>
      <c r="F1724" s="266"/>
      <c r="G1724" s="266"/>
      <c r="H1724" s="266"/>
    </row>
    <row r="1725" spans="2:8" s="319" customFormat="1">
      <c r="B1725" s="566"/>
      <c r="C1725" s="546"/>
      <c r="D1725" s="546"/>
      <c r="F1725" s="266"/>
      <c r="G1725" s="266"/>
      <c r="H1725" s="266"/>
    </row>
    <row r="1726" spans="2:8" s="319" customFormat="1">
      <c r="B1726" s="566"/>
      <c r="C1726" s="546"/>
      <c r="D1726" s="546"/>
      <c r="F1726" s="266"/>
      <c r="G1726" s="266"/>
      <c r="H1726" s="266"/>
    </row>
    <row r="1727" spans="2:8" s="319" customFormat="1">
      <c r="B1727" s="566"/>
      <c r="C1727" s="546"/>
      <c r="D1727" s="546"/>
      <c r="F1727" s="266"/>
      <c r="G1727" s="266"/>
      <c r="H1727" s="266"/>
    </row>
    <row r="1728" spans="2:8" s="319" customFormat="1">
      <c r="B1728" s="566"/>
      <c r="C1728" s="546"/>
      <c r="D1728" s="546"/>
      <c r="F1728" s="266"/>
      <c r="G1728" s="266"/>
      <c r="H1728" s="266"/>
    </row>
    <row r="1729" spans="2:8" s="319" customFormat="1">
      <c r="B1729" s="566"/>
      <c r="C1729" s="546"/>
      <c r="D1729" s="546"/>
      <c r="F1729" s="266"/>
      <c r="G1729" s="266"/>
      <c r="H1729" s="266"/>
    </row>
    <row r="1730" spans="2:8" s="319" customFormat="1">
      <c r="B1730" s="566"/>
      <c r="C1730" s="546"/>
      <c r="D1730" s="546"/>
      <c r="F1730" s="266"/>
      <c r="G1730" s="266"/>
      <c r="H1730" s="266"/>
    </row>
    <row r="1731" spans="2:8" s="319" customFormat="1">
      <c r="B1731" s="566"/>
      <c r="C1731" s="546"/>
      <c r="D1731" s="546"/>
      <c r="F1731" s="266"/>
      <c r="G1731" s="266"/>
      <c r="H1731" s="266"/>
    </row>
    <row r="1732" spans="2:8" s="319" customFormat="1">
      <c r="B1732" s="566"/>
      <c r="C1732" s="546"/>
      <c r="D1732" s="546"/>
      <c r="F1732" s="266"/>
      <c r="G1732" s="266"/>
      <c r="H1732" s="266"/>
    </row>
    <row r="1733" spans="2:8" s="319" customFormat="1">
      <c r="B1733" s="566"/>
      <c r="C1733" s="546"/>
      <c r="D1733" s="546"/>
      <c r="F1733" s="266"/>
      <c r="G1733" s="266"/>
      <c r="H1733" s="266"/>
    </row>
    <row r="1734" spans="2:8" s="319" customFormat="1">
      <c r="B1734" s="566"/>
      <c r="C1734" s="546"/>
      <c r="D1734" s="546"/>
      <c r="F1734" s="266"/>
      <c r="G1734" s="266"/>
      <c r="H1734" s="266"/>
    </row>
    <row r="1735" spans="2:8" s="319" customFormat="1">
      <c r="B1735" s="566"/>
      <c r="C1735" s="546"/>
      <c r="D1735" s="546"/>
      <c r="F1735" s="266"/>
      <c r="G1735" s="266"/>
      <c r="H1735" s="266"/>
    </row>
    <row r="1736" spans="2:8" s="319" customFormat="1">
      <c r="B1736" s="566"/>
      <c r="C1736" s="546"/>
      <c r="D1736" s="546"/>
      <c r="F1736" s="266"/>
      <c r="G1736" s="266"/>
      <c r="H1736" s="266"/>
    </row>
    <row r="1737" spans="2:8" s="319" customFormat="1">
      <c r="B1737" s="566"/>
      <c r="C1737" s="546"/>
      <c r="D1737" s="546"/>
      <c r="F1737" s="266"/>
      <c r="G1737" s="266"/>
      <c r="H1737" s="266"/>
    </row>
    <row r="1738" spans="2:8" s="319" customFormat="1">
      <c r="B1738" s="566"/>
      <c r="C1738" s="546"/>
      <c r="D1738" s="546"/>
      <c r="F1738" s="266"/>
      <c r="G1738" s="266"/>
      <c r="H1738" s="266"/>
    </row>
    <row r="1739" spans="2:8" s="319" customFormat="1">
      <c r="B1739" s="566"/>
      <c r="C1739" s="546"/>
      <c r="D1739" s="546"/>
      <c r="F1739" s="266"/>
      <c r="G1739" s="266"/>
      <c r="H1739" s="266"/>
    </row>
    <row r="1740" spans="2:8" s="319" customFormat="1">
      <c r="B1740" s="566"/>
      <c r="C1740" s="546"/>
      <c r="D1740" s="546"/>
      <c r="F1740" s="266"/>
      <c r="G1740" s="266"/>
      <c r="H1740" s="266"/>
    </row>
    <row r="1741" spans="2:8" s="319" customFormat="1">
      <c r="B1741" s="566"/>
      <c r="C1741" s="546"/>
      <c r="D1741" s="546"/>
      <c r="F1741" s="266"/>
      <c r="G1741" s="266"/>
      <c r="H1741" s="266"/>
    </row>
    <row r="1742" spans="2:8" s="319" customFormat="1">
      <c r="B1742" s="566"/>
      <c r="C1742" s="546"/>
      <c r="D1742" s="546"/>
      <c r="F1742" s="266"/>
      <c r="G1742" s="266"/>
      <c r="H1742" s="266"/>
    </row>
    <row r="1743" spans="2:8" s="319" customFormat="1">
      <c r="B1743" s="566"/>
      <c r="C1743" s="546"/>
      <c r="D1743" s="546"/>
      <c r="F1743" s="266"/>
      <c r="G1743" s="266"/>
      <c r="H1743" s="266"/>
    </row>
    <row r="1744" spans="2:8" s="319" customFormat="1">
      <c r="B1744" s="566"/>
      <c r="C1744" s="546"/>
      <c r="D1744" s="546"/>
      <c r="F1744" s="266"/>
      <c r="G1744" s="266"/>
      <c r="H1744" s="266"/>
    </row>
    <row r="1745" spans="2:8" s="319" customFormat="1">
      <c r="B1745" s="566"/>
      <c r="C1745" s="546"/>
      <c r="D1745" s="546"/>
      <c r="F1745" s="266"/>
      <c r="G1745" s="266"/>
      <c r="H1745" s="266"/>
    </row>
    <row r="1746" spans="2:8" s="319" customFormat="1">
      <c r="B1746" s="566"/>
      <c r="C1746" s="546"/>
      <c r="D1746" s="546"/>
      <c r="F1746" s="266"/>
      <c r="G1746" s="266"/>
      <c r="H1746" s="266"/>
    </row>
    <row r="1747" spans="2:8" s="319" customFormat="1">
      <c r="B1747" s="566"/>
      <c r="C1747" s="546"/>
      <c r="D1747" s="546"/>
      <c r="F1747" s="266"/>
      <c r="G1747" s="266"/>
      <c r="H1747" s="266"/>
    </row>
    <row r="1748" spans="2:8" s="319" customFormat="1">
      <c r="B1748" s="566"/>
      <c r="C1748" s="546"/>
      <c r="D1748" s="546"/>
      <c r="F1748" s="266"/>
      <c r="G1748" s="266"/>
      <c r="H1748" s="266"/>
    </row>
    <row r="1749" spans="2:8" s="319" customFormat="1">
      <c r="B1749" s="566"/>
      <c r="C1749" s="546"/>
      <c r="D1749" s="546"/>
      <c r="F1749" s="266"/>
      <c r="G1749" s="266"/>
      <c r="H1749" s="266"/>
    </row>
    <row r="1750" spans="2:8" s="319" customFormat="1">
      <c r="B1750" s="566"/>
      <c r="C1750" s="546"/>
      <c r="D1750" s="546"/>
      <c r="F1750" s="266"/>
      <c r="G1750" s="266"/>
      <c r="H1750" s="266"/>
    </row>
    <row r="1751" spans="2:8" s="319" customFormat="1">
      <c r="B1751" s="566"/>
      <c r="C1751" s="546"/>
      <c r="D1751" s="546"/>
      <c r="F1751" s="266"/>
      <c r="G1751" s="266"/>
      <c r="H1751" s="266"/>
    </row>
    <row r="1752" spans="2:8" s="319" customFormat="1">
      <c r="B1752" s="566"/>
      <c r="C1752" s="546"/>
      <c r="D1752" s="546"/>
      <c r="F1752" s="266"/>
      <c r="G1752" s="266"/>
      <c r="H1752" s="266"/>
    </row>
    <row r="1753" spans="2:8" s="319" customFormat="1">
      <c r="B1753" s="566"/>
      <c r="C1753" s="546"/>
      <c r="D1753" s="546"/>
      <c r="F1753" s="266"/>
      <c r="G1753" s="266"/>
      <c r="H1753" s="266"/>
    </row>
    <row r="1754" spans="2:8" s="319" customFormat="1">
      <c r="B1754" s="566"/>
      <c r="C1754" s="546"/>
      <c r="D1754" s="546"/>
      <c r="F1754" s="266"/>
      <c r="G1754" s="266"/>
      <c r="H1754" s="266"/>
    </row>
    <row r="1755" spans="2:8" s="319" customFormat="1">
      <c r="B1755" s="566"/>
      <c r="C1755" s="546"/>
      <c r="D1755" s="546"/>
      <c r="F1755" s="266"/>
      <c r="G1755" s="266"/>
      <c r="H1755" s="266"/>
    </row>
    <row r="1756" spans="2:8" s="319" customFormat="1">
      <c r="B1756" s="566"/>
      <c r="C1756" s="546"/>
      <c r="D1756" s="546"/>
      <c r="F1756" s="266"/>
      <c r="G1756" s="266"/>
      <c r="H1756" s="266"/>
    </row>
    <row r="1757" spans="2:8" s="319" customFormat="1">
      <c r="B1757" s="566"/>
      <c r="C1757" s="546"/>
      <c r="D1757" s="546"/>
      <c r="F1757" s="266"/>
      <c r="G1757" s="266"/>
      <c r="H1757" s="266"/>
    </row>
    <row r="1758" spans="2:8" s="319" customFormat="1">
      <c r="B1758" s="566"/>
      <c r="C1758" s="546"/>
      <c r="D1758" s="546"/>
      <c r="F1758" s="266"/>
      <c r="G1758" s="266"/>
      <c r="H1758" s="266"/>
    </row>
    <row r="1759" spans="2:8" s="319" customFormat="1">
      <c r="B1759" s="566"/>
      <c r="C1759" s="546"/>
      <c r="D1759" s="546"/>
      <c r="F1759" s="266"/>
      <c r="G1759" s="266"/>
      <c r="H1759" s="266"/>
    </row>
    <row r="1760" spans="2:8" s="319" customFormat="1">
      <c r="B1760" s="566"/>
      <c r="C1760" s="546"/>
      <c r="D1760" s="546"/>
      <c r="F1760" s="266"/>
      <c r="G1760" s="266"/>
      <c r="H1760" s="266"/>
    </row>
    <row r="1761" spans="2:8" s="319" customFormat="1">
      <c r="B1761" s="566"/>
      <c r="C1761" s="546"/>
      <c r="D1761" s="546"/>
      <c r="F1761" s="266"/>
      <c r="G1761" s="266"/>
      <c r="H1761" s="266"/>
    </row>
    <row r="1762" spans="2:8" s="319" customFormat="1">
      <c r="B1762" s="566"/>
      <c r="C1762" s="546"/>
      <c r="D1762" s="546"/>
      <c r="F1762" s="266"/>
      <c r="G1762" s="266"/>
      <c r="H1762" s="266"/>
    </row>
    <row r="1763" spans="2:8" s="319" customFormat="1">
      <c r="B1763" s="566"/>
      <c r="C1763" s="546"/>
      <c r="D1763" s="546"/>
      <c r="F1763" s="266"/>
      <c r="G1763" s="266"/>
      <c r="H1763" s="266"/>
    </row>
    <row r="1764" spans="2:8" s="319" customFormat="1">
      <c r="B1764" s="566"/>
      <c r="C1764" s="546"/>
      <c r="D1764" s="546"/>
      <c r="F1764" s="266"/>
      <c r="G1764" s="266"/>
      <c r="H1764" s="266"/>
    </row>
    <row r="1765" spans="2:8" s="319" customFormat="1">
      <c r="B1765" s="566"/>
      <c r="C1765" s="546"/>
      <c r="D1765" s="546"/>
      <c r="F1765" s="266"/>
      <c r="G1765" s="266"/>
      <c r="H1765" s="266"/>
    </row>
    <row r="1766" spans="2:8" s="319" customFormat="1">
      <c r="B1766" s="566"/>
      <c r="C1766" s="546"/>
      <c r="D1766" s="546"/>
      <c r="F1766" s="266"/>
      <c r="G1766" s="266"/>
      <c r="H1766" s="266"/>
    </row>
    <row r="1767" spans="2:8" s="319" customFormat="1">
      <c r="B1767" s="566"/>
      <c r="C1767" s="546"/>
      <c r="D1767" s="546"/>
      <c r="F1767" s="266"/>
      <c r="G1767" s="266"/>
      <c r="H1767" s="266"/>
    </row>
    <row r="1768" spans="2:8" s="319" customFormat="1">
      <c r="B1768" s="566"/>
      <c r="C1768" s="546"/>
      <c r="D1768" s="546"/>
      <c r="F1768" s="266"/>
      <c r="G1768" s="266"/>
      <c r="H1768" s="266"/>
    </row>
    <row r="1769" spans="2:8" s="319" customFormat="1">
      <c r="B1769" s="566"/>
      <c r="C1769" s="546"/>
      <c r="D1769" s="546"/>
      <c r="F1769" s="266"/>
      <c r="G1769" s="266"/>
      <c r="H1769" s="266"/>
    </row>
    <row r="1770" spans="2:8" s="319" customFormat="1">
      <c r="B1770" s="566"/>
      <c r="C1770" s="546"/>
      <c r="D1770" s="546"/>
      <c r="F1770" s="266"/>
      <c r="G1770" s="266"/>
      <c r="H1770" s="266"/>
    </row>
    <row r="1771" spans="2:8" s="319" customFormat="1">
      <c r="B1771" s="566"/>
      <c r="C1771" s="546"/>
      <c r="D1771" s="546"/>
      <c r="F1771" s="266"/>
      <c r="G1771" s="266"/>
      <c r="H1771" s="266"/>
    </row>
    <row r="1772" spans="2:8" s="319" customFormat="1">
      <c r="B1772" s="566"/>
      <c r="C1772" s="546"/>
      <c r="D1772" s="546"/>
      <c r="F1772" s="266"/>
      <c r="G1772" s="266"/>
      <c r="H1772" s="266"/>
    </row>
    <row r="1773" spans="2:8" s="319" customFormat="1">
      <c r="B1773" s="566"/>
      <c r="C1773" s="546"/>
      <c r="D1773" s="546"/>
      <c r="F1773" s="266"/>
      <c r="G1773" s="266"/>
      <c r="H1773" s="266"/>
    </row>
    <row r="1774" spans="2:8" s="319" customFormat="1">
      <c r="B1774" s="566"/>
      <c r="C1774" s="546"/>
      <c r="D1774" s="546"/>
      <c r="F1774" s="266"/>
      <c r="G1774" s="266"/>
      <c r="H1774" s="266"/>
    </row>
    <row r="1775" spans="2:8" s="319" customFormat="1">
      <c r="B1775" s="566"/>
      <c r="C1775" s="546"/>
      <c r="D1775" s="546"/>
      <c r="F1775" s="266"/>
      <c r="G1775" s="266"/>
      <c r="H1775" s="266"/>
    </row>
    <row r="1776" spans="2:8" s="319" customFormat="1">
      <c r="B1776" s="566"/>
      <c r="C1776" s="546"/>
      <c r="D1776" s="546"/>
      <c r="F1776" s="266"/>
      <c r="G1776" s="266"/>
      <c r="H1776" s="266"/>
    </row>
    <row r="1777" spans="2:8" s="319" customFormat="1">
      <c r="B1777" s="566"/>
      <c r="C1777" s="546"/>
      <c r="D1777" s="546"/>
      <c r="F1777" s="266"/>
      <c r="G1777" s="266"/>
      <c r="H1777" s="266"/>
    </row>
    <row r="1778" spans="2:8" s="319" customFormat="1">
      <c r="B1778" s="566"/>
      <c r="C1778" s="546"/>
      <c r="D1778" s="546"/>
      <c r="F1778" s="266"/>
      <c r="G1778" s="266"/>
      <c r="H1778" s="266"/>
    </row>
    <row r="1779" spans="2:8" s="319" customFormat="1">
      <c r="B1779" s="566"/>
      <c r="C1779" s="546"/>
      <c r="D1779" s="546"/>
      <c r="F1779" s="266"/>
      <c r="G1779" s="266"/>
      <c r="H1779" s="266"/>
    </row>
    <row r="1780" spans="2:8" s="319" customFormat="1">
      <c r="B1780" s="566"/>
      <c r="C1780" s="546"/>
      <c r="D1780" s="546"/>
      <c r="F1780" s="266"/>
      <c r="G1780" s="266"/>
      <c r="H1780" s="266"/>
    </row>
    <row r="1781" spans="2:8" s="319" customFormat="1">
      <c r="B1781" s="566"/>
      <c r="C1781" s="546"/>
      <c r="D1781" s="546"/>
      <c r="F1781" s="266"/>
      <c r="G1781" s="266"/>
      <c r="H1781" s="266"/>
    </row>
    <row r="1782" spans="2:8" s="319" customFormat="1">
      <c r="B1782" s="566"/>
      <c r="C1782" s="546"/>
      <c r="D1782" s="546"/>
      <c r="F1782" s="266"/>
      <c r="G1782" s="266"/>
      <c r="H1782" s="266"/>
    </row>
    <row r="1783" spans="2:8" s="319" customFormat="1">
      <c r="B1783" s="566"/>
      <c r="C1783" s="546"/>
      <c r="D1783" s="546"/>
      <c r="F1783" s="266"/>
      <c r="G1783" s="266"/>
      <c r="H1783" s="266"/>
    </row>
    <row r="1784" spans="2:8" s="319" customFormat="1">
      <c r="B1784" s="566"/>
      <c r="C1784" s="546"/>
      <c r="D1784" s="546"/>
      <c r="F1784" s="266"/>
      <c r="G1784" s="266"/>
      <c r="H1784" s="266"/>
    </row>
    <row r="1785" spans="2:8" s="319" customFormat="1">
      <c r="B1785" s="566"/>
      <c r="C1785" s="546"/>
      <c r="D1785" s="546"/>
      <c r="F1785" s="266"/>
      <c r="G1785" s="266"/>
      <c r="H1785" s="266"/>
    </row>
    <row r="1786" spans="2:8" s="319" customFormat="1">
      <c r="B1786" s="566"/>
      <c r="C1786" s="546"/>
      <c r="D1786" s="546"/>
      <c r="F1786" s="266"/>
      <c r="G1786" s="266"/>
      <c r="H1786" s="266"/>
    </row>
    <row r="1787" spans="2:8" s="319" customFormat="1">
      <c r="B1787" s="566"/>
      <c r="C1787" s="546"/>
      <c r="D1787" s="546"/>
      <c r="F1787" s="266"/>
      <c r="G1787" s="266"/>
      <c r="H1787" s="266"/>
    </row>
    <row r="1788" spans="2:8" s="319" customFormat="1">
      <c r="B1788" s="566"/>
      <c r="C1788" s="546"/>
      <c r="D1788" s="546"/>
      <c r="F1788" s="266"/>
      <c r="G1788" s="266"/>
      <c r="H1788" s="266"/>
    </row>
    <row r="1789" spans="2:8" s="319" customFormat="1">
      <c r="B1789" s="566"/>
      <c r="C1789" s="546"/>
      <c r="D1789" s="546"/>
      <c r="F1789" s="266"/>
      <c r="G1789" s="266"/>
      <c r="H1789" s="266"/>
    </row>
    <row r="1790" spans="2:8" s="319" customFormat="1">
      <c r="B1790" s="566"/>
      <c r="C1790" s="546"/>
      <c r="D1790" s="546"/>
      <c r="F1790" s="266"/>
      <c r="G1790" s="266"/>
      <c r="H1790" s="266"/>
    </row>
    <row r="1791" spans="2:8" s="319" customFormat="1">
      <c r="B1791" s="566"/>
      <c r="C1791" s="546"/>
      <c r="D1791" s="546"/>
      <c r="F1791" s="266"/>
      <c r="G1791" s="266"/>
      <c r="H1791" s="266"/>
    </row>
    <row r="1792" spans="2:8" s="319" customFormat="1">
      <c r="B1792" s="566"/>
      <c r="C1792" s="546"/>
      <c r="D1792" s="546"/>
      <c r="F1792" s="266"/>
      <c r="G1792" s="266"/>
      <c r="H1792" s="266"/>
    </row>
    <row r="1793" spans="2:8" s="319" customFormat="1">
      <c r="B1793" s="566"/>
      <c r="C1793" s="546"/>
      <c r="D1793" s="546"/>
      <c r="F1793" s="266"/>
      <c r="G1793" s="266"/>
      <c r="H1793" s="266"/>
    </row>
    <row r="1794" spans="2:8" s="319" customFormat="1">
      <c r="B1794" s="566"/>
      <c r="C1794" s="546"/>
      <c r="D1794" s="546"/>
      <c r="F1794" s="266"/>
      <c r="G1794" s="266"/>
      <c r="H1794" s="266"/>
    </row>
    <row r="1795" spans="2:8" s="319" customFormat="1">
      <c r="B1795" s="566"/>
      <c r="C1795" s="546"/>
      <c r="D1795" s="546"/>
      <c r="F1795" s="266"/>
      <c r="G1795" s="266"/>
      <c r="H1795" s="266"/>
    </row>
    <row r="1796" spans="2:8" s="319" customFormat="1">
      <c r="B1796" s="566"/>
      <c r="C1796" s="546"/>
      <c r="D1796" s="546"/>
      <c r="F1796" s="266"/>
      <c r="G1796" s="266"/>
      <c r="H1796" s="266"/>
    </row>
    <row r="1797" spans="2:8" s="319" customFormat="1">
      <c r="B1797" s="566"/>
      <c r="C1797" s="546"/>
      <c r="D1797" s="546"/>
      <c r="F1797" s="266"/>
      <c r="G1797" s="266"/>
      <c r="H1797" s="266"/>
    </row>
    <row r="1798" spans="2:8" s="319" customFormat="1">
      <c r="B1798" s="566"/>
      <c r="C1798" s="546"/>
      <c r="D1798" s="546"/>
      <c r="F1798" s="266"/>
      <c r="G1798" s="266"/>
      <c r="H1798" s="266"/>
    </row>
    <row r="1799" spans="2:8" s="319" customFormat="1">
      <c r="B1799" s="566"/>
      <c r="C1799" s="546"/>
      <c r="D1799" s="546"/>
      <c r="F1799" s="266"/>
      <c r="G1799" s="266"/>
      <c r="H1799" s="266"/>
    </row>
    <row r="1800" spans="2:8" s="319" customFormat="1">
      <c r="B1800" s="566"/>
      <c r="C1800" s="546"/>
      <c r="D1800" s="546"/>
      <c r="F1800" s="266"/>
      <c r="G1800" s="266"/>
      <c r="H1800" s="266"/>
    </row>
    <row r="1801" spans="2:8" s="319" customFormat="1">
      <c r="B1801" s="566"/>
      <c r="C1801" s="546"/>
      <c r="D1801" s="546"/>
      <c r="F1801" s="266"/>
      <c r="G1801" s="266"/>
      <c r="H1801" s="266"/>
    </row>
    <row r="1802" spans="2:8" s="319" customFormat="1">
      <c r="B1802" s="566"/>
      <c r="C1802" s="546"/>
      <c r="D1802" s="546"/>
      <c r="F1802" s="266"/>
      <c r="G1802" s="266"/>
      <c r="H1802" s="266"/>
    </row>
    <row r="1803" spans="2:8" s="319" customFormat="1">
      <c r="B1803" s="566"/>
      <c r="C1803" s="546"/>
      <c r="D1803" s="546"/>
      <c r="F1803" s="266"/>
      <c r="G1803" s="266"/>
      <c r="H1803" s="266"/>
    </row>
    <row r="1804" spans="2:8" s="319" customFormat="1">
      <c r="B1804" s="566"/>
      <c r="C1804" s="546"/>
      <c r="D1804" s="546"/>
      <c r="F1804" s="266"/>
      <c r="G1804" s="266"/>
      <c r="H1804" s="266"/>
    </row>
    <row r="1805" spans="2:8" s="319" customFormat="1">
      <c r="B1805" s="566"/>
      <c r="C1805" s="546"/>
      <c r="D1805" s="546"/>
      <c r="F1805" s="266"/>
      <c r="G1805" s="266"/>
      <c r="H1805" s="266"/>
    </row>
    <row r="1806" spans="2:8" s="319" customFormat="1">
      <c r="B1806" s="566"/>
      <c r="C1806" s="546"/>
      <c r="D1806" s="546"/>
      <c r="F1806" s="266"/>
      <c r="G1806" s="266"/>
      <c r="H1806" s="266"/>
    </row>
    <row r="1807" spans="2:8" s="319" customFormat="1">
      <c r="B1807" s="566"/>
      <c r="C1807" s="546"/>
      <c r="D1807" s="546"/>
      <c r="F1807" s="266"/>
      <c r="G1807" s="266"/>
      <c r="H1807" s="266"/>
    </row>
    <row r="1808" spans="2:8" s="319" customFormat="1">
      <c r="B1808" s="566"/>
      <c r="C1808" s="546"/>
      <c r="D1808" s="546"/>
      <c r="F1808" s="266"/>
      <c r="G1808" s="266"/>
      <c r="H1808" s="266"/>
    </row>
    <row r="1809" spans="2:8" s="319" customFormat="1">
      <c r="B1809" s="566"/>
      <c r="C1809" s="546"/>
      <c r="D1809" s="546"/>
      <c r="F1809" s="266"/>
      <c r="G1809" s="266"/>
      <c r="H1809" s="266"/>
    </row>
    <row r="1810" spans="2:8" s="319" customFormat="1">
      <c r="B1810" s="566"/>
      <c r="C1810" s="546"/>
      <c r="D1810" s="546"/>
      <c r="F1810" s="266"/>
      <c r="G1810" s="266"/>
      <c r="H1810" s="266"/>
    </row>
    <row r="1811" spans="2:8" s="319" customFormat="1">
      <c r="B1811" s="566"/>
      <c r="C1811" s="546"/>
      <c r="D1811" s="546"/>
      <c r="F1811" s="266"/>
      <c r="G1811" s="266"/>
      <c r="H1811" s="266"/>
    </row>
    <row r="1812" spans="2:8" s="319" customFormat="1">
      <c r="B1812" s="566"/>
      <c r="C1812" s="546"/>
      <c r="D1812" s="546"/>
      <c r="F1812" s="266"/>
      <c r="G1812" s="266"/>
      <c r="H1812" s="266"/>
    </row>
    <row r="1813" spans="2:8" s="319" customFormat="1">
      <c r="B1813" s="566"/>
      <c r="C1813" s="546"/>
      <c r="D1813" s="546"/>
      <c r="F1813" s="266"/>
      <c r="G1813" s="266"/>
      <c r="H1813" s="266"/>
    </row>
    <row r="1814" spans="2:8" s="319" customFormat="1">
      <c r="B1814" s="566"/>
      <c r="C1814" s="546"/>
      <c r="D1814" s="546"/>
      <c r="F1814" s="266"/>
      <c r="G1814" s="266"/>
      <c r="H1814" s="266"/>
    </row>
    <row r="1815" spans="2:8" s="319" customFormat="1">
      <c r="B1815" s="566"/>
      <c r="C1815" s="546"/>
      <c r="D1815" s="546"/>
      <c r="F1815" s="266"/>
      <c r="G1815" s="266"/>
      <c r="H1815" s="266"/>
    </row>
    <row r="1816" spans="2:8" s="319" customFormat="1">
      <c r="B1816" s="566"/>
      <c r="C1816" s="546"/>
      <c r="D1816" s="546"/>
      <c r="F1816" s="266"/>
      <c r="G1816" s="266"/>
      <c r="H1816" s="266"/>
    </row>
    <row r="1817" spans="2:8" s="319" customFormat="1">
      <c r="B1817" s="566"/>
      <c r="C1817" s="546"/>
      <c r="D1817" s="546"/>
      <c r="F1817" s="266"/>
      <c r="G1817" s="266"/>
      <c r="H1817" s="266"/>
    </row>
    <row r="1818" spans="2:8" s="319" customFormat="1">
      <c r="B1818" s="566"/>
      <c r="C1818" s="546"/>
      <c r="D1818" s="546"/>
      <c r="F1818" s="266"/>
      <c r="G1818" s="266"/>
      <c r="H1818" s="266"/>
    </row>
    <row r="1819" spans="2:8" s="319" customFormat="1">
      <c r="B1819" s="566"/>
      <c r="C1819" s="546"/>
      <c r="D1819" s="546"/>
      <c r="F1819" s="266"/>
      <c r="G1819" s="266"/>
      <c r="H1819" s="266"/>
    </row>
    <row r="1820" spans="2:8" s="319" customFormat="1">
      <c r="B1820" s="566"/>
      <c r="C1820" s="546"/>
      <c r="D1820" s="546"/>
      <c r="F1820" s="266"/>
      <c r="G1820" s="266"/>
      <c r="H1820" s="266"/>
    </row>
    <row r="1821" spans="2:8" s="319" customFormat="1">
      <c r="B1821" s="566"/>
      <c r="C1821" s="546"/>
      <c r="D1821" s="546"/>
      <c r="F1821" s="266"/>
      <c r="G1821" s="266"/>
      <c r="H1821" s="266"/>
    </row>
    <row r="1822" spans="2:8" s="319" customFormat="1">
      <c r="B1822" s="566"/>
      <c r="C1822" s="546"/>
      <c r="D1822" s="546"/>
      <c r="F1822" s="266"/>
      <c r="G1822" s="266"/>
      <c r="H1822" s="266"/>
    </row>
    <row r="1823" spans="2:8" s="319" customFormat="1">
      <c r="B1823" s="566"/>
      <c r="C1823" s="546"/>
      <c r="D1823" s="546"/>
      <c r="F1823" s="266"/>
      <c r="G1823" s="266"/>
      <c r="H1823" s="266"/>
    </row>
    <row r="1824" spans="2:8" s="319" customFormat="1">
      <c r="B1824" s="566"/>
      <c r="C1824" s="546"/>
      <c r="D1824" s="546"/>
      <c r="F1824" s="266"/>
      <c r="G1824" s="266"/>
      <c r="H1824" s="266"/>
    </row>
    <row r="1825" spans="2:8" s="319" customFormat="1">
      <c r="B1825" s="566"/>
      <c r="C1825" s="546"/>
      <c r="D1825" s="546"/>
      <c r="F1825" s="266"/>
      <c r="G1825" s="266"/>
      <c r="H1825" s="266"/>
    </row>
    <row r="1826" spans="2:8" s="319" customFormat="1">
      <c r="B1826" s="566"/>
      <c r="C1826" s="546"/>
      <c r="D1826" s="546"/>
      <c r="F1826" s="266"/>
      <c r="G1826" s="266"/>
      <c r="H1826" s="266"/>
    </row>
    <row r="1827" spans="2:8" s="319" customFormat="1">
      <c r="B1827" s="566"/>
      <c r="C1827" s="546"/>
      <c r="D1827" s="546"/>
      <c r="F1827" s="266"/>
      <c r="G1827" s="266"/>
      <c r="H1827" s="266"/>
    </row>
    <row r="1828" spans="2:8" s="319" customFormat="1">
      <c r="B1828" s="566"/>
      <c r="C1828" s="546"/>
      <c r="D1828" s="546"/>
      <c r="F1828" s="266"/>
      <c r="G1828" s="266"/>
      <c r="H1828" s="266"/>
    </row>
    <row r="1829" spans="2:8" s="319" customFormat="1">
      <c r="B1829" s="566"/>
      <c r="C1829" s="546"/>
      <c r="D1829" s="546"/>
      <c r="F1829" s="266"/>
      <c r="G1829" s="266"/>
      <c r="H1829" s="266"/>
    </row>
    <row r="1830" spans="2:8" s="319" customFormat="1">
      <c r="B1830" s="566"/>
      <c r="C1830" s="546"/>
      <c r="D1830" s="546"/>
      <c r="F1830" s="266"/>
      <c r="G1830" s="266"/>
      <c r="H1830" s="266"/>
    </row>
    <row r="1831" spans="2:8" s="319" customFormat="1">
      <c r="B1831" s="566"/>
      <c r="C1831" s="546"/>
      <c r="D1831" s="546"/>
      <c r="F1831" s="266"/>
      <c r="G1831" s="266"/>
      <c r="H1831" s="266"/>
    </row>
    <row r="1832" spans="2:8" s="319" customFormat="1">
      <c r="B1832" s="566"/>
      <c r="C1832" s="546"/>
      <c r="D1832" s="546"/>
      <c r="F1832" s="266"/>
      <c r="G1832" s="266"/>
      <c r="H1832" s="266"/>
    </row>
    <row r="1833" spans="2:8" s="319" customFormat="1">
      <c r="B1833" s="566"/>
      <c r="C1833" s="546"/>
      <c r="D1833" s="546"/>
      <c r="F1833" s="266"/>
      <c r="G1833" s="266"/>
      <c r="H1833" s="266"/>
    </row>
    <row r="1834" spans="2:8" s="319" customFormat="1">
      <c r="B1834" s="566"/>
      <c r="C1834" s="546"/>
      <c r="D1834" s="546"/>
      <c r="F1834" s="266"/>
      <c r="G1834" s="266"/>
      <c r="H1834" s="266"/>
    </row>
    <row r="1835" spans="2:8" s="319" customFormat="1">
      <c r="B1835" s="566"/>
      <c r="C1835" s="546"/>
      <c r="D1835" s="546"/>
      <c r="F1835" s="266"/>
      <c r="G1835" s="266"/>
      <c r="H1835" s="266"/>
    </row>
    <row r="1836" spans="2:8" s="319" customFormat="1">
      <c r="B1836" s="566"/>
      <c r="C1836" s="546"/>
      <c r="D1836" s="546"/>
      <c r="F1836" s="266"/>
      <c r="G1836" s="266"/>
      <c r="H1836" s="266"/>
    </row>
    <row r="1837" spans="2:8" s="319" customFormat="1">
      <c r="B1837" s="566"/>
      <c r="C1837" s="546"/>
      <c r="D1837" s="546"/>
      <c r="F1837" s="266"/>
      <c r="G1837" s="266"/>
      <c r="H1837" s="266"/>
    </row>
    <row r="1838" spans="2:8" s="319" customFormat="1">
      <c r="B1838" s="566"/>
      <c r="C1838" s="546"/>
      <c r="D1838" s="546"/>
      <c r="F1838" s="266"/>
      <c r="G1838" s="266"/>
      <c r="H1838" s="266"/>
    </row>
    <row r="1839" spans="2:8" s="319" customFormat="1">
      <c r="B1839" s="566"/>
      <c r="C1839" s="546"/>
      <c r="D1839" s="546"/>
      <c r="F1839" s="266"/>
      <c r="G1839" s="266"/>
      <c r="H1839" s="266"/>
    </row>
    <row r="1840" spans="2:8" s="319" customFormat="1">
      <c r="B1840" s="566"/>
      <c r="C1840" s="546"/>
      <c r="D1840" s="546"/>
      <c r="F1840" s="266"/>
      <c r="G1840" s="266"/>
      <c r="H1840" s="266"/>
    </row>
    <row r="1841" spans="2:8" s="319" customFormat="1">
      <c r="B1841" s="566"/>
      <c r="C1841" s="546"/>
      <c r="D1841" s="546"/>
      <c r="F1841" s="266"/>
      <c r="G1841" s="266"/>
      <c r="H1841" s="266"/>
    </row>
    <row r="1842" spans="2:8" s="319" customFormat="1">
      <c r="B1842" s="566"/>
      <c r="C1842" s="546"/>
      <c r="D1842" s="546"/>
      <c r="F1842" s="266"/>
      <c r="G1842" s="266"/>
      <c r="H1842" s="266"/>
    </row>
    <row r="1843" spans="2:8" s="319" customFormat="1">
      <c r="B1843" s="566"/>
      <c r="C1843" s="546"/>
      <c r="D1843" s="546"/>
      <c r="F1843" s="266"/>
      <c r="G1843" s="266"/>
      <c r="H1843" s="266"/>
    </row>
    <row r="1844" spans="2:8" s="319" customFormat="1">
      <c r="B1844" s="566"/>
      <c r="C1844" s="546"/>
      <c r="D1844" s="546"/>
      <c r="F1844" s="266"/>
      <c r="G1844" s="266"/>
      <c r="H1844" s="266"/>
    </row>
    <row r="1845" spans="2:8" s="319" customFormat="1">
      <c r="B1845" s="566"/>
      <c r="C1845" s="546"/>
      <c r="D1845" s="546"/>
      <c r="F1845" s="266"/>
      <c r="G1845" s="266"/>
      <c r="H1845" s="266"/>
    </row>
    <row r="1846" spans="2:8" s="319" customFormat="1">
      <c r="B1846" s="566"/>
      <c r="C1846" s="546"/>
      <c r="D1846" s="546"/>
      <c r="F1846" s="266"/>
      <c r="G1846" s="266"/>
      <c r="H1846" s="266"/>
    </row>
    <row r="1847" spans="2:8" s="319" customFormat="1">
      <c r="B1847" s="566"/>
      <c r="C1847" s="546"/>
      <c r="D1847" s="546"/>
      <c r="F1847" s="266"/>
      <c r="G1847" s="266"/>
      <c r="H1847" s="266"/>
    </row>
    <row r="1848" spans="2:8" s="319" customFormat="1">
      <c r="B1848" s="566"/>
      <c r="C1848" s="546"/>
      <c r="D1848" s="546"/>
      <c r="F1848" s="266"/>
      <c r="G1848" s="266"/>
      <c r="H1848" s="266"/>
    </row>
    <row r="1849" spans="2:8" s="319" customFormat="1">
      <c r="B1849" s="566"/>
      <c r="C1849" s="546"/>
      <c r="D1849" s="546"/>
      <c r="F1849" s="266"/>
      <c r="G1849" s="266"/>
      <c r="H1849" s="266"/>
    </row>
    <row r="1850" spans="2:8" s="319" customFormat="1">
      <c r="B1850" s="566"/>
      <c r="C1850" s="546"/>
      <c r="D1850" s="546"/>
      <c r="F1850" s="266"/>
      <c r="G1850" s="266"/>
      <c r="H1850" s="266"/>
    </row>
    <row r="1851" spans="2:8" s="319" customFormat="1">
      <c r="B1851" s="566"/>
      <c r="C1851" s="546"/>
      <c r="D1851" s="546"/>
      <c r="F1851" s="266"/>
      <c r="G1851" s="266"/>
      <c r="H1851" s="266"/>
    </row>
    <row r="1852" spans="2:8" s="319" customFormat="1">
      <c r="B1852" s="566"/>
      <c r="C1852" s="546"/>
      <c r="D1852" s="546"/>
      <c r="F1852" s="266"/>
      <c r="G1852" s="266"/>
      <c r="H1852" s="266"/>
    </row>
    <row r="1853" spans="2:8" s="319" customFormat="1">
      <c r="B1853" s="566"/>
      <c r="C1853" s="546"/>
      <c r="D1853" s="546"/>
      <c r="F1853" s="266"/>
      <c r="G1853" s="266"/>
      <c r="H1853" s="266"/>
    </row>
    <row r="1854" spans="2:8" s="319" customFormat="1">
      <c r="B1854" s="566"/>
      <c r="C1854" s="546"/>
      <c r="D1854" s="546"/>
      <c r="F1854" s="266"/>
      <c r="G1854" s="266"/>
      <c r="H1854" s="266"/>
    </row>
    <row r="1855" spans="2:8" s="319" customFormat="1">
      <c r="B1855" s="566"/>
      <c r="C1855" s="546"/>
      <c r="D1855" s="546"/>
      <c r="F1855" s="266"/>
      <c r="G1855" s="266"/>
      <c r="H1855" s="266"/>
    </row>
    <row r="1856" spans="2:8" s="319" customFormat="1">
      <c r="B1856" s="566"/>
      <c r="C1856" s="546"/>
      <c r="D1856" s="546"/>
      <c r="F1856" s="266"/>
      <c r="G1856" s="266"/>
      <c r="H1856" s="266"/>
    </row>
    <row r="1857" spans="2:8" s="319" customFormat="1">
      <c r="B1857" s="566"/>
      <c r="C1857" s="546"/>
      <c r="D1857" s="546"/>
      <c r="F1857" s="266"/>
      <c r="G1857" s="266"/>
      <c r="H1857" s="266"/>
    </row>
    <row r="1858" spans="2:8" s="319" customFormat="1">
      <c r="B1858" s="566"/>
      <c r="C1858" s="546"/>
      <c r="D1858" s="546"/>
      <c r="F1858" s="266"/>
      <c r="G1858" s="266"/>
      <c r="H1858" s="266"/>
    </row>
    <row r="1859" spans="2:8" s="319" customFormat="1">
      <c r="B1859" s="566"/>
      <c r="C1859" s="546"/>
      <c r="D1859" s="546"/>
      <c r="F1859" s="266"/>
      <c r="G1859" s="266"/>
      <c r="H1859" s="266"/>
    </row>
    <row r="1860" spans="2:8" s="319" customFormat="1">
      <c r="B1860" s="566"/>
      <c r="C1860" s="546"/>
      <c r="D1860" s="546"/>
      <c r="F1860" s="266"/>
      <c r="G1860" s="266"/>
      <c r="H1860" s="266"/>
    </row>
    <row r="1861" spans="2:8" s="319" customFormat="1">
      <c r="B1861" s="566"/>
      <c r="C1861" s="546"/>
      <c r="D1861" s="546"/>
      <c r="F1861" s="266"/>
      <c r="G1861" s="266"/>
      <c r="H1861" s="266"/>
    </row>
    <row r="1862" spans="2:8" s="319" customFormat="1">
      <c r="B1862" s="566"/>
      <c r="C1862" s="546"/>
      <c r="D1862" s="546"/>
      <c r="F1862" s="266"/>
      <c r="G1862" s="266"/>
      <c r="H1862" s="266"/>
    </row>
    <row r="1863" spans="2:8" s="319" customFormat="1">
      <c r="B1863" s="566"/>
      <c r="C1863" s="546"/>
      <c r="D1863" s="546"/>
      <c r="F1863" s="266"/>
      <c r="G1863" s="266"/>
      <c r="H1863" s="266"/>
    </row>
    <row r="1864" spans="2:8" s="319" customFormat="1">
      <c r="B1864" s="566"/>
      <c r="C1864" s="546"/>
      <c r="D1864" s="546"/>
      <c r="F1864" s="266"/>
      <c r="G1864" s="266"/>
      <c r="H1864" s="266"/>
    </row>
    <row r="1865" spans="2:8" s="319" customFormat="1">
      <c r="B1865" s="566"/>
      <c r="C1865" s="546"/>
      <c r="D1865" s="546"/>
      <c r="F1865" s="266"/>
      <c r="G1865" s="266"/>
      <c r="H1865" s="266"/>
    </row>
    <row r="1866" spans="2:8" s="319" customFormat="1">
      <c r="B1866" s="566"/>
      <c r="C1866" s="546"/>
      <c r="D1866" s="546"/>
      <c r="F1866" s="266"/>
      <c r="G1866" s="266"/>
      <c r="H1866" s="266"/>
    </row>
    <row r="1867" spans="2:8" s="319" customFormat="1">
      <c r="B1867" s="566"/>
      <c r="C1867" s="546"/>
      <c r="D1867" s="546"/>
      <c r="F1867" s="266"/>
      <c r="G1867" s="266"/>
      <c r="H1867" s="266"/>
    </row>
    <row r="1868" spans="2:8" s="319" customFormat="1">
      <c r="B1868" s="566"/>
      <c r="C1868" s="546"/>
      <c r="D1868" s="546"/>
      <c r="F1868" s="266"/>
      <c r="G1868" s="266"/>
      <c r="H1868" s="266"/>
    </row>
    <row r="1869" spans="2:8" s="319" customFormat="1">
      <c r="B1869" s="566"/>
      <c r="C1869" s="546"/>
      <c r="D1869" s="546"/>
      <c r="F1869" s="266"/>
      <c r="G1869" s="266"/>
      <c r="H1869" s="266"/>
    </row>
    <row r="1870" spans="2:8" s="319" customFormat="1">
      <c r="B1870" s="566"/>
      <c r="C1870" s="546"/>
      <c r="D1870" s="546"/>
      <c r="F1870" s="266"/>
      <c r="G1870" s="266"/>
      <c r="H1870" s="266"/>
    </row>
    <row r="1871" spans="2:8" s="319" customFormat="1">
      <c r="B1871" s="566"/>
      <c r="C1871" s="546"/>
      <c r="D1871" s="546"/>
      <c r="F1871" s="266"/>
      <c r="G1871" s="266"/>
      <c r="H1871" s="266"/>
    </row>
    <row r="1872" spans="2:8" s="319" customFormat="1">
      <c r="B1872" s="566"/>
      <c r="C1872" s="546"/>
      <c r="D1872" s="546"/>
      <c r="F1872" s="266"/>
      <c r="G1872" s="266"/>
      <c r="H1872" s="266"/>
    </row>
    <row r="1873" spans="2:8" s="319" customFormat="1">
      <c r="B1873" s="566"/>
      <c r="C1873" s="546"/>
      <c r="D1873" s="546"/>
      <c r="F1873" s="266"/>
      <c r="G1873" s="266"/>
      <c r="H1873" s="266"/>
    </row>
    <row r="1874" spans="2:8" s="319" customFormat="1">
      <c r="B1874" s="566"/>
      <c r="C1874" s="546"/>
      <c r="D1874" s="546"/>
      <c r="F1874" s="266"/>
      <c r="G1874" s="266"/>
      <c r="H1874" s="266"/>
    </row>
    <row r="1875" spans="2:8" s="319" customFormat="1">
      <c r="B1875" s="566"/>
      <c r="C1875" s="546"/>
      <c r="D1875" s="546"/>
      <c r="F1875" s="266"/>
      <c r="G1875" s="266"/>
      <c r="H1875" s="266"/>
    </row>
    <row r="1876" spans="2:8" s="319" customFormat="1">
      <c r="B1876" s="566"/>
      <c r="C1876" s="546"/>
      <c r="D1876" s="546"/>
      <c r="F1876" s="266"/>
      <c r="G1876" s="266"/>
      <c r="H1876" s="266"/>
    </row>
    <row r="1877" spans="2:8" s="319" customFormat="1">
      <c r="B1877" s="566"/>
      <c r="C1877" s="546"/>
      <c r="D1877" s="546"/>
      <c r="F1877" s="266"/>
      <c r="G1877" s="266"/>
      <c r="H1877" s="266"/>
    </row>
    <row r="1878" spans="2:8" s="319" customFormat="1">
      <c r="B1878" s="566"/>
      <c r="C1878" s="546"/>
      <c r="D1878" s="546"/>
      <c r="F1878" s="266"/>
      <c r="G1878" s="266"/>
      <c r="H1878" s="266"/>
    </row>
    <row r="1879" spans="2:8" s="319" customFormat="1">
      <c r="B1879" s="566"/>
      <c r="C1879" s="546"/>
      <c r="D1879" s="546"/>
      <c r="F1879" s="266"/>
      <c r="G1879" s="266"/>
      <c r="H1879" s="266"/>
    </row>
    <row r="1880" spans="2:8" s="319" customFormat="1">
      <c r="B1880" s="566"/>
      <c r="C1880" s="546"/>
      <c r="D1880" s="546"/>
      <c r="F1880" s="266"/>
      <c r="G1880" s="266"/>
      <c r="H1880" s="266"/>
    </row>
    <row r="1881" spans="2:8" s="319" customFormat="1">
      <c r="B1881" s="566"/>
      <c r="C1881" s="546"/>
      <c r="D1881" s="546"/>
      <c r="F1881" s="266"/>
      <c r="G1881" s="266"/>
      <c r="H1881" s="266"/>
    </row>
    <row r="1882" spans="2:8" s="319" customFormat="1">
      <c r="B1882" s="566"/>
      <c r="C1882" s="546"/>
      <c r="D1882" s="546"/>
      <c r="F1882" s="266"/>
      <c r="G1882" s="266"/>
      <c r="H1882" s="266"/>
    </row>
    <row r="1883" spans="2:8" s="319" customFormat="1">
      <c r="B1883" s="566"/>
      <c r="C1883" s="546"/>
      <c r="D1883" s="546"/>
      <c r="F1883" s="266"/>
      <c r="G1883" s="266"/>
      <c r="H1883" s="266"/>
    </row>
    <row r="1884" spans="2:8" s="319" customFormat="1">
      <c r="B1884" s="566"/>
      <c r="C1884" s="546"/>
      <c r="D1884" s="546"/>
      <c r="F1884" s="266"/>
      <c r="G1884" s="266"/>
      <c r="H1884" s="266"/>
    </row>
    <row r="1885" spans="2:8" s="319" customFormat="1">
      <c r="B1885" s="566"/>
      <c r="C1885" s="546"/>
      <c r="D1885" s="546"/>
      <c r="F1885" s="266"/>
      <c r="G1885" s="266"/>
      <c r="H1885" s="266"/>
    </row>
    <row r="1886" spans="2:8" s="319" customFormat="1">
      <c r="B1886" s="566"/>
      <c r="C1886" s="546"/>
      <c r="D1886" s="546"/>
      <c r="F1886" s="266"/>
      <c r="G1886" s="266"/>
      <c r="H1886" s="266"/>
    </row>
    <row r="1887" spans="2:8" s="319" customFormat="1">
      <c r="B1887" s="566"/>
      <c r="C1887" s="546"/>
      <c r="D1887" s="546"/>
      <c r="F1887" s="266"/>
      <c r="G1887" s="266"/>
      <c r="H1887" s="266"/>
    </row>
    <row r="1888" spans="2:8" s="319" customFormat="1">
      <c r="B1888" s="566"/>
      <c r="C1888" s="546"/>
      <c r="D1888" s="546"/>
      <c r="F1888" s="266"/>
      <c r="G1888" s="266"/>
      <c r="H1888" s="266"/>
    </row>
    <row r="1889" spans="2:8" s="319" customFormat="1">
      <c r="B1889" s="566"/>
      <c r="C1889" s="546"/>
      <c r="D1889" s="546"/>
      <c r="F1889" s="266"/>
      <c r="G1889" s="266"/>
      <c r="H1889" s="266"/>
    </row>
    <row r="1890" spans="2:8" s="319" customFormat="1">
      <c r="B1890" s="566"/>
      <c r="C1890" s="546"/>
      <c r="D1890" s="546"/>
      <c r="F1890" s="266"/>
      <c r="G1890" s="266"/>
      <c r="H1890" s="266"/>
    </row>
    <row r="1891" spans="2:8" s="319" customFormat="1">
      <c r="B1891" s="566"/>
      <c r="C1891" s="546"/>
      <c r="D1891" s="546"/>
      <c r="F1891" s="266"/>
      <c r="G1891" s="266"/>
      <c r="H1891" s="266"/>
    </row>
    <row r="1892" spans="2:8" s="319" customFormat="1">
      <c r="B1892" s="566"/>
      <c r="C1892" s="546"/>
      <c r="D1892" s="546"/>
      <c r="F1892" s="266"/>
      <c r="G1892" s="266"/>
      <c r="H1892" s="266"/>
    </row>
    <row r="1893" spans="2:8" s="319" customFormat="1">
      <c r="B1893" s="566"/>
      <c r="C1893" s="546"/>
      <c r="D1893" s="546"/>
      <c r="F1893" s="266"/>
      <c r="G1893" s="266"/>
      <c r="H1893" s="266"/>
    </row>
    <row r="1894" spans="2:8" s="319" customFormat="1">
      <c r="B1894" s="566"/>
      <c r="C1894" s="546"/>
      <c r="D1894" s="546"/>
      <c r="F1894" s="266"/>
      <c r="G1894" s="266"/>
      <c r="H1894" s="266"/>
    </row>
    <row r="1895" spans="2:8" s="319" customFormat="1">
      <c r="B1895" s="566"/>
      <c r="C1895" s="546"/>
      <c r="D1895" s="546"/>
      <c r="F1895" s="266"/>
      <c r="G1895" s="266"/>
      <c r="H1895" s="266"/>
    </row>
    <row r="1896" spans="2:8" s="319" customFormat="1">
      <c r="B1896" s="566"/>
      <c r="C1896" s="546"/>
      <c r="D1896" s="546"/>
      <c r="F1896" s="266"/>
      <c r="G1896" s="266"/>
      <c r="H1896" s="266"/>
    </row>
    <row r="1897" spans="2:8" s="319" customFormat="1">
      <c r="B1897" s="566"/>
      <c r="C1897" s="546"/>
      <c r="D1897" s="546"/>
      <c r="F1897" s="266"/>
      <c r="G1897" s="266"/>
      <c r="H1897" s="266"/>
    </row>
    <row r="1898" spans="2:8" s="319" customFormat="1">
      <c r="B1898" s="566"/>
      <c r="C1898" s="546"/>
      <c r="D1898" s="546"/>
      <c r="F1898" s="266"/>
      <c r="G1898" s="266"/>
      <c r="H1898" s="266"/>
    </row>
    <row r="1899" spans="2:8" s="319" customFormat="1">
      <c r="B1899" s="566"/>
      <c r="C1899" s="546"/>
      <c r="D1899" s="546"/>
      <c r="F1899" s="266"/>
      <c r="G1899" s="266"/>
      <c r="H1899" s="266"/>
    </row>
    <row r="1900" spans="2:8" s="319" customFormat="1">
      <c r="B1900" s="566"/>
      <c r="C1900" s="546"/>
      <c r="D1900" s="546"/>
      <c r="F1900" s="266"/>
      <c r="G1900" s="266"/>
      <c r="H1900" s="266"/>
    </row>
    <row r="1901" spans="2:8" s="319" customFormat="1">
      <c r="B1901" s="566"/>
      <c r="C1901" s="546"/>
      <c r="D1901" s="546"/>
      <c r="F1901" s="266"/>
      <c r="G1901" s="266"/>
      <c r="H1901" s="266"/>
    </row>
    <row r="1902" spans="2:8" s="319" customFormat="1">
      <c r="B1902" s="566"/>
      <c r="C1902" s="546"/>
      <c r="D1902" s="546"/>
      <c r="F1902" s="266"/>
      <c r="G1902" s="266"/>
      <c r="H1902" s="266"/>
    </row>
    <row r="1903" spans="2:8" s="319" customFormat="1">
      <c r="B1903" s="566"/>
      <c r="C1903" s="546"/>
      <c r="D1903" s="546"/>
      <c r="F1903" s="266"/>
      <c r="G1903" s="266"/>
      <c r="H1903" s="266"/>
    </row>
    <row r="1904" spans="2:8" s="319" customFormat="1">
      <c r="B1904" s="566"/>
      <c r="C1904" s="546"/>
      <c r="D1904" s="546"/>
      <c r="F1904" s="266"/>
      <c r="G1904" s="266"/>
      <c r="H1904" s="266"/>
    </row>
    <row r="1905" spans="2:8" s="319" customFormat="1">
      <c r="B1905" s="566"/>
      <c r="C1905" s="546"/>
      <c r="D1905" s="546"/>
      <c r="F1905" s="266"/>
      <c r="G1905" s="266"/>
      <c r="H1905" s="266"/>
    </row>
    <row r="1906" spans="2:8" s="319" customFormat="1">
      <c r="B1906" s="566"/>
      <c r="C1906" s="546"/>
      <c r="D1906" s="546"/>
      <c r="F1906" s="266"/>
      <c r="G1906" s="266"/>
      <c r="H1906" s="266"/>
    </row>
    <row r="1907" spans="2:8" s="319" customFormat="1">
      <c r="B1907" s="566"/>
      <c r="C1907" s="546"/>
      <c r="D1907" s="546"/>
      <c r="F1907" s="266"/>
      <c r="G1907" s="266"/>
      <c r="H1907" s="266"/>
    </row>
    <row r="1908" spans="2:8" s="319" customFormat="1">
      <c r="B1908" s="566"/>
      <c r="C1908" s="546"/>
      <c r="D1908" s="546"/>
      <c r="F1908" s="266"/>
      <c r="G1908" s="266"/>
      <c r="H1908" s="266"/>
    </row>
    <row r="1909" spans="2:8" s="319" customFormat="1">
      <c r="B1909" s="566"/>
      <c r="C1909" s="546"/>
      <c r="D1909" s="546"/>
      <c r="F1909" s="266"/>
      <c r="G1909" s="266"/>
      <c r="H1909" s="266"/>
    </row>
    <row r="1910" spans="2:8" s="319" customFormat="1">
      <c r="B1910" s="566"/>
      <c r="C1910" s="546"/>
      <c r="D1910" s="546"/>
      <c r="F1910" s="266"/>
      <c r="G1910" s="266"/>
      <c r="H1910" s="266"/>
    </row>
    <row r="1911" spans="2:8" s="319" customFormat="1">
      <c r="B1911" s="566"/>
      <c r="C1911" s="546"/>
      <c r="D1911" s="546"/>
      <c r="F1911" s="266"/>
      <c r="G1911" s="266"/>
      <c r="H1911" s="266"/>
    </row>
    <row r="1912" spans="2:8" s="319" customFormat="1">
      <c r="B1912" s="566"/>
      <c r="C1912" s="546"/>
      <c r="D1912" s="546"/>
      <c r="F1912" s="266"/>
      <c r="G1912" s="266"/>
      <c r="H1912" s="266"/>
    </row>
    <row r="1913" spans="2:8" s="319" customFormat="1">
      <c r="B1913" s="566"/>
      <c r="C1913" s="546"/>
      <c r="D1913" s="546"/>
      <c r="F1913" s="266"/>
      <c r="G1913" s="266"/>
      <c r="H1913" s="266"/>
    </row>
    <row r="1914" spans="2:8" s="319" customFormat="1">
      <c r="B1914" s="566"/>
      <c r="C1914" s="546"/>
      <c r="D1914" s="546"/>
      <c r="F1914" s="266"/>
      <c r="G1914" s="266"/>
      <c r="H1914" s="266"/>
    </row>
    <row r="1915" spans="2:8" s="319" customFormat="1">
      <c r="B1915" s="566"/>
      <c r="C1915" s="546"/>
      <c r="D1915" s="546"/>
      <c r="F1915" s="266"/>
      <c r="G1915" s="266"/>
      <c r="H1915" s="266"/>
    </row>
    <row r="1916" spans="2:8" s="319" customFormat="1">
      <c r="B1916" s="566"/>
      <c r="C1916" s="546"/>
      <c r="D1916" s="546"/>
      <c r="F1916" s="266"/>
      <c r="G1916" s="266"/>
      <c r="H1916" s="266"/>
    </row>
    <row r="1917" spans="2:8" s="319" customFormat="1">
      <c r="B1917" s="566"/>
      <c r="C1917" s="546"/>
      <c r="D1917" s="546"/>
      <c r="F1917" s="266"/>
      <c r="G1917" s="266"/>
      <c r="H1917" s="266"/>
    </row>
    <row r="1918" spans="2:8" s="319" customFormat="1">
      <c r="B1918" s="566"/>
      <c r="C1918" s="546"/>
      <c r="D1918" s="546"/>
      <c r="F1918" s="266"/>
      <c r="G1918" s="266"/>
      <c r="H1918" s="266"/>
    </row>
    <row r="1919" spans="2:8" s="319" customFormat="1">
      <c r="B1919" s="566"/>
      <c r="C1919" s="546"/>
      <c r="D1919" s="546"/>
      <c r="F1919" s="266"/>
      <c r="G1919" s="266"/>
      <c r="H1919" s="266"/>
    </row>
    <row r="1920" spans="2:8" s="319" customFormat="1">
      <c r="B1920" s="566"/>
      <c r="C1920" s="546"/>
      <c r="D1920" s="546"/>
      <c r="F1920" s="266"/>
      <c r="G1920" s="266"/>
      <c r="H1920" s="266"/>
    </row>
    <row r="1921" spans="2:8" s="319" customFormat="1">
      <c r="B1921" s="566"/>
      <c r="C1921" s="546"/>
      <c r="D1921" s="546"/>
      <c r="F1921" s="266"/>
      <c r="G1921" s="266"/>
      <c r="H1921" s="266"/>
    </row>
    <row r="1922" spans="2:8" s="319" customFormat="1">
      <c r="B1922" s="566"/>
      <c r="C1922" s="546"/>
      <c r="D1922" s="546"/>
      <c r="F1922" s="266"/>
      <c r="G1922" s="266"/>
      <c r="H1922" s="266"/>
    </row>
    <row r="1923" spans="2:8" s="319" customFormat="1">
      <c r="B1923" s="566"/>
      <c r="C1923" s="546"/>
      <c r="D1923" s="546"/>
      <c r="F1923" s="266"/>
      <c r="G1923" s="266"/>
      <c r="H1923" s="266"/>
    </row>
    <row r="1924" spans="2:8" s="319" customFormat="1">
      <c r="B1924" s="566"/>
      <c r="C1924" s="546"/>
      <c r="D1924" s="546"/>
      <c r="F1924" s="266"/>
      <c r="G1924" s="266"/>
      <c r="H1924" s="266"/>
    </row>
    <row r="1925" spans="2:8" s="319" customFormat="1">
      <c r="B1925" s="566"/>
      <c r="C1925" s="546"/>
      <c r="D1925" s="546"/>
      <c r="F1925" s="266"/>
      <c r="G1925" s="266"/>
      <c r="H1925" s="266"/>
    </row>
    <row r="1926" spans="2:8" s="319" customFormat="1">
      <c r="B1926" s="566"/>
      <c r="C1926" s="546"/>
      <c r="D1926" s="546"/>
      <c r="F1926" s="266"/>
      <c r="G1926" s="266"/>
      <c r="H1926" s="266"/>
    </row>
    <row r="1927" spans="2:8" s="319" customFormat="1">
      <c r="B1927" s="566"/>
      <c r="C1927" s="546"/>
      <c r="D1927" s="546"/>
      <c r="F1927" s="266"/>
      <c r="G1927" s="266"/>
      <c r="H1927" s="266"/>
    </row>
    <row r="1928" spans="2:8" s="319" customFormat="1">
      <c r="B1928" s="566"/>
      <c r="C1928" s="546"/>
      <c r="D1928" s="546"/>
      <c r="F1928" s="266"/>
      <c r="G1928" s="266"/>
      <c r="H1928" s="266"/>
    </row>
    <row r="1929" spans="2:8" s="319" customFormat="1">
      <c r="B1929" s="566"/>
      <c r="C1929" s="546"/>
      <c r="D1929" s="546"/>
      <c r="F1929" s="266"/>
      <c r="G1929" s="266"/>
      <c r="H1929" s="266"/>
    </row>
    <row r="1930" spans="2:8" s="319" customFormat="1">
      <c r="B1930" s="566"/>
      <c r="C1930" s="546"/>
      <c r="D1930" s="546"/>
      <c r="F1930" s="266"/>
      <c r="G1930" s="266"/>
      <c r="H1930" s="266"/>
    </row>
    <row r="1931" spans="2:8" s="319" customFormat="1">
      <c r="B1931" s="566"/>
      <c r="C1931" s="546"/>
      <c r="D1931" s="546"/>
      <c r="F1931" s="266"/>
      <c r="G1931" s="266"/>
      <c r="H1931" s="266"/>
    </row>
    <row r="1932" spans="2:8" s="319" customFormat="1">
      <c r="B1932" s="566"/>
      <c r="C1932" s="546"/>
      <c r="D1932" s="546"/>
      <c r="F1932" s="266"/>
      <c r="G1932" s="266"/>
      <c r="H1932" s="266"/>
    </row>
    <row r="1933" spans="2:8" s="319" customFormat="1">
      <c r="B1933" s="566"/>
      <c r="C1933" s="546"/>
      <c r="D1933" s="546"/>
      <c r="F1933" s="266"/>
      <c r="G1933" s="266"/>
      <c r="H1933" s="266"/>
    </row>
    <row r="1934" spans="2:8" s="319" customFormat="1">
      <c r="B1934" s="566"/>
      <c r="C1934" s="546"/>
      <c r="D1934" s="546"/>
      <c r="F1934" s="266"/>
      <c r="G1934" s="266"/>
      <c r="H1934" s="266"/>
    </row>
    <row r="1935" spans="2:8" s="319" customFormat="1">
      <c r="B1935" s="566"/>
      <c r="C1935" s="546"/>
      <c r="D1935" s="546"/>
      <c r="F1935" s="266"/>
      <c r="G1935" s="266"/>
      <c r="H1935" s="266"/>
    </row>
    <row r="1936" spans="2:8" s="319" customFormat="1">
      <c r="B1936" s="566"/>
      <c r="C1936" s="546"/>
      <c r="D1936" s="546"/>
      <c r="F1936" s="266"/>
      <c r="G1936" s="266"/>
      <c r="H1936" s="266"/>
    </row>
    <row r="1937" spans="2:8" s="319" customFormat="1">
      <c r="B1937" s="566"/>
      <c r="C1937" s="546"/>
      <c r="D1937" s="546"/>
      <c r="F1937" s="266"/>
      <c r="G1937" s="266"/>
      <c r="H1937" s="266"/>
    </row>
    <row r="1938" spans="2:8" s="319" customFormat="1">
      <c r="B1938" s="566"/>
      <c r="C1938" s="546"/>
      <c r="D1938" s="546"/>
      <c r="F1938" s="266"/>
      <c r="G1938" s="266"/>
      <c r="H1938" s="266"/>
    </row>
    <row r="1939" spans="2:8" s="319" customFormat="1">
      <c r="B1939" s="566"/>
      <c r="C1939" s="546"/>
      <c r="D1939" s="546"/>
      <c r="F1939" s="266"/>
      <c r="G1939" s="266"/>
      <c r="H1939" s="266"/>
    </row>
    <row r="1940" spans="2:8" s="319" customFormat="1">
      <c r="B1940" s="566"/>
      <c r="C1940" s="546"/>
      <c r="D1940" s="546"/>
      <c r="F1940" s="266"/>
      <c r="G1940" s="266"/>
      <c r="H1940" s="266"/>
    </row>
    <row r="1941" spans="2:8" s="319" customFormat="1">
      <c r="B1941" s="566"/>
      <c r="C1941" s="546"/>
      <c r="D1941" s="546"/>
      <c r="F1941" s="266"/>
      <c r="G1941" s="266"/>
      <c r="H1941" s="266"/>
    </row>
    <row r="1942" spans="2:8" s="319" customFormat="1">
      <c r="B1942" s="566"/>
      <c r="C1942" s="546"/>
      <c r="D1942" s="546"/>
      <c r="F1942" s="266"/>
      <c r="G1942" s="266"/>
      <c r="H1942" s="266"/>
    </row>
    <row r="1943" spans="2:8" s="319" customFormat="1">
      <c r="B1943" s="566"/>
      <c r="C1943" s="546"/>
      <c r="D1943" s="546"/>
      <c r="F1943" s="266"/>
      <c r="G1943" s="266"/>
      <c r="H1943" s="266"/>
    </row>
    <row r="1944" spans="2:8" s="319" customFormat="1">
      <c r="B1944" s="566"/>
      <c r="C1944" s="546"/>
      <c r="D1944" s="546"/>
      <c r="F1944" s="266"/>
      <c r="G1944" s="266"/>
      <c r="H1944" s="266"/>
    </row>
    <row r="1945" spans="2:8" s="319" customFormat="1">
      <c r="B1945" s="566"/>
      <c r="C1945" s="546"/>
      <c r="D1945" s="546"/>
      <c r="F1945" s="266"/>
      <c r="G1945" s="266"/>
      <c r="H1945" s="266"/>
    </row>
    <row r="1946" spans="2:8" s="319" customFormat="1">
      <c r="B1946" s="566"/>
      <c r="C1946" s="546"/>
      <c r="D1946" s="546"/>
      <c r="F1946" s="266"/>
      <c r="G1946" s="266"/>
      <c r="H1946" s="266"/>
    </row>
    <row r="1947" spans="2:8" s="319" customFormat="1">
      <c r="B1947" s="566"/>
      <c r="C1947" s="546"/>
      <c r="D1947" s="546"/>
      <c r="F1947" s="266"/>
      <c r="G1947" s="266"/>
      <c r="H1947" s="266"/>
    </row>
    <row r="1948" spans="2:8" s="319" customFormat="1">
      <c r="B1948" s="566"/>
      <c r="C1948" s="546"/>
      <c r="D1948" s="546"/>
      <c r="F1948" s="266"/>
      <c r="G1948" s="266"/>
      <c r="H1948" s="266"/>
    </row>
    <row r="1949" spans="2:8" s="319" customFormat="1">
      <c r="B1949" s="566"/>
      <c r="C1949" s="546"/>
      <c r="D1949" s="546"/>
      <c r="F1949" s="266"/>
      <c r="G1949" s="266"/>
      <c r="H1949" s="266"/>
    </row>
    <row r="1950" spans="2:8" s="319" customFormat="1">
      <c r="B1950" s="566"/>
      <c r="C1950" s="546"/>
      <c r="D1950" s="546"/>
      <c r="F1950" s="266"/>
      <c r="G1950" s="266"/>
      <c r="H1950" s="266"/>
    </row>
    <row r="1951" spans="2:8" s="319" customFormat="1">
      <c r="B1951" s="566"/>
      <c r="C1951" s="546"/>
      <c r="D1951" s="546"/>
      <c r="F1951" s="266"/>
      <c r="G1951" s="266"/>
      <c r="H1951" s="266"/>
    </row>
    <row r="1952" spans="2:8" s="319" customFormat="1">
      <c r="B1952" s="566"/>
      <c r="C1952" s="546"/>
      <c r="D1952" s="546"/>
      <c r="F1952" s="266"/>
      <c r="G1952" s="266"/>
      <c r="H1952" s="266"/>
    </row>
    <row r="1953" spans="2:8" s="319" customFormat="1">
      <c r="B1953" s="566"/>
      <c r="C1953" s="546"/>
      <c r="D1953" s="546"/>
      <c r="F1953" s="266"/>
      <c r="G1953" s="266"/>
      <c r="H1953" s="266"/>
    </row>
    <row r="1954" spans="2:8" s="319" customFormat="1">
      <c r="B1954" s="566"/>
      <c r="C1954" s="546"/>
      <c r="D1954" s="546"/>
      <c r="F1954" s="266"/>
      <c r="G1954" s="266"/>
      <c r="H1954" s="266"/>
    </row>
    <row r="1955" spans="2:8" s="319" customFormat="1">
      <c r="B1955" s="566"/>
      <c r="C1955" s="546"/>
      <c r="D1955" s="546"/>
      <c r="F1955" s="266"/>
      <c r="G1955" s="266"/>
      <c r="H1955" s="266"/>
    </row>
    <row r="1956" spans="2:8" s="319" customFormat="1">
      <c r="B1956" s="566"/>
      <c r="C1956" s="546"/>
      <c r="D1956" s="546"/>
      <c r="F1956" s="266"/>
      <c r="G1956" s="266"/>
      <c r="H1956" s="266"/>
    </row>
    <row r="1957" spans="2:8" s="319" customFormat="1">
      <c r="B1957" s="566"/>
      <c r="C1957" s="546"/>
      <c r="D1957" s="546"/>
      <c r="F1957" s="266"/>
      <c r="G1957" s="266"/>
      <c r="H1957" s="266"/>
    </row>
    <row r="1958" spans="2:8" s="319" customFormat="1">
      <c r="B1958" s="566"/>
      <c r="C1958" s="546"/>
      <c r="D1958" s="546"/>
      <c r="F1958" s="266"/>
      <c r="G1958" s="266"/>
      <c r="H1958" s="266"/>
    </row>
    <row r="1959" spans="2:8" s="319" customFormat="1">
      <c r="B1959" s="566"/>
      <c r="C1959" s="546"/>
      <c r="D1959" s="546"/>
      <c r="F1959" s="266"/>
      <c r="G1959" s="266"/>
      <c r="H1959" s="266"/>
    </row>
    <row r="1960" spans="2:8" s="319" customFormat="1">
      <c r="B1960" s="566"/>
      <c r="C1960" s="546"/>
      <c r="D1960" s="546"/>
      <c r="F1960" s="266"/>
      <c r="G1960" s="266"/>
      <c r="H1960" s="266"/>
    </row>
    <row r="1961" spans="2:8" s="319" customFormat="1">
      <c r="B1961" s="566"/>
      <c r="C1961" s="546"/>
      <c r="D1961" s="546"/>
      <c r="F1961" s="266"/>
      <c r="G1961" s="266"/>
      <c r="H1961" s="266"/>
    </row>
    <row r="1962" spans="2:8" s="319" customFormat="1">
      <c r="B1962" s="566"/>
      <c r="C1962" s="546"/>
      <c r="D1962" s="546"/>
      <c r="F1962" s="266"/>
      <c r="G1962" s="266"/>
      <c r="H1962" s="266"/>
    </row>
    <row r="1963" spans="2:8" s="319" customFormat="1">
      <c r="B1963" s="566"/>
      <c r="C1963" s="546"/>
      <c r="D1963" s="546"/>
      <c r="F1963" s="266"/>
      <c r="G1963" s="266"/>
      <c r="H1963" s="266"/>
    </row>
    <row r="1964" spans="2:8" s="319" customFormat="1">
      <c r="B1964" s="566"/>
      <c r="C1964" s="546"/>
      <c r="D1964" s="546"/>
      <c r="F1964" s="266"/>
      <c r="G1964" s="266"/>
      <c r="H1964" s="266"/>
    </row>
    <row r="1965" spans="2:8" s="319" customFormat="1">
      <c r="B1965" s="566"/>
      <c r="C1965" s="546"/>
      <c r="D1965" s="546"/>
      <c r="F1965" s="266"/>
      <c r="G1965" s="266"/>
      <c r="H1965" s="266"/>
    </row>
    <row r="1966" spans="2:8" s="319" customFormat="1">
      <c r="B1966" s="566"/>
      <c r="C1966" s="546"/>
      <c r="D1966" s="546"/>
      <c r="F1966" s="266"/>
      <c r="G1966" s="266"/>
      <c r="H1966" s="266"/>
    </row>
    <row r="1967" spans="2:8" s="319" customFormat="1">
      <c r="B1967" s="566"/>
      <c r="C1967" s="546"/>
      <c r="D1967" s="546"/>
      <c r="F1967" s="266"/>
      <c r="G1967" s="266"/>
      <c r="H1967" s="266"/>
    </row>
    <row r="1968" spans="2:8" s="319" customFormat="1">
      <c r="B1968" s="566"/>
      <c r="C1968" s="546"/>
      <c r="D1968" s="546"/>
      <c r="F1968" s="266"/>
      <c r="G1968" s="266"/>
      <c r="H1968" s="266"/>
    </row>
    <row r="1969" spans="2:8" s="319" customFormat="1">
      <c r="B1969" s="566"/>
      <c r="C1969" s="546"/>
      <c r="D1969" s="546"/>
      <c r="F1969" s="266"/>
      <c r="G1969" s="266"/>
      <c r="H1969" s="266"/>
    </row>
    <row r="1970" spans="2:8" s="319" customFormat="1">
      <c r="B1970" s="566"/>
      <c r="C1970" s="546"/>
      <c r="D1970" s="546"/>
      <c r="F1970" s="266"/>
      <c r="G1970" s="266"/>
      <c r="H1970" s="266"/>
    </row>
    <row r="1971" spans="2:8" s="319" customFormat="1">
      <c r="B1971" s="566"/>
      <c r="C1971" s="546"/>
      <c r="D1971" s="546"/>
      <c r="F1971" s="266"/>
      <c r="G1971" s="266"/>
      <c r="H1971" s="266"/>
    </row>
    <row r="1972" spans="2:8" s="319" customFormat="1">
      <c r="B1972" s="566"/>
      <c r="C1972" s="546"/>
      <c r="D1972" s="546"/>
      <c r="F1972" s="266"/>
      <c r="G1972" s="266"/>
      <c r="H1972" s="266"/>
    </row>
    <row r="1973" spans="2:8" s="319" customFormat="1">
      <c r="B1973" s="566"/>
      <c r="C1973" s="546"/>
      <c r="D1973" s="546"/>
      <c r="F1973" s="266"/>
      <c r="G1973" s="266"/>
      <c r="H1973" s="266"/>
    </row>
    <row r="1974" spans="2:8" s="319" customFormat="1">
      <c r="B1974" s="566"/>
      <c r="C1974" s="546"/>
      <c r="D1974" s="546"/>
      <c r="F1974" s="266"/>
      <c r="G1974" s="266"/>
      <c r="H1974" s="266"/>
    </row>
    <row r="1975" spans="2:8" s="319" customFormat="1">
      <c r="B1975" s="566"/>
      <c r="C1975" s="546"/>
      <c r="D1975" s="546"/>
      <c r="F1975" s="266"/>
      <c r="G1975" s="266"/>
      <c r="H1975" s="266"/>
    </row>
    <row r="1976" spans="2:8" s="319" customFormat="1">
      <c r="B1976" s="566"/>
      <c r="C1976" s="546"/>
      <c r="D1976" s="546"/>
      <c r="F1976" s="266"/>
      <c r="G1976" s="266"/>
      <c r="H1976" s="266"/>
    </row>
    <row r="1977" spans="2:8" s="319" customFormat="1">
      <c r="B1977" s="566"/>
      <c r="C1977" s="546"/>
      <c r="D1977" s="546"/>
      <c r="F1977" s="266"/>
      <c r="G1977" s="266"/>
      <c r="H1977" s="266"/>
    </row>
    <row r="1978" spans="2:8" s="319" customFormat="1">
      <c r="B1978" s="566"/>
      <c r="C1978" s="546"/>
      <c r="D1978" s="546"/>
      <c r="F1978" s="266"/>
      <c r="G1978" s="266"/>
      <c r="H1978" s="266"/>
    </row>
    <row r="1979" spans="2:8" s="319" customFormat="1">
      <c r="B1979" s="566"/>
      <c r="C1979" s="546"/>
      <c r="D1979" s="546"/>
      <c r="F1979" s="266"/>
      <c r="G1979" s="266"/>
      <c r="H1979" s="266"/>
    </row>
    <row r="1980" spans="2:8" s="319" customFormat="1">
      <c r="B1980" s="566"/>
      <c r="C1980" s="546"/>
      <c r="D1980" s="546"/>
      <c r="F1980" s="266"/>
      <c r="G1980" s="266"/>
      <c r="H1980" s="266"/>
    </row>
    <row r="1981" spans="2:8" s="319" customFormat="1">
      <c r="B1981" s="566"/>
      <c r="C1981" s="546"/>
      <c r="D1981" s="546"/>
      <c r="F1981" s="266"/>
      <c r="G1981" s="266"/>
      <c r="H1981" s="266"/>
    </row>
    <row r="1982" spans="2:8" s="319" customFormat="1">
      <c r="B1982" s="566"/>
      <c r="C1982" s="546"/>
      <c r="D1982" s="546"/>
      <c r="F1982" s="266"/>
      <c r="G1982" s="266"/>
      <c r="H1982" s="266"/>
    </row>
    <row r="1983" spans="2:8" s="319" customFormat="1">
      <c r="B1983" s="566"/>
      <c r="C1983" s="546"/>
      <c r="D1983" s="546"/>
      <c r="F1983" s="266"/>
      <c r="G1983" s="266"/>
      <c r="H1983" s="266"/>
    </row>
    <row r="1984" spans="2:8" s="319" customFormat="1">
      <c r="B1984" s="566"/>
      <c r="C1984" s="546"/>
      <c r="D1984" s="546"/>
      <c r="F1984" s="266"/>
      <c r="G1984" s="266"/>
      <c r="H1984" s="266"/>
    </row>
    <row r="1985" spans="2:8" s="319" customFormat="1">
      <c r="B1985" s="566"/>
      <c r="C1985" s="546"/>
      <c r="D1985" s="546"/>
      <c r="F1985" s="266"/>
      <c r="G1985" s="266"/>
      <c r="H1985" s="266"/>
    </row>
    <row r="1986" spans="2:8" s="319" customFormat="1">
      <c r="B1986" s="566"/>
      <c r="C1986" s="546"/>
      <c r="D1986" s="546"/>
      <c r="F1986" s="266"/>
      <c r="G1986" s="266"/>
      <c r="H1986" s="266"/>
    </row>
    <row r="1987" spans="2:8" s="319" customFormat="1">
      <c r="B1987" s="566"/>
      <c r="C1987" s="546"/>
      <c r="D1987" s="546"/>
      <c r="F1987" s="266"/>
      <c r="G1987" s="266"/>
      <c r="H1987" s="266"/>
    </row>
    <row r="1988" spans="2:8" s="319" customFormat="1">
      <c r="B1988" s="566"/>
      <c r="C1988" s="546"/>
      <c r="D1988" s="546"/>
      <c r="F1988" s="266"/>
      <c r="G1988" s="266"/>
      <c r="H1988" s="266"/>
    </row>
    <row r="1989" spans="2:8" s="319" customFormat="1">
      <c r="B1989" s="566"/>
      <c r="C1989" s="546"/>
      <c r="D1989" s="546"/>
      <c r="F1989" s="266"/>
      <c r="G1989" s="266"/>
      <c r="H1989" s="266"/>
    </row>
    <row r="1990" spans="2:8" s="319" customFormat="1">
      <c r="B1990" s="566"/>
      <c r="C1990" s="546"/>
      <c r="D1990" s="546"/>
      <c r="F1990" s="266"/>
      <c r="G1990" s="266"/>
      <c r="H1990" s="266"/>
    </row>
    <row r="1991" spans="2:8" s="319" customFormat="1">
      <c r="B1991" s="566"/>
      <c r="C1991" s="546"/>
      <c r="D1991" s="546"/>
      <c r="F1991" s="266"/>
      <c r="G1991" s="266"/>
      <c r="H1991" s="266"/>
    </row>
    <row r="1992" spans="2:8" s="319" customFormat="1">
      <c r="B1992" s="566"/>
      <c r="C1992" s="546"/>
      <c r="D1992" s="546"/>
      <c r="F1992" s="266"/>
      <c r="G1992" s="266"/>
      <c r="H1992" s="266"/>
    </row>
    <row r="1993" spans="2:8" s="319" customFormat="1">
      <c r="B1993" s="566"/>
      <c r="C1993" s="546"/>
      <c r="D1993" s="546"/>
      <c r="F1993" s="266"/>
      <c r="G1993" s="266"/>
      <c r="H1993" s="266"/>
    </row>
    <row r="1994" spans="2:8" s="319" customFormat="1">
      <c r="B1994" s="566"/>
      <c r="C1994" s="546"/>
      <c r="D1994" s="546"/>
      <c r="F1994" s="266"/>
      <c r="G1994" s="266"/>
      <c r="H1994" s="266"/>
    </row>
    <row r="1995" spans="2:8" s="319" customFormat="1">
      <c r="B1995" s="566"/>
      <c r="C1995" s="546"/>
      <c r="D1995" s="546"/>
      <c r="F1995" s="266"/>
      <c r="G1995" s="266"/>
      <c r="H1995" s="266"/>
    </row>
    <row r="1996" spans="2:8" s="319" customFormat="1">
      <c r="B1996" s="566"/>
      <c r="C1996" s="546"/>
      <c r="D1996" s="546"/>
      <c r="F1996" s="266"/>
      <c r="G1996" s="266"/>
      <c r="H1996" s="266"/>
    </row>
    <row r="1997" spans="2:8" s="319" customFormat="1">
      <c r="B1997" s="566"/>
      <c r="C1997" s="546"/>
      <c r="D1997" s="546"/>
      <c r="F1997" s="266"/>
      <c r="G1997" s="266"/>
      <c r="H1997" s="266"/>
    </row>
    <row r="1998" spans="2:8" s="319" customFormat="1">
      <c r="B1998" s="566"/>
      <c r="C1998" s="546"/>
      <c r="D1998" s="546"/>
      <c r="F1998" s="266"/>
      <c r="G1998" s="266"/>
      <c r="H1998" s="266"/>
    </row>
    <row r="1999" spans="2:8" s="319" customFormat="1">
      <c r="B1999" s="566"/>
      <c r="C1999" s="546"/>
      <c r="D1999" s="546"/>
      <c r="F1999" s="266"/>
      <c r="G1999" s="266"/>
      <c r="H1999" s="266"/>
    </row>
    <row r="2000" spans="2:8" s="319" customFormat="1">
      <c r="B2000" s="566"/>
      <c r="C2000" s="546"/>
      <c r="D2000" s="546"/>
      <c r="F2000" s="266"/>
      <c r="G2000" s="266"/>
      <c r="H2000" s="266"/>
    </row>
    <row r="2001" spans="2:8" s="319" customFormat="1">
      <c r="B2001" s="566"/>
      <c r="C2001" s="546"/>
      <c r="D2001" s="546"/>
      <c r="F2001" s="266"/>
      <c r="G2001" s="266"/>
      <c r="H2001" s="266"/>
    </row>
    <row r="2002" spans="2:8" s="319" customFormat="1">
      <c r="B2002" s="566"/>
      <c r="C2002" s="546"/>
      <c r="D2002" s="546"/>
      <c r="F2002" s="266"/>
      <c r="G2002" s="266"/>
      <c r="H2002" s="266"/>
    </row>
    <row r="2003" spans="2:8" s="319" customFormat="1">
      <c r="B2003" s="566"/>
      <c r="C2003" s="546"/>
      <c r="D2003" s="546"/>
      <c r="F2003" s="266"/>
      <c r="G2003" s="266"/>
      <c r="H2003" s="266"/>
    </row>
    <row r="2004" spans="2:8" s="319" customFormat="1">
      <c r="B2004" s="566"/>
      <c r="C2004" s="546"/>
      <c r="D2004" s="546"/>
      <c r="F2004" s="266"/>
      <c r="G2004" s="266"/>
      <c r="H2004" s="266"/>
    </row>
    <row r="2005" spans="2:8" s="319" customFormat="1">
      <c r="B2005" s="566"/>
      <c r="C2005" s="546"/>
      <c r="D2005" s="546"/>
      <c r="F2005" s="266"/>
      <c r="G2005" s="266"/>
      <c r="H2005" s="266"/>
    </row>
    <row r="2006" spans="2:8" s="319" customFormat="1">
      <c r="B2006" s="566"/>
      <c r="C2006" s="546"/>
      <c r="D2006" s="546"/>
      <c r="F2006" s="266"/>
      <c r="G2006" s="266"/>
      <c r="H2006" s="266"/>
    </row>
    <row r="2007" spans="2:8" s="319" customFormat="1">
      <c r="B2007" s="566"/>
      <c r="C2007" s="546"/>
      <c r="D2007" s="546"/>
      <c r="F2007" s="266"/>
      <c r="G2007" s="266"/>
      <c r="H2007" s="266"/>
    </row>
    <row r="2008" spans="2:8" s="319" customFormat="1">
      <c r="B2008" s="566"/>
      <c r="C2008" s="546"/>
      <c r="D2008" s="546"/>
      <c r="F2008" s="266"/>
      <c r="G2008" s="266"/>
      <c r="H2008" s="266"/>
    </row>
    <row r="2009" spans="2:8" s="319" customFormat="1">
      <c r="B2009" s="566"/>
      <c r="C2009" s="546"/>
      <c r="D2009" s="546"/>
      <c r="F2009" s="266"/>
      <c r="G2009" s="266"/>
      <c r="H2009" s="266"/>
    </row>
    <row r="2010" spans="2:8" s="319" customFormat="1">
      <c r="B2010" s="566"/>
      <c r="C2010" s="546"/>
      <c r="D2010" s="546"/>
      <c r="F2010" s="266"/>
      <c r="G2010" s="266"/>
      <c r="H2010" s="266"/>
    </row>
    <row r="2011" spans="2:8" s="319" customFormat="1">
      <c r="B2011" s="566"/>
      <c r="C2011" s="546"/>
      <c r="D2011" s="546"/>
      <c r="F2011" s="266"/>
      <c r="G2011" s="266"/>
      <c r="H2011" s="266"/>
    </row>
    <row r="2012" spans="2:8" s="319" customFormat="1">
      <c r="B2012" s="566"/>
      <c r="C2012" s="546"/>
      <c r="D2012" s="546"/>
      <c r="F2012" s="266"/>
      <c r="G2012" s="266"/>
      <c r="H2012" s="266"/>
    </row>
    <row r="2013" spans="2:8" s="319" customFormat="1">
      <c r="B2013" s="566"/>
      <c r="C2013" s="546"/>
      <c r="D2013" s="546"/>
      <c r="F2013" s="266"/>
      <c r="G2013" s="266"/>
      <c r="H2013" s="266"/>
    </row>
    <row r="2014" spans="2:8" s="319" customFormat="1">
      <c r="B2014" s="566"/>
      <c r="C2014" s="546"/>
      <c r="D2014" s="546"/>
      <c r="F2014" s="266"/>
      <c r="G2014" s="266"/>
      <c r="H2014" s="266"/>
    </row>
    <row r="2015" spans="2:8" s="319" customFormat="1">
      <c r="B2015" s="566"/>
      <c r="C2015" s="546"/>
      <c r="D2015" s="546"/>
      <c r="F2015" s="266"/>
      <c r="G2015" s="266"/>
      <c r="H2015" s="266"/>
    </row>
    <row r="2016" spans="2:8" s="319" customFormat="1">
      <c r="B2016" s="566"/>
      <c r="C2016" s="546"/>
      <c r="D2016" s="546"/>
      <c r="F2016" s="266"/>
      <c r="G2016" s="266"/>
      <c r="H2016" s="266"/>
    </row>
    <row r="2017" spans="2:8" s="319" customFormat="1">
      <c r="B2017" s="566"/>
      <c r="C2017" s="546"/>
      <c r="D2017" s="546"/>
      <c r="F2017" s="266"/>
      <c r="G2017" s="266"/>
      <c r="H2017" s="266"/>
    </row>
    <row r="2018" spans="2:8" s="319" customFormat="1">
      <c r="B2018" s="566"/>
      <c r="C2018" s="546"/>
      <c r="D2018" s="546"/>
      <c r="F2018" s="266"/>
      <c r="G2018" s="266"/>
      <c r="H2018" s="266"/>
    </row>
    <row r="2019" spans="2:8" s="319" customFormat="1">
      <c r="B2019" s="566"/>
      <c r="C2019" s="546"/>
      <c r="D2019" s="546"/>
      <c r="F2019" s="266"/>
      <c r="G2019" s="266"/>
      <c r="H2019" s="266"/>
    </row>
    <row r="2020" spans="2:8" s="319" customFormat="1">
      <c r="B2020" s="566"/>
      <c r="C2020" s="546"/>
      <c r="D2020" s="546"/>
      <c r="F2020" s="266"/>
      <c r="G2020" s="266"/>
      <c r="H2020" s="266"/>
    </row>
    <row r="2021" spans="2:8" s="319" customFormat="1">
      <c r="B2021" s="566"/>
      <c r="C2021" s="546"/>
      <c r="D2021" s="546"/>
      <c r="F2021" s="266"/>
      <c r="G2021" s="266"/>
      <c r="H2021" s="266"/>
    </row>
    <row r="2022" spans="2:8" s="319" customFormat="1">
      <c r="B2022" s="566"/>
      <c r="C2022" s="546"/>
      <c r="D2022" s="546"/>
      <c r="F2022" s="266"/>
      <c r="G2022" s="266"/>
      <c r="H2022" s="266"/>
    </row>
    <row r="2023" spans="2:8" s="319" customFormat="1">
      <c r="B2023" s="566"/>
      <c r="C2023" s="546"/>
      <c r="D2023" s="546"/>
      <c r="F2023" s="266"/>
      <c r="G2023" s="266"/>
      <c r="H2023" s="266"/>
    </row>
    <row r="2024" spans="2:8" s="319" customFormat="1">
      <c r="B2024" s="566"/>
      <c r="C2024" s="546"/>
      <c r="D2024" s="546"/>
      <c r="F2024" s="266"/>
      <c r="G2024" s="266"/>
      <c r="H2024" s="266"/>
    </row>
    <row r="2025" spans="2:8" s="319" customFormat="1">
      <c r="B2025" s="566"/>
      <c r="C2025" s="546"/>
      <c r="D2025" s="546"/>
      <c r="F2025" s="266"/>
      <c r="G2025" s="266"/>
      <c r="H2025" s="266"/>
    </row>
    <row r="2026" spans="2:8" s="319" customFormat="1">
      <c r="B2026" s="566"/>
      <c r="C2026" s="546"/>
      <c r="D2026" s="546"/>
      <c r="F2026" s="266"/>
      <c r="G2026" s="266"/>
      <c r="H2026" s="266"/>
    </row>
    <row r="2027" spans="2:8" s="319" customFormat="1">
      <c r="B2027" s="566"/>
      <c r="C2027" s="546"/>
      <c r="D2027" s="546"/>
      <c r="F2027" s="266"/>
      <c r="G2027" s="266"/>
      <c r="H2027" s="266"/>
    </row>
    <row r="2028" spans="2:8" s="319" customFormat="1">
      <c r="B2028" s="566"/>
      <c r="C2028" s="546"/>
      <c r="D2028" s="546"/>
      <c r="F2028" s="266"/>
      <c r="G2028" s="266"/>
      <c r="H2028" s="266"/>
    </row>
    <row r="2029" spans="2:8" s="319" customFormat="1">
      <c r="B2029" s="566"/>
      <c r="C2029" s="546"/>
      <c r="D2029" s="546"/>
      <c r="F2029" s="266"/>
      <c r="G2029" s="266"/>
      <c r="H2029" s="266"/>
    </row>
    <row r="2030" spans="2:8" s="319" customFormat="1">
      <c r="B2030" s="566"/>
      <c r="C2030" s="546"/>
      <c r="D2030" s="546"/>
      <c r="F2030" s="266"/>
      <c r="G2030" s="266"/>
      <c r="H2030" s="266"/>
    </row>
    <row r="2031" spans="2:8" s="319" customFormat="1">
      <c r="B2031" s="566"/>
      <c r="C2031" s="546"/>
      <c r="D2031" s="546"/>
      <c r="F2031" s="266"/>
      <c r="G2031" s="266"/>
      <c r="H2031" s="266"/>
    </row>
    <row r="2032" spans="2:8" s="319" customFormat="1">
      <c r="B2032" s="566"/>
      <c r="C2032" s="546"/>
      <c r="D2032" s="546"/>
      <c r="F2032" s="266"/>
      <c r="G2032" s="266"/>
      <c r="H2032" s="266"/>
    </row>
    <row r="2033" spans="2:8" s="319" customFormat="1">
      <c r="B2033" s="566"/>
      <c r="C2033" s="546"/>
      <c r="D2033" s="546"/>
      <c r="F2033" s="266"/>
      <c r="G2033" s="266"/>
      <c r="H2033" s="266"/>
    </row>
    <row r="2034" spans="2:8" s="319" customFormat="1">
      <c r="B2034" s="566"/>
      <c r="C2034" s="546"/>
      <c r="D2034" s="546"/>
      <c r="F2034" s="266"/>
      <c r="G2034" s="266"/>
      <c r="H2034" s="266"/>
    </row>
    <row r="2035" spans="2:8" s="319" customFormat="1">
      <c r="B2035" s="566"/>
      <c r="C2035" s="546"/>
      <c r="D2035" s="546"/>
      <c r="F2035" s="266"/>
      <c r="G2035" s="266"/>
      <c r="H2035" s="266"/>
    </row>
    <row r="2036" spans="2:8" s="319" customFormat="1">
      <c r="B2036" s="566"/>
      <c r="C2036" s="546"/>
      <c r="D2036" s="546"/>
      <c r="F2036" s="266"/>
      <c r="G2036" s="266"/>
      <c r="H2036" s="266"/>
    </row>
    <row r="2037" spans="2:8" s="319" customFormat="1">
      <c r="B2037" s="566"/>
      <c r="C2037" s="546"/>
      <c r="D2037" s="546"/>
      <c r="F2037" s="266"/>
      <c r="G2037" s="266"/>
      <c r="H2037" s="266"/>
    </row>
    <row r="2038" spans="2:8" s="319" customFormat="1">
      <c r="B2038" s="566"/>
      <c r="C2038" s="546"/>
      <c r="D2038" s="546"/>
      <c r="F2038" s="266"/>
      <c r="G2038" s="266"/>
      <c r="H2038" s="266"/>
    </row>
    <row r="2039" spans="2:8" s="319" customFormat="1">
      <c r="B2039" s="566"/>
      <c r="C2039" s="546"/>
      <c r="D2039" s="546"/>
      <c r="F2039" s="266"/>
      <c r="G2039" s="266"/>
      <c r="H2039" s="266"/>
    </row>
    <row r="2040" spans="2:8" s="319" customFormat="1">
      <c r="B2040" s="566"/>
      <c r="C2040" s="546"/>
      <c r="D2040" s="546"/>
      <c r="F2040" s="266"/>
      <c r="G2040" s="266"/>
      <c r="H2040" s="266"/>
    </row>
    <row r="2041" spans="2:8" s="319" customFormat="1">
      <c r="B2041" s="566"/>
      <c r="C2041" s="546"/>
      <c r="D2041" s="546"/>
      <c r="F2041" s="266"/>
      <c r="G2041" s="266"/>
      <c r="H2041" s="266"/>
    </row>
    <row r="2042" spans="2:8" s="319" customFormat="1">
      <c r="B2042" s="566"/>
      <c r="C2042" s="546"/>
      <c r="D2042" s="546"/>
      <c r="F2042" s="266"/>
      <c r="G2042" s="266"/>
      <c r="H2042" s="266"/>
    </row>
    <row r="2043" spans="2:8" s="319" customFormat="1">
      <c r="B2043" s="566"/>
      <c r="C2043" s="546"/>
      <c r="D2043" s="546"/>
      <c r="F2043" s="266"/>
      <c r="G2043" s="266"/>
      <c r="H2043" s="266"/>
    </row>
    <row r="2044" spans="2:8" s="319" customFormat="1">
      <c r="B2044" s="566"/>
      <c r="C2044" s="546"/>
      <c r="D2044" s="546"/>
      <c r="F2044" s="266"/>
      <c r="G2044" s="266"/>
      <c r="H2044" s="266"/>
    </row>
    <row r="2045" spans="2:8" s="319" customFormat="1">
      <c r="B2045" s="566"/>
      <c r="C2045" s="546"/>
      <c r="D2045" s="546"/>
      <c r="F2045" s="266"/>
      <c r="G2045" s="266"/>
      <c r="H2045" s="266"/>
    </row>
    <row r="2046" spans="2:8" s="319" customFormat="1">
      <c r="B2046" s="566"/>
      <c r="C2046" s="546"/>
      <c r="D2046" s="546"/>
      <c r="F2046" s="266"/>
      <c r="G2046" s="266"/>
      <c r="H2046" s="266"/>
    </row>
    <row r="2047" spans="2:8" s="319" customFormat="1">
      <c r="B2047" s="566"/>
      <c r="C2047" s="546"/>
      <c r="D2047" s="546"/>
      <c r="F2047" s="266"/>
      <c r="G2047" s="266"/>
      <c r="H2047" s="266"/>
    </row>
    <row r="2048" spans="2:8" s="319" customFormat="1">
      <c r="B2048" s="566"/>
      <c r="C2048" s="546"/>
      <c r="D2048" s="546"/>
      <c r="F2048" s="266"/>
      <c r="G2048" s="266"/>
      <c r="H2048" s="266"/>
    </row>
    <row r="2049" spans="2:8" s="319" customFormat="1">
      <c r="B2049" s="566"/>
      <c r="C2049" s="546"/>
      <c r="D2049" s="546"/>
      <c r="F2049" s="266"/>
      <c r="G2049" s="266"/>
      <c r="H2049" s="266"/>
    </row>
    <row r="2050" spans="2:8" s="319" customFormat="1">
      <c r="B2050" s="566"/>
      <c r="C2050" s="546"/>
      <c r="D2050" s="546"/>
      <c r="F2050" s="266"/>
      <c r="G2050" s="266"/>
      <c r="H2050" s="266"/>
    </row>
    <row r="2051" spans="2:8" s="319" customFormat="1">
      <c r="B2051" s="566"/>
      <c r="C2051" s="546"/>
      <c r="D2051" s="546"/>
      <c r="F2051" s="266"/>
      <c r="G2051" s="266"/>
      <c r="H2051" s="266"/>
    </row>
    <row r="2052" spans="2:8" s="319" customFormat="1">
      <c r="B2052" s="566"/>
      <c r="C2052" s="546"/>
      <c r="D2052" s="546"/>
      <c r="F2052" s="266"/>
      <c r="G2052" s="266"/>
      <c r="H2052" s="266"/>
    </row>
    <row r="2053" spans="2:8" s="319" customFormat="1">
      <c r="B2053" s="566"/>
      <c r="C2053" s="546"/>
      <c r="D2053" s="546"/>
      <c r="F2053" s="266"/>
      <c r="G2053" s="266"/>
      <c r="H2053" s="266"/>
    </row>
    <row r="2054" spans="2:8" s="319" customFormat="1">
      <c r="B2054" s="566"/>
      <c r="C2054" s="546"/>
      <c r="D2054" s="546"/>
      <c r="F2054" s="266"/>
      <c r="G2054" s="266"/>
      <c r="H2054" s="266"/>
    </row>
    <row r="2055" spans="2:8" s="319" customFormat="1">
      <c r="B2055" s="566"/>
      <c r="C2055" s="546"/>
      <c r="D2055" s="546"/>
      <c r="F2055" s="266"/>
      <c r="G2055" s="266"/>
      <c r="H2055" s="266"/>
    </row>
    <row r="2056" spans="2:8" s="319" customFormat="1">
      <c r="B2056" s="566"/>
      <c r="C2056" s="546"/>
      <c r="D2056" s="546"/>
      <c r="F2056" s="266"/>
      <c r="G2056" s="266"/>
      <c r="H2056" s="266"/>
    </row>
    <row r="2057" spans="2:8" s="319" customFormat="1">
      <c r="B2057" s="566"/>
      <c r="C2057" s="546"/>
      <c r="D2057" s="546"/>
      <c r="F2057" s="266"/>
      <c r="G2057" s="266"/>
      <c r="H2057" s="266"/>
    </row>
    <row r="2058" spans="2:8" s="319" customFormat="1">
      <c r="B2058" s="566"/>
      <c r="C2058" s="546"/>
      <c r="D2058" s="546"/>
      <c r="F2058" s="266"/>
      <c r="G2058" s="266"/>
      <c r="H2058" s="266"/>
    </row>
    <row r="2059" spans="2:8" s="319" customFormat="1">
      <c r="B2059" s="566"/>
      <c r="C2059" s="546"/>
      <c r="D2059" s="546"/>
      <c r="F2059" s="266"/>
      <c r="G2059" s="266"/>
      <c r="H2059" s="266"/>
    </row>
    <row r="2060" spans="2:8" s="319" customFormat="1">
      <c r="B2060" s="566"/>
      <c r="C2060" s="546"/>
      <c r="D2060" s="546"/>
      <c r="F2060" s="266"/>
      <c r="G2060" s="266"/>
      <c r="H2060" s="266"/>
    </row>
    <row r="2061" spans="2:8" s="319" customFormat="1">
      <c r="B2061" s="566"/>
      <c r="C2061" s="546"/>
      <c r="D2061" s="546"/>
      <c r="F2061" s="266"/>
      <c r="G2061" s="266"/>
      <c r="H2061" s="266"/>
    </row>
    <row r="2062" spans="2:8" s="319" customFormat="1">
      <c r="B2062" s="566"/>
      <c r="C2062" s="546"/>
      <c r="D2062" s="546"/>
      <c r="F2062" s="266"/>
      <c r="G2062" s="266"/>
      <c r="H2062" s="266"/>
    </row>
    <row r="2063" spans="2:8" s="319" customFormat="1">
      <c r="B2063" s="566"/>
      <c r="C2063" s="546"/>
      <c r="D2063" s="546"/>
      <c r="F2063" s="266"/>
      <c r="G2063" s="266"/>
      <c r="H2063" s="266"/>
    </row>
    <row r="2064" spans="2:8" s="319" customFormat="1">
      <c r="B2064" s="566"/>
      <c r="C2064" s="546"/>
      <c r="D2064" s="546"/>
      <c r="F2064" s="266"/>
      <c r="G2064" s="266"/>
      <c r="H2064" s="266"/>
    </row>
    <row r="2065" spans="2:8" s="319" customFormat="1">
      <c r="B2065" s="566"/>
      <c r="C2065" s="546"/>
      <c r="D2065" s="546"/>
      <c r="F2065" s="266"/>
      <c r="G2065" s="266"/>
      <c r="H2065" s="266"/>
    </row>
    <row r="2066" spans="2:8" s="319" customFormat="1">
      <c r="B2066" s="566"/>
      <c r="C2066" s="546"/>
      <c r="D2066" s="546"/>
      <c r="F2066" s="266"/>
      <c r="G2066" s="266"/>
      <c r="H2066" s="266"/>
    </row>
    <row r="2067" spans="2:8" s="319" customFormat="1">
      <c r="B2067" s="566"/>
      <c r="C2067" s="546"/>
      <c r="D2067" s="546"/>
      <c r="F2067" s="266"/>
      <c r="G2067" s="266"/>
      <c r="H2067" s="266"/>
    </row>
    <row r="2068" spans="2:8" s="319" customFormat="1">
      <c r="B2068" s="566"/>
      <c r="C2068" s="546"/>
      <c r="D2068" s="546"/>
      <c r="F2068" s="266"/>
      <c r="G2068" s="266"/>
      <c r="H2068" s="266"/>
    </row>
    <row r="2069" spans="2:8" s="319" customFormat="1">
      <c r="B2069" s="566"/>
      <c r="C2069" s="546"/>
      <c r="D2069" s="546"/>
      <c r="F2069" s="266"/>
      <c r="G2069" s="266"/>
      <c r="H2069" s="266"/>
    </row>
    <row r="2070" spans="2:8" s="319" customFormat="1">
      <c r="B2070" s="566"/>
      <c r="C2070" s="546"/>
      <c r="D2070" s="546"/>
      <c r="F2070" s="266"/>
      <c r="G2070" s="266"/>
      <c r="H2070" s="266"/>
    </row>
    <row r="2071" spans="2:8" s="319" customFormat="1">
      <c r="B2071" s="566"/>
      <c r="C2071" s="546"/>
      <c r="D2071" s="546"/>
      <c r="F2071" s="266"/>
      <c r="G2071" s="266"/>
      <c r="H2071" s="266"/>
    </row>
    <row r="2072" spans="2:8" s="319" customFormat="1">
      <c r="B2072" s="566"/>
      <c r="C2072" s="546"/>
      <c r="D2072" s="546"/>
      <c r="F2072" s="266"/>
      <c r="G2072" s="266"/>
      <c r="H2072" s="266"/>
    </row>
    <row r="2073" spans="2:8" s="319" customFormat="1">
      <c r="B2073" s="566"/>
      <c r="C2073" s="546"/>
      <c r="D2073" s="546"/>
      <c r="F2073" s="266"/>
      <c r="G2073" s="266"/>
      <c r="H2073" s="266"/>
    </row>
    <row r="2074" spans="2:8" s="319" customFormat="1">
      <c r="B2074" s="566"/>
      <c r="C2074" s="546"/>
      <c r="D2074" s="546"/>
      <c r="F2074" s="266"/>
      <c r="G2074" s="266"/>
      <c r="H2074" s="266"/>
    </row>
    <row r="2075" spans="2:8" s="319" customFormat="1">
      <c r="B2075" s="566"/>
      <c r="C2075" s="546"/>
      <c r="D2075" s="546"/>
      <c r="F2075" s="266"/>
      <c r="G2075" s="266"/>
      <c r="H2075" s="266"/>
    </row>
    <row r="2076" spans="2:8" s="319" customFormat="1">
      <c r="B2076" s="566"/>
      <c r="C2076" s="546"/>
      <c r="D2076" s="546"/>
      <c r="F2076" s="266"/>
      <c r="G2076" s="266"/>
      <c r="H2076" s="266"/>
    </row>
    <row r="2077" spans="2:8" s="319" customFormat="1">
      <c r="B2077" s="566"/>
      <c r="C2077" s="546"/>
      <c r="D2077" s="546"/>
      <c r="F2077" s="266"/>
      <c r="G2077" s="266"/>
      <c r="H2077" s="266"/>
    </row>
    <row r="2078" spans="2:8" s="319" customFormat="1">
      <c r="B2078" s="566"/>
      <c r="C2078" s="546"/>
      <c r="D2078" s="546"/>
      <c r="F2078" s="266"/>
      <c r="G2078" s="266"/>
      <c r="H2078" s="266"/>
    </row>
    <row r="2079" spans="2:8" s="319" customFormat="1">
      <c r="B2079" s="566"/>
      <c r="C2079" s="546"/>
      <c r="D2079" s="546"/>
      <c r="F2079" s="266"/>
      <c r="G2079" s="266"/>
      <c r="H2079" s="266"/>
    </row>
    <row r="2080" spans="2:8" s="319" customFormat="1">
      <c r="B2080" s="566"/>
      <c r="C2080" s="546"/>
      <c r="D2080" s="546"/>
      <c r="F2080" s="266"/>
      <c r="G2080" s="266"/>
      <c r="H2080" s="266"/>
    </row>
    <row r="2081" spans="2:8" s="319" customFormat="1">
      <c r="B2081" s="566"/>
      <c r="C2081" s="546"/>
      <c r="D2081" s="546"/>
      <c r="F2081" s="266"/>
      <c r="G2081" s="266"/>
      <c r="H2081" s="266"/>
    </row>
    <row r="2082" spans="2:8" s="319" customFormat="1">
      <c r="B2082" s="566"/>
      <c r="C2082" s="546"/>
      <c r="D2082" s="546"/>
      <c r="F2082" s="266"/>
      <c r="G2082" s="266"/>
      <c r="H2082" s="266"/>
    </row>
    <row r="2083" spans="2:8" s="319" customFormat="1">
      <c r="B2083" s="566"/>
      <c r="C2083" s="546"/>
      <c r="D2083" s="546"/>
      <c r="F2083" s="266"/>
      <c r="G2083" s="266"/>
      <c r="H2083" s="266"/>
    </row>
    <row r="2084" spans="2:8" s="319" customFormat="1">
      <c r="B2084" s="566"/>
      <c r="C2084" s="546"/>
      <c r="D2084" s="546"/>
      <c r="F2084" s="266"/>
      <c r="G2084" s="266"/>
      <c r="H2084" s="266"/>
    </row>
    <row r="2085" spans="2:8" s="319" customFormat="1">
      <c r="B2085" s="566"/>
      <c r="C2085" s="546"/>
      <c r="D2085" s="546"/>
      <c r="F2085" s="266"/>
      <c r="G2085" s="266"/>
      <c r="H2085" s="266"/>
    </row>
    <row r="2086" spans="2:8" s="319" customFormat="1">
      <c r="B2086" s="566"/>
      <c r="C2086" s="546"/>
      <c r="D2086" s="546"/>
      <c r="F2086" s="266"/>
      <c r="G2086" s="266"/>
      <c r="H2086" s="266"/>
    </row>
    <row r="2087" spans="2:8" s="319" customFormat="1">
      <c r="B2087" s="566"/>
      <c r="C2087" s="546"/>
      <c r="D2087" s="546"/>
      <c r="F2087" s="266"/>
      <c r="G2087" s="266"/>
      <c r="H2087" s="266"/>
    </row>
    <row r="2088" spans="2:8" s="319" customFormat="1">
      <c r="B2088" s="566"/>
      <c r="C2088" s="546"/>
      <c r="D2088" s="546"/>
      <c r="F2088" s="266"/>
      <c r="G2088" s="266"/>
      <c r="H2088" s="266"/>
    </row>
    <row r="2089" spans="2:8" s="319" customFormat="1">
      <c r="B2089" s="566"/>
      <c r="C2089" s="546"/>
      <c r="D2089" s="546"/>
      <c r="F2089" s="266"/>
      <c r="G2089" s="266"/>
      <c r="H2089" s="266"/>
    </row>
    <row r="2090" spans="2:8" s="319" customFormat="1">
      <c r="B2090" s="566"/>
      <c r="C2090" s="546"/>
      <c r="D2090" s="546"/>
      <c r="F2090" s="266"/>
      <c r="G2090" s="266"/>
      <c r="H2090" s="266"/>
    </row>
    <row r="2091" spans="2:8" s="319" customFormat="1">
      <c r="B2091" s="566"/>
      <c r="C2091" s="546"/>
      <c r="D2091" s="546"/>
      <c r="F2091" s="266"/>
      <c r="G2091" s="266"/>
      <c r="H2091" s="266"/>
    </row>
    <row r="2092" spans="2:8" s="319" customFormat="1">
      <c r="B2092" s="566"/>
      <c r="C2092" s="546"/>
      <c r="D2092" s="546"/>
      <c r="F2092" s="266"/>
      <c r="G2092" s="266"/>
      <c r="H2092" s="266"/>
    </row>
    <row r="2093" spans="2:8" s="319" customFormat="1">
      <c r="B2093" s="566"/>
      <c r="C2093" s="546"/>
      <c r="D2093" s="546"/>
      <c r="F2093" s="266"/>
      <c r="G2093" s="266"/>
      <c r="H2093" s="266"/>
    </row>
    <row r="2094" spans="2:8" s="319" customFormat="1">
      <c r="B2094" s="566"/>
      <c r="C2094" s="546"/>
      <c r="D2094" s="546"/>
      <c r="F2094" s="266"/>
      <c r="G2094" s="266"/>
      <c r="H2094" s="266"/>
    </row>
    <row r="2095" spans="2:8" s="319" customFormat="1">
      <c r="B2095" s="566"/>
      <c r="C2095" s="546"/>
      <c r="D2095" s="546"/>
      <c r="F2095" s="266"/>
      <c r="G2095" s="266"/>
      <c r="H2095" s="266"/>
    </row>
    <row r="2096" spans="2:8" s="319" customFormat="1">
      <c r="B2096" s="566"/>
      <c r="C2096" s="546"/>
      <c r="D2096" s="546"/>
      <c r="F2096" s="266"/>
      <c r="G2096" s="266"/>
      <c r="H2096" s="266"/>
    </row>
    <row r="2097" spans="2:8" s="319" customFormat="1">
      <c r="B2097" s="566"/>
      <c r="C2097" s="546"/>
      <c r="D2097" s="546"/>
      <c r="F2097" s="266"/>
      <c r="G2097" s="266"/>
      <c r="H2097" s="266"/>
    </row>
    <row r="2098" spans="2:8" s="319" customFormat="1">
      <c r="B2098" s="566"/>
      <c r="C2098" s="546"/>
      <c r="D2098" s="546"/>
      <c r="F2098" s="266"/>
      <c r="G2098" s="266"/>
      <c r="H2098" s="266"/>
    </row>
    <row r="2099" spans="2:8" s="319" customFormat="1">
      <c r="B2099" s="566"/>
      <c r="C2099" s="546"/>
      <c r="D2099" s="546"/>
      <c r="F2099" s="266"/>
      <c r="G2099" s="266"/>
      <c r="H2099" s="266"/>
    </row>
    <row r="2100" spans="2:8" s="319" customFormat="1">
      <c r="B2100" s="566"/>
      <c r="C2100" s="546"/>
      <c r="D2100" s="546"/>
      <c r="F2100" s="266"/>
      <c r="G2100" s="266"/>
      <c r="H2100" s="266"/>
    </row>
    <row r="2101" spans="2:8" s="319" customFormat="1">
      <c r="B2101" s="566"/>
      <c r="C2101" s="546"/>
      <c r="D2101" s="546"/>
      <c r="F2101" s="266"/>
      <c r="G2101" s="266"/>
      <c r="H2101" s="266"/>
    </row>
    <row r="2102" spans="2:8" s="319" customFormat="1">
      <c r="B2102" s="566"/>
      <c r="C2102" s="546"/>
      <c r="D2102" s="546"/>
      <c r="F2102" s="266"/>
      <c r="G2102" s="266"/>
      <c r="H2102" s="266"/>
    </row>
    <row r="2103" spans="2:8" s="319" customFormat="1">
      <c r="B2103" s="566"/>
      <c r="C2103" s="546"/>
      <c r="D2103" s="546"/>
      <c r="F2103" s="266"/>
      <c r="G2103" s="266"/>
      <c r="H2103" s="266"/>
    </row>
    <row r="2104" spans="2:8" s="319" customFormat="1">
      <c r="B2104" s="566"/>
      <c r="C2104" s="546"/>
      <c r="D2104" s="546"/>
      <c r="F2104" s="266"/>
      <c r="G2104" s="266"/>
      <c r="H2104" s="266"/>
    </row>
    <row r="2105" spans="2:8" s="319" customFormat="1">
      <c r="B2105" s="566"/>
      <c r="C2105" s="546"/>
      <c r="D2105" s="546"/>
      <c r="F2105" s="266"/>
      <c r="G2105" s="266"/>
      <c r="H2105" s="266"/>
    </row>
    <row r="2106" spans="2:8" s="319" customFormat="1">
      <c r="B2106" s="566"/>
      <c r="C2106" s="546"/>
      <c r="D2106" s="546"/>
      <c r="F2106" s="266"/>
      <c r="G2106" s="266"/>
      <c r="H2106" s="266"/>
    </row>
    <row r="2107" spans="2:8" s="319" customFormat="1">
      <c r="B2107" s="566"/>
      <c r="C2107" s="546"/>
      <c r="D2107" s="546"/>
      <c r="F2107" s="266"/>
      <c r="G2107" s="266"/>
      <c r="H2107" s="266"/>
    </row>
    <row r="2108" spans="2:8" s="319" customFormat="1">
      <c r="B2108" s="566"/>
      <c r="C2108" s="546"/>
      <c r="D2108" s="546"/>
      <c r="F2108" s="266"/>
      <c r="G2108" s="266"/>
      <c r="H2108" s="266"/>
    </row>
    <row r="2109" spans="2:8" s="319" customFormat="1">
      <c r="B2109" s="566"/>
      <c r="C2109" s="546"/>
      <c r="D2109" s="546"/>
      <c r="F2109" s="266"/>
      <c r="G2109" s="266"/>
      <c r="H2109" s="266"/>
    </row>
    <row r="2110" spans="2:8" s="319" customFormat="1">
      <c r="B2110" s="566"/>
      <c r="C2110" s="546"/>
      <c r="D2110" s="546"/>
      <c r="F2110" s="266"/>
      <c r="G2110" s="266"/>
      <c r="H2110" s="266"/>
    </row>
    <row r="2111" spans="2:8" s="319" customFormat="1">
      <c r="B2111" s="566"/>
      <c r="C2111" s="546"/>
      <c r="D2111" s="546"/>
      <c r="F2111" s="266"/>
      <c r="G2111" s="266"/>
      <c r="H2111" s="266"/>
    </row>
    <row r="2112" spans="2:8" s="319" customFormat="1">
      <c r="B2112" s="566"/>
      <c r="C2112" s="546"/>
      <c r="D2112" s="546"/>
      <c r="F2112" s="266"/>
      <c r="G2112" s="266"/>
      <c r="H2112" s="266"/>
    </row>
    <row r="2113" spans="2:8" s="319" customFormat="1">
      <c r="B2113" s="566"/>
      <c r="C2113" s="546"/>
      <c r="D2113" s="546"/>
      <c r="F2113" s="266"/>
      <c r="G2113" s="266"/>
      <c r="H2113" s="266"/>
    </row>
    <row r="2114" spans="2:8" s="319" customFormat="1">
      <c r="B2114" s="566"/>
      <c r="C2114" s="546"/>
      <c r="D2114" s="546"/>
      <c r="F2114" s="266"/>
      <c r="G2114" s="266"/>
      <c r="H2114" s="266"/>
    </row>
    <row r="2115" spans="2:8" s="319" customFormat="1">
      <c r="B2115" s="566"/>
      <c r="C2115" s="546"/>
      <c r="D2115" s="546"/>
      <c r="F2115" s="266"/>
      <c r="G2115" s="266"/>
      <c r="H2115" s="266"/>
    </row>
    <row r="2116" spans="2:8" s="319" customFormat="1">
      <c r="B2116" s="566"/>
      <c r="C2116" s="546"/>
      <c r="D2116" s="546"/>
      <c r="F2116" s="266"/>
      <c r="G2116" s="266"/>
      <c r="H2116" s="266"/>
    </row>
    <row r="2117" spans="2:8" s="319" customFormat="1">
      <c r="B2117" s="566"/>
      <c r="C2117" s="546"/>
      <c r="D2117" s="546"/>
      <c r="F2117" s="266"/>
      <c r="G2117" s="266"/>
      <c r="H2117" s="266"/>
    </row>
    <row r="2118" spans="2:8" s="319" customFormat="1">
      <c r="B2118" s="566"/>
      <c r="C2118" s="546"/>
      <c r="D2118" s="546"/>
      <c r="F2118" s="266"/>
      <c r="G2118" s="266"/>
      <c r="H2118" s="266"/>
    </row>
    <row r="2119" spans="2:8" s="319" customFormat="1">
      <c r="B2119" s="566"/>
      <c r="C2119" s="546"/>
      <c r="D2119" s="546"/>
      <c r="F2119" s="266"/>
      <c r="G2119" s="266"/>
      <c r="H2119" s="266"/>
    </row>
    <row r="2120" spans="2:8" s="319" customFormat="1">
      <c r="B2120" s="566"/>
      <c r="C2120" s="546"/>
      <c r="D2120" s="546"/>
      <c r="F2120" s="266"/>
      <c r="G2120" s="266"/>
      <c r="H2120" s="266"/>
    </row>
    <row r="2121" spans="2:8" s="319" customFormat="1">
      <c r="B2121" s="566"/>
      <c r="C2121" s="546"/>
      <c r="D2121" s="546"/>
      <c r="F2121" s="266"/>
      <c r="G2121" s="266"/>
      <c r="H2121" s="266"/>
    </row>
    <row r="2122" spans="2:8" s="319" customFormat="1">
      <c r="B2122" s="566"/>
      <c r="C2122" s="546"/>
      <c r="D2122" s="546"/>
      <c r="F2122" s="266"/>
      <c r="G2122" s="266"/>
      <c r="H2122" s="266"/>
    </row>
    <row r="2123" spans="2:8" s="319" customFormat="1">
      <c r="B2123" s="566"/>
      <c r="C2123" s="546"/>
      <c r="D2123" s="546"/>
      <c r="F2123" s="266"/>
      <c r="G2123" s="266"/>
      <c r="H2123" s="266"/>
    </row>
    <row r="2124" spans="2:8" s="319" customFormat="1">
      <c r="B2124" s="566"/>
      <c r="C2124" s="546"/>
      <c r="D2124" s="546"/>
      <c r="F2124" s="266"/>
      <c r="G2124" s="266"/>
      <c r="H2124" s="266"/>
    </row>
    <row r="2125" spans="2:8" s="319" customFormat="1">
      <c r="B2125" s="566"/>
      <c r="C2125" s="546"/>
      <c r="D2125" s="546"/>
      <c r="F2125" s="266"/>
      <c r="G2125" s="266"/>
      <c r="H2125" s="266"/>
    </row>
    <row r="2126" spans="2:8" s="319" customFormat="1">
      <c r="B2126" s="566"/>
      <c r="C2126" s="546"/>
      <c r="D2126" s="546"/>
      <c r="F2126" s="266"/>
      <c r="G2126" s="266"/>
      <c r="H2126" s="266"/>
    </row>
    <row r="2127" spans="2:8" s="319" customFormat="1">
      <c r="B2127" s="566"/>
      <c r="C2127" s="546"/>
      <c r="D2127" s="546"/>
      <c r="F2127" s="266"/>
      <c r="G2127" s="266"/>
      <c r="H2127" s="266"/>
    </row>
    <row r="2128" spans="2:8" s="319" customFormat="1">
      <c r="B2128" s="566"/>
      <c r="C2128" s="546"/>
      <c r="D2128" s="546"/>
      <c r="F2128" s="266"/>
      <c r="G2128" s="266"/>
      <c r="H2128" s="266"/>
    </row>
    <row r="2129" spans="2:8" s="319" customFormat="1">
      <c r="B2129" s="566"/>
      <c r="C2129" s="546"/>
      <c r="D2129" s="546"/>
      <c r="F2129" s="266"/>
      <c r="G2129" s="266"/>
      <c r="H2129" s="266"/>
    </row>
    <row r="2130" spans="2:8" s="319" customFormat="1">
      <c r="B2130" s="566"/>
      <c r="C2130" s="546"/>
      <c r="D2130" s="546"/>
      <c r="F2130" s="266"/>
      <c r="G2130" s="266"/>
      <c r="H2130" s="266"/>
    </row>
    <row r="2131" spans="2:8" s="319" customFormat="1">
      <c r="B2131" s="566"/>
      <c r="C2131" s="546"/>
      <c r="D2131" s="546"/>
      <c r="F2131" s="266"/>
      <c r="G2131" s="266"/>
      <c r="H2131" s="266"/>
    </row>
    <row r="2132" spans="2:8" s="319" customFormat="1">
      <c r="B2132" s="566"/>
      <c r="C2132" s="546"/>
      <c r="D2132" s="546"/>
      <c r="F2132" s="266"/>
      <c r="G2132" s="266"/>
      <c r="H2132" s="266"/>
    </row>
    <row r="2133" spans="2:8" s="319" customFormat="1">
      <c r="B2133" s="566"/>
      <c r="C2133" s="546"/>
      <c r="D2133" s="546"/>
      <c r="F2133" s="266"/>
      <c r="G2133" s="266"/>
      <c r="H2133" s="266"/>
    </row>
    <row r="2134" spans="2:8" s="319" customFormat="1">
      <c r="B2134" s="566"/>
      <c r="C2134" s="546"/>
      <c r="D2134" s="546"/>
      <c r="F2134" s="266"/>
      <c r="G2134" s="266"/>
      <c r="H2134" s="266"/>
    </row>
    <row r="2135" spans="2:8" s="319" customFormat="1">
      <c r="B2135" s="566"/>
      <c r="C2135" s="546"/>
      <c r="D2135" s="546"/>
      <c r="F2135" s="266"/>
      <c r="G2135" s="266"/>
      <c r="H2135" s="266"/>
    </row>
    <row r="2136" spans="2:8" s="319" customFormat="1">
      <c r="B2136" s="566"/>
      <c r="C2136" s="546"/>
      <c r="D2136" s="546"/>
      <c r="F2136" s="266"/>
      <c r="G2136" s="266"/>
      <c r="H2136" s="266"/>
    </row>
    <row r="2137" spans="2:8" s="319" customFormat="1">
      <c r="B2137" s="566"/>
      <c r="C2137" s="546"/>
      <c r="D2137" s="546"/>
      <c r="F2137" s="266"/>
      <c r="G2137" s="266"/>
      <c r="H2137" s="266"/>
    </row>
    <row r="2138" spans="2:8" s="319" customFormat="1">
      <c r="B2138" s="566"/>
      <c r="C2138" s="546"/>
      <c r="D2138" s="546"/>
      <c r="F2138" s="266"/>
      <c r="G2138" s="266"/>
      <c r="H2138" s="266"/>
    </row>
    <row r="2139" spans="2:8" s="319" customFormat="1">
      <c r="B2139" s="566"/>
      <c r="C2139" s="546"/>
      <c r="D2139" s="546"/>
      <c r="F2139" s="266"/>
      <c r="G2139" s="266"/>
      <c r="H2139" s="266"/>
    </row>
    <row r="2140" spans="2:8" s="319" customFormat="1">
      <c r="B2140" s="566"/>
      <c r="C2140" s="546"/>
      <c r="D2140" s="546"/>
      <c r="F2140" s="266"/>
      <c r="G2140" s="266"/>
      <c r="H2140" s="266"/>
    </row>
    <row r="2141" spans="2:8" s="319" customFormat="1">
      <c r="B2141" s="566"/>
      <c r="C2141" s="546"/>
      <c r="D2141" s="546"/>
      <c r="F2141" s="266"/>
      <c r="G2141" s="266"/>
      <c r="H2141" s="266"/>
    </row>
    <row r="2142" spans="2:8" s="319" customFormat="1">
      <c r="B2142" s="566"/>
      <c r="C2142" s="546"/>
      <c r="D2142" s="546"/>
      <c r="F2142" s="266"/>
      <c r="G2142" s="266"/>
      <c r="H2142" s="266"/>
    </row>
    <row r="2143" spans="2:8" s="319" customFormat="1">
      <c r="B2143" s="566"/>
      <c r="C2143" s="546"/>
      <c r="D2143" s="546"/>
      <c r="F2143" s="266"/>
      <c r="G2143" s="266"/>
      <c r="H2143" s="266"/>
    </row>
    <row r="2144" spans="2:8" s="319" customFormat="1">
      <c r="B2144" s="566"/>
      <c r="C2144" s="546"/>
      <c r="D2144" s="546"/>
      <c r="F2144" s="266"/>
      <c r="G2144" s="266"/>
      <c r="H2144" s="266"/>
    </row>
    <row r="2145" spans="2:8" s="319" customFormat="1">
      <c r="B2145" s="566"/>
      <c r="C2145" s="546"/>
      <c r="D2145" s="546"/>
      <c r="F2145" s="266"/>
      <c r="G2145" s="266"/>
      <c r="H2145" s="266"/>
    </row>
    <row r="2146" spans="2:8" s="319" customFormat="1">
      <c r="B2146" s="566"/>
      <c r="C2146" s="546"/>
      <c r="D2146" s="546"/>
      <c r="F2146" s="266"/>
      <c r="G2146" s="266"/>
      <c r="H2146" s="266"/>
    </row>
    <row r="2147" spans="2:8" s="319" customFormat="1">
      <c r="B2147" s="566"/>
      <c r="C2147" s="546"/>
      <c r="D2147" s="546"/>
      <c r="F2147" s="266"/>
      <c r="G2147" s="266"/>
      <c r="H2147" s="266"/>
    </row>
    <row r="2148" spans="2:8" s="319" customFormat="1">
      <c r="B2148" s="566"/>
      <c r="C2148" s="546"/>
      <c r="D2148" s="546"/>
      <c r="F2148" s="266"/>
      <c r="G2148" s="266"/>
      <c r="H2148" s="266"/>
    </row>
    <row r="2149" spans="2:8" s="319" customFormat="1">
      <c r="B2149" s="566"/>
      <c r="C2149" s="546"/>
      <c r="D2149" s="546"/>
      <c r="F2149" s="266"/>
      <c r="G2149" s="266"/>
      <c r="H2149" s="266"/>
    </row>
    <row r="2150" spans="2:8" s="319" customFormat="1">
      <c r="B2150" s="566"/>
      <c r="C2150" s="546"/>
      <c r="D2150" s="546"/>
      <c r="F2150" s="266"/>
      <c r="G2150" s="266"/>
      <c r="H2150" s="266"/>
    </row>
    <row r="2151" spans="2:8" s="319" customFormat="1">
      <c r="B2151" s="566"/>
      <c r="C2151" s="546"/>
      <c r="D2151" s="546"/>
      <c r="F2151" s="266"/>
      <c r="G2151" s="266"/>
      <c r="H2151" s="266"/>
    </row>
    <row r="2152" spans="2:8" s="319" customFormat="1">
      <c r="B2152" s="566"/>
      <c r="C2152" s="546"/>
      <c r="D2152" s="546"/>
      <c r="F2152" s="266"/>
      <c r="G2152" s="266"/>
      <c r="H2152" s="266"/>
    </row>
    <row r="2153" spans="2:8" s="319" customFormat="1">
      <c r="B2153" s="566"/>
      <c r="C2153" s="546"/>
      <c r="D2153" s="546"/>
      <c r="F2153" s="266"/>
      <c r="G2153" s="266"/>
      <c r="H2153" s="266"/>
    </row>
    <row r="2154" spans="2:8" s="319" customFormat="1">
      <c r="B2154" s="566"/>
      <c r="C2154" s="546"/>
      <c r="D2154" s="546"/>
      <c r="F2154" s="266"/>
      <c r="G2154" s="266"/>
      <c r="H2154" s="266"/>
    </row>
    <row r="2155" spans="2:8" s="319" customFormat="1">
      <c r="B2155" s="566"/>
      <c r="C2155" s="546"/>
      <c r="D2155" s="546"/>
      <c r="F2155" s="266"/>
      <c r="G2155" s="266"/>
      <c r="H2155" s="266"/>
    </row>
    <row r="2156" spans="2:8" s="319" customFormat="1">
      <c r="B2156" s="566"/>
      <c r="C2156" s="546"/>
      <c r="D2156" s="546"/>
      <c r="F2156" s="266"/>
      <c r="G2156" s="266"/>
      <c r="H2156" s="266"/>
    </row>
    <row r="2157" spans="2:8" s="319" customFormat="1">
      <c r="B2157" s="566"/>
      <c r="C2157" s="546"/>
      <c r="D2157" s="546"/>
      <c r="F2157" s="266"/>
      <c r="G2157" s="266"/>
      <c r="H2157" s="266"/>
    </row>
    <row r="2158" spans="2:8" s="319" customFormat="1">
      <c r="B2158" s="566"/>
      <c r="C2158" s="546"/>
      <c r="D2158" s="546"/>
      <c r="F2158" s="266"/>
      <c r="G2158" s="266"/>
      <c r="H2158" s="266"/>
    </row>
    <row r="2159" spans="2:8" s="319" customFormat="1">
      <c r="B2159" s="566"/>
      <c r="C2159" s="546"/>
      <c r="D2159" s="546"/>
      <c r="F2159" s="266"/>
      <c r="G2159" s="266"/>
      <c r="H2159" s="266"/>
    </row>
    <row r="2160" spans="2:8" s="319" customFormat="1">
      <c r="B2160" s="566"/>
      <c r="C2160" s="546"/>
      <c r="D2160" s="546"/>
      <c r="F2160" s="266"/>
      <c r="G2160" s="266"/>
      <c r="H2160" s="266"/>
    </row>
    <row r="2161" spans="2:8" s="319" customFormat="1">
      <c r="B2161" s="566"/>
      <c r="C2161" s="546"/>
      <c r="D2161" s="546"/>
      <c r="F2161" s="266"/>
      <c r="G2161" s="266"/>
      <c r="H2161" s="266"/>
    </row>
    <row r="2162" spans="2:8" s="319" customFormat="1">
      <c r="B2162" s="566"/>
      <c r="C2162" s="546"/>
      <c r="D2162" s="546"/>
      <c r="F2162" s="266"/>
      <c r="G2162" s="266"/>
      <c r="H2162" s="266"/>
    </row>
    <row r="2163" spans="2:8" s="319" customFormat="1">
      <c r="B2163" s="566"/>
      <c r="C2163" s="546"/>
      <c r="D2163" s="546"/>
      <c r="F2163" s="266"/>
      <c r="G2163" s="266"/>
      <c r="H2163" s="266"/>
    </row>
    <row r="2164" spans="2:8" s="319" customFormat="1">
      <c r="B2164" s="566"/>
      <c r="C2164" s="546"/>
      <c r="D2164" s="546"/>
      <c r="F2164" s="266"/>
      <c r="G2164" s="266"/>
      <c r="H2164" s="266"/>
    </row>
    <row r="2165" spans="2:8" s="319" customFormat="1">
      <c r="B2165" s="566"/>
      <c r="C2165" s="546"/>
      <c r="D2165" s="546"/>
      <c r="F2165" s="266"/>
      <c r="G2165" s="266"/>
      <c r="H2165" s="266"/>
    </row>
    <row r="2166" spans="2:8" s="319" customFormat="1">
      <c r="B2166" s="566"/>
      <c r="C2166" s="546"/>
      <c r="D2166" s="546"/>
      <c r="F2166" s="266"/>
      <c r="G2166" s="266"/>
      <c r="H2166" s="266"/>
    </row>
    <row r="2167" spans="2:8" s="319" customFormat="1">
      <c r="B2167" s="566"/>
      <c r="C2167" s="546"/>
      <c r="D2167" s="546"/>
      <c r="F2167" s="266"/>
      <c r="G2167" s="266"/>
      <c r="H2167" s="266"/>
    </row>
    <row r="2168" spans="2:8" s="319" customFormat="1">
      <c r="B2168" s="566"/>
      <c r="C2168" s="546"/>
      <c r="D2168" s="546"/>
      <c r="F2168" s="266"/>
      <c r="G2168" s="266"/>
      <c r="H2168" s="266"/>
    </row>
    <row r="2169" spans="2:8" s="319" customFormat="1">
      <c r="B2169" s="566"/>
      <c r="C2169" s="546"/>
      <c r="D2169" s="546"/>
      <c r="F2169" s="266"/>
      <c r="G2169" s="266"/>
      <c r="H2169" s="266"/>
    </row>
    <row r="2170" spans="2:8" s="319" customFormat="1">
      <c r="B2170" s="566"/>
      <c r="C2170" s="546"/>
      <c r="D2170" s="546"/>
      <c r="F2170" s="266"/>
      <c r="G2170" s="266"/>
      <c r="H2170" s="266"/>
    </row>
    <row r="2171" spans="2:8" s="319" customFormat="1">
      <c r="B2171" s="566"/>
      <c r="C2171" s="546"/>
      <c r="D2171" s="546"/>
      <c r="F2171" s="266"/>
      <c r="G2171" s="266"/>
      <c r="H2171" s="266"/>
    </row>
    <row r="2172" spans="2:8" s="319" customFormat="1">
      <c r="B2172" s="566"/>
      <c r="C2172" s="546"/>
      <c r="D2172" s="546"/>
      <c r="F2172" s="266"/>
      <c r="G2172" s="266"/>
      <c r="H2172" s="266"/>
    </row>
    <row r="2173" spans="2:8" s="319" customFormat="1">
      <c r="B2173" s="566"/>
      <c r="C2173" s="546"/>
      <c r="D2173" s="546"/>
      <c r="F2173" s="266"/>
      <c r="G2173" s="266"/>
      <c r="H2173" s="266"/>
    </row>
    <row r="2174" spans="2:8" s="319" customFormat="1">
      <c r="B2174" s="566"/>
      <c r="C2174" s="546"/>
      <c r="D2174" s="546"/>
      <c r="F2174" s="266"/>
      <c r="G2174" s="266"/>
      <c r="H2174" s="266"/>
    </row>
    <row r="2175" spans="2:8" s="319" customFormat="1">
      <c r="B2175" s="566"/>
      <c r="C2175" s="546"/>
      <c r="D2175" s="546"/>
      <c r="F2175" s="266"/>
      <c r="G2175" s="266"/>
      <c r="H2175" s="266"/>
    </row>
    <row r="2176" spans="2:8" s="319" customFormat="1">
      <c r="B2176" s="566"/>
      <c r="C2176" s="546"/>
      <c r="D2176" s="546"/>
      <c r="F2176" s="266"/>
      <c r="G2176" s="266"/>
      <c r="H2176" s="266"/>
    </row>
    <row r="2177" spans="2:8" s="319" customFormat="1">
      <c r="B2177" s="566"/>
      <c r="C2177" s="546"/>
      <c r="D2177" s="546"/>
      <c r="F2177" s="266"/>
      <c r="G2177" s="266"/>
      <c r="H2177" s="266"/>
    </row>
    <row r="2178" spans="2:8" s="319" customFormat="1">
      <c r="B2178" s="566"/>
      <c r="C2178" s="546"/>
      <c r="D2178" s="546"/>
      <c r="F2178" s="266"/>
      <c r="G2178" s="266"/>
      <c r="H2178" s="266"/>
    </row>
    <row r="2179" spans="2:8" s="319" customFormat="1">
      <c r="B2179" s="566"/>
      <c r="C2179" s="546"/>
      <c r="D2179" s="546"/>
      <c r="F2179" s="266"/>
      <c r="G2179" s="266"/>
      <c r="H2179" s="266"/>
    </row>
    <row r="2180" spans="2:8" s="319" customFormat="1">
      <c r="B2180" s="566"/>
      <c r="C2180" s="546"/>
      <c r="D2180" s="546"/>
      <c r="F2180" s="266"/>
      <c r="G2180" s="266"/>
      <c r="H2180" s="266"/>
    </row>
    <row r="2181" spans="2:8" s="319" customFormat="1">
      <c r="B2181" s="566"/>
      <c r="C2181" s="546"/>
      <c r="D2181" s="546"/>
      <c r="F2181" s="266"/>
      <c r="G2181" s="266"/>
      <c r="H2181" s="266"/>
    </row>
    <row r="2182" spans="2:8" s="319" customFormat="1">
      <c r="B2182" s="566"/>
      <c r="C2182" s="546"/>
      <c r="D2182" s="546"/>
      <c r="F2182" s="266"/>
      <c r="G2182" s="266"/>
      <c r="H2182" s="266"/>
    </row>
    <row r="2183" spans="2:8" s="319" customFormat="1">
      <c r="B2183" s="566"/>
      <c r="C2183" s="546"/>
      <c r="D2183" s="546"/>
      <c r="F2183" s="266"/>
      <c r="G2183" s="266"/>
      <c r="H2183" s="266"/>
    </row>
    <row r="2184" spans="2:8" s="319" customFormat="1">
      <c r="B2184" s="566"/>
      <c r="C2184" s="546"/>
      <c r="D2184" s="546"/>
      <c r="F2184" s="266"/>
      <c r="G2184" s="266"/>
      <c r="H2184" s="266"/>
    </row>
    <row r="2185" spans="2:8" s="319" customFormat="1">
      <c r="B2185" s="566"/>
      <c r="C2185" s="546"/>
      <c r="D2185" s="546"/>
      <c r="F2185" s="266"/>
      <c r="G2185" s="266"/>
      <c r="H2185" s="266"/>
    </row>
    <row r="2186" spans="2:8" s="319" customFormat="1">
      <c r="B2186" s="566"/>
      <c r="C2186" s="546"/>
      <c r="D2186" s="546"/>
      <c r="F2186" s="266"/>
      <c r="G2186" s="266"/>
      <c r="H2186" s="266"/>
    </row>
    <row r="2187" spans="2:8" s="319" customFormat="1">
      <c r="B2187" s="566"/>
      <c r="C2187" s="546"/>
      <c r="D2187" s="546"/>
      <c r="F2187" s="266"/>
      <c r="G2187" s="266"/>
      <c r="H2187" s="266"/>
    </row>
    <row r="2188" spans="2:8" s="319" customFormat="1">
      <c r="B2188" s="566"/>
      <c r="C2188" s="546"/>
      <c r="D2188" s="546"/>
      <c r="F2188" s="266"/>
      <c r="G2188" s="266"/>
      <c r="H2188" s="266"/>
    </row>
    <row r="2189" spans="2:8" s="319" customFormat="1">
      <c r="B2189" s="566"/>
      <c r="C2189" s="546"/>
      <c r="D2189" s="546"/>
      <c r="F2189" s="266"/>
      <c r="G2189" s="266"/>
      <c r="H2189" s="266"/>
    </row>
    <row r="2190" spans="2:8" s="319" customFormat="1">
      <c r="B2190" s="566"/>
      <c r="C2190" s="546"/>
      <c r="D2190" s="546"/>
      <c r="F2190" s="266"/>
      <c r="G2190" s="266"/>
      <c r="H2190" s="266"/>
    </row>
    <row r="2191" spans="2:8" s="319" customFormat="1">
      <c r="B2191" s="566"/>
      <c r="C2191" s="546"/>
      <c r="D2191" s="546"/>
      <c r="F2191" s="266"/>
      <c r="G2191" s="266"/>
      <c r="H2191" s="266"/>
    </row>
    <row r="2192" spans="2:8" s="319" customFormat="1">
      <c r="B2192" s="566"/>
      <c r="C2192" s="546"/>
      <c r="D2192" s="546"/>
      <c r="F2192" s="266"/>
      <c r="G2192" s="266"/>
      <c r="H2192" s="266"/>
    </row>
    <row r="2193" spans="2:8" s="319" customFormat="1">
      <c r="B2193" s="566"/>
      <c r="C2193" s="546"/>
      <c r="D2193" s="546"/>
      <c r="F2193" s="266"/>
      <c r="G2193" s="266"/>
      <c r="H2193" s="266"/>
    </row>
    <row r="2194" spans="2:8" s="319" customFormat="1">
      <c r="B2194" s="566"/>
      <c r="C2194" s="546"/>
      <c r="D2194" s="546"/>
      <c r="F2194" s="266"/>
      <c r="G2194" s="266"/>
      <c r="H2194" s="266"/>
    </row>
    <row r="2195" spans="2:8" s="319" customFormat="1">
      <c r="B2195" s="566"/>
      <c r="C2195" s="546"/>
      <c r="D2195" s="546"/>
      <c r="F2195" s="266"/>
      <c r="G2195" s="266"/>
      <c r="H2195" s="266"/>
    </row>
    <row r="2196" spans="2:8" s="319" customFormat="1">
      <c r="B2196" s="566"/>
      <c r="C2196" s="546"/>
      <c r="D2196" s="546"/>
      <c r="F2196" s="266"/>
      <c r="G2196" s="266"/>
      <c r="H2196" s="266"/>
    </row>
    <row r="2197" spans="2:8" s="319" customFormat="1">
      <c r="B2197" s="566"/>
      <c r="C2197" s="546"/>
      <c r="D2197" s="546"/>
      <c r="F2197" s="266"/>
      <c r="G2197" s="266"/>
      <c r="H2197" s="266"/>
    </row>
    <row r="2198" spans="2:8" s="319" customFormat="1">
      <c r="B2198" s="566"/>
      <c r="C2198" s="546"/>
      <c r="D2198" s="546"/>
      <c r="F2198" s="266"/>
      <c r="G2198" s="266"/>
      <c r="H2198" s="266"/>
    </row>
    <row r="2199" spans="2:8" s="319" customFormat="1">
      <c r="B2199" s="566"/>
      <c r="C2199" s="546"/>
      <c r="D2199" s="546"/>
      <c r="F2199" s="266"/>
      <c r="G2199" s="266"/>
      <c r="H2199" s="266"/>
    </row>
    <row r="2200" spans="2:8" s="319" customFormat="1">
      <c r="B2200" s="566"/>
      <c r="C2200" s="546"/>
      <c r="D2200" s="546"/>
      <c r="F2200" s="266"/>
      <c r="G2200" s="266"/>
      <c r="H2200" s="266"/>
    </row>
    <row r="2201" spans="2:8" s="319" customFormat="1">
      <c r="B2201" s="566"/>
      <c r="C2201" s="546"/>
      <c r="D2201" s="546"/>
      <c r="F2201" s="266"/>
      <c r="G2201" s="266"/>
      <c r="H2201" s="266"/>
    </row>
    <row r="2202" spans="2:8" s="319" customFormat="1">
      <c r="B2202" s="566"/>
      <c r="C2202" s="546"/>
      <c r="D2202" s="546"/>
      <c r="F2202" s="266"/>
      <c r="G2202" s="266"/>
      <c r="H2202" s="266"/>
    </row>
    <row r="2203" spans="2:8" s="319" customFormat="1">
      <c r="B2203" s="566"/>
      <c r="C2203" s="546"/>
      <c r="D2203" s="546"/>
      <c r="F2203" s="266"/>
      <c r="G2203" s="266"/>
      <c r="H2203" s="266"/>
    </row>
    <row r="2204" spans="2:8" s="319" customFormat="1">
      <c r="B2204" s="566"/>
      <c r="C2204" s="546"/>
      <c r="D2204" s="546"/>
      <c r="F2204" s="266"/>
      <c r="G2204" s="266"/>
      <c r="H2204" s="266"/>
    </row>
    <row r="2205" spans="2:8" s="319" customFormat="1">
      <c r="B2205" s="566"/>
      <c r="C2205" s="546"/>
      <c r="D2205" s="546"/>
      <c r="F2205" s="266"/>
      <c r="G2205" s="266"/>
      <c r="H2205" s="266"/>
    </row>
    <row r="2206" spans="2:8" s="319" customFormat="1">
      <c r="B2206" s="566"/>
      <c r="C2206" s="546"/>
      <c r="D2206" s="546"/>
      <c r="F2206" s="266"/>
      <c r="G2206" s="266"/>
      <c r="H2206" s="266"/>
    </row>
    <row r="2207" spans="2:8" s="319" customFormat="1">
      <c r="B2207" s="566"/>
      <c r="C2207" s="546"/>
      <c r="D2207" s="546"/>
      <c r="F2207" s="266"/>
      <c r="G2207" s="266"/>
      <c r="H2207" s="266"/>
    </row>
    <row r="2208" spans="2:8" s="319" customFormat="1">
      <c r="B2208" s="566"/>
      <c r="C2208" s="546"/>
      <c r="D2208" s="546"/>
      <c r="F2208" s="266"/>
      <c r="G2208" s="266"/>
      <c r="H2208" s="266"/>
    </row>
    <row r="2209" spans="2:8" s="319" customFormat="1">
      <c r="B2209" s="566"/>
      <c r="C2209" s="546"/>
      <c r="D2209" s="546"/>
      <c r="F2209" s="266"/>
      <c r="G2209" s="266"/>
      <c r="H2209" s="266"/>
    </row>
    <row r="2210" spans="2:8" s="319" customFormat="1">
      <c r="B2210" s="566"/>
      <c r="C2210" s="546"/>
      <c r="D2210" s="546"/>
      <c r="F2210" s="266"/>
      <c r="G2210" s="266"/>
      <c r="H2210" s="266"/>
    </row>
    <row r="2211" spans="2:8" s="319" customFormat="1">
      <c r="B2211" s="566"/>
      <c r="C2211" s="546"/>
      <c r="D2211" s="546"/>
      <c r="F2211" s="266"/>
      <c r="G2211" s="266"/>
      <c r="H2211" s="266"/>
    </row>
    <row r="2212" spans="2:8" s="319" customFormat="1">
      <c r="B2212" s="566"/>
      <c r="C2212" s="546"/>
      <c r="D2212" s="546"/>
      <c r="F2212" s="266"/>
      <c r="G2212" s="266"/>
      <c r="H2212" s="266"/>
    </row>
    <row r="2213" spans="2:8" s="319" customFormat="1">
      <c r="B2213" s="566"/>
      <c r="C2213" s="546"/>
      <c r="D2213" s="546"/>
      <c r="F2213" s="266"/>
      <c r="G2213" s="266"/>
      <c r="H2213" s="266"/>
    </row>
    <row r="2214" spans="2:8" s="319" customFormat="1">
      <c r="B2214" s="566"/>
      <c r="C2214" s="546"/>
      <c r="D2214" s="546"/>
      <c r="F2214" s="266"/>
      <c r="G2214" s="266"/>
      <c r="H2214" s="266"/>
    </row>
    <row r="2215" spans="2:8" s="319" customFormat="1">
      <c r="B2215" s="566"/>
      <c r="C2215" s="546"/>
      <c r="D2215" s="546"/>
      <c r="F2215" s="266"/>
      <c r="G2215" s="266"/>
      <c r="H2215" s="266"/>
    </row>
    <row r="2216" spans="2:8" s="319" customFormat="1">
      <c r="B2216" s="566"/>
      <c r="C2216" s="546"/>
      <c r="D2216" s="546"/>
      <c r="F2216" s="266"/>
      <c r="G2216" s="266"/>
      <c r="H2216" s="266"/>
    </row>
    <row r="2217" spans="2:8" s="319" customFormat="1">
      <c r="B2217" s="566"/>
      <c r="C2217" s="546"/>
      <c r="D2217" s="546"/>
      <c r="F2217" s="266"/>
      <c r="G2217" s="266"/>
      <c r="H2217" s="266"/>
    </row>
    <row r="2218" spans="2:8" s="319" customFormat="1">
      <c r="B2218" s="566"/>
      <c r="C2218" s="546"/>
      <c r="D2218" s="546"/>
      <c r="F2218" s="266"/>
      <c r="G2218" s="266"/>
      <c r="H2218" s="266"/>
    </row>
    <row r="2219" spans="2:8" s="319" customFormat="1">
      <c r="B2219" s="566"/>
      <c r="C2219" s="546"/>
      <c r="D2219" s="546"/>
      <c r="F2219" s="266"/>
      <c r="G2219" s="266"/>
      <c r="H2219" s="266"/>
    </row>
    <row r="2220" spans="2:8" s="319" customFormat="1">
      <c r="B2220" s="566"/>
      <c r="C2220" s="546"/>
      <c r="D2220" s="546"/>
      <c r="F2220" s="266"/>
      <c r="G2220" s="266"/>
      <c r="H2220" s="266"/>
    </row>
    <row r="2221" spans="2:8" s="319" customFormat="1">
      <c r="B2221" s="566"/>
      <c r="C2221" s="546"/>
      <c r="D2221" s="546"/>
      <c r="F2221" s="266"/>
      <c r="G2221" s="266"/>
      <c r="H2221" s="266"/>
    </row>
    <row r="2222" spans="2:8" s="319" customFormat="1">
      <c r="B2222" s="566"/>
      <c r="C2222" s="546"/>
      <c r="D2222" s="546"/>
      <c r="F2222" s="266"/>
      <c r="G2222" s="266"/>
      <c r="H2222" s="266"/>
    </row>
    <row r="2223" spans="2:8" s="319" customFormat="1">
      <c r="B2223" s="566"/>
      <c r="C2223" s="546"/>
      <c r="D2223" s="546"/>
      <c r="F2223" s="266"/>
      <c r="G2223" s="266"/>
      <c r="H2223" s="266"/>
    </row>
    <row r="2224" spans="2:8" s="319" customFormat="1">
      <c r="B2224" s="566"/>
      <c r="C2224" s="546"/>
      <c r="D2224" s="546"/>
      <c r="F2224" s="266"/>
      <c r="G2224" s="266"/>
      <c r="H2224" s="266"/>
    </row>
    <row r="2225" spans="2:8" s="319" customFormat="1">
      <c r="B2225" s="566"/>
      <c r="C2225" s="546"/>
      <c r="D2225" s="546"/>
      <c r="F2225" s="266"/>
      <c r="G2225" s="266"/>
      <c r="H2225" s="266"/>
    </row>
    <row r="2226" spans="2:8" s="319" customFormat="1">
      <c r="B2226" s="566"/>
      <c r="C2226" s="546"/>
      <c r="D2226" s="546"/>
      <c r="F2226" s="266"/>
      <c r="G2226" s="266"/>
      <c r="H2226" s="266"/>
    </row>
    <row r="2227" spans="2:8" s="319" customFormat="1">
      <c r="B2227" s="566"/>
      <c r="C2227" s="546"/>
      <c r="D2227" s="546"/>
      <c r="F2227" s="266"/>
      <c r="G2227" s="266"/>
      <c r="H2227" s="266"/>
    </row>
    <row r="2228" spans="2:8" s="319" customFormat="1">
      <c r="B2228" s="566"/>
      <c r="C2228" s="546"/>
      <c r="D2228" s="546"/>
      <c r="F2228" s="266"/>
      <c r="G2228" s="266"/>
      <c r="H2228" s="266"/>
    </row>
    <row r="2229" spans="2:8" s="319" customFormat="1">
      <c r="B2229" s="566"/>
      <c r="C2229" s="546"/>
      <c r="D2229" s="546"/>
      <c r="F2229" s="266"/>
      <c r="G2229" s="266"/>
      <c r="H2229" s="266"/>
    </row>
    <row r="2230" spans="2:8" s="319" customFormat="1">
      <c r="B2230" s="566"/>
      <c r="C2230" s="546"/>
      <c r="D2230" s="546"/>
      <c r="F2230" s="266"/>
      <c r="G2230" s="266"/>
      <c r="H2230" s="266"/>
    </row>
    <row r="2231" spans="2:8" s="319" customFormat="1">
      <c r="B2231" s="566"/>
      <c r="C2231" s="546"/>
      <c r="D2231" s="546"/>
      <c r="F2231" s="266"/>
      <c r="G2231" s="266"/>
      <c r="H2231" s="266"/>
    </row>
    <row r="2232" spans="2:8" s="319" customFormat="1">
      <c r="B2232" s="566"/>
      <c r="C2232" s="546"/>
      <c r="D2232" s="546"/>
      <c r="F2232" s="266"/>
      <c r="G2232" s="266"/>
      <c r="H2232" s="266"/>
    </row>
    <row r="2233" spans="2:8" s="319" customFormat="1">
      <c r="B2233" s="566"/>
      <c r="C2233" s="546"/>
      <c r="D2233" s="546"/>
      <c r="F2233" s="266"/>
      <c r="G2233" s="266"/>
      <c r="H2233" s="266"/>
    </row>
    <row r="2234" spans="2:8" s="319" customFormat="1">
      <c r="B2234" s="566"/>
      <c r="C2234" s="546"/>
      <c r="D2234" s="546"/>
      <c r="F2234" s="266"/>
      <c r="G2234" s="266"/>
      <c r="H2234" s="266"/>
    </row>
    <row r="2235" spans="2:8" s="319" customFormat="1">
      <c r="B2235" s="566"/>
      <c r="C2235" s="546"/>
      <c r="D2235" s="546"/>
      <c r="F2235" s="266"/>
      <c r="G2235" s="266"/>
      <c r="H2235" s="266"/>
    </row>
    <row r="2236" spans="2:8" s="319" customFormat="1">
      <c r="B2236" s="566"/>
      <c r="C2236" s="546"/>
      <c r="D2236" s="546"/>
      <c r="F2236" s="266"/>
      <c r="G2236" s="266"/>
      <c r="H2236" s="266"/>
    </row>
    <row r="2237" spans="2:8" s="319" customFormat="1">
      <c r="B2237" s="566"/>
      <c r="C2237" s="546"/>
      <c r="D2237" s="546"/>
      <c r="F2237" s="266"/>
      <c r="G2237" s="266"/>
      <c r="H2237" s="266"/>
    </row>
    <row r="2238" spans="2:8" s="319" customFormat="1">
      <c r="B2238" s="566"/>
      <c r="C2238" s="546"/>
      <c r="D2238" s="546"/>
      <c r="F2238" s="266"/>
      <c r="G2238" s="266"/>
      <c r="H2238" s="266"/>
    </row>
    <row r="2239" spans="2:8" s="319" customFormat="1">
      <c r="B2239" s="566"/>
      <c r="C2239" s="546"/>
      <c r="D2239" s="546"/>
      <c r="F2239" s="266"/>
      <c r="G2239" s="266"/>
      <c r="H2239" s="266"/>
    </row>
    <row r="2240" spans="2:8" s="319" customFormat="1">
      <c r="B2240" s="566"/>
      <c r="C2240" s="546"/>
      <c r="D2240" s="546"/>
      <c r="F2240" s="266"/>
      <c r="G2240" s="266"/>
      <c r="H2240" s="266"/>
    </row>
    <row r="2241" spans="2:8" s="319" customFormat="1">
      <c r="B2241" s="566"/>
      <c r="C2241" s="546"/>
      <c r="D2241" s="546"/>
      <c r="F2241" s="266"/>
      <c r="G2241" s="266"/>
      <c r="H2241" s="266"/>
    </row>
    <row r="2242" spans="2:8" s="319" customFormat="1">
      <c r="B2242" s="566"/>
      <c r="C2242" s="546"/>
      <c r="D2242" s="546"/>
      <c r="F2242" s="266"/>
      <c r="G2242" s="266"/>
      <c r="H2242" s="266"/>
    </row>
    <row r="2243" spans="2:8" s="319" customFormat="1">
      <c r="B2243" s="566"/>
      <c r="C2243" s="546"/>
      <c r="D2243" s="546"/>
      <c r="F2243" s="266"/>
      <c r="G2243" s="266"/>
      <c r="H2243" s="266"/>
    </row>
    <row r="2244" spans="2:8" s="319" customFormat="1">
      <c r="B2244" s="566"/>
      <c r="C2244" s="546"/>
      <c r="D2244" s="546"/>
      <c r="F2244" s="266"/>
      <c r="G2244" s="266"/>
      <c r="H2244" s="266"/>
    </row>
    <row r="2245" spans="2:8" s="319" customFormat="1">
      <c r="B2245" s="566"/>
      <c r="C2245" s="546"/>
      <c r="D2245" s="546"/>
      <c r="F2245" s="266"/>
      <c r="G2245" s="266"/>
      <c r="H2245" s="266"/>
    </row>
    <row r="2246" spans="2:8" s="319" customFormat="1">
      <c r="B2246" s="566"/>
      <c r="C2246" s="546"/>
      <c r="D2246" s="546"/>
      <c r="F2246" s="266"/>
      <c r="G2246" s="266"/>
      <c r="H2246" s="266"/>
    </row>
    <row r="2247" spans="2:8" s="319" customFormat="1">
      <c r="B2247" s="566"/>
      <c r="C2247" s="546"/>
      <c r="D2247" s="546"/>
      <c r="F2247" s="266"/>
      <c r="G2247" s="266"/>
      <c r="H2247" s="266"/>
    </row>
    <row r="2248" spans="2:8" s="319" customFormat="1">
      <c r="B2248" s="566"/>
      <c r="C2248" s="546"/>
      <c r="D2248" s="546"/>
      <c r="F2248" s="266"/>
      <c r="G2248" s="266"/>
      <c r="H2248" s="266"/>
    </row>
    <row r="2249" spans="2:8" s="319" customFormat="1">
      <c r="B2249" s="566"/>
      <c r="C2249" s="546"/>
      <c r="D2249" s="546"/>
      <c r="F2249" s="266"/>
      <c r="G2249" s="266"/>
      <c r="H2249" s="266"/>
    </row>
    <row r="2250" spans="2:8" s="319" customFormat="1">
      <c r="B2250" s="566"/>
      <c r="C2250" s="546"/>
      <c r="D2250" s="546"/>
      <c r="F2250" s="266"/>
      <c r="G2250" s="266"/>
      <c r="H2250" s="266"/>
    </row>
    <row r="2251" spans="2:8" s="319" customFormat="1">
      <c r="B2251" s="566"/>
      <c r="C2251" s="546"/>
      <c r="D2251" s="546"/>
      <c r="F2251" s="266"/>
      <c r="G2251" s="266"/>
      <c r="H2251" s="266"/>
    </row>
    <row r="2252" spans="2:8" s="319" customFormat="1">
      <c r="B2252" s="566"/>
      <c r="C2252" s="546"/>
      <c r="D2252" s="546"/>
      <c r="F2252" s="266"/>
      <c r="G2252" s="266"/>
      <c r="H2252" s="266"/>
    </row>
    <row r="2253" spans="2:8" s="319" customFormat="1">
      <c r="B2253" s="566"/>
      <c r="C2253" s="546"/>
      <c r="D2253" s="546"/>
      <c r="F2253" s="266"/>
      <c r="G2253" s="266"/>
      <c r="H2253" s="266"/>
    </row>
    <row r="2254" spans="2:8" s="319" customFormat="1">
      <c r="B2254" s="566"/>
      <c r="C2254" s="546"/>
      <c r="D2254" s="546"/>
      <c r="F2254" s="266"/>
      <c r="G2254" s="266"/>
      <c r="H2254" s="266"/>
    </row>
    <row r="2255" spans="2:8" s="319" customFormat="1">
      <c r="B2255" s="566"/>
      <c r="C2255" s="546"/>
      <c r="D2255" s="546"/>
      <c r="F2255" s="266"/>
      <c r="G2255" s="266"/>
      <c r="H2255" s="266"/>
    </row>
    <row r="2256" spans="2:8" s="319" customFormat="1">
      <c r="B2256" s="566"/>
      <c r="C2256" s="546"/>
      <c r="D2256" s="546"/>
      <c r="F2256" s="266"/>
      <c r="G2256" s="266"/>
      <c r="H2256" s="266"/>
    </row>
    <row r="2257" spans="2:8" s="319" customFormat="1">
      <c r="B2257" s="566"/>
      <c r="C2257" s="546"/>
      <c r="D2257" s="546"/>
      <c r="F2257" s="266"/>
      <c r="G2257" s="266"/>
      <c r="H2257" s="266"/>
    </row>
    <row r="2258" spans="2:8" s="319" customFormat="1">
      <c r="B2258" s="566"/>
      <c r="C2258" s="546"/>
      <c r="D2258" s="546"/>
      <c r="F2258" s="266"/>
      <c r="G2258" s="266"/>
      <c r="H2258" s="266"/>
    </row>
    <row r="2259" spans="2:8" s="319" customFormat="1">
      <c r="B2259" s="566"/>
      <c r="C2259" s="546"/>
      <c r="D2259" s="546"/>
      <c r="F2259" s="266"/>
      <c r="G2259" s="266"/>
      <c r="H2259" s="266"/>
    </row>
    <row r="2260" spans="2:8" s="319" customFormat="1">
      <c r="B2260" s="566"/>
      <c r="C2260" s="546"/>
      <c r="D2260" s="546"/>
      <c r="F2260" s="266"/>
      <c r="G2260" s="266"/>
      <c r="H2260" s="266"/>
    </row>
    <row r="2261" spans="2:8" s="319" customFormat="1">
      <c r="B2261" s="566"/>
      <c r="C2261" s="546"/>
      <c r="D2261" s="546"/>
      <c r="F2261" s="266"/>
      <c r="G2261" s="266"/>
      <c r="H2261" s="266"/>
    </row>
    <row r="2262" spans="2:8" s="319" customFormat="1">
      <c r="B2262" s="566"/>
      <c r="C2262" s="546"/>
      <c r="D2262" s="546"/>
      <c r="F2262" s="266"/>
      <c r="G2262" s="266"/>
      <c r="H2262" s="266"/>
    </row>
    <row r="2263" spans="2:8" s="319" customFormat="1">
      <c r="B2263" s="566"/>
      <c r="C2263" s="546"/>
      <c r="D2263" s="546"/>
      <c r="F2263" s="266"/>
      <c r="G2263" s="266"/>
      <c r="H2263" s="266"/>
    </row>
    <row r="2264" spans="2:8" s="319" customFormat="1">
      <c r="B2264" s="566"/>
      <c r="C2264" s="546"/>
      <c r="D2264" s="546"/>
      <c r="F2264" s="266"/>
      <c r="G2264" s="266"/>
      <c r="H2264" s="266"/>
    </row>
    <row r="2265" spans="2:8" s="319" customFormat="1">
      <c r="B2265" s="566"/>
      <c r="C2265" s="546"/>
      <c r="D2265" s="546"/>
      <c r="F2265" s="266"/>
      <c r="G2265" s="266"/>
      <c r="H2265" s="266"/>
    </row>
    <row r="2266" spans="2:8" s="319" customFormat="1">
      <c r="B2266" s="566"/>
      <c r="C2266" s="546"/>
      <c r="D2266" s="546"/>
      <c r="F2266" s="266"/>
      <c r="G2266" s="266"/>
      <c r="H2266" s="266"/>
    </row>
    <row r="2267" spans="2:8" s="319" customFormat="1">
      <c r="B2267" s="566"/>
      <c r="C2267" s="546"/>
      <c r="D2267" s="546"/>
      <c r="F2267" s="266"/>
      <c r="G2267" s="266"/>
      <c r="H2267" s="266"/>
    </row>
    <row r="2268" spans="2:8" s="319" customFormat="1">
      <c r="B2268" s="566"/>
      <c r="C2268" s="546"/>
      <c r="D2268" s="546"/>
      <c r="F2268" s="266"/>
      <c r="G2268" s="266"/>
      <c r="H2268" s="266"/>
    </row>
    <row r="2269" spans="2:8" s="319" customFormat="1">
      <c r="B2269" s="566"/>
      <c r="C2269" s="546"/>
      <c r="D2269" s="546"/>
      <c r="F2269" s="266"/>
      <c r="G2269" s="266"/>
      <c r="H2269" s="266"/>
    </row>
    <row r="2270" spans="2:8" s="319" customFormat="1">
      <c r="B2270" s="566"/>
      <c r="C2270" s="546"/>
      <c r="D2270" s="546"/>
      <c r="F2270" s="266"/>
      <c r="G2270" s="266"/>
      <c r="H2270" s="266"/>
    </row>
    <row r="2271" spans="2:8" s="319" customFormat="1">
      <c r="B2271" s="566"/>
      <c r="C2271" s="546"/>
      <c r="D2271" s="546"/>
      <c r="F2271" s="266"/>
      <c r="G2271" s="266"/>
      <c r="H2271" s="266"/>
    </row>
    <row r="2272" spans="2:8" s="319" customFormat="1">
      <c r="B2272" s="566"/>
      <c r="C2272" s="546"/>
      <c r="D2272" s="546"/>
      <c r="F2272" s="266"/>
      <c r="G2272" s="266"/>
      <c r="H2272" s="266"/>
    </row>
    <row r="2273" spans="2:8" s="319" customFormat="1">
      <c r="B2273" s="566"/>
      <c r="C2273" s="546"/>
      <c r="D2273" s="546"/>
      <c r="F2273" s="266"/>
      <c r="G2273" s="266"/>
      <c r="H2273" s="266"/>
    </row>
    <row r="2274" spans="2:8" s="319" customFormat="1">
      <c r="B2274" s="566"/>
      <c r="C2274" s="546"/>
      <c r="D2274" s="546"/>
      <c r="F2274" s="266"/>
      <c r="G2274" s="266"/>
      <c r="H2274" s="266"/>
    </row>
    <row r="2275" spans="2:8" s="319" customFormat="1">
      <c r="B2275" s="566"/>
      <c r="C2275" s="546"/>
      <c r="D2275" s="546"/>
      <c r="F2275" s="266"/>
      <c r="G2275" s="266"/>
      <c r="H2275" s="266"/>
    </row>
    <row r="2276" spans="2:8" s="319" customFormat="1">
      <c r="B2276" s="566"/>
      <c r="C2276" s="546"/>
      <c r="D2276" s="546"/>
      <c r="F2276" s="266"/>
      <c r="G2276" s="266"/>
      <c r="H2276" s="266"/>
    </row>
    <row r="2277" spans="2:8" s="319" customFormat="1">
      <c r="B2277" s="566"/>
      <c r="C2277" s="546"/>
      <c r="D2277" s="546"/>
      <c r="F2277" s="266"/>
      <c r="G2277" s="266"/>
      <c r="H2277" s="266"/>
    </row>
    <row r="2278" spans="2:8" s="319" customFormat="1">
      <c r="B2278" s="566"/>
      <c r="C2278" s="546"/>
      <c r="D2278" s="546"/>
      <c r="F2278" s="266"/>
      <c r="G2278" s="266"/>
      <c r="H2278" s="266"/>
    </row>
    <row r="2279" spans="2:8" s="319" customFormat="1">
      <c r="B2279" s="566"/>
      <c r="C2279" s="546"/>
      <c r="D2279" s="546"/>
      <c r="F2279" s="266"/>
      <c r="G2279" s="266"/>
      <c r="H2279" s="266"/>
    </row>
    <row r="2280" spans="2:8" s="319" customFormat="1">
      <c r="B2280" s="566"/>
      <c r="C2280" s="546"/>
      <c r="D2280" s="546"/>
      <c r="F2280" s="266"/>
      <c r="G2280" s="266"/>
      <c r="H2280" s="266"/>
    </row>
    <row r="2281" spans="2:8" s="319" customFormat="1">
      <c r="B2281" s="566"/>
      <c r="C2281" s="546"/>
      <c r="D2281" s="546"/>
      <c r="F2281" s="266"/>
      <c r="G2281" s="266"/>
      <c r="H2281" s="266"/>
    </row>
    <row r="2282" spans="2:8" s="319" customFormat="1">
      <c r="B2282" s="566"/>
      <c r="C2282" s="546"/>
      <c r="D2282" s="546"/>
      <c r="F2282" s="266"/>
      <c r="G2282" s="266"/>
      <c r="H2282" s="266"/>
    </row>
    <row r="2283" spans="2:8" s="319" customFormat="1">
      <c r="B2283" s="566"/>
      <c r="C2283" s="546"/>
      <c r="D2283" s="546"/>
      <c r="F2283" s="266"/>
      <c r="G2283" s="266"/>
      <c r="H2283" s="266"/>
    </row>
    <row r="2284" spans="2:8" s="319" customFormat="1">
      <c r="B2284" s="566"/>
      <c r="C2284" s="546"/>
      <c r="D2284" s="546"/>
      <c r="F2284" s="266"/>
      <c r="G2284" s="266"/>
      <c r="H2284" s="266"/>
    </row>
    <row r="2285" spans="2:8" s="319" customFormat="1">
      <c r="B2285" s="566"/>
      <c r="C2285" s="546"/>
      <c r="D2285" s="546"/>
      <c r="F2285" s="266"/>
      <c r="G2285" s="266"/>
      <c r="H2285" s="266"/>
    </row>
    <row r="2286" spans="2:8" s="319" customFormat="1">
      <c r="B2286" s="566"/>
      <c r="C2286" s="546"/>
      <c r="D2286" s="546"/>
      <c r="F2286" s="266"/>
      <c r="G2286" s="266"/>
      <c r="H2286" s="266"/>
    </row>
    <row r="2287" spans="2:8" s="319" customFormat="1">
      <c r="B2287" s="566"/>
      <c r="C2287" s="546"/>
      <c r="D2287" s="546"/>
      <c r="F2287" s="266"/>
      <c r="G2287" s="266"/>
      <c r="H2287" s="266"/>
    </row>
    <row r="2288" spans="2:8" s="319" customFormat="1">
      <c r="B2288" s="566"/>
      <c r="C2288" s="546"/>
      <c r="D2288" s="546"/>
      <c r="F2288" s="266"/>
      <c r="G2288" s="266"/>
      <c r="H2288" s="266"/>
    </row>
    <row r="2289" spans="2:8" s="319" customFormat="1">
      <c r="B2289" s="566"/>
      <c r="C2289" s="546"/>
      <c r="D2289" s="546"/>
      <c r="F2289" s="266"/>
      <c r="G2289" s="266"/>
      <c r="H2289" s="266"/>
    </row>
    <row r="2290" spans="2:8" s="319" customFormat="1">
      <c r="B2290" s="566"/>
      <c r="C2290" s="546"/>
      <c r="D2290" s="546"/>
      <c r="F2290" s="266"/>
      <c r="G2290" s="266"/>
      <c r="H2290" s="266"/>
    </row>
    <row r="2291" spans="2:8" s="319" customFormat="1">
      <c r="B2291" s="566"/>
      <c r="C2291" s="546"/>
      <c r="D2291" s="546"/>
      <c r="F2291" s="266"/>
      <c r="G2291" s="266"/>
      <c r="H2291" s="266"/>
    </row>
    <row r="2292" spans="2:8" s="319" customFormat="1">
      <c r="B2292" s="566"/>
      <c r="C2292" s="546"/>
      <c r="D2292" s="546"/>
      <c r="F2292" s="266"/>
      <c r="G2292" s="266"/>
      <c r="H2292" s="266"/>
    </row>
    <row r="2293" spans="2:8" s="319" customFormat="1">
      <c r="B2293" s="566"/>
      <c r="C2293" s="546"/>
      <c r="D2293" s="546"/>
      <c r="F2293" s="266"/>
      <c r="G2293" s="266"/>
      <c r="H2293" s="266"/>
    </row>
    <row r="2294" spans="2:8" s="319" customFormat="1">
      <c r="B2294" s="566"/>
      <c r="C2294" s="546"/>
      <c r="D2294" s="546"/>
      <c r="F2294" s="266"/>
      <c r="G2294" s="266"/>
      <c r="H2294" s="266"/>
    </row>
    <row r="2295" spans="2:8" s="319" customFormat="1">
      <c r="B2295" s="566"/>
      <c r="C2295" s="546"/>
      <c r="D2295" s="546"/>
      <c r="F2295" s="266"/>
      <c r="G2295" s="266"/>
      <c r="H2295" s="266"/>
    </row>
    <row r="2296" spans="2:8" s="319" customFormat="1">
      <c r="B2296" s="566"/>
      <c r="C2296" s="546"/>
      <c r="D2296" s="546"/>
      <c r="F2296" s="266"/>
      <c r="G2296" s="266"/>
      <c r="H2296" s="266"/>
    </row>
    <row r="2297" spans="2:8" s="319" customFormat="1">
      <c r="B2297" s="566"/>
      <c r="C2297" s="546"/>
      <c r="D2297" s="546"/>
      <c r="F2297" s="266"/>
      <c r="G2297" s="266"/>
      <c r="H2297" s="266"/>
    </row>
    <row r="2298" spans="2:8" s="319" customFormat="1">
      <c r="B2298" s="566"/>
      <c r="C2298" s="546"/>
      <c r="D2298" s="546"/>
      <c r="F2298" s="266"/>
      <c r="G2298" s="266"/>
      <c r="H2298" s="266"/>
    </row>
    <row r="2299" spans="2:8" s="319" customFormat="1">
      <c r="B2299" s="566"/>
      <c r="C2299" s="546"/>
      <c r="D2299" s="546"/>
      <c r="F2299" s="266"/>
      <c r="G2299" s="266"/>
      <c r="H2299" s="266"/>
    </row>
    <row r="2300" spans="2:8" s="319" customFormat="1">
      <c r="B2300" s="566"/>
      <c r="C2300" s="546"/>
      <c r="D2300" s="546"/>
      <c r="F2300" s="266"/>
      <c r="G2300" s="266"/>
      <c r="H2300" s="266"/>
    </row>
    <row r="2301" spans="2:8" s="319" customFormat="1">
      <c r="B2301" s="566"/>
      <c r="C2301" s="546"/>
      <c r="D2301" s="546"/>
      <c r="F2301" s="266"/>
      <c r="G2301" s="266"/>
      <c r="H2301" s="266"/>
    </row>
    <row r="2302" spans="2:8" s="319" customFormat="1">
      <c r="B2302" s="566"/>
      <c r="C2302" s="546"/>
      <c r="D2302" s="546"/>
      <c r="F2302" s="266"/>
      <c r="G2302" s="266"/>
      <c r="H2302" s="266"/>
    </row>
    <row r="2303" spans="2:8" s="319" customFormat="1">
      <c r="B2303" s="566"/>
      <c r="C2303" s="546"/>
      <c r="D2303" s="546"/>
      <c r="F2303" s="266"/>
      <c r="G2303" s="266"/>
      <c r="H2303" s="266"/>
    </row>
    <row r="2304" spans="2:8" s="319" customFormat="1">
      <c r="B2304" s="566"/>
      <c r="C2304" s="546"/>
      <c r="D2304" s="546"/>
      <c r="F2304" s="266"/>
      <c r="G2304" s="266"/>
      <c r="H2304" s="266"/>
    </row>
    <row r="2305" spans="2:8" s="319" customFormat="1">
      <c r="B2305" s="566"/>
      <c r="C2305" s="546"/>
      <c r="D2305" s="546"/>
      <c r="F2305" s="266"/>
      <c r="G2305" s="266"/>
      <c r="H2305" s="266"/>
    </row>
    <row r="2306" spans="2:8" s="319" customFormat="1">
      <c r="B2306" s="566"/>
      <c r="C2306" s="546"/>
      <c r="D2306" s="546"/>
      <c r="F2306" s="266"/>
      <c r="G2306" s="266"/>
      <c r="H2306" s="266"/>
    </row>
    <row r="2307" spans="2:8" s="319" customFormat="1">
      <c r="B2307" s="566"/>
      <c r="C2307" s="546"/>
      <c r="D2307" s="546"/>
      <c r="F2307" s="266"/>
      <c r="G2307" s="266"/>
      <c r="H2307" s="266"/>
    </row>
    <row r="2308" spans="2:8" s="319" customFormat="1">
      <c r="B2308" s="566"/>
      <c r="C2308" s="546"/>
      <c r="D2308" s="546"/>
      <c r="F2308" s="266"/>
      <c r="G2308" s="266"/>
      <c r="H2308" s="266"/>
    </row>
    <row r="2309" spans="2:8" s="319" customFormat="1">
      <c r="B2309" s="566"/>
      <c r="C2309" s="546"/>
      <c r="D2309" s="546"/>
      <c r="F2309" s="266"/>
      <c r="G2309" s="266"/>
      <c r="H2309" s="266"/>
    </row>
    <row r="2310" spans="2:8" s="319" customFormat="1">
      <c r="B2310" s="566"/>
      <c r="C2310" s="546"/>
      <c r="D2310" s="546"/>
      <c r="F2310" s="266"/>
      <c r="G2310" s="266"/>
      <c r="H2310" s="266"/>
    </row>
    <row r="2311" spans="2:8" s="319" customFormat="1">
      <c r="B2311" s="566"/>
      <c r="C2311" s="546"/>
      <c r="D2311" s="546"/>
      <c r="F2311" s="266"/>
      <c r="G2311" s="266"/>
      <c r="H2311" s="266"/>
    </row>
    <row r="2312" spans="2:8" s="319" customFormat="1">
      <c r="B2312" s="566"/>
      <c r="C2312" s="546"/>
      <c r="D2312" s="546"/>
      <c r="F2312" s="266"/>
      <c r="G2312" s="266"/>
      <c r="H2312" s="266"/>
    </row>
    <row r="2313" spans="2:8" s="319" customFormat="1">
      <c r="B2313" s="566"/>
      <c r="C2313" s="546"/>
      <c r="D2313" s="546"/>
      <c r="F2313" s="266"/>
      <c r="G2313" s="266"/>
      <c r="H2313" s="266"/>
    </row>
    <row r="2314" spans="2:8" s="319" customFormat="1">
      <c r="B2314" s="566"/>
      <c r="C2314" s="546"/>
      <c r="D2314" s="546"/>
      <c r="F2314" s="266"/>
      <c r="G2314" s="266"/>
      <c r="H2314" s="266"/>
    </row>
    <row r="2315" spans="2:8" s="319" customFormat="1">
      <c r="B2315" s="566"/>
      <c r="C2315" s="546"/>
      <c r="D2315" s="546"/>
      <c r="F2315" s="266"/>
      <c r="G2315" s="266"/>
      <c r="H2315" s="266"/>
    </row>
    <row r="2316" spans="2:8" s="319" customFormat="1">
      <c r="B2316" s="566"/>
      <c r="C2316" s="546"/>
      <c r="D2316" s="546"/>
      <c r="F2316" s="266"/>
      <c r="G2316" s="266"/>
      <c r="H2316" s="266"/>
    </row>
    <row r="2317" spans="2:8" s="319" customFormat="1">
      <c r="B2317" s="566"/>
      <c r="C2317" s="546"/>
      <c r="D2317" s="546"/>
      <c r="F2317" s="266"/>
      <c r="G2317" s="266"/>
      <c r="H2317" s="266"/>
    </row>
    <row r="2318" spans="2:8" s="319" customFormat="1">
      <c r="B2318" s="566"/>
      <c r="C2318" s="546"/>
      <c r="D2318" s="546"/>
      <c r="F2318" s="266"/>
      <c r="G2318" s="266"/>
      <c r="H2318" s="266"/>
    </row>
    <row r="2319" spans="2:8" s="319" customFormat="1">
      <c r="B2319" s="566"/>
      <c r="C2319" s="546"/>
      <c r="D2319" s="546"/>
      <c r="F2319" s="266"/>
      <c r="G2319" s="266"/>
      <c r="H2319" s="266"/>
    </row>
    <row r="2320" spans="2:8" s="319" customFormat="1">
      <c r="B2320" s="566"/>
      <c r="C2320" s="546"/>
      <c r="D2320" s="546"/>
      <c r="F2320" s="266"/>
      <c r="G2320" s="266"/>
      <c r="H2320" s="266"/>
    </row>
    <row r="2321" spans="2:8" s="319" customFormat="1">
      <c r="B2321" s="566"/>
      <c r="C2321" s="546"/>
      <c r="D2321" s="546"/>
      <c r="F2321" s="266"/>
      <c r="G2321" s="266"/>
      <c r="H2321" s="266"/>
    </row>
    <row r="2322" spans="2:8" s="319" customFormat="1">
      <c r="B2322" s="566"/>
      <c r="C2322" s="546"/>
      <c r="D2322" s="546"/>
      <c r="F2322" s="266"/>
      <c r="G2322" s="266"/>
      <c r="H2322" s="266"/>
    </row>
    <row r="2323" spans="2:8" s="319" customFormat="1">
      <c r="B2323" s="566"/>
      <c r="C2323" s="546"/>
      <c r="D2323" s="546"/>
      <c r="F2323" s="266"/>
      <c r="G2323" s="266"/>
      <c r="H2323" s="266"/>
    </row>
    <row r="2324" spans="2:8" s="319" customFormat="1">
      <c r="B2324" s="566"/>
      <c r="C2324" s="546"/>
      <c r="D2324" s="546"/>
      <c r="F2324" s="266"/>
      <c r="G2324" s="266"/>
      <c r="H2324" s="266"/>
    </row>
    <row r="2325" spans="2:8" s="319" customFormat="1">
      <c r="B2325" s="566"/>
      <c r="C2325" s="546"/>
      <c r="D2325" s="546"/>
      <c r="F2325" s="266"/>
      <c r="G2325" s="266"/>
      <c r="H2325" s="266"/>
    </row>
    <row r="2326" spans="2:8" s="319" customFormat="1">
      <c r="B2326" s="566"/>
      <c r="C2326" s="546"/>
      <c r="D2326" s="546"/>
      <c r="F2326" s="266"/>
      <c r="G2326" s="266"/>
      <c r="H2326" s="266"/>
    </row>
    <row r="2327" spans="2:8" s="319" customFormat="1">
      <c r="B2327" s="566"/>
      <c r="C2327" s="546"/>
      <c r="D2327" s="546"/>
      <c r="F2327" s="266"/>
      <c r="G2327" s="266"/>
      <c r="H2327" s="266"/>
    </row>
    <row r="2328" spans="2:8" s="319" customFormat="1">
      <c r="B2328" s="566"/>
      <c r="C2328" s="546"/>
      <c r="D2328" s="546"/>
      <c r="F2328" s="266"/>
      <c r="G2328" s="266"/>
      <c r="H2328" s="266"/>
    </row>
    <row r="2329" spans="2:8" s="319" customFormat="1">
      <c r="B2329" s="566"/>
      <c r="C2329" s="546"/>
      <c r="D2329" s="546"/>
      <c r="F2329" s="266"/>
      <c r="G2329" s="266"/>
      <c r="H2329" s="266"/>
    </row>
    <row r="2330" spans="2:8" s="319" customFormat="1">
      <c r="B2330" s="566"/>
      <c r="C2330" s="546"/>
      <c r="D2330" s="546"/>
      <c r="F2330" s="266"/>
      <c r="G2330" s="266"/>
      <c r="H2330" s="266"/>
    </row>
    <row r="2331" spans="2:8" s="319" customFormat="1">
      <c r="B2331" s="566"/>
      <c r="C2331" s="546"/>
      <c r="D2331" s="546"/>
      <c r="F2331" s="266"/>
      <c r="G2331" s="266"/>
      <c r="H2331" s="266"/>
    </row>
    <row r="2332" spans="2:8" s="319" customFormat="1">
      <c r="B2332" s="566"/>
      <c r="C2332" s="546"/>
      <c r="D2332" s="546"/>
      <c r="F2332" s="266"/>
      <c r="G2332" s="266"/>
      <c r="H2332" s="266"/>
    </row>
    <row r="2333" spans="2:8" s="319" customFormat="1">
      <c r="B2333" s="566"/>
      <c r="C2333" s="546"/>
      <c r="D2333" s="546"/>
      <c r="F2333" s="266"/>
      <c r="G2333" s="266"/>
      <c r="H2333" s="266"/>
    </row>
    <row r="2334" spans="2:8" s="319" customFormat="1">
      <c r="B2334" s="566"/>
      <c r="C2334" s="546"/>
      <c r="D2334" s="546"/>
      <c r="F2334" s="266"/>
      <c r="G2334" s="266"/>
      <c r="H2334" s="266"/>
    </row>
    <row r="2335" spans="2:8" s="319" customFormat="1">
      <c r="B2335" s="566"/>
      <c r="C2335" s="546"/>
      <c r="D2335" s="546"/>
      <c r="F2335" s="266"/>
      <c r="G2335" s="266"/>
      <c r="H2335" s="266"/>
    </row>
    <row r="2336" spans="2:8" s="319" customFormat="1">
      <c r="B2336" s="566"/>
      <c r="C2336" s="546"/>
      <c r="D2336" s="546"/>
      <c r="F2336" s="266"/>
      <c r="G2336" s="266"/>
      <c r="H2336" s="266"/>
    </row>
    <row r="2337" spans="2:8" s="319" customFormat="1">
      <c r="B2337" s="566"/>
      <c r="C2337" s="546"/>
      <c r="D2337" s="546"/>
      <c r="F2337" s="266"/>
      <c r="G2337" s="266"/>
      <c r="H2337" s="266"/>
    </row>
    <row r="2338" spans="2:8" s="319" customFormat="1">
      <c r="B2338" s="566"/>
      <c r="C2338" s="546"/>
      <c r="D2338" s="546"/>
      <c r="F2338" s="266"/>
      <c r="G2338" s="266"/>
      <c r="H2338" s="266"/>
    </row>
    <row r="2339" spans="2:8" s="319" customFormat="1">
      <c r="B2339" s="566"/>
      <c r="C2339" s="546"/>
      <c r="D2339" s="546"/>
      <c r="F2339" s="266"/>
      <c r="G2339" s="266"/>
      <c r="H2339" s="266"/>
    </row>
    <row r="2340" spans="2:8" s="319" customFormat="1">
      <c r="B2340" s="566"/>
      <c r="C2340" s="546"/>
      <c r="D2340" s="546"/>
      <c r="F2340" s="266"/>
      <c r="G2340" s="266"/>
      <c r="H2340" s="266"/>
    </row>
    <row r="2341" spans="2:8" s="319" customFormat="1">
      <c r="B2341" s="566"/>
      <c r="C2341" s="546"/>
      <c r="D2341" s="546"/>
      <c r="F2341" s="266"/>
      <c r="G2341" s="266"/>
      <c r="H2341" s="266"/>
    </row>
    <row r="2342" spans="2:8" s="319" customFormat="1">
      <c r="B2342" s="566"/>
      <c r="C2342" s="546"/>
      <c r="D2342" s="546"/>
      <c r="F2342" s="266"/>
      <c r="G2342" s="266"/>
      <c r="H2342" s="266"/>
    </row>
    <row r="2343" spans="2:8" s="319" customFormat="1">
      <c r="B2343" s="566"/>
      <c r="C2343" s="546"/>
      <c r="D2343" s="546"/>
      <c r="F2343" s="266"/>
      <c r="G2343" s="266"/>
      <c r="H2343" s="266"/>
    </row>
    <row r="2344" spans="2:8" s="319" customFormat="1">
      <c r="B2344" s="566"/>
      <c r="C2344" s="546"/>
      <c r="D2344" s="546"/>
      <c r="F2344" s="266"/>
      <c r="G2344" s="266"/>
      <c r="H2344" s="266"/>
    </row>
    <row r="2345" spans="2:8" s="319" customFormat="1">
      <c r="B2345" s="566"/>
      <c r="C2345" s="546"/>
      <c r="D2345" s="546"/>
      <c r="F2345" s="266"/>
      <c r="G2345" s="266"/>
      <c r="H2345" s="266"/>
    </row>
    <row r="2346" spans="2:8" s="319" customFormat="1">
      <c r="B2346" s="566"/>
      <c r="C2346" s="546"/>
      <c r="D2346" s="546"/>
      <c r="F2346" s="266"/>
      <c r="G2346" s="266"/>
      <c r="H2346" s="266"/>
    </row>
    <row r="2347" spans="2:8" s="319" customFormat="1">
      <c r="B2347" s="566"/>
      <c r="C2347" s="546"/>
      <c r="D2347" s="546"/>
      <c r="F2347" s="266"/>
      <c r="G2347" s="266"/>
      <c r="H2347" s="266"/>
    </row>
    <row r="2348" spans="2:8" s="319" customFormat="1">
      <c r="B2348" s="566"/>
      <c r="C2348" s="546"/>
      <c r="D2348" s="546"/>
      <c r="F2348" s="266"/>
      <c r="G2348" s="266"/>
      <c r="H2348" s="266"/>
    </row>
    <row r="2349" spans="2:8" s="319" customFormat="1">
      <c r="B2349" s="566"/>
      <c r="C2349" s="546"/>
      <c r="D2349" s="546"/>
      <c r="F2349" s="266"/>
      <c r="G2349" s="266"/>
      <c r="H2349" s="266"/>
    </row>
    <row r="2350" spans="2:8" s="319" customFormat="1">
      <c r="B2350" s="566"/>
      <c r="C2350" s="546"/>
      <c r="D2350" s="546"/>
      <c r="F2350" s="266"/>
      <c r="G2350" s="266"/>
      <c r="H2350" s="266"/>
    </row>
    <row r="2351" spans="2:8" s="319" customFormat="1">
      <c r="B2351" s="566"/>
      <c r="C2351" s="546"/>
      <c r="D2351" s="546"/>
      <c r="F2351" s="266"/>
      <c r="G2351" s="266"/>
      <c r="H2351" s="266"/>
    </row>
    <row r="2352" spans="2:8" s="319" customFormat="1">
      <c r="B2352" s="566"/>
      <c r="C2352" s="546"/>
      <c r="D2352" s="546"/>
      <c r="F2352" s="266"/>
      <c r="G2352" s="266"/>
      <c r="H2352" s="266"/>
    </row>
    <row r="2353" spans="2:8" s="319" customFormat="1">
      <c r="B2353" s="566"/>
      <c r="C2353" s="546"/>
      <c r="D2353" s="546"/>
      <c r="F2353" s="266"/>
      <c r="G2353" s="266"/>
      <c r="H2353" s="266"/>
    </row>
    <row r="2354" spans="2:8" s="319" customFormat="1">
      <c r="B2354" s="566"/>
      <c r="C2354" s="546"/>
      <c r="D2354" s="546"/>
      <c r="F2354" s="266"/>
      <c r="G2354" s="266"/>
      <c r="H2354" s="266"/>
    </row>
    <row r="2355" spans="2:8" s="319" customFormat="1">
      <c r="B2355" s="566"/>
      <c r="C2355" s="546"/>
      <c r="D2355" s="546"/>
      <c r="F2355" s="266"/>
      <c r="G2355" s="266"/>
      <c r="H2355" s="266"/>
    </row>
    <row r="2356" spans="2:8" s="319" customFormat="1">
      <c r="B2356" s="566"/>
      <c r="C2356" s="546"/>
      <c r="D2356" s="546"/>
      <c r="F2356" s="266"/>
      <c r="G2356" s="266"/>
      <c r="H2356" s="266"/>
    </row>
    <row r="2357" spans="2:8" s="319" customFormat="1">
      <c r="B2357" s="566"/>
      <c r="C2357" s="546"/>
      <c r="D2357" s="546"/>
      <c r="F2357" s="266"/>
      <c r="G2357" s="266"/>
      <c r="H2357" s="266"/>
    </row>
    <row r="2358" spans="2:8" s="319" customFormat="1">
      <c r="B2358" s="566"/>
      <c r="C2358" s="546"/>
      <c r="D2358" s="546"/>
      <c r="F2358" s="266"/>
      <c r="G2358" s="266"/>
      <c r="H2358" s="266"/>
    </row>
    <row r="2359" spans="2:8" s="319" customFormat="1">
      <c r="B2359" s="566"/>
      <c r="C2359" s="546"/>
      <c r="D2359" s="546"/>
      <c r="F2359" s="266"/>
      <c r="G2359" s="266"/>
      <c r="H2359" s="266"/>
    </row>
    <row r="2360" spans="2:8" s="319" customFormat="1">
      <c r="B2360" s="566"/>
      <c r="C2360" s="546"/>
      <c r="D2360" s="546"/>
      <c r="F2360" s="266"/>
      <c r="G2360" s="266"/>
      <c r="H2360" s="266"/>
    </row>
    <row r="2361" spans="2:8" s="319" customFormat="1">
      <c r="B2361" s="566"/>
      <c r="C2361" s="546"/>
      <c r="D2361" s="546"/>
      <c r="F2361" s="266"/>
      <c r="G2361" s="266"/>
      <c r="H2361" s="266"/>
    </row>
    <row r="2362" spans="2:8" s="319" customFormat="1">
      <c r="B2362" s="566"/>
      <c r="C2362" s="546"/>
      <c r="D2362" s="546"/>
      <c r="F2362" s="266"/>
      <c r="G2362" s="266"/>
      <c r="H2362" s="266"/>
    </row>
    <row r="2363" spans="2:8" s="319" customFormat="1">
      <c r="B2363" s="566"/>
      <c r="C2363" s="546"/>
      <c r="D2363" s="546"/>
      <c r="F2363" s="266"/>
      <c r="G2363" s="266"/>
      <c r="H2363" s="266"/>
    </row>
    <row r="2364" spans="2:8" s="319" customFormat="1">
      <c r="B2364" s="566"/>
      <c r="C2364" s="546"/>
      <c r="D2364" s="546"/>
      <c r="F2364" s="266"/>
      <c r="G2364" s="266"/>
      <c r="H2364" s="266"/>
    </row>
    <row r="2365" spans="2:8" s="319" customFormat="1">
      <c r="B2365" s="566"/>
      <c r="C2365" s="546"/>
      <c r="D2365" s="546"/>
      <c r="F2365" s="266"/>
      <c r="G2365" s="266"/>
      <c r="H2365" s="266"/>
    </row>
    <row r="2366" spans="2:8" s="319" customFormat="1">
      <c r="B2366" s="566"/>
      <c r="C2366" s="546"/>
      <c r="D2366" s="546"/>
      <c r="F2366" s="266"/>
      <c r="G2366" s="266"/>
      <c r="H2366" s="266"/>
    </row>
    <row r="2367" spans="2:8" s="319" customFormat="1">
      <c r="B2367" s="566"/>
      <c r="C2367" s="546"/>
      <c r="D2367" s="546"/>
      <c r="F2367" s="266"/>
      <c r="G2367" s="266"/>
      <c r="H2367" s="266"/>
    </row>
    <row r="2368" spans="2:8" s="319" customFormat="1">
      <c r="B2368" s="566"/>
      <c r="C2368" s="546"/>
      <c r="D2368" s="546"/>
      <c r="F2368" s="266"/>
      <c r="G2368" s="266"/>
      <c r="H2368" s="266"/>
    </row>
    <row r="2369" spans="2:8" s="319" customFormat="1">
      <c r="B2369" s="566"/>
      <c r="C2369" s="546"/>
      <c r="D2369" s="546"/>
      <c r="F2369" s="266"/>
      <c r="G2369" s="266"/>
      <c r="H2369" s="266"/>
    </row>
    <row r="2370" spans="2:8" s="319" customFormat="1">
      <c r="B2370" s="566"/>
      <c r="C2370" s="546"/>
      <c r="D2370" s="546"/>
      <c r="F2370" s="266"/>
      <c r="G2370" s="266"/>
      <c r="H2370" s="266"/>
    </row>
    <row r="2371" spans="2:8" s="319" customFormat="1">
      <c r="B2371" s="566"/>
      <c r="C2371" s="546"/>
      <c r="D2371" s="546"/>
      <c r="F2371" s="266"/>
      <c r="G2371" s="266"/>
      <c r="H2371" s="266"/>
    </row>
    <row r="2372" spans="2:8" s="319" customFormat="1">
      <c r="B2372" s="566"/>
      <c r="C2372" s="546"/>
      <c r="D2372" s="546"/>
      <c r="F2372" s="266"/>
      <c r="G2372" s="266"/>
      <c r="H2372" s="266"/>
    </row>
    <row r="2373" spans="2:8" s="319" customFormat="1">
      <c r="B2373" s="566"/>
      <c r="C2373" s="546"/>
      <c r="D2373" s="546"/>
      <c r="F2373" s="266"/>
      <c r="G2373" s="266"/>
      <c r="H2373" s="266"/>
    </row>
    <row r="2374" spans="2:8" s="319" customFormat="1">
      <c r="B2374" s="566"/>
      <c r="C2374" s="546"/>
      <c r="D2374" s="546"/>
      <c r="F2374" s="266"/>
      <c r="G2374" s="266"/>
      <c r="H2374" s="266"/>
    </row>
    <row r="2375" spans="2:8" s="319" customFormat="1">
      <c r="B2375" s="566"/>
      <c r="C2375" s="546"/>
      <c r="D2375" s="546"/>
      <c r="F2375" s="266"/>
      <c r="G2375" s="266"/>
      <c r="H2375" s="266"/>
    </row>
    <row r="2376" spans="2:8" s="319" customFormat="1">
      <c r="B2376" s="566"/>
      <c r="C2376" s="546"/>
      <c r="D2376" s="546"/>
      <c r="F2376" s="266"/>
      <c r="G2376" s="266"/>
      <c r="H2376" s="266"/>
    </row>
    <row r="2377" spans="2:8" s="319" customFormat="1">
      <c r="B2377" s="566"/>
      <c r="C2377" s="546"/>
      <c r="D2377" s="546"/>
      <c r="F2377" s="266"/>
      <c r="G2377" s="266"/>
      <c r="H2377" s="266"/>
    </row>
    <row r="2378" spans="2:8" s="319" customFormat="1">
      <c r="B2378" s="566"/>
      <c r="C2378" s="546"/>
      <c r="D2378" s="546"/>
      <c r="F2378" s="266"/>
      <c r="G2378" s="266"/>
      <c r="H2378" s="266"/>
    </row>
    <row r="2379" spans="2:8" s="319" customFormat="1">
      <c r="B2379" s="566"/>
      <c r="C2379" s="546"/>
      <c r="D2379" s="546"/>
      <c r="F2379" s="266"/>
      <c r="G2379" s="266"/>
      <c r="H2379" s="266"/>
    </row>
    <row r="2380" spans="2:8" s="319" customFormat="1">
      <c r="B2380" s="566"/>
      <c r="C2380" s="546"/>
      <c r="D2380" s="546"/>
      <c r="F2380" s="266"/>
      <c r="G2380" s="266"/>
      <c r="H2380" s="266"/>
    </row>
    <row r="2381" spans="2:8" s="319" customFormat="1">
      <c r="B2381" s="566"/>
      <c r="C2381" s="546"/>
      <c r="D2381" s="546"/>
      <c r="F2381" s="266"/>
      <c r="G2381" s="266"/>
      <c r="H2381" s="266"/>
    </row>
    <row r="2382" spans="2:8" s="319" customFormat="1">
      <c r="B2382" s="566"/>
      <c r="C2382" s="546"/>
      <c r="D2382" s="546"/>
      <c r="F2382" s="266"/>
      <c r="G2382" s="266"/>
      <c r="H2382" s="266"/>
    </row>
    <row r="2383" spans="2:8" s="319" customFormat="1">
      <c r="B2383" s="566"/>
      <c r="C2383" s="546"/>
      <c r="D2383" s="546"/>
      <c r="F2383" s="266"/>
      <c r="G2383" s="266"/>
      <c r="H2383" s="266"/>
    </row>
    <row r="2384" spans="2:8" s="319" customFormat="1">
      <c r="B2384" s="566"/>
      <c r="C2384" s="546"/>
      <c r="D2384" s="546"/>
      <c r="F2384" s="266"/>
      <c r="G2384" s="266"/>
      <c r="H2384" s="266"/>
    </row>
    <row r="2385" spans="2:8" s="319" customFormat="1">
      <c r="B2385" s="566"/>
      <c r="C2385" s="546"/>
      <c r="D2385" s="546"/>
      <c r="F2385" s="266"/>
      <c r="G2385" s="266"/>
      <c r="H2385" s="266"/>
    </row>
    <row r="2386" spans="2:8" s="319" customFormat="1">
      <c r="B2386" s="566"/>
      <c r="C2386" s="546"/>
      <c r="D2386" s="546"/>
      <c r="F2386" s="266"/>
      <c r="G2386" s="266"/>
      <c r="H2386" s="266"/>
    </row>
    <row r="2387" spans="2:8" s="319" customFormat="1">
      <c r="B2387" s="566"/>
      <c r="C2387" s="546"/>
      <c r="D2387" s="546"/>
      <c r="F2387" s="266"/>
      <c r="G2387" s="266"/>
      <c r="H2387" s="266"/>
    </row>
    <row r="2388" spans="2:8" s="319" customFormat="1">
      <c r="B2388" s="566"/>
      <c r="C2388" s="546"/>
      <c r="D2388" s="546"/>
      <c r="F2388" s="266"/>
      <c r="G2388" s="266"/>
      <c r="H2388" s="266"/>
    </row>
    <row r="2389" spans="2:8" s="319" customFormat="1">
      <c r="B2389" s="566"/>
      <c r="C2389" s="546"/>
      <c r="D2389" s="546"/>
      <c r="F2389" s="266"/>
      <c r="G2389" s="266"/>
      <c r="H2389" s="266"/>
    </row>
    <row r="2390" spans="2:8" s="319" customFormat="1">
      <c r="B2390" s="566"/>
      <c r="C2390" s="546"/>
      <c r="D2390" s="546"/>
      <c r="F2390" s="266"/>
      <c r="G2390" s="266"/>
      <c r="H2390" s="266"/>
    </row>
    <row r="2391" spans="2:8" s="319" customFormat="1">
      <c r="B2391" s="566"/>
      <c r="C2391" s="546"/>
      <c r="D2391" s="546"/>
      <c r="F2391" s="266"/>
      <c r="G2391" s="266"/>
      <c r="H2391" s="266"/>
    </row>
    <row r="2392" spans="2:8" s="319" customFormat="1">
      <c r="B2392" s="566"/>
      <c r="C2392" s="546"/>
      <c r="D2392" s="546"/>
      <c r="F2392" s="266"/>
      <c r="G2392" s="266"/>
      <c r="H2392" s="266"/>
    </row>
    <row r="2393" spans="2:8" s="319" customFormat="1">
      <c r="B2393" s="566"/>
      <c r="C2393" s="546"/>
      <c r="D2393" s="546"/>
      <c r="F2393" s="266"/>
      <c r="G2393" s="266"/>
      <c r="H2393" s="266"/>
    </row>
    <row r="2394" spans="2:8" s="319" customFormat="1">
      <c r="B2394" s="566"/>
      <c r="C2394" s="546"/>
      <c r="D2394" s="546"/>
      <c r="F2394" s="266"/>
      <c r="G2394" s="266"/>
      <c r="H2394" s="266"/>
    </row>
    <row r="2395" spans="2:8" s="319" customFormat="1">
      <c r="B2395" s="566"/>
      <c r="C2395" s="546"/>
      <c r="D2395" s="546"/>
      <c r="F2395" s="266"/>
      <c r="G2395" s="266"/>
      <c r="H2395" s="266"/>
    </row>
    <row r="2396" spans="2:8" s="319" customFormat="1">
      <c r="B2396" s="566"/>
      <c r="C2396" s="546"/>
      <c r="D2396" s="546"/>
      <c r="F2396" s="266"/>
      <c r="G2396" s="266"/>
      <c r="H2396" s="266"/>
    </row>
    <row r="2397" spans="2:8" s="319" customFormat="1">
      <c r="B2397" s="566"/>
      <c r="C2397" s="546"/>
      <c r="D2397" s="546"/>
      <c r="F2397" s="266"/>
      <c r="G2397" s="266"/>
      <c r="H2397" s="266"/>
    </row>
    <row r="2398" spans="2:8" s="319" customFormat="1">
      <c r="B2398" s="566"/>
      <c r="C2398" s="546"/>
      <c r="D2398" s="546"/>
      <c r="F2398" s="266"/>
      <c r="G2398" s="266"/>
      <c r="H2398" s="266"/>
    </row>
    <row r="2399" spans="2:8" s="319" customFormat="1">
      <c r="B2399" s="566"/>
      <c r="C2399" s="546"/>
      <c r="D2399" s="546"/>
      <c r="F2399" s="266"/>
      <c r="G2399" s="266"/>
      <c r="H2399" s="266"/>
    </row>
    <row r="2400" spans="2:8" s="319" customFormat="1">
      <c r="B2400" s="566"/>
      <c r="C2400" s="546"/>
      <c r="D2400" s="546"/>
      <c r="F2400" s="266"/>
      <c r="G2400" s="266"/>
      <c r="H2400" s="266"/>
    </row>
    <row r="2401" spans="2:8" s="319" customFormat="1">
      <c r="B2401" s="566"/>
      <c r="C2401" s="546"/>
      <c r="D2401" s="546"/>
      <c r="F2401" s="266"/>
      <c r="G2401" s="266"/>
      <c r="H2401" s="266"/>
    </row>
    <row r="2402" spans="2:8" s="319" customFormat="1">
      <c r="B2402" s="566"/>
      <c r="C2402" s="546"/>
      <c r="D2402" s="546"/>
      <c r="F2402" s="266"/>
      <c r="G2402" s="266"/>
      <c r="H2402" s="266"/>
    </row>
    <row r="2403" spans="2:8" s="319" customFormat="1">
      <c r="B2403" s="566"/>
      <c r="C2403" s="546"/>
      <c r="D2403" s="546"/>
      <c r="F2403" s="266"/>
      <c r="G2403" s="266"/>
      <c r="H2403" s="266"/>
    </row>
    <row r="2404" spans="2:8" s="319" customFormat="1">
      <c r="B2404" s="566"/>
      <c r="C2404" s="546"/>
      <c r="D2404" s="546"/>
      <c r="F2404" s="266"/>
      <c r="G2404" s="266"/>
      <c r="H2404" s="266"/>
    </row>
    <row r="2405" spans="2:8" s="319" customFormat="1">
      <c r="B2405" s="566"/>
      <c r="C2405" s="546"/>
      <c r="D2405" s="546"/>
      <c r="F2405" s="266"/>
      <c r="G2405" s="266"/>
      <c r="H2405" s="266"/>
    </row>
    <row r="2406" spans="2:8" s="319" customFormat="1">
      <c r="B2406" s="566"/>
      <c r="C2406" s="546"/>
      <c r="D2406" s="546"/>
      <c r="F2406" s="266"/>
      <c r="G2406" s="266"/>
      <c r="H2406" s="266"/>
    </row>
    <row r="2407" spans="2:8" s="319" customFormat="1">
      <c r="B2407" s="566"/>
      <c r="C2407" s="546"/>
      <c r="D2407" s="546"/>
      <c r="F2407" s="266"/>
      <c r="G2407" s="266"/>
      <c r="H2407" s="266"/>
    </row>
    <row r="2408" spans="2:8" s="319" customFormat="1">
      <c r="B2408" s="566"/>
      <c r="C2408" s="546"/>
      <c r="D2408" s="546"/>
      <c r="F2408" s="266"/>
      <c r="G2408" s="266"/>
      <c r="H2408" s="266"/>
    </row>
    <row r="2409" spans="2:8" s="319" customFormat="1">
      <c r="B2409" s="566"/>
      <c r="C2409" s="546"/>
      <c r="D2409" s="546"/>
      <c r="F2409" s="266"/>
      <c r="G2409" s="266"/>
      <c r="H2409" s="266"/>
    </row>
    <row r="2410" spans="2:8" s="319" customFormat="1">
      <c r="B2410" s="566"/>
      <c r="C2410" s="546"/>
      <c r="D2410" s="546"/>
      <c r="F2410" s="266"/>
      <c r="G2410" s="266"/>
      <c r="H2410" s="266"/>
    </row>
    <row r="2411" spans="2:8" s="319" customFormat="1">
      <c r="B2411" s="566"/>
      <c r="C2411" s="546"/>
      <c r="D2411" s="546"/>
      <c r="F2411" s="266"/>
      <c r="G2411" s="266"/>
      <c r="H2411" s="266"/>
    </row>
    <row r="2412" spans="2:8" s="319" customFormat="1">
      <c r="B2412" s="566"/>
      <c r="C2412" s="546"/>
      <c r="D2412" s="546"/>
      <c r="F2412" s="266"/>
      <c r="G2412" s="266"/>
      <c r="H2412" s="266"/>
    </row>
    <row r="2413" spans="2:8" s="319" customFormat="1">
      <c r="B2413" s="566"/>
      <c r="C2413" s="546"/>
      <c r="D2413" s="546"/>
      <c r="F2413" s="266"/>
      <c r="G2413" s="266"/>
      <c r="H2413" s="266"/>
    </row>
    <row r="2414" spans="2:8" s="319" customFormat="1">
      <c r="B2414" s="566"/>
      <c r="C2414" s="546"/>
      <c r="D2414" s="546"/>
      <c r="F2414" s="266"/>
      <c r="G2414" s="266"/>
      <c r="H2414" s="266"/>
    </row>
    <row r="2415" spans="2:8" s="319" customFormat="1">
      <c r="B2415" s="566"/>
      <c r="C2415" s="546"/>
      <c r="D2415" s="546"/>
      <c r="F2415" s="266"/>
      <c r="G2415" s="266"/>
      <c r="H2415" s="266"/>
    </row>
    <row r="2416" spans="2:8" s="319" customFormat="1">
      <c r="B2416" s="566"/>
      <c r="C2416" s="546"/>
      <c r="D2416" s="546"/>
      <c r="F2416" s="266"/>
      <c r="G2416" s="266"/>
      <c r="H2416" s="266"/>
    </row>
    <row r="2417" spans="2:8" s="319" customFormat="1">
      <c r="B2417" s="566"/>
      <c r="C2417" s="546"/>
      <c r="D2417" s="546"/>
      <c r="F2417" s="266"/>
      <c r="G2417" s="266"/>
      <c r="H2417" s="266"/>
    </row>
    <row r="2418" spans="2:8" s="319" customFormat="1">
      <c r="B2418" s="566"/>
      <c r="C2418" s="546"/>
      <c r="D2418" s="546"/>
      <c r="F2418" s="266"/>
      <c r="G2418" s="266"/>
      <c r="H2418" s="266"/>
    </row>
    <row r="2419" spans="2:8" s="319" customFormat="1">
      <c r="B2419" s="566"/>
      <c r="C2419" s="546"/>
      <c r="D2419" s="546"/>
      <c r="F2419" s="266"/>
      <c r="G2419" s="266"/>
      <c r="H2419" s="266"/>
    </row>
    <row r="2420" spans="2:8" s="319" customFormat="1">
      <c r="B2420" s="566"/>
      <c r="C2420" s="546"/>
      <c r="D2420" s="546"/>
      <c r="F2420" s="266"/>
      <c r="G2420" s="266"/>
      <c r="H2420" s="266"/>
    </row>
    <row r="2421" spans="2:8" s="319" customFormat="1">
      <c r="B2421" s="566"/>
      <c r="C2421" s="546"/>
      <c r="D2421" s="546"/>
      <c r="F2421" s="266"/>
      <c r="G2421" s="266"/>
      <c r="H2421" s="266"/>
    </row>
    <row r="2422" spans="2:8" s="319" customFormat="1">
      <c r="B2422" s="566"/>
      <c r="C2422" s="546"/>
      <c r="D2422" s="546"/>
      <c r="F2422" s="266"/>
      <c r="G2422" s="266"/>
      <c r="H2422" s="266"/>
    </row>
    <row r="2423" spans="2:8" s="319" customFormat="1">
      <c r="B2423" s="566"/>
      <c r="C2423" s="546"/>
      <c r="D2423" s="546"/>
      <c r="F2423" s="266"/>
      <c r="G2423" s="266"/>
      <c r="H2423" s="266"/>
    </row>
    <row r="2424" spans="2:8" s="319" customFormat="1">
      <c r="B2424" s="566"/>
      <c r="C2424" s="546"/>
      <c r="D2424" s="546"/>
      <c r="F2424" s="266"/>
      <c r="G2424" s="266"/>
      <c r="H2424" s="266"/>
    </row>
    <row r="2425" spans="2:8" s="319" customFormat="1">
      <c r="B2425" s="566"/>
      <c r="C2425" s="546"/>
      <c r="D2425" s="546"/>
      <c r="F2425" s="266"/>
      <c r="G2425" s="266"/>
      <c r="H2425" s="266"/>
    </row>
    <row r="2426" spans="2:8" s="319" customFormat="1">
      <c r="B2426" s="566"/>
      <c r="C2426" s="546"/>
      <c r="D2426" s="546"/>
      <c r="F2426" s="266"/>
      <c r="G2426" s="266"/>
      <c r="H2426" s="266"/>
    </row>
    <row r="2427" spans="2:8" s="319" customFormat="1">
      <c r="B2427" s="566"/>
      <c r="C2427" s="546"/>
      <c r="D2427" s="546"/>
      <c r="F2427" s="266"/>
      <c r="G2427" s="266"/>
      <c r="H2427" s="266"/>
    </row>
    <row r="2428" spans="2:8" s="319" customFormat="1">
      <c r="B2428" s="566"/>
      <c r="C2428" s="546"/>
      <c r="D2428" s="546"/>
      <c r="F2428" s="266"/>
      <c r="G2428" s="266"/>
      <c r="H2428" s="266"/>
    </row>
    <row r="2429" spans="2:8" s="319" customFormat="1">
      <c r="B2429" s="566"/>
      <c r="C2429" s="546"/>
      <c r="D2429" s="546"/>
      <c r="F2429" s="266"/>
      <c r="G2429" s="266"/>
      <c r="H2429" s="266"/>
    </row>
    <row r="2430" spans="2:8" s="319" customFormat="1">
      <c r="B2430" s="566"/>
      <c r="C2430" s="546"/>
      <c r="D2430" s="546"/>
      <c r="F2430" s="266"/>
      <c r="G2430" s="266"/>
      <c r="H2430" s="266"/>
    </row>
    <row r="2431" spans="2:8" s="319" customFormat="1">
      <c r="B2431" s="566"/>
      <c r="C2431" s="546"/>
      <c r="D2431" s="546"/>
      <c r="F2431" s="266"/>
      <c r="G2431" s="266"/>
      <c r="H2431" s="266"/>
    </row>
    <row r="2432" spans="2:8" s="319" customFormat="1">
      <c r="B2432" s="566"/>
      <c r="C2432" s="546"/>
      <c r="D2432" s="546"/>
      <c r="F2432" s="266"/>
      <c r="G2432" s="266"/>
      <c r="H2432" s="266"/>
    </row>
    <row r="2433" spans="2:8" s="319" customFormat="1">
      <c r="B2433" s="566"/>
      <c r="C2433" s="546"/>
      <c r="D2433" s="546"/>
      <c r="F2433" s="266"/>
      <c r="G2433" s="266"/>
      <c r="H2433" s="266"/>
    </row>
    <row r="2434" spans="2:8" s="319" customFormat="1">
      <c r="B2434" s="566"/>
      <c r="C2434" s="546"/>
      <c r="D2434" s="546"/>
      <c r="F2434" s="266"/>
      <c r="G2434" s="266"/>
      <c r="H2434" s="266"/>
    </row>
    <row r="2435" spans="2:8" s="319" customFormat="1">
      <c r="B2435" s="566"/>
      <c r="C2435" s="546"/>
      <c r="D2435" s="546"/>
      <c r="F2435" s="266"/>
      <c r="G2435" s="266"/>
      <c r="H2435" s="266"/>
    </row>
    <row r="2436" spans="2:8" s="319" customFormat="1">
      <c r="B2436" s="566"/>
      <c r="C2436" s="546"/>
      <c r="D2436" s="546"/>
      <c r="F2436" s="266"/>
      <c r="G2436" s="266"/>
      <c r="H2436" s="266"/>
    </row>
    <row r="2437" spans="2:8" s="319" customFormat="1">
      <c r="B2437" s="566"/>
      <c r="C2437" s="546"/>
      <c r="D2437" s="546"/>
      <c r="F2437" s="266"/>
      <c r="G2437" s="266"/>
      <c r="H2437" s="266"/>
    </row>
    <row r="2438" spans="2:8" s="319" customFormat="1">
      <c r="B2438" s="566"/>
      <c r="C2438" s="546"/>
      <c r="D2438" s="546"/>
      <c r="F2438" s="266"/>
      <c r="G2438" s="266"/>
      <c r="H2438" s="266"/>
    </row>
    <row r="2439" spans="2:8" s="319" customFormat="1">
      <c r="B2439" s="566"/>
      <c r="C2439" s="546"/>
      <c r="D2439" s="546"/>
      <c r="F2439" s="266"/>
      <c r="G2439" s="266"/>
      <c r="H2439" s="266"/>
    </row>
    <row r="2440" spans="2:8" s="319" customFormat="1">
      <c r="B2440" s="566"/>
      <c r="C2440" s="546"/>
      <c r="D2440" s="546"/>
      <c r="F2440" s="266"/>
      <c r="G2440" s="266"/>
      <c r="H2440" s="266"/>
    </row>
    <row r="2441" spans="2:8" s="319" customFormat="1">
      <c r="B2441" s="566"/>
      <c r="C2441" s="546"/>
      <c r="D2441" s="546"/>
      <c r="F2441" s="266"/>
      <c r="G2441" s="266"/>
      <c r="H2441" s="266"/>
    </row>
    <row r="2442" spans="2:8" s="319" customFormat="1">
      <c r="B2442" s="566"/>
      <c r="C2442" s="546"/>
      <c r="D2442" s="546"/>
      <c r="F2442" s="266"/>
      <c r="G2442" s="266"/>
      <c r="H2442" s="266"/>
    </row>
    <row r="2443" spans="2:8" s="319" customFormat="1">
      <c r="B2443" s="566"/>
      <c r="C2443" s="546"/>
      <c r="D2443" s="546"/>
      <c r="F2443" s="266"/>
      <c r="G2443" s="266"/>
      <c r="H2443" s="266"/>
    </row>
    <row r="2444" spans="2:8" s="319" customFormat="1">
      <c r="B2444" s="566"/>
      <c r="C2444" s="546"/>
      <c r="D2444" s="546"/>
      <c r="F2444" s="266"/>
      <c r="G2444" s="266"/>
      <c r="H2444" s="266"/>
    </row>
    <row r="2445" spans="2:8" s="319" customFormat="1">
      <c r="B2445" s="566"/>
      <c r="C2445" s="546"/>
      <c r="D2445" s="546"/>
      <c r="F2445" s="266"/>
      <c r="G2445" s="266"/>
      <c r="H2445" s="266"/>
    </row>
    <row r="2446" spans="2:8" s="319" customFormat="1">
      <c r="B2446" s="566"/>
      <c r="C2446" s="546"/>
      <c r="D2446" s="546"/>
      <c r="F2446" s="266"/>
      <c r="G2446" s="266"/>
      <c r="H2446" s="266"/>
    </row>
    <row r="2447" spans="2:8" s="319" customFormat="1">
      <c r="B2447" s="566"/>
      <c r="C2447" s="546"/>
      <c r="D2447" s="546"/>
      <c r="F2447" s="266"/>
      <c r="G2447" s="266"/>
      <c r="H2447" s="266"/>
    </row>
    <row r="2448" spans="2:8" s="319" customFormat="1">
      <c r="B2448" s="566"/>
      <c r="C2448" s="546"/>
      <c r="D2448" s="546"/>
      <c r="F2448" s="266"/>
      <c r="G2448" s="266"/>
      <c r="H2448" s="266"/>
    </row>
    <row r="2449" spans="2:8" s="319" customFormat="1">
      <c r="B2449" s="566"/>
      <c r="C2449" s="546"/>
      <c r="D2449" s="546"/>
      <c r="F2449" s="266"/>
      <c r="G2449" s="266"/>
      <c r="H2449" s="266"/>
    </row>
    <row r="2450" spans="2:8" s="319" customFormat="1">
      <c r="B2450" s="566"/>
      <c r="C2450" s="546"/>
      <c r="D2450" s="546"/>
      <c r="F2450" s="266"/>
      <c r="G2450" s="266"/>
      <c r="H2450" s="266"/>
    </row>
    <row r="2451" spans="2:8" s="319" customFormat="1">
      <c r="B2451" s="566"/>
      <c r="C2451" s="546"/>
      <c r="D2451" s="546"/>
      <c r="F2451" s="266"/>
      <c r="G2451" s="266"/>
      <c r="H2451" s="266"/>
    </row>
    <row r="2452" spans="2:8" s="319" customFormat="1">
      <c r="B2452" s="566"/>
      <c r="C2452" s="546"/>
      <c r="D2452" s="546"/>
      <c r="F2452" s="266"/>
      <c r="G2452" s="266"/>
      <c r="H2452" s="266"/>
    </row>
    <row r="2453" spans="2:8" s="319" customFormat="1">
      <c r="B2453" s="566"/>
      <c r="C2453" s="546"/>
      <c r="D2453" s="546"/>
      <c r="F2453" s="266"/>
      <c r="G2453" s="266"/>
      <c r="H2453" s="266"/>
    </row>
    <row r="2454" spans="2:8" s="319" customFormat="1">
      <c r="B2454" s="566"/>
      <c r="C2454" s="546"/>
      <c r="D2454" s="546"/>
      <c r="F2454" s="266"/>
      <c r="G2454" s="266"/>
      <c r="H2454" s="266"/>
    </row>
    <row r="2455" spans="2:8" s="319" customFormat="1">
      <c r="B2455" s="566"/>
      <c r="C2455" s="546"/>
      <c r="D2455" s="546"/>
      <c r="F2455" s="266"/>
      <c r="G2455" s="266"/>
      <c r="H2455" s="266"/>
    </row>
    <row r="2456" spans="2:8" s="319" customFormat="1">
      <c r="B2456" s="566"/>
      <c r="C2456" s="546"/>
      <c r="D2456" s="546"/>
      <c r="F2456" s="266"/>
      <c r="G2456" s="266"/>
      <c r="H2456" s="266"/>
    </row>
    <row r="2457" spans="2:8" s="319" customFormat="1">
      <c r="B2457" s="566"/>
      <c r="C2457" s="546"/>
      <c r="D2457" s="546"/>
      <c r="F2457" s="266"/>
      <c r="G2457" s="266"/>
      <c r="H2457" s="266"/>
    </row>
    <row r="2458" spans="2:8" s="319" customFormat="1">
      <c r="B2458" s="566"/>
      <c r="C2458" s="546"/>
      <c r="D2458" s="546"/>
      <c r="F2458" s="266"/>
      <c r="G2458" s="266"/>
      <c r="H2458" s="266"/>
    </row>
    <row r="2459" spans="2:8" s="319" customFormat="1">
      <c r="B2459" s="566"/>
      <c r="C2459" s="546"/>
      <c r="D2459" s="546"/>
      <c r="F2459" s="266"/>
      <c r="G2459" s="266"/>
      <c r="H2459" s="266"/>
    </row>
    <row r="2460" spans="2:8" s="319" customFormat="1">
      <c r="B2460" s="566"/>
      <c r="C2460" s="546"/>
      <c r="D2460" s="546"/>
      <c r="F2460" s="266"/>
      <c r="G2460" s="266"/>
      <c r="H2460" s="266"/>
    </row>
    <row r="2461" spans="2:8" s="319" customFormat="1">
      <c r="B2461" s="566"/>
      <c r="C2461" s="546"/>
      <c r="D2461" s="546"/>
      <c r="F2461" s="266"/>
      <c r="G2461" s="266"/>
      <c r="H2461" s="266"/>
    </row>
    <row r="2462" spans="2:8" s="319" customFormat="1">
      <c r="B2462" s="566"/>
      <c r="C2462" s="546"/>
      <c r="D2462" s="546"/>
      <c r="F2462" s="266"/>
      <c r="G2462" s="266"/>
      <c r="H2462" s="266"/>
    </row>
    <row r="2463" spans="2:8" s="319" customFormat="1">
      <c r="B2463" s="566"/>
      <c r="C2463" s="546"/>
      <c r="D2463" s="546"/>
      <c r="F2463" s="266"/>
      <c r="G2463" s="266"/>
      <c r="H2463" s="266"/>
    </row>
    <row r="2464" spans="2:8" s="319" customFormat="1">
      <c r="B2464" s="566"/>
      <c r="C2464" s="546"/>
      <c r="D2464" s="546"/>
      <c r="F2464" s="266"/>
      <c r="G2464" s="266"/>
      <c r="H2464" s="266"/>
    </row>
    <row r="2465" spans="2:8" s="319" customFormat="1">
      <c r="B2465" s="566"/>
      <c r="C2465" s="546"/>
      <c r="D2465" s="546"/>
      <c r="F2465" s="266"/>
      <c r="G2465" s="266"/>
      <c r="H2465" s="266"/>
    </row>
    <row r="2466" spans="2:8" s="319" customFormat="1">
      <c r="B2466" s="566"/>
      <c r="C2466" s="546"/>
      <c r="D2466" s="546"/>
      <c r="F2466" s="266"/>
      <c r="G2466" s="266"/>
      <c r="H2466" s="266"/>
    </row>
    <row r="2467" spans="2:8" s="319" customFormat="1">
      <c r="B2467" s="566"/>
      <c r="C2467" s="546"/>
      <c r="D2467" s="546"/>
      <c r="F2467" s="266"/>
      <c r="G2467" s="266"/>
      <c r="H2467" s="266"/>
    </row>
    <row r="2468" spans="2:8" s="319" customFormat="1">
      <c r="B2468" s="566"/>
      <c r="C2468" s="546"/>
      <c r="D2468" s="546"/>
      <c r="F2468" s="266"/>
      <c r="G2468" s="266"/>
      <c r="H2468" s="266"/>
    </row>
    <row r="2469" spans="2:8" s="319" customFormat="1">
      <c r="B2469" s="566"/>
      <c r="C2469" s="546"/>
      <c r="D2469" s="546"/>
      <c r="F2469" s="266"/>
      <c r="G2469" s="266"/>
      <c r="H2469" s="266"/>
    </row>
    <row r="2470" spans="2:8" s="319" customFormat="1">
      <c r="B2470" s="566"/>
      <c r="C2470" s="546"/>
      <c r="D2470" s="546"/>
      <c r="F2470" s="266"/>
      <c r="G2470" s="266"/>
      <c r="H2470" s="266"/>
    </row>
    <row r="2471" spans="2:8" s="319" customFormat="1">
      <c r="B2471" s="566"/>
      <c r="C2471" s="546"/>
      <c r="D2471" s="546"/>
      <c r="F2471" s="266"/>
      <c r="G2471" s="266"/>
      <c r="H2471" s="266"/>
    </row>
    <row r="2472" spans="2:8" s="319" customFormat="1">
      <c r="B2472" s="566"/>
      <c r="C2472" s="546"/>
      <c r="D2472" s="546"/>
      <c r="F2472" s="266"/>
      <c r="G2472" s="266"/>
      <c r="H2472" s="266"/>
    </row>
    <row r="2473" spans="2:8" s="319" customFormat="1">
      <c r="B2473" s="566"/>
      <c r="C2473" s="546"/>
      <c r="D2473" s="546"/>
      <c r="F2473" s="266"/>
      <c r="G2473" s="266"/>
      <c r="H2473" s="266"/>
    </row>
    <row r="2474" spans="2:8" s="319" customFormat="1">
      <c r="B2474" s="566"/>
      <c r="C2474" s="546"/>
      <c r="D2474" s="546"/>
      <c r="F2474" s="266"/>
      <c r="G2474" s="266"/>
      <c r="H2474" s="266"/>
    </row>
    <row r="2475" spans="2:8" s="319" customFormat="1">
      <c r="B2475" s="566"/>
      <c r="C2475" s="546"/>
      <c r="D2475" s="546"/>
      <c r="F2475" s="266"/>
      <c r="G2475" s="266"/>
      <c r="H2475" s="266"/>
    </row>
    <row r="2476" spans="2:8" s="319" customFormat="1">
      <c r="B2476" s="566"/>
      <c r="C2476" s="546"/>
      <c r="D2476" s="546"/>
      <c r="F2476" s="266"/>
      <c r="G2476" s="266"/>
      <c r="H2476" s="266"/>
    </row>
    <row r="2477" spans="2:8" s="319" customFormat="1">
      <c r="B2477" s="566"/>
      <c r="C2477" s="546"/>
      <c r="D2477" s="546"/>
      <c r="F2477" s="266"/>
      <c r="G2477" s="266"/>
      <c r="H2477" s="266"/>
    </row>
    <row r="2478" spans="2:8" s="319" customFormat="1">
      <c r="B2478" s="566"/>
      <c r="C2478" s="546"/>
      <c r="D2478" s="546"/>
      <c r="F2478" s="266"/>
      <c r="G2478" s="266"/>
      <c r="H2478" s="266"/>
    </row>
    <row r="2479" spans="2:8" s="319" customFormat="1">
      <c r="B2479" s="566"/>
      <c r="C2479" s="546"/>
      <c r="D2479" s="546"/>
      <c r="F2479" s="266"/>
      <c r="G2479" s="266"/>
      <c r="H2479" s="266"/>
    </row>
    <row r="2480" spans="2:8" s="319" customFormat="1">
      <c r="B2480" s="566"/>
      <c r="C2480" s="546"/>
      <c r="D2480" s="546"/>
      <c r="F2480" s="266"/>
      <c r="G2480" s="266"/>
      <c r="H2480" s="266"/>
    </row>
    <row r="2481" spans="2:8" s="319" customFormat="1">
      <c r="B2481" s="566"/>
      <c r="C2481" s="546"/>
      <c r="D2481" s="546"/>
      <c r="F2481" s="266"/>
      <c r="G2481" s="266"/>
      <c r="H2481" s="266"/>
    </row>
    <row r="2482" spans="2:8" s="319" customFormat="1">
      <c r="B2482" s="566"/>
      <c r="C2482" s="546"/>
      <c r="D2482" s="546"/>
      <c r="F2482" s="266"/>
      <c r="G2482" s="266"/>
      <c r="H2482" s="266"/>
    </row>
    <row r="2483" spans="2:8" s="319" customFormat="1">
      <c r="B2483" s="566"/>
      <c r="C2483" s="546"/>
      <c r="D2483" s="546"/>
      <c r="F2483" s="266"/>
      <c r="G2483" s="266"/>
      <c r="H2483" s="266"/>
    </row>
    <row r="2484" spans="2:8" s="319" customFormat="1">
      <c r="B2484" s="566"/>
      <c r="C2484" s="546"/>
      <c r="D2484" s="546"/>
      <c r="F2484" s="266"/>
      <c r="G2484" s="266"/>
      <c r="H2484" s="266"/>
    </row>
    <row r="2485" spans="2:8" s="319" customFormat="1">
      <c r="B2485" s="566"/>
      <c r="C2485" s="546"/>
      <c r="D2485" s="546"/>
      <c r="F2485" s="266"/>
      <c r="G2485" s="266"/>
      <c r="H2485" s="266"/>
    </row>
    <row r="2486" spans="2:8" s="319" customFormat="1">
      <c r="B2486" s="566"/>
      <c r="C2486" s="546"/>
      <c r="D2486" s="546"/>
      <c r="F2486" s="266"/>
      <c r="G2486" s="266"/>
      <c r="H2486" s="266"/>
    </row>
    <row r="2487" spans="2:8" s="319" customFormat="1">
      <c r="B2487" s="566"/>
      <c r="C2487" s="546"/>
      <c r="D2487" s="546"/>
      <c r="F2487" s="266"/>
      <c r="G2487" s="266"/>
      <c r="H2487" s="266"/>
    </row>
    <row r="2488" spans="2:8" s="319" customFormat="1">
      <c r="B2488" s="566"/>
      <c r="C2488" s="546"/>
      <c r="D2488" s="546"/>
      <c r="F2488" s="266"/>
      <c r="G2488" s="266"/>
      <c r="H2488" s="266"/>
    </row>
    <row r="2489" spans="2:8" s="319" customFormat="1">
      <c r="B2489" s="566"/>
      <c r="C2489" s="546"/>
      <c r="D2489" s="546"/>
      <c r="F2489" s="266"/>
      <c r="G2489" s="266"/>
      <c r="H2489" s="266"/>
    </row>
    <row r="2490" spans="2:8" s="319" customFormat="1">
      <c r="B2490" s="566"/>
      <c r="C2490" s="546"/>
      <c r="D2490" s="546"/>
      <c r="F2490" s="266"/>
      <c r="G2490" s="266"/>
      <c r="H2490" s="266"/>
    </row>
    <row r="2491" spans="2:8" s="319" customFormat="1">
      <c r="B2491" s="566"/>
      <c r="C2491" s="546"/>
      <c r="D2491" s="546"/>
      <c r="F2491" s="266"/>
      <c r="G2491" s="266"/>
      <c r="H2491" s="266"/>
    </row>
    <row r="2492" spans="2:8" s="319" customFormat="1">
      <c r="B2492" s="566"/>
      <c r="C2492" s="546"/>
      <c r="D2492" s="546"/>
      <c r="F2492" s="266"/>
      <c r="G2492" s="266"/>
      <c r="H2492" s="266"/>
    </row>
    <row r="2493" spans="2:8" s="319" customFormat="1">
      <c r="B2493" s="566"/>
      <c r="C2493" s="546"/>
      <c r="D2493" s="546"/>
      <c r="F2493" s="266"/>
      <c r="G2493" s="266"/>
      <c r="H2493" s="266"/>
    </row>
    <row r="2494" spans="2:8" s="319" customFormat="1">
      <c r="B2494" s="566"/>
      <c r="C2494" s="546"/>
      <c r="D2494" s="546"/>
      <c r="F2494" s="266"/>
      <c r="G2494" s="266"/>
      <c r="H2494" s="266"/>
    </row>
    <row r="2495" spans="2:8" s="319" customFormat="1">
      <c r="B2495" s="566"/>
      <c r="C2495" s="546"/>
      <c r="D2495" s="546"/>
      <c r="F2495" s="266"/>
      <c r="G2495" s="266"/>
      <c r="H2495" s="266"/>
    </row>
    <row r="2496" spans="2:8" s="319" customFormat="1">
      <c r="B2496" s="566"/>
      <c r="C2496" s="546"/>
      <c r="D2496" s="546"/>
      <c r="F2496" s="266"/>
      <c r="G2496" s="266"/>
      <c r="H2496" s="266"/>
    </row>
    <row r="2497" spans="2:8" s="319" customFormat="1">
      <c r="B2497" s="566"/>
      <c r="C2497" s="546"/>
      <c r="D2497" s="546"/>
      <c r="F2497" s="266"/>
      <c r="G2497" s="266"/>
      <c r="H2497" s="266"/>
    </row>
    <row r="2498" spans="2:8" s="319" customFormat="1">
      <c r="B2498" s="566"/>
      <c r="C2498" s="546"/>
      <c r="D2498" s="546"/>
      <c r="F2498" s="266"/>
      <c r="G2498" s="266"/>
      <c r="H2498" s="266"/>
    </row>
    <row r="2499" spans="2:8" s="319" customFormat="1">
      <c r="B2499" s="566"/>
      <c r="C2499" s="546"/>
      <c r="D2499" s="546"/>
      <c r="F2499" s="266"/>
      <c r="G2499" s="266"/>
      <c r="H2499" s="266"/>
    </row>
    <row r="2500" spans="2:8" s="319" customFormat="1">
      <c r="B2500" s="566"/>
      <c r="C2500" s="546"/>
      <c r="D2500" s="546"/>
      <c r="F2500" s="266"/>
      <c r="G2500" s="266"/>
      <c r="H2500" s="266"/>
    </row>
    <row r="2501" spans="2:8" s="319" customFormat="1">
      <c r="B2501" s="566"/>
      <c r="C2501" s="546"/>
      <c r="D2501" s="546"/>
      <c r="F2501" s="266"/>
      <c r="G2501" s="266"/>
      <c r="H2501" s="266"/>
    </row>
    <row r="2502" spans="2:8" s="319" customFormat="1">
      <c r="B2502" s="566"/>
      <c r="C2502" s="546"/>
      <c r="D2502" s="546"/>
      <c r="F2502" s="266"/>
      <c r="G2502" s="266"/>
      <c r="H2502" s="266"/>
    </row>
    <row r="2503" spans="2:8" s="319" customFormat="1">
      <c r="B2503" s="566"/>
      <c r="C2503" s="546"/>
      <c r="D2503" s="546"/>
      <c r="F2503" s="266"/>
      <c r="G2503" s="266"/>
      <c r="H2503" s="266"/>
    </row>
    <row r="2504" spans="2:8" s="319" customFormat="1">
      <c r="B2504" s="566"/>
      <c r="C2504" s="546"/>
      <c r="D2504" s="546"/>
      <c r="F2504" s="266"/>
      <c r="G2504" s="266"/>
      <c r="H2504" s="266"/>
    </row>
    <row r="2505" spans="2:8" s="319" customFormat="1">
      <c r="B2505" s="566"/>
      <c r="C2505" s="546"/>
      <c r="D2505" s="546"/>
      <c r="F2505" s="266"/>
      <c r="G2505" s="266"/>
      <c r="H2505" s="266"/>
    </row>
    <row r="2506" spans="2:8" s="319" customFormat="1">
      <c r="B2506" s="566"/>
      <c r="C2506" s="546"/>
      <c r="D2506" s="546"/>
      <c r="F2506" s="266"/>
      <c r="G2506" s="266"/>
      <c r="H2506" s="266"/>
    </row>
    <row r="2507" spans="2:8" s="319" customFormat="1">
      <c r="B2507" s="566"/>
      <c r="C2507" s="546"/>
      <c r="D2507" s="546"/>
      <c r="F2507" s="266"/>
      <c r="G2507" s="266"/>
      <c r="H2507" s="266"/>
    </row>
    <row r="2508" spans="2:8" s="319" customFormat="1">
      <c r="B2508" s="566"/>
      <c r="C2508" s="546"/>
      <c r="D2508" s="546"/>
      <c r="F2508" s="266"/>
      <c r="G2508" s="266"/>
      <c r="H2508" s="266"/>
    </row>
    <row r="2509" spans="2:8" s="319" customFormat="1">
      <c r="B2509" s="566"/>
      <c r="C2509" s="546"/>
      <c r="D2509" s="546"/>
      <c r="F2509" s="266"/>
      <c r="G2509" s="266"/>
      <c r="H2509" s="266"/>
    </row>
    <row r="2510" spans="2:8" s="319" customFormat="1">
      <c r="B2510" s="566"/>
      <c r="C2510" s="546"/>
      <c r="D2510" s="546"/>
      <c r="F2510" s="266"/>
      <c r="G2510" s="266"/>
      <c r="H2510" s="266"/>
    </row>
    <row r="2511" spans="2:8" s="319" customFormat="1">
      <c r="B2511" s="566"/>
      <c r="C2511" s="546"/>
      <c r="D2511" s="546"/>
      <c r="F2511" s="266"/>
      <c r="G2511" s="266"/>
      <c r="H2511" s="266"/>
    </row>
    <row r="2512" spans="2:8" s="319" customFormat="1">
      <c r="B2512" s="566"/>
      <c r="C2512" s="546"/>
      <c r="D2512" s="546"/>
      <c r="F2512" s="266"/>
      <c r="G2512" s="266"/>
      <c r="H2512" s="266"/>
    </row>
    <row r="2513" spans="2:8" s="319" customFormat="1">
      <c r="B2513" s="566"/>
      <c r="C2513" s="546"/>
      <c r="D2513" s="546"/>
      <c r="F2513" s="266"/>
      <c r="G2513" s="266"/>
      <c r="H2513" s="266"/>
    </row>
    <row r="2514" spans="2:8" s="319" customFormat="1">
      <c r="B2514" s="566"/>
      <c r="C2514" s="546"/>
      <c r="D2514" s="546"/>
      <c r="F2514" s="266"/>
      <c r="G2514" s="266"/>
      <c r="H2514" s="266"/>
    </row>
    <row r="2515" spans="2:8" s="319" customFormat="1">
      <c r="B2515" s="566"/>
      <c r="C2515" s="546"/>
      <c r="D2515" s="546"/>
      <c r="F2515" s="266"/>
      <c r="G2515" s="266"/>
      <c r="H2515" s="266"/>
    </row>
    <row r="2516" spans="2:8" s="319" customFormat="1">
      <c r="B2516" s="566"/>
      <c r="C2516" s="546"/>
      <c r="D2516" s="546"/>
      <c r="F2516" s="266"/>
      <c r="G2516" s="266"/>
      <c r="H2516" s="266"/>
    </row>
    <row r="2517" spans="2:8" s="319" customFormat="1">
      <c r="B2517" s="566"/>
      <c r="C2517" s="546"/>
      <c r="D2517" s="546"/>
      <c r="F2517" s="266"/>
      <c r="G2517" s="266"/>
      <c r="H2517" s="266"/>
    </row>
    <row r="2518" spans="2:8" s="319" customFormat="1">
      <c r="B2518" s="566"/>
      <c r="C2518" s="546"/>
      <c r="D2518" s="546"/>
      <c r="F2518" s="266"/>
      <c r="G2518" s="266"/>
      <c r="H2518" s="266"/>
    </row>
    <row r="2519" spans="2:8" s="319" customFormat="1">
      <c r="B2519" s="566"/>
      <c r="C2519" s="546"/>
      <c r="D2519" s="546"/>
      <c r="F2519" s="266"/>
      <c r="G2519" s="266"/>
      <c r="H2519" s="266"/>
    </row>
    <row r="2520" spans="2:8" s="319" customFormat="1">
      <c r="B2520" s="566"/>
      <c r="C2520" s="546"/>
      <c r="D2520" s="546"/>
      <c r="F2520" s="266"/>
      <c r="G2520" s="266"/>
      <c r="H2520" s="266"/>
    </row>
    <row r="2521" spans="2:8" s="319" customFormat="1">
      <c r="B2521" s="566"/>
      <c r="C2521" s="546"/>
      <c r="D2521" s="546"/>
      <c r="F2521" s="266"/>
      <c r="G2521" s="266"/>
      <c r="H2521" s="266"/>
    </row>
    <row r="2522" spans="2:8" s="319" customFormat="1">
      <c r="B2522" s="566"/>
      <c r="C2522" s="546"/>
      <c r="D2522" s="546"/>
      <c r="F2522" s="266"/>
      <c r="G2522" s="266"/>
      <c r="H2522" s="266"/>
    </row>
    <row r="2523" spans="2:8" s="319" customFormat="1">
      <c r="B2523" s="566"/>
      <c r="C2523" s="546"/>
      <c r="D2523" s="546"/>
      <c r="F2523" s="266"/>
      <c r="G2523" s="266"/>
      <c r="H2523" s="266"/>
    </row>
    <row r="2524" spans="2:8" s="319" customFormat="1">
      <c r="B2524" s="566"/>
      <c r="C2524" s="546"/>
      <c r="D2524" s="546"/>
      <c r="F2524" s="266"/>
      <c r="G2524" s="266"/>
      <c r="H2524" s="266"/>
    </row>
    <row r="2525" spans="2:8" s="319" customFormat="1">
      <c r="B2525" s="566"/>
      <c r="C2525" s="546"/>
      <c r="D2525" s="546"/>
      <c r="F2525" s="266"/>
      <c r="G2525" s="266"/>
      <c r="H2525" s="266"/>
    </row>
    <row r="2526" spans="2:8" s="319" customFormat="1">
      <c r="B2526" s="566"/>
      <c r="C2526" s="546"/>
      <c r="D2526" s="546"/>
      <c r="F2526" s="266"/>
      <c r="G2526" s="266"/>
      <c r="H2526" s="266"/>
    </row>
    <row r="2527" spans="2:8" s="319" customFormat="1">
      <c r="B2527" s="566"/>
      <c r="C2527" s="546"/>
      <c r="D2527" s="546"/>
      <c r="F2527" s="266"/>
      <c r="G2527" s="266"/>
      <c r="H2527" s="266"/>
    </row>
    <row r="2528" spans="2:8" s="319" customFormat="1">
      <c r="B2528" s="566"/>
      <c r="C2528" s="546"/>
      <c r="D2528" s="546"/>
      <c r="F2528" s="266"/>
      <c r="G2528" s="266"/>
      <c r="H2528" s="266"/>
    </row>
    <row r="2529" spans="2:8" s="319" customFormat="1">
      <c r="B2529" s="566"/>
      <c r="C2529" s="546"/>
      <c r="D2529" s="546"/>
      <c r="F2529" s="266"/>
      <c r="G2529" s="266"/>
      <c r="H2529" s="266"/>
    </row>
    <row r="2530" spans="2:8" s="319" customFormat="1">
      <c r="B2530" s="566"/>
      <c r="C2530" s="546"/>
      <c r="D2530" s="546"/>
      <c r="F2530" s="266"/>
      <c r="G2530" s="266"/>
      <c r="H2530" s="266"/>
    </row>
    <row r="2531" spans="2:8" s="319" customFormat="1">
      <c r="B2531" s="566"/>
      <c r="C2531" s="546"/>
      <c r="D2531" s="546"/>
      <c r="F2531" s="266"/>
      <c r="G2531" s="266"/>
      <c r="H2531" s="266"/>
    </row>
    <row r="2532" spans="2:8" s="319" customFormat="1">
      <c r="B2532" s="566"/>
      <c r="C2532" s="546"/>
      <c r="D2532" s="546"/>
      <c r="F2532" s="266"/>
      <c r="G2532" s="266"/>
      <c r="H2532" s="266"/>
    </row>
    <row r="2533" spans="2:8" s="319" customFormat="1">
      <c r="B2533" s="566"/>
      <c r="C2533" s="546"/>
      <c r="D2533" s="546"/>
      <c r="F2533" s="266"/>
      <c r="G2533" s="266"/>
      <c r="H2533" s="266"/>
    </row>
    <row r="2534" spans="2:8" s="319" customFormat="1">
      <c r="B2534" s="566"/>
      <c r="C2534" s="546"/>
      <c r="D2534" s="546"/>
      <c r="F2534" s="266"/>
      <c r="G2534" s="266"/>
      <c r="H2534" s="266"/>
    </row>
    <row r="2535" spans="2:8" s="319" customFormat="1">
      <c r="B2535" s="566"/>
      <c r="C2535" s="546"/>
      <c r="D2535" s="546"/>
      <c r="F2535" s="266"/>
      <c r="G2535" s="266"/>
      <c r="H2535" s="266"/>
    </row>
    <row r="2536" spans="2:8" s="319" customFormat="1">
      <c r="B2536" s="566"/>
      <c r="C2536" s="546"/>
      <c r="D2536" s="546"/>
      <c r="F2536" s="266"/>
      <c r="G2536" s="266"/>
      <c r="H2536" s="266"/>
    </row>
    <row r="2537" spans="2:8" s="319" customFormat="1">
      <c r="B2537" s="566"/>
      <c r="C2537" s="546"/>
      <c r="D2537" s="546"/>
      <c r="F2537" s="266"/>
      <c r="G2537" s="266"/>
      <c r="H2537" s="266"/>
    </row>
    <row r="2538" spans="2:8" s="319" customFormat="1">
      <c r="B2538" s="566"/>
      <c r="C2538" s="546"/>
      <c r="D2538" s="546"/>
      <c r="F2538" s="266"/>
      <c r="G2538" s="266"/>
      <c r="H2538" s="266"/>
    </row>
    <row r="2539" spans="2:8" s="319" customFormat="1">
      <c r="B2539" s="566"/>
      <c r="C2539" s="546"/>
      <c r="D2539" s="546"/>
      <c r="F2539" s="266"/>
      <c r="G2539" s="266"/>
      <c r="H2539" s="266"/>
    </row>
    <row r="2540" spans="2:8" s="319" customFormat="1">
      <c r="B2540" s="566"/>
      <c r="C2540" s="546"/>
      <c r="D2540" s="546"/>
      <c r="F2540" s="266"/>
      <c r="G2540" s="266"/>
      <c r="H2540" s="266"/>
    </row>
    <row r="2541" spans="2:8" s="319" customFormat="1">
      <c r="B2541" s="566"/>
      <c r="C2541" s="546"/>
      <c r="D2541" s="546"/>
      <c r="F2541" s="266"/>
      <c r="G2541" s="266"/>
      <c r="H2541" s="266"/>
    </row>
    <row r="2542" spans="2:8" s="319" customFormat="1">
      <c r="B2542" s="566"/>
      <c r="C2542" s="546"/>
      <c r="D2542" s="546"/>
      <c r="F2542" s="266"/>
      <c r="G2542" s="266"/>
      <c r="H2542" s="266"/>
    </row>
    <row r="2543" spans="2:8" s="319" customFormat="1">
      <c r="B2543" s="566"/>
      <c r="C2543" s="546"/>
      <c r="D2543" s="546"/>
      <c r="F2543" s="266"/>
      <c r="G2543" s="266"/>
      <c r="H2543" s="266"/>
    </row>
    <row r="2544" spans="2:8" s="319" customFormat="1">
      <c r="B2544" s="566"/>
      <c r="C2544" s="546"/>
      <c r="D2544" s="546"/>
      <c r="F2544" s="266"/>
      <c r="G2544" s="266"/>
      <c r="H2544" s="266"/>
    </row>
    <row r="2545" spans="2:8" s="319" customFormat="1">
      <c r="B2545" s="566"/>
      <c r="C2545" s="546"/>
      <c r="D2545" s="546"/>
      <c r="F2545" s="266"/>
      <c r="G2545" s="266"/>
      <c r="H2545" s="266"/>
    </row>
    <row r="2546" spans="2:8" s="319" customFormat="1">
      <c r="B2546" s="566"/>
      <c r="C2546" s="546"/>
      <c r="D2546" s="546"/>
      <c r="F2546" s="266"/>
      <c r="G2546" s="266"/>
      <c r="H2546" s="266"/>
    </row>
    <row r="2547" spans="2:8" s="319" customFormat="1">
      <c r="B2547" s="566"/>
      <c r="C2547" s="546"/>
      <c r="D2547" s="546"/>
      <c r="F2547" s="266"/>
      <c r="G2547" s="266"/>
      <c r="H2547" s="266"/>
    </row>
    <row r="2548" spans="2:8" s="319" customFormat="1">
      <c r="B2548" s="566"/>
      <c r="C2548" s="546"/>
      <c r="D2548" s="546"/>
      <c r="F2548" s="266"/>
      <c r="G2548" s="266"/>
      <c r="H2548" s="266"/>
    </row>
    <row r="2549" spans="2:8" s="319" customFormat="1">
      <c r="B2549" s="566"/>
      <c r="C2549" s="546"/>
      <c r="D2549" s="546"/>
      <c r="F2549" s="266"/>
      <c r="G2549" s="266"/>
      <c r="H2549" s="266"/>
    </row>
    <row r="2550" spans="2:8" s="319" customFormat="1">
      <c r="B2550" s="566"/>
      <c r="C2550" s="546"/>
      <c r="D2550" s="546"/>
      <c r="F2550" s="266"/>
      <c r="G2550" s="266"/>
      <c r="H2550" s="266"/>
    </row>
    <row r="2551" spans="2:8" s="319" customFormat="1">
      <c r="B2551" s="566"/>
      <c r="C2551" s="546"/>
      <c r="D2551" s="546"/>
      <c r="F2551" s="266"/>
      <c r="G2551" s="266"/>
      <c r="H2551" s="266"/>
    </row>
    <row r="2552" spans="2:8" s="319" customFormat="1">
      <c r="B2552" s="566"/>
      <c r="C2552" s="546"/>
      <c r="D2552" s="546"/>
      <c r="F2552" s="266"/>
      <c r="G2552" s="266"/>
      <c r="H2552" s="266"/>
    </row>
    <row r="2553" spans="2:8" s="319" customFormat="1">
      <c r="B2553" s="566"/>
      <c r="C2553" s="546"/>
      <c r="D2553" s="546"/>
      <c r="F2553" s="266"/>
      <c r="G2553" s="266"/>
      <c r="H2553" s="266"/>
    </row>
    <row r="2554" spans="2:8" s="319" customFormat="1">
      <c r="B2554" s="566"/>
      <c r="C2554" s="546"/>
      <c r="D2554" s="546"/>
      <c r="F2554" s="266"/>
      <c r="G2554" s="266"/>
      <c r="H2554" s="266"/>
    </row>
    <row r="2555" spans="2:8" s="319" customFormat="1">
      <c r="B2555" s="566"/>
      <c r="C2555" s="546"/>
      <c r="D2555" s="546"/>
      <c r="F2555" s="266"/>
      <c r="G2555" s="266"/>
      <c r="H2555" s="266"/>
    </row>
    <row r="2556" spans="2:8" s="319" customFormat="1">
      <c r="B2556" s="566"/>
      <c r="C2556" s="546"/>
      <c r="D2556" s="546"/>
      <c r="F2556" s="266"/>
      <c r="G2556" s="266"/>
      <c r="H2556" s="266"/>
    </row>
    <row r="2557" spans="2:8" s="319" customFormat="1">
      <c r="B2557" s="566"/>
      <c r="C2557" s="546"/>
      <c r="D2557" s="546"/>
      <c r="F2557" s="266"/>
      <c r="G2557" s="266"/>
      <c r="H2557" s="266"/>
    </row>
    <row r="2558" spans="2:8" s="319" customFormat="1">
      <c r="B2558" s="566"/>
      <c r="C2558" s="546"/>
      <c r="D2558" s="546"/>
      <c r="F2558" s="266"/>
      <c r="G2558" s="266"/>
      <c r="H2558" s="266"/>
    </row>
    <row r="2559" spans="2:8" s="319" customFormat="1">
      <c r="B2559" s="566"/>
      <c r="C2559" s="546"/>
      <c r="D2559" s="546"/>
      <c r="F2559" s="266"/>
      <c r="G2559" s="266"/>
      <c r="H2559" s="266"/>
    </row>
    <row r="2560" spans="2:8" s="319" customFormat="1">
      <c r="B2560" s="566"/>
      <c r="C2560" s="546"/>
      <c r="D2560" s="546"/>
      <c r="F2560" s="266"/>
      <c r="G2560" s="266"/>
      <c r="H2560" s="266"/>
    </row>
    <row r="2561" spans="2:8" s="319" customFormat="1">
      <c r="B2561" s="566"/>
      <c r="C2561" s="546"/>
      <c r="D2561" s="546"/>
      <c r="F2561" s="266"/>
      <c r="G2561" s="266"/>
      <c r="H2561" s="266"/>
    </row>
    <row r="2562" spans="2:8" s="319" customFormat="1">
      <c r="B2562" s="566"/>
      <c r="C2562" s="546"/>
      <c r="D2562" s="546"/>
      <c r="F2562" s="266"/>
      <c r="G2562" s="266"/>
      <c r="H2562" s="266"/>
    </row>
    <row r="2563" spans="2:8" s="319" customFormat="1">
      <c r="B2563" s="566"/>
      <c r="C2563" s="546"/>
      <c r="D2563" s="546"/>
      <c r="F2563" s="266"/>
      <c r="G2563" s="266"/>
      <c r="H2563" s="266"/>
    </row>
    <row r="2564" spans="2:8" s="319" customFormat="1">
      <c r="B2564" s="566"/>
      <c r="C2564" s="546"/>
      <c r="D2564" s="546"/>
      <c r="F2564" s="266"/>
      <c r="G2564" s="266"/>
      <c r="H2564" s="266"/>
    </row>
    <row r="2565" spans="2:8" s="319" customFormat="1">
      <c r="B2565" s="566"/>
      <c r="C2565" s="546"/>
      <c r="D2565" s="546"/>
      <c r="F2565" s="266"/>
      <c r="G2565" s="266"/>
      <c r="H2565" s="266"/>
    </row>
    <row r="2566" spans="2:8" s="319" customFormat="1">
      <c r="B2566" s="566"/>
      <c r="C2566" s="546"/>
      <c r="D2566" s="546"/>
      <c r="F2566" s="266"/>
      <c r="G2566" s="266"/>
      <c r="H2566" s="266"/>
    </row>
    <row r="2567" spans="2:8" s="319" customFormat="1">
      <c r="B2567" s="566"/>
      <c r="C2567" s="546"/>
      <c r="D2567" s="546"/>
      <c r="F2567" s="266"/>
      <c r="G2567" s="266"/>
      <c r="H2567" s="266"/>
    </row>
    <row r="2568" spans="2:8" s="319" customFormat="1">
      <c r="B2568" s="566"/>
      <c r="C2568" s="546"/>
      <c r="D2568" s="546"/>
      <c r="F2568" s="266"/>
      <c r="G2568" s="266"/>
      <c r="H2568" s="266"/>
    </row>
    <row r="2569" spans="2:8" s="319" customFormat="1">
      <c r="B2569" s="566"/>
      <c r="C2569" s="546"/>
      <c r="D2569" s="546"/>
      <c r="F2569" s="266"/>
      <c r="G2569" s="266"/>
      <c r="H2569" s="266"/>
    </row>
    <row r="2570" spans="2:8" s="319" customFormat="1">
      <c r="B2570" s="566"/>
      <c r="C2570" s="546"/>
      <c r="D2570" s="546"/>
      <c r="F2570" s="266"/>
      <c r="G2570" s="266"/>
      <c r="H2570" s="266"/>
    </row>
    <row r="2571" spans="2:8" s="319" customFormat="1">
      <c r="B2571" s="566"/>
      <c r="C2571" s="546"/>
      <c r="D2571" s="546"/>
      <c r="F2571" s="266"/>
      <c r="G2571" s="266"/>
      <c r="H2571" s="266"/>
    </row>
    <row r="2572" spans="2:8" s="319" customFormat="1">
      <c r="B2572" s="566"/>
      <c r="C2572" s="546"/>
      <c r="D2572" s="546"/>
      <c r="F2572" s="266"/>
      <c r="G2572" s="266"/>
      <c r="H2572" s="266"/>
    </row>
    <row r="2573" spans="2:8" s="319" customFormat="1">
      <c r="B2573" s="566"/>
      <c r="C2573" s="546"/>
      <c r="D2573" s="546"/>
      <c r="F2573" s="266"/>
      <c r="G2573" s="266"/>
      <c r="H2573" s="266"/>
    </row>
    <row r="2574" spans="2:8" s="319" customFormat="1">
      <c r="B2574" s="566"/>
      <c r="C2574" s="546"/>
      <c r="D2574" s="546"/>
      <c r="F2574" s="266"/>
      <c r="G2574" s="266"/>
      <c r="H2574" s="266"/>
    </row>
    <row r="2575" spans="2:8" s="319" customFormat="1">
      <c r="B2575" s="566"/>
      <c r="C2575" s="546"/>
      <c r="D2575" s="546"/>
      <c r="F2575" s="266"/>
      <c r="G2575" s="266"/>
      <c r="H2575" s="266"/>
    </row>
    <row r="2576" spans="2:8" s="319" customFormat="1">
      <c r="B2576" s="566"/>
      <c r="C2576" s="546"/>
      <c r="D2576" s="546"/>
      <c r="F2576" s="266"/>
      <c r="G2576" s="266"/>
      <c r="H2576" s="266"/>
    </row>
    <row r="2577" spans="2:8" s="319" customFormat="1">
      <c r="B2577" s="566"/>
      <c r="C2577" s="546"/>
      <c r="D2577" s="546"/>
      <c r="F2577" s="266"/>
      <c r="G2577" s="266"/>
      <c r="H2577" s="266"/>
    </row>
    <row r="2578" spans="2:8" s="319" customFormat="1">
      <c r="B2578" s="566"/>
      <c r="C2578" s="546"/>
      <c r="D2578" s="546"/>
      <c r="F2578" s="266"/>
      <c r="G2578" s="266"/>
      <c r="H2578" s="266"/>
    </row>
    <row r="2579" spans="2:8" s="319" customFormat="1">
      <c r="B2579" s="566"/>
      <c r="C2579" s="546"/>
      <c r="D2579" s="546"/>
      <c r="F2579" s="266"/>
      <c r="G2579" s="266"/>
      <c r="H2579" s="266"/>
    </row>
    <row r="2580" spans="2:8" s="319" customFormat="1">
      <c r="B2580" s="566"/>
      <c r="C2580" s="546"/>
      <c r="D2580" s="546"/>
      <c r="F2580" s="266"/>
      <c r="G2580" s="266"/>
      <c r="H2580" s="266"/>
    </row>
    <row r="2581" spans="2:8" s="319" customFormat="1">
      <c r="B2581" s="566"/>
      <c r="C2581" s="546"/>
      <c r="D2581" s="546"/>
      <c r="F2581" s="266"/>
      <c r="G2581" s="266"/>
      <c r="H2581" s="266"/>
    </row>
    <row r="2582" spans="2:8" s="319" customFormat="1">
      <c r="B2582" s="566"/>
      <c r="C2582" s="546"/>
      <c r="D2582" s="546"/>
      <c r="F2582" s="266"/>
      <c r="G2582" s="266"/>
      <c r="H2582" s="266"/>
    </row>
    <row r="2583" spans="2:8" s="319" customFormat="1">
      <c r="B2583" s="566"/>
      <c r="C2583" s="546"/>
      <c r="D2583" s="546"/>
      <c r="F2583" s="266"/>
      <c r="G2583" s="266"/>
      <c r="H2583" s="266"/>
    </row>
    <row r="2584" spans="2:8" s="319" customFormat="1">
      <c r="B2584" s="566"/>
      <c r="C2584" s="546"/>
      <c r="D2584" s="546"/>
      <c r="F2584" s="266"/>
      <c r="G2584" s="266"/>
      <c r="H2584" s="266"/>
    </row>
    <row r="2585" spans="2:8" s="319" customFormat="1">
      <c r="B2585" s="566"/>
      <c r="C2585" s="546"/>
      <c r="D2585" s="546"/>
      <c r="F2585" s="266"/>
      <c r="G2585" s="266"/>
      <c r="H2585" s="266"/>
    </row>
    <row r="2586" spans="2:8" s="319" customFormat="1">
      <c r="B2586" s="566"/>
      <c r="C2586" s="546"/>
      <c r="D2586" s="546"/>
      <c r="F2586" s="266"/>
      <c r="G2586" s="266"/>
      <c r="H2586" s="266"/>
    </row>
    <row r="2587" spans="2:8" s="319" customFormat="1">
      <c r="B2587" s="566"/>
      <c r="C2587" s="546"/>
      <c r="D2587" s="546"/>
      <c r="F2587" s="266"/>
      <c r="G2587" s="266"/>
      <c r="H2587" s="266"/>
    </row>
    <row r="2588" spans="2:8" s="319" customFormat="1">
      <c r="B2588" s="566"/>
      <c r="C2588" s="546"/>
      <c r="D2588" s="546"/>
      <c r="F2588" s="266"/>
      <c r="G2588" s="266"/>
      <c r="H2588" s="266"/>
    </row>
    <row r="2589" spans="2:8" s="319" customFormat="1">
      <c r="B2589" s="566"/>
      <c r="C2589" s="546"/>
      <c r="D2589" s="546"/>
      <c r="F2589" s="266"/>
      <c r="G2589" s="266"/>
      <c r="H2589" s="266"/>
    </row>
    <row r="2590" spans="2:8" s="319" customFormat="1">
      <c r="B2590" s="566"/>
      <c r="C2590" s="546"/>
      <c r="D2590" s="546"/>
      <c r="F2590" s="266"/>
      <c r="G2590" s="266"/>
      <c r="H2590" s="266"/>
    </row>
    <row r="2591" spans="2:8" s="319" customFormat="1">
      <c r="B2591" s="566"/>
      <c r="C2591" s="546"/>
      <c r="D2591" s="546"/>
      <c r="F2591" s="266"/>
      <c r="G2591" s="266"/>
      <c r="H2591" s="266"/>
    </row>
    <row r="2592" spans="2:8" s="319" customFormat="1">
      <c r="B2592" s="566"/>
      <c r="C2592" s="546"/>
      <c r="D2592" s="546"/>
      <c r="F2592" s="266"/>
      <c r="G2592" s="266"/>
      <c r="H2592" s="266"/>
    </row>
    <row r="2593" spans="2:8" s="319" customFormat="1">
      <c r="B2593" s="566"/>
      <c r="C2593" s="546"/>
      <c r="D2593" s="546"/>
      <c r="F2593" s="266"/>
      <c r="G2593" s="266"/>
      <c r="H2593" s="266"/>
    </row>
    <row r="2594" spans="2:8" s="319" customFormat="1">
      <c r="B2594" s="566"/>
      <c r="C2594" s="546"/>
      <c r="D2594" s="546"/>
      <c r="F2594" s="266"/>
      <c r="G2594" s="266"/>
      <c r="H2594" s="266"/>
    </row>
    <row r="2595" spans="2:8" s="319" customFormat="1">
      <c r="B2595" s="566"/>
      <c r="C2595" s="546"/>
      <c r="D2595" s="546"/>
      <c r="F2595" s="266"/>
      <c r="G2595" s="266"/>
      <c r="H2595" s="266"/>
    </row>
    <row r="2596" spans="2:8" s="319" customFormat="1">
      <c r="B2596" s="566"/>
      <c r="C2596" s="546"/>
      <c r="D2596" s="546"/>
      <c r="F2596" s="266"/>
      <c r="G2596" s="266"/>
      <c r="H2596" s="266"/>
    </row>
    <row r="2597" spans="2:8" s="319" customFormat="1">
      <c r="B2597" s="566"/>
      <c r="C2597" s="546"/>
      <c r="D2597" s="546"/>
      <c r="F2597" s="266"/>
      <c r="G2597" s="266"/>
      <c r="H2597" s="266"/>
    </row>
    <row r="2598" spans="2:8" s="319" customFormat="1">
      <c r="B2598" s="566"/>
      <c r="C2598" s="546"/>
      <c r="D2598" s="546"/>
      <c r="F2598" s="266"/>
      <c r="G2598" s="266"/>
      <c r="H2598" s="266"/>
    </row>
    <row r="2599" spans="2:8" s="319" customFormat="1">
      <c r="B2599" s="566"/>
      <c r="C2599" s="546"/>
      <c r="D2599" s="546"/>
      <c r="F2599" s="266"/>
      <c r="G2599" s="266"/>
      <c r="H2599" s="266"/>
    </row>
    <row r="2600" spans="2:8" s="319" customFormat="1">
      <c r="B2600" s="566"/>
      <c r="C2600" s="546"/>
      <c r="D2600" s="546"/>
      <c r="F2600" s="266"/>
      <c r="G2600" s="266"/>
      <c r="H2600" s="266"/>
    </row>
    <row r="2601" spans="2:8" s="319" customFormat="1">
      <c r="B2601" s="566"/>
      <c r="C2601" s="546"/>
      <c r="D2601" s="546"/>
      <c r="F2601" s="266"/>
      <c r="G2601" s="266"/>
      <c r="H2601" s="266"/>
    </row>
    <row r="2602" spans="2:8" s="319" customFormat="1">
      <c r="B2602" s="566"/>
      <c r="C2602" s="546"/>
      <c r="D2602" s="546"/>
      <c r="F2602" s="266"/>
      <c r="G2602" s="266"/>
      <c r="H2602" s="266"/>
    </row>
    <row r="2603" spans="2:8" s="319" customFormat="1">
      <c r="B2603" s="566"/>
      <c r="C2603" s="546"/>
      <c r="D2603" s="546"/>
      <c r="F2603" s="266"/>
      <c r="G2603" s="266"/>
      <c r="H2603" s="266"/>
    </row>
    <row r="2604" spans="2:8" s="319" customFormat="1">
      <c r="B2604" s="566"/>
      <c r="C2604" s="546"/>
      <c r="D2604" s="546"/>
      <c r="F2604" s="266"/>
      <c r="G2604" s="266"/>
      <c r="H2604" s="266"/>
    </row>
    <row r="2605" spans="2:8" s="319" customFormat="1">
      <c r="B2605" s="566"/>
      <c r="C2605" s="546"/>
      <c r="D2605" s="546"/>
      <c r="F2605" s="266"/>
      <c r="G2605" s="266"/>
      <c r="H2605" s="266"/>
    </row>
    <row r="2606" spans="2:8" s="319" customFormat="1">
      <c r="B2606" s="566"/>
      <c r="C2606" s="546"/>
      <c r="D2606" s="546"/>
      <c r="F2606" s="266"/>
      <c r="G2606" s="266"/>
      <c r="H2606" s="266"/>
    </row>
    <row r="2607" spans="2:8" s="319" customFormat="1">
      <c r="B2607" s="566"/>
      <c r="C2607" s="546"/>
      <c r="D2607" s="546"/>
      <c r="F2607" s="266"/>
      <c r="G2607" s="266"/>
      <c r="H2607" s="266"/>
    </row>
    <row r="2608" spans="2:8" s="319" customFormat="1">
      <c r="B2608" s="566"/>
      <c r="C2608" s="546"/>
      <c r="D2608" s="546"/>
      <c r="F2608" s="266"/>
      <c r="G2608" s="266"/>
      <c r="H2608" s="266"/>
    </row>
    <row r="2609" spans="2:8" s="319" customFormat="1">
      <c r="B2609" s="566"/>
      <c r="C2609" s="546"/>
      <c r="D2609" s="546"/>
      <c r="F2609" s="266"/>
      <c r="G2609" s="266"/>
      <c r="H2609" s="266"/>
    </row>
    <row r="2610" spans="2:8" s="319" customFormat="1">
      <c r="B2610" s="566"/>
      <c r="C2610" s="546"/>
      <c r="D2610" s="546"/>
      <c r="F2610" s="266"/>
      <c r="G2610" s="266"/>
      <c r="H2610" s="266"/>
    </row>
    <row r="2611" spans="2:8" s="319" customFormat="1">
      <c r="B2611" s="566"/>
      <c r="C2611" s="546"/>
      <c r="D2611" s="546"/>
      <c r="F2611" s="266"/>
      <c r="G2611" s="266"/>
      <c r="H2611" s="266"/>
    </row>
    <row r="2612" spans="2:8" s="319" customFormat="1">
      <c r="B2612" s="566"/>
      <c r="C2612" s="546"/>
      <c r="D2612" s="546"/>
      <c r="F2612" s="266"/>
      <c r="G2612" s="266"/>
      <c r="H2612" s="266"/>
    </row>
    <row r="2613" spans="2:8" s="319" customFormat="1">
      <c r="B2613" s="566"/>
      <c r="C2613" s="546"/>
      <c r="D2613" s="546"/>
      <c r="F2613" s="266"/>
      <c r="G2613" s="266"/>
      <c r="H2613" s="266"/>
    </row>
    <row r="2614" spans="2:8" s="319" customFormat="1">
      <c r="B2614" s="566"/>
      <c r="C2614" s="546"/>
      <c r="D2614" s="546"/>
      <c r="F2614" s="266"/>
      <c r="G2614" s="266"/>
      <c r="H2614" s="266"/>
    </row>
    <row r="2615" spans="2:8" s="319" customFormat="1">
      <c r="B2615" s="566"/>
      <c r="C2615" s="546"/>
      <c r="D2615" s="546"/>
      <c r="F2615" s="266"/>
      <c r="G2615" s="266"/>
      <c r="H2615" s="266"/>
    </row>
    <row r="2616" spans="2:8" s="319" customFormat="1">
      <c r="B2616" s="566"/>
      <c r="C2616" s="546"/>
      <c r="D2616" s="546"/>
      <c r="F2616" s="266"/>
      <c r="G2616" s="266"/>
      <c r="H2616" s="266"/>
    </row>
    <row r="2617" spans="2:8" s="319" customFormat="1">
      <c r="B2617" s="566"/>
      <c r="C2617" s="546"/>
      <c r="D2617" s="546"/>
      <c r="F2617" s="266"/>
      <c r="G2617" s="266"/>
      <c r="H2617" s="266"/>
    </row>
    <row r="2618" spans="2:8" s="319" customFormat="1">
      <c r="B2618" s="566"/>
      <c r="C2618" s="546"/>
      <c r="D2618" s="546"/>
      <c r="F2618" s="266"/>
      <c r="G2618" s="266"/>
      <c r="H2618" s="266"/>
    </row>
    <row r="2619" spans="2:8" s="319" customFormat="1">
      <c r="B2619" s="566"/>
      <c r="C2619" s="546"/>
      <c r="D2619" s="546"/>
      <c r="F2619" s="266"/>
      <c r="G2619" s="266"/>
      <c r="H2619" s="266"/>
    </row>
    <row r="2620" spans="2:8" s="319" customFormat="1">
      <c r="B2620" s="566"/>
      <c r="C2620" s="546"/>
      <c r="D2620" s="546"/>
      <c r="F2620" s="266"/>
      <c r="G2620" s="266"/>
      <c r="H2620" s="266"/>
    </row>
    <row r="2621" spans="2:8" s="319" customFormat="1">
      <c r="B2621" s="566"/>
      <c r="C2621" s="546"/>
      <c r="D2621" s="546"/>
      <c r="F2621" s="266"/>
      <c r="G2621" s="266"/>
      <c r="H2621" s="266"/>
    </row>
    <row r="2622" spans="2:8" s="319" customFormat="1">
      <c r="B2622" s="566"/>
      <c r="C2622" s="546"/>
      <c r="D2622" s="546"/>
      <c r="F2622" s="266"/>
      <c r="G2622" s="266"/>
      <c r="H2622" s="266"/>
    </row>
    <row r="2623" spans="2:8" s="319" customFormat="1">
      <c r="B2623" s="566"/>
      <c r="C2623" s="546"/>
      <c r="D2623" s="546"/>
      <c r="F2623" s="266"/>
      <c r="G2623" s="266"/>
      <c r="H2623" s="266"/>
    </row>
    <row r="2624" spans="2:8" s="319" customFormat="1">
      <c r="B2624" s="566"/>
      <c r="C2624" s="546"/>
      <c r="D2624" s="546"/>
      <c r="F2624" s="266"/>
      <c r="G2624" s="266"/>
      <c r="H2624" s="266"/>
    </row>
    <row r="2625" spans="2:8" s="319" customFormat="1">
      <c r="B2625" s="566"/>
      <c r="C2625" s="546"/>
      <c r="D2625" s="546"/>
      <c r="F2625" s="266"/>
      <c r="G2625" s="266"/>
      <c r="H2625" s="266"/>
    </row>
    <row r="2626" spans="2:8" s="319" customFormat="1">
      <c r="B2626" s="566"/>
      <c r="C2626" s="546"/>
      <c r="D2626" s="546"/>
      <c r="F2626" s="266"/>
      <c r="G2626" s="266"/>
      <c r="H2626" s="266"/>
    </row>
    <row r="2627" spans="2:8" s="319" customFormat="1">
      <c r="B2627" s="566"/>
      <c r="C2627" s="546"/>
      <c r="D2627" s="546"/>
      <c r="F2627" s="266"/>
      <c r="G2627" s="266"/>
      <c r="H2627" s="266"/>
    </row>
    <row r="2628" spans="2:8" s="319" customFormat="1">
      <c r="B2628" s="566"/>
      <c r="C2628" s="546"/>
      <c r="D2628" s="546"/>
      <c r="F2628" s="266"/>
      <c r="G2628" s="266"/>
      <c r="H2628" s="266"/>
    </row>
    <row r="2629" spans="2:8" s="319" customFormat="1">
      <c r="B2629" s="566"/>
      <c r="C2629" s="546"/>
      <c r="D2629" s="546"/>
      <c r="F2629" s="266"/>
      <c r="G2629" s="266"/>
      <c r="H2629" s="266"/>
    </row>
    <row r="2630" spans="2:8" s="319" customFormat="1">
      <c r="B2630" s="566"/>
      <c r="C2630" s="546"/>
      <c r="D2630" s="546"/>
      <c r="F2630" s="266"/>
      <c r="G2630" s="266"/>
      <c r="H2630" s="266"/>
    </row>
    <row r="2631" spans="2:8" s="319" customFormat="1">
      <c r="B2631" s="566"/>
      <c r="C2631" s="546"/>
      <c r="D2631" s="546"/>
      <c r="F2631" s="266"/>
      <c r="G2631" s="266"/>
      <c r="H2631" s="266"/>
    </row>
    <row r="2632" spans="2:8" s="319" customFormat="1">
      <c r="B2632" s="566"/>
      <c r="C2632" s="546"/>
      <c r="D2632" s="546"/>
      <c r="F2632" s="266"/>
      <c r="G2632" s="266"/>
      <c r="H2632" s="266"/>
    </row>
    <row r="2633" spans="2:8" s="319" customFormat="1">
      <c r="B2633" s="566"/>
      <c r="C2633" s="546"/>
      <c r="D2633" s="546"/>
      <c r="F2633" s="266"/>
      <c r="G2633" s="266"/>
      <c r="H2633" s="266"/>
    </row>
    <row r="2634" spans="2:8" s="319" customFormat="1">
      <c r="B2634" s="566"/>
      <c r="C2634" s="546"/>
      <c r="D2634" s="546"/>
      <c r="F2634" s="266"/>
      <c r="G2634" s="266"/>
      <c r="H2634" s="266"/>
    </row>
    <row r="2635" spans="2:8" s="319" customFormat="1">
      <c r="B2635" s="566"/>
      <c r="C2635" s="546"/>
      <c r="D2635" s="546"/>
      <c r="F2635" s="266"/>
      <c r="G2635" s="266"/>
      <c r="H2635" s="266"/>
    </row>
    <row r="2636" spans="2:8" s="319" customFormat="1">
      <c r="B2636" s="566"/>
      <c r="C2636" s="546"/>
      <c r="D2636" s="546"/>
      <c r="F2636" s="266"/>
      <c r="G2636" s="266"/>
      <c r="H2636" s="266"/>
    </row>
    <row r="2637" spans="2:8" s="319" customFormat="1">
      <c r="B2637" s="566"/>
      <c r="C2637" s="546"/>
      <c r="D2637" s="546"/>
      <c r="F2637" s="266"/>
      <c r="G2637" s="266"/>
      <c r="H2637" s="266"/>
    </row>
    <row r="2638" spans="2:8" s="319" customFormat="1">
      <c r="B2638" s="566"/>
      <c r="C2638" s="546"/>
      <c r="D2638" s="546"/>
      <c r="F2638" s="266"/>
      <c r="G2638" s="266"/>
      <c r="H2638" s="266"/>
    </row>
    <row r="2639" spans="2:8" s="319" customFormat="1">
      <c r="B2639" s="566"/>
      <c r="C2639" s="546"/>
      <c r="D2639" s="546"/>
      <c r="F2639" s="266"/>
      <c r="G2639" s="266"/>
      <c r="H2639" s="266"/>
    </row>
    <row r="2640" spans="2:8" s="319" customFormat="1">
      <c r="B2640" s="566"/>
      <c r="C2640" s="546"/>
      <c r="D2640" s="546"/>
      <c r="F2640" s="266"/>
      <c r="G2640" s="266"/>
      <c r="H2640" s="266"/>
    </row>
    <row r="2641" spans="2:8" s="319" customFormat="1">
      <c r="B2641" s="566"/>
      <c r="C2641" s="546"/>
      <c r="D2641" s="546"/>
      <c r="F2641" s="266"/>
      <c r="G2641" s="266"/>
      <c r="H2641" s="266"/>
    </row>
    <row r="2642" spans="2:8" s="319" customFormat="1">
      <c r="B2642" s="566"/>
      <c r="C2642" s="546"/>
      <c r="D2642" s="546"/>
      <c r="F2642" s="266"/>
      <c r="G2642" s="266"/>
      <c r="H2642" s="266"/>
    </row>
    <row r="2643" spans="2:8" s="319" customFormat="1">
      <c r="B2643" s="566"/>
      <c r="C2643" s="546"/>
      <c r="D2643" s="546"/>
      <c r="F2643" s="266"/>
      <c r="G2643" s="266"/>
      <c r="H2643" s="266"/>
    </row>
    <row r="2644" spans="2:8" s="319" customFormat="1">
      <c r="B2644" s="566"/>
      <c r="C2644" s="546"/>
      <c r="D2644" s="546"/>
      <c r="F2644" s="266"/>
      <c r="G2644" s="266"/>
      <c r="H2644" s="266"/>
    </row>
    <row r="2645" spans="2:8" s="319" customFormat="1">
      <c r="B2645" s="566"/>
      <c r="C2645" s="546"/>
      <c r="D2645" s="546"/>
      <c r="F2645" s="266"/>
      <c r="G2645" s="266"/>
      <c r="H2645" s="266"/>
    </row>
    <row r="2646" spans="2:8" s="319" customFormat="1">
      <c r="B2646" s="566"/>
      <c r="C2646" s="546"/>
      <c r="D2646" s="546"/>
      <c r="F2646" s="266"/>
      <c r="G2646" s="266"/>
      <c r="H2646" s="266"/>
    </row>
    <row r="2647" spans="2:8" s="319" customFormat="1">
      <c r="B2647" s="566"/>
      <c r="C2647" s="546"/>
      <c r="D2647" s="546"/>
      <c r="F2647" s="266"/>
      <c r="G2647" s="266"/>
      <c r="H2647" s="266"/>
    </row>
    <row r="2648" spans="2:8" s="319" customFormat="1">
      <c r="B2648" s="566"/>
      <c r="C2648" s="546"/>
      <c r="D2648" s="546"/>
      <c r="F2648" s="266"/>
      <c r="G2648" s="266"/>
      <c r="H2648" s="266"/>
    </row>
    <row r="2649" spans="2:8" s="319" customFormat="1">
      <c r="B2649" s="566"/>
      <c r="C2649" s="546"/>
      <c r="D2649" s="546"/>
      <c r="F2649" s="266"/>
      <c r="G2649" s="266"/>
      <c r="H2649" s="266"/>
    </row>
    <row r="2650" spans="2:8" s="319" customFormat="1">
      <c r="B2650" s="566"/>
      <c r="C2650" s="546"/>
      <c r="D2650" s="546"/>
      <c r="F2650" s="266"/>
      <c r="G2650" s="266"/>
      <c r="H2650" s="266"/>
    </row>
    <row r="2651" spans="2:8" s="319" customFormat="1">
      <c r="B2651" s="566"/>
      <c r="C2651" s="546"/>
      <c r="D2651" s="546"/>
      <c r="F2651" s="266"/>
      <c r="G2651" s="266"/>
      <c r="H2651" s="266"/>
    </row>
    <row r="2652" spans="2:8" s="319" customFormat="1">
      <c r="B2652" s="566"/>
      <c r="C2652" s="546"/>
      <c r="D2652" s="546"/>
      <c r="F2652" s="266"/>
      <c r="G2652" s="266"/>
      <c r="H2652" s="266"/>
    </row>
    <row r="2653" spans="2:8" s="319" customFormat="1">
      <c r="B2653" s="566"/>
      <c r="C2653" s="546"/>
      <c r="D2653" s="546"/>
      <c r="F2653" s="266"/>
      <c r="G2653" s="266"/>
      <c r="H2653" s="266"/>
    </row>
    <row r="2654" spans="2:8" s="319" customFormat="1">
      <c r="B2654" s="566"/>
      <c r="C2654" s="546"/>
      <c r="D2654" s="546"/>
      <c r="F2654" s="266"/>
      <c r="G2654" s="266"/>
      <c r="H2654" s="266"/>
    </row>
    <row r="2655" spans="2:8" s="319" customFormat="1">
      <c r="B2655" s="566"/>
      <c r="C2655" s="546"/>
      <c r="D2655" s="546"/>
      <c r="F2655" s="266"/>
      <c r="G2655" s="266"/>
      <c r="H2655" s="266"/>
    </row>
    <row r="2656" spans="2:8" s="319" customFormat="1">
      <c r="B2656" s="566"/>
      <c r="C2656" s="546"/>
      <c r="D2656" s="546"/>
      <c r="F2656" s="266"/>
      <c r="G2656" s="266"/>
      <c r="H2656" s="266"/>
    </row>
    <row r="2657" spans="2:8" s="319" customFormat="1">
      <c r="B2657" s="566"/>
      <c r="C2657" s="546"/>
      <c r="D2657" s="546"/>
      <c r="F2657" s="266"/>
      <c r="G2657" s="266"/>
      <c r="H2657" s="266"/>
    </row>
    <row r="2658" spans="2:8" s="319" customFormat="1">
      <c r="B2658" s="566"/>
      <c r="C2658" s="546"/>
      <c r="D2658" s="546"/>
      <c r="F2658" s="266"/>
      <c r="G2658" s="266"/>
      <c r="H2658" s="266"/>
    </row>
    <row r="2659" spans="2:8" s="319" customFormat="1">
      <c r="B2659" s="566"/>
      <c r="C2659" s="546"/>
      <c r="D2659" s="546"/>
      <c r="F2659" s="266"/>
      <c r="G2659" s="266"/>
      <c r="H2659" s="266"/>
    </row>
    <row r="2660" spans="2:8" s="319" customFormat="1">
      <c r="B2660" s="566"/>
      <c r="C2660" s="546"/>
      <c r="D2660" s="546"/>
      <c r="F2660" s="266"/>
      <c r="G2660" s="266"/>
      <c r="H2660" s="266"/>
    </row>
    <row r="2661" spans="2:8" s="319" customFormat="1">
      <c r="B2661" s="566"/>
      <c r="C2661" s="546"/>
      <c r="D2661" s="546"/>
      <c r="F2661" s="266"/>
      <c r="G2661" s="266"/>
      <c r="H2661" s="266"/>
    </row>
    <row r="2662" spans="2:8" s="319" customFormat="1">
      <c r="B2662" s="566"/>
      <c r="C2662" s="546"/>
      <c r="D2662" s="546"/>
      <c r="F2662" s="266"/>
      <c r="G2662" s="266"/>
      <c r="H2662" s="266"/>
    </row>
    <row r="2663" spans="2:8" s="319" customFormat="1">
      <c r="B2663" s="566"/>
      <c r="C2663" s="546"/>
      <c r="D2663" s="546"/>
      <c r="F2663" s="266"/>
      <c r="G2663" s="266"/>
      <c r="H2663" s="266"/>
    </row>
    <row r="2664" spans="2:8" s="319" customFormat="1">
      <c r="B2664" s="566"/>
      <c r="C2664" s="546"/>
      <c r="D2664" s="546"/>
      <c r="F2664" s="266"/>
      <c r="G2664" s="266"/>
      <c r="H2664" s="266"/>
    </row>
    <row r="2665" spans="2:8" s="319" customFormat="1">
      <c r="B2665" s="566"/>
      <c r="C2665" s="546"/>
      <c r="D2665" s="546"/>
      <c r="F2665" s="266"/>
      <c r="G2665" s="266"/>
      <c r="H2665" s="266"/>
    </row>
    <row r="2666" spans="2:8" s="319" customFormat="1">
      <c r="B2666" s="566"/>
      <c r="C2666" s="546"/>
      <c r="D2666" s="546"/>
      <c r="F2666" s="266"/>
      <c r="G2666" s="266"/>
      <c r="H2666" s="266"/>
    </row>
    <row r="2667" spans="2:8" s="319" customFormat="1">
      <c r="B2667" s="566"/>
      <c r="C2667" s="546"/>
      <c r="D2667" s="546"/>
      <c r="F2667" s="266"/>
      <c r="G2667" s="266"/>
      <c r="H2667" s="266"/>
    </row>
    <row r="2668" spans="2:8" s="319" customFormat="1">
      <c r="B2668" s="566"/>
      <c r="C2668" s="546"/>
      <c r="D2668" s="546"/>
      <c r="F2668" s="266"/>
      <c r="G2668" s="266"/>
      <c r="H2668" s="266"/>
    </row>
    <row r="2669" spans="2:8" s="319" customFormat="1">
      <c r="B2669" s="566"/>
      <c r="C2669" s="546"/>
      <c r="D2669" s="546"/>
      <c r="F2669" s="266"/>
      <c r="G2669" s="266"/>
      <c r="H2669" s="266"/>
    </row>
    <row r="2670" spans="2:8" s="319" customFormat="1">
      <c r="B2670" s="566"/>
      <c r="C2670" s="546"/>
      <c r="D2670" s="546"/>
      <c r="F2670" s="266"/>
      <c r="G2670" s="266"/>
      <c r="H2670" s="266"/>
    </row>
    <row r="2671" spans="2:8" s="319" customFormat="1">
      <c r="B2671" s="566"/>
      <c r="C2671" s="546"/>
      <c r="D2671" s="546"/>
      <c r="F2671" s="266"/>
      <c r="G2671" s="266"/>
      <c r="H2671" s="266"/>
    </row>
    <row r="2672" spans="2:8" s="319" customFormat="1">
      <c r="B2672" s="566"/>
      <c r="C2672" s="546"/>
      <c r="D2672" s="546"/>
      <c r="F2672" s="266"/>
      <c r="G2672" s="266"/>
      <c r="H2672" s="266"/>
    </row>
    <row r="2673" spans="2:8" s="319" customFormat="1">
      <c r="B2673" s="566"/>
      <c r="C2673" s="546"/>
      <c r="D2673" s="546"/>
      <c r="F2673" s="266"/>
      <c r="G2673" s="266"/>
      <c r="H2673" s="266"/>
    </row>
    <row r="2674" spans="2:8" s="319" customFormat="1">
      <c r="B2674" s="566"/>
      <c r="C2674" s="546"/>
      <c r="D2674" s="546"/>
      <c r="F2674" s="266"/>
      <c r="G2674" s="266"/>
      <c r="H2674" s="266"/>
    </row>
    <row r="2675" spans="2:8" s="319" customFormat="1">
      <c r="B2675" s="566"/>
      <c r="C2675" s="546"/>
      <c r="D2675" s="546"/>
      <c r="F2675" s="266"/>
      <c r="G2675" s="266"/>
      <c r="H2675" s="266"/>
    </row>
    <row r="2676" spans="2:8" s="319" customFormat="1">
      <c r="B2676" s="566"/>
      <c r="C2676" s="546"/>
      <c r="D2676" s="546"/>
      <c r="F2676" s="266"/>
      <c r="G2676" s="266"/>
      <c r="H2676" s="266"/>
    </row>
    <row r="2677" spans="2:8" s="319" customFormat="1">
      <c r="B2677" s="566"/>
      <c r="C2677" s="546"/>
      <c r="D2677" s="546"/>
      <c r="F2677" s="266"/>
      <c r="G2677" s="266"/>
      <c r="H2677" s="266"/>
    </row>
    <row r="2678" spans="2:8" s="319" customFormat="1">
      <c r="B2678" s="566"/>
      <c r="C2678" s="546"/>
      <c r="D2678" s="546"/>
      <c r="F2678" s="266"/>
      <c r="G2678" s="266"/>
      <c r="H2678" s="266"/>
    </row>
    <row r="2679" spans="2:8" s="319" customFormat="1">
      <c r="B2679" s="566"/>
      <c r="C2679" s="546"/>
      <c r="D2679" s="546"/>
      <c r="F2679" s="266"/>
      <c r="G2679" s="266"/>
      <c r="H2679" s="266"/>
    </row>
    <row r="2680" spans="2:8" s="319" customFormat="1">
      <c r="B2680" s="566"/>
      <c r="C2680" s="546"/>
      <c r="D2680" s="546"/>
      <c r="F2680" s="266"/>
      <c r="G2680" s="266"/>
      <c r="H2680" s="266"/>
    </row>
    <row r="2681" spans="2:8" s="319" customFormat="1">
      <c r="B2681" s="566"/>
      <c r="C2681" s="546"/>
      <c r="D2681" s="546"/>
      <c r="F2681" s="266"/>
      <c r="G2681" s="266"/>
      <c r="H2681" s="266"/>
    </row>
    <row r="2682" spans="2:8" s="319" customFormat="1">
      <c r="B2682" s="566"/>
      <c r="C2682" s="546"/>
      <c r="D2682" s="546"/>
      <c r="F2682" s="266"/>
      <c r="G2682" s="266"/>
      <c r="H2682" s="266"/>
    </row>
    <row r="2683" spans="2:8" s="319" customFormat="1">
      <c r="B2683" s="566"/>
      <c r="C2683" s="546"/>
      <c r="D2683" s="546"/>
      <c r="F2683" s="266"/>
      <c r="G2683" s="266"/>
      <c r="H2683" s="266"/>
    </row>
    <row r="2684" spans="2:8" s="319" customFormat="1">
      <c r="B2684" s="566"/>
      <c r="C2684" s="546"/>
      <c r="D2684" s="546"/>
      <c r="F2684" s="266"/>
      <c r="G2684" s="266"/>
      <c r="H2684" s="266"/>
    </row>
    <row r="2685" spans="2:8" s="319" customFormat="1">
      <c r="B2685" s="566"/>
      <c r="C2685" s="546"/>
      <c r="D2685" s="546"/>
      <c r="F2685" s="266"/>
      <c r="G2685" s="266"/>
      <c r="H2685" s="266"/>
    </row>
    <row r="2686" spans="2:8" s="319" customFormat="1">
      <c r="B2686" s="566"/>
      <c r="C2686" s="546"/>
      <c r="D2686" s="546"/>
      <c r="F2686" s="266"/>
      <c r="G2686" s="266"/>
      <c r="H2686" s="266"/>
    </row>
    <row r="2687" spans="2:8" s="319" customFormat="1">
      <c r="B2687" s="566"/>
      <c r="C2687" s="546"/>
      <c r="D2687" s="546"/>
      <c r="F2687" s="266"/>
      <c r="G2687" s="266"/>
      <c r="H2687" s="266"/>
    </row>
    <row r="2688" spans="2:8" s="319" customFormat="1">
      <c r="B2688" s="566"/>
      <c r="C2688" s="546"/>
      <c r="D2688" s="546"/>
      <c r="F2688" s="266"/>
      <c r="G2688" s="266"/>
      <c r="H2688" s="266"/>
    </row>
    <row r="2689" spans="2:8" s="319" customFormat="1">
      <c r="B2689" s="566"/>
      <c r="C2689" s="546"/>
      <c r="D2689" s="546"/>
      <c r="F2689" s="266"/>
      <c r="G2689" s="266"/>
      <c r="H2689" s="266"/>
    </row>
    <row r="2690" spans="2:8" s="319" customFormat="1">
      <c r="B2690" s="566"/>
      <c r="C2690" s="546"/>
      <c r="D2690" s="546"/>
      <c r="F2690" s="266"/>
      <c r="G2690" s="266"/>
      <c r="H2690" s="266"/>
    </row>
    <row r="2691" spans="2:8" s="319" customFormat="1">
      <c r="B2691" s="566"/>
      <c r="C2691" s="546"/>
      <c r="D2691" s="546"/>
      <c r="F2691" s="266"/>
      <c r="G2691" s="266"/>
      <c r="H2691" s="266"/>
    </row>
    <row r="2692" spans="2:8" s="319" customFormat="1">
      <c r="B2692" s="566"/>
      <c r="C2692" s="546"/>
      <c r="D2692" s="546"/>
      <c r="F2692" s="266"/>
      <c r="G2692" s="266"/>
      <c r="H2692" s="266"/>
    </row>
    <row r="2693" spans="2:8" s="319" customFormat="1">
      <c r="B2693" s="566"/>
      <c r="C2693" s="546"/>
      <c r="D2693" s="546"/>
      <c r="F2693" s="266"/>
      <c r="G2693" s="266"/>
      <c r="H2693" s="266"/>
    </row>
    <row r="2694" spans="2:8" s="319" customFormat="1">
      <c r="B2694" s="566"/>
      <c r="C2694" s="546"/>
      <c r="D2694" s="546"/>
      <c r="F2694" s="266"/>
      <c r="G2694" s="266"/>
      <c r="H2694" s="266"/>
    </row>
    <row r="2695" spans="2:8" s="319" customFormat="1">
      <c r="B2695" s="566"/>
      <c r="C2695" s="546"/>
      <c r="D2695" s="546"/>
      <c r="F2695" s="266"/>
      <c r="G2695" s="266"/>
      <c r="H2695" s="266"/>
    </row>
    <row r="2696" spans="2:8" s="319" customFormat="1">
      <c r="B2696" s="566"/>
      <c r="C2696" s="546"/>
      <c r="D2696" s="546"/>
      <c r="F2696" s="266"/>
      <c r="G2696" s="266"/>
      <c r="H2696" s="266"/>
    </row>
    <row r="2697" spans="2:8" s="319" customFormat="1">
      <c r="B2697" s="566"/>
      <c r="C2697" s="546"/>
      <c r="D2697" s="546"/>
      <c r="F2697" s="266"/>
      <c r="G2697" s="266"/>
      <c r="H2697" s="266"/>
    </row>
    <row r="2698" spans="2:8" s="319" customFormat="1">
      <c r="B2698" s="566"/>
      <c r="C2698" s="546"/>
      <c r="D2698" s="546"/>
      <c r="F2698" s="266"/>
      <c r="G2698" s="266"/>
      <c r="H2698" s="266"/>
    </row>
    <row r="2699" spans="2:8" s="319" customFormat="1">
      <c r="B2699" s="566"/>
      <c r="C2699" s="546"/>
      <c r="D2699" s="546"/>
      <c r="F2699" s="266"/>
      <c r="G2699" s="266"/>
      <c r="H2699" s="266"/>
    </row>
    <row r="2700" spans="2:8" s="319" customFormat="1">
      <c r="B2700" s="566"/>
      <c r="C2700" s="546"/>
      <c r="D2700" s="546"/>
      <c r="F2700" s="266"/>
      <c r="G2700" s="266"/>
      <c r="H2700" s="266"/>
    </row>
    <row r="2701" spans="2:8" s="319" customFormat="1">
      <c r="B2701" s="566"/>
      <c r="C2701" s="546"/>
      <c r="D2701" s="546"/>
      <c r="F2701" s="266"/>
      <c r="G2701" s="266"/>
      <c r="H2701" s="266"/>
    </row>
    <row r="2702" spans="2:8" s="319" customFormat="1">
      <c r="B2702" s="566"/>
      <c r="C2702" s="546"/>
      <c r="D2702" s="546"/>
      <c r="F2702" s="266"/>
      <c r="G2702" s="266"/>
      <c r="H2702" s="266"/>
    </row>
    <row r="2703" spans="2:8" s="319" customFormat="1">
      <c r="B2703" s="566"/>
      <c r="C2703" s="546"/>
      <c r="D2703" s="546"/>
      <c r="F2703" s="266"/>
      <c r="G2703" s="266"/>
      <c r="H2703" s="266"/>
    </row>
    <row r="2704" spans="2:8" s="319" customFormat="1">
      <c r="B2704" s="566"/>
      <c r="C2704" s="546"/>
      <c r="D2704" s="546"/>
      <c r="F2704" s="266"/>
      <c r="G2704" s="266"/>
      <c r="H2704" s="266"/>
    </row>
    <row r="2705" spans="2:8" s="319" customFormat="1">
      <c r="B2705" s="566"/>
      <c r="C2705" s="546"/>
      <c r="D2705" s="546"/>
      <c r="F2705" s="266"/>
      <c r="G2705" s="266"/>
      <c r="H2705" s="266"/>
    </row>
    <row r="2706" spans="2:8" s="319" customFormat="1">
      <c r="B2706" s="566"/>
      <c r="C2706" s="546"/>
      <c r="D2706" s="546"/>
      <c r="F2706" s="266"/>
      <c r="G2706" s="266"/>
      <c r="H2706" s="266"/>
    </row>
    <row r="2707" spans="2:8" s="319" customFormat="1">
      <c r="B2707" s="566"/>
      <c r="C2707" s="546"/>
      <c r="D2707" s="546"/>
      <c r="F2707" s="266"/>
      <c r="G2707" s="266"/>
      <c r="H2707" s="266"/>
    </row>
    <row r="2708" spans="2:8" s="319" customFormat="1">
      <c r="B2708" s="566"/>
      <c r="C2708" s="546"/>
      <c r="D2708" s="546"/>
      <c r="F2708" s="266"/>
      <c r="G2708" s="266"/>
      <c r="H2708" s="266"/>
    </row>
    <row r="2709" spans="2:8" s="319" customFormat="1">
      <c r="B2709" s="566"/>
      <c r="C2709" s="546"/>
      <c r="D2709" s="546"/>
      <c r="F2709" s="266"/>
      <c r="G2709" s="266"/>
      <c r="H2709" s="266"/>
    </row>
    <row r="2710" spans="2:8" s="319" customFormat="1">
      <c r="B2710" s="566"/>
      <c r="C2710" s="546"/>
      <c r="D2710" s="546"/>
      <c r="F2710" s="266"/>
      <c r="G2710" s="266"/>
      <c r="H2710" s="266"/>
    </row>
    <row r="2711" spans="2:8" s="319" customFormat="1">
      <c r="B2711" s="566"/>
      <c r="C2711" s="546"/>
      <c r="D2711" s="546"/>
      <c r="F2711" s="266"/>
      <c r="G2711" s="266"/>
      <c r="H2711" s="266"/>
    </row>
    <row r="2712" spans="2:8" s="319" customFormat="1">
      <c r="B2712" s="566"/>
      <c r="C2712" s="546"/>
      <c r="D2712" s="546"/>
      <c r="F2712" s="266"/>
      <c r="G2712" s="266"/>
      <c r="H2712" s="266"/>
    </row>
    <row r="2713" spans="2:8" s="319" customFormat="1">
      <c r="B2713" s="566"/>
      <c r="C2713" s="546"/>
      <c r="D2713" s="546"/>
      <c r="F2713" s="266"/>
      <c r="G2713" s="266"/>
      <c r="H2713" s="266"/>
    </row>
    <row r="2714" spans="2:8" s="319" customFormat="1">
      <c r="B2714" s="566"/>
      <c r="C2714" s="546"/>
      <c r="D2714" s="546"/>
      <c r="F2714" s="266"/>
      <c r="G2714" s="266"/>
      <c r="H2714" s="266"/>
    </row>
    <row r="2715" spans="2:8" s="319" customFormat="1">
      <c r="B2715" s="566"/>
      <c r="C2715" s="546"/>
      <c r="D2715" s="546"/>
      <c r="F2715" s="266"/>
      <c r="G2715" s="266"/>
      <c r="H2715" s="266"/>
    </row>
    <row r="2716" spans="2:8" s="319" customFormat="1">
      <c r="B2716" s="566"/>
      <c r="C2716" s="546"/>
      <c r="D2716" s="546"/>
      <c r="F2716" s="266"/>
      <c r="G2716" s="266"/>
      <c r="H2716" s="266"/>
    </row>
    <row r="2717" spans="2:8" s="319" customFormat="1">
      <c r="B2717" s="566"/>
      <c r="C2717" s="546"/>
      <c r="D2717" s="546"/>
      <c r="F2717" s="266"/>
      <c r="G2717" s="266"/>
      <c r="H2717" s="266"/>
    </row>
    <row r="2718" spans="2:8" s="319" customFormat="1">
      <c r="B2718" s="566"/>
      <c r="C2718" s="546"/>
      <c r="D2718" s="546"/>
      <c r="F2718" s="266"/>
      <c r="G2718" s="266"/>
      <c r="H2718" s="266"/>
    </row>
    <row r="2719" spans="2:8" s="319" customFormat="1">
      <c r="B2719" s="566"/>
      <c r="C2719" s="546"/>
      <c r="D2719" s="546"/>
      <c r="F2719" s="266"/>
      <c r="G2719" s="266"/>
      <c r="H2719" s="266"/>
    </row>
    <row r="2720" spans="2:8" s="319" customFormat="1">
      <c r="B2720" s="566"/>
      <c r="C2720" s="546"/>
      <c r="D2720" s="546"/>
      <c r="F2720" s="266"/>
      <c r="G2720" s="266"/>
      <c r="H2720" s="266"/>
    </row>
    <row r="2721" spans="2:8" s="319" customFormat="1">
      <c r="B2721" s="566"/>
      <c r="C2721" s="546"/>
      <c r="D2721" s="546"/>
      <c r="F2721" s="266"/>
      <c r="G2721" s="266"/>
      <c r="H2721" s="266"/>
    </row>
    <row r="2722" spans="2:8" s="319" customFormat="1">
      <c r="B2722" s="566"/>
      <c r="C2722" s="546"/>
      <c r="D2722" s="546"/>
      <c r="F2722" s="266"/>
      <c r="G2722" s="266"/>
      <c r="H2722" s="266"/>
    </row>
    <row r="2723" spans="2:8" s="319" customFormat="1">
      <c r="B2723" s="566"/>
      <c r="C2723" s="546"/>
      <c r="D2723" s="546"/>
      <c r="F2723" s="266"/>
      <c r="G2723" s="266"/>
      <c r="H2723" s="266"/>
    </row>
    <row r="2724" spans="2:8" s="319" customFormat="1">
      <c r="B2724" s="566"/>
      <c r="C2724" s="546"/>
      <c r="D2724" s="546"/>
      <c r="F2724" s="266"/>
      <c r="G2724" s="266"/>
      <c r="H2724" s="266"/>
    </row>
    <row r="2725" spans="2:8" s="319" customFormat="1">
      <c r="B2725" s="566"/>
      <c r="C2725" s="546"/>
      <c r="D2725" s="546"/>
      <c r="F2725" s="266"/>
      <c r="G2725" s="266"/>
      <c r="H2725" s="266"/>
    </row>
    <row r="2726" spans="2:8" s="319" customFormat="1">
      <c r="B2726" s="566"/>
      <c r="C2726" s="546"/>
      <c r="D2726" s="546"/>
      <c r="F2726" s="266"/>
      <c r="G2726" s="266"/>
      <c r="H2726" s="266"/>
    </row>
    <row r="2727" spans="2:8" s="319" customFormat="1">
      <c r="B2727" s="566"/>
      <c r="C2727" s="546"/>
      <c r="D2727" s="546"/>
      <c r="F2727" s="266"/>
      <c r="G2727" s="266"/>
      <c r="H2727" s="266"/>
    </row>
    <row r="2728" spans="2:8" s="319" customFormat="1">
      <c r="B2728" s="566"/>
      <c r="C2728" s="546"/>
      <c r="D2728" s="546"/>
      <c r="F2728" s="266"/>
      <c r="G2728" s="266"/>
      <c r="H2728" s="266"/>
    </row>
    <row r="2729" spans="2:8" s="319" customFormat="1">
      <c r="B2729" s="566"/>
      <c r="C2729" s="546"/>
      <c r="D2729" s="546"/>
      <c r="F2729" s="266"/>
      <c r="G2729" s="266"/>
      <c r="H2729" s="266"/>
    </row>
    <row r="2730" spans="2:8" s="319" customFormat="1">
      <c r="B2730" s="566"/>
      <c r="C2730" s="546"/>
      <c r="D2730" s="546"/>
      <c r="F2730" s="266"/>
      <c r="G2730" s="266"/>
      <c r="H2730" s="266"/>
    </row>
    <row r="2731" spans="2:8" s="319" customFormat="1">
      <c r="B2731" s="566"/>
      <c r="C2731" s="546"/>
      <c r="D2731" s="546"/>
      <c r="F2731" s="266"/>
      <c r="G2731" s="266"/>
      <c r="H2731" s="266"/>
    </row>
    <row r="2732" spans="2:8" s="319" customFormat="1">
      <c r="B2732" s="566"/>
      <c r="C2732" s="546"/>
      <c r="D2732" s="546"/>
      <c r="F2732" s="266"/>
      <c r="G2732" s="266"/>
      <c r="H2732" s="266"/>
    </row>
    <row r="2733" spans="2:8" s="319" customFormat="1">
      <c r="B2733" s="566"/>
      <c r="C2733" s="546"/>
      <c r="D2733" s="546"/>
      <c r="F2733" s="266"/>
      <c r="G2733" s="266"/>
      <c r="H2733" s="266"/>
    </row>
    <row r="2734" spans="2:8" s="319" customFormat="1">
      <c r="B2734" s="566"/>
      <c r="C2734" s="546"/>
      <c r="D2734" s="546"/>
      <c r="F2734" s="266"/>
      <c r="G2734" s="266"/>
      <c r="H2734" s="266"/>
    </row>
    <row r="2735" spans="2:8" s="319" customFormat="1">
      <c r="B2735" s="566"/>
      <c r="C2735" s="546"/>
      <c r="D2735" s="546"/>
      <c r="F2735" s="266"/>
      <c r="G2735" s="266"/>
      <c r="H2735" s="266"/>
    </row>
    <row r="2736" spans="2:8" s="319" customFormat="1">
      <c r="B2736" s="566"/>
      <c r="C2736" s="546"/>
      <c r="D2736" s="546"/>
      <c r="F2736" s="266"/>
      <c r="G2736" s="266"/>
      <c r="H2736" s="266"/>
    </row>
    <row r="2737" spans="2:8" s="319" customFormat="1">
      <c r="B2737" s="566"/>
      <c r="C2737" s="546"/>
      <c r="D2737" s="546"/>
      <c r="F2737" s="266"/>
      <c r="G2737" s="266"/>
      <c r="H2737" s="266"/>
    </row>
    <row r="2738" spans="2:8" s="319" customFormat="1">
      <c r="B2738" s="566"/>
      <c r="C2738" s="546"/>
      <c r="D2738" s="546"/>
      <c r="F2738" s="266"/>
      <c r="G2738" s="266"/>
      <c r="H2738" s="266"/>
    </row>
    <row r="2739" spans="2:8" s="319" customFormat="1">
      <c r="B2739" s="566"/>
      <c r="C2739" s="546"/>
      <c r="D2739" s="546"/>
      <c r="F2739" s="266"/>
      <c r="G2739" s="266"/>
      <c r="H2739" s="266"/>
    </row>
    <row r="2740" spans="2:8" s="319" customFormat="1">
      <c r="B2740" s="566"/>
      <c r="C2740" s="546"/>
      <c r="D2740" s="546"/>
      <c r="F2740" s="266"/>
      <c r="G2740" s="266"/>
      <c r="H2740" s="266"/>
    </row>
    <row r="2741" spans="2:8" s="319" customFormat="1">
      <c r="B2741" s="566"/>
      <c r="C2741" s="546"/>
      <c r="D2741" s="546"/>
      <c r="F2741" s="266"/>
      <c r="G2741" s="266"/>
      <c r="H2741" s="266"/>
    </row>
    <row r="2742" spans="2:8" s="319" customFormat="1">
      <c r="B2742" s="566"/>
      <c r="C2742" s="546"/>
      <c r="D2742" s="546"/>
      <c r="F2742" s="266"/>
      <c r="G2742" s="266"/>
      <c r="H2742" s="266"/>
    </row>
    <row r="2743" spans="2:8" s="319" customFormat="1">
      <c r="B2743" s="566"/>
      <c r="C2743" s="546"/>
      <c r="D2743" s="546"/>
      <c r="F2743" s="266"/>
      <c r="G2743" s="266"/>
      <c r="H2743" s="266"/>
    </row>
    <row r="2744" spans="2:8" s="319" customFormat="1">
      <c r="B2744" s="566"/>
      <c r="C2744" s="546"/>
      <c r="D2744" s="546"/>
      <c r="F2744" s="266"/>
      <c r="G2744" s="266"/>
      <c r="H2744" s="266"/>
    </row>
    <row r="2745" spans="2:8" s="319" customFormat="1">
      <c r="B2745" s="566"/>
      <c r="C2745" s="546"/>
      <c r="D2745" s="546"/>
      <c r="F2745" s="266"/>
      <c r="G2745" s="266"/>
      <c r="H2745" s="266"/>
    </row>
    <row r="2746" spans="2:8" s="319" customFormat="1">
      <c r="B2746" s="566"/>
      <c r="C2746" s="546"/>
      <c r="D2746" s="546"/>
      <c r="F2746" s="266"/>
      <c r="G2746" s="266"/>
      <c r="H2746" s="266"/>
    </row>
    <row r="2747" spans="2:8" s="319" customFormat="1">
      <c r="B2747" s="566"/>
      <c r="C2747" s="546"/>
      <c r="D2747" s="546"/>
      <c r="F2747" s="266"/>
      <c r="G2747" s="266"/>
      <c r="H2747" s="266"/>
    </row>
    <row r="2748" spans="2:8" s="319" customFormat="1">
      <c r="B2748" s="566"/>
      <c r="C2748" s="546"/>
      <c r="D2748" s="546"/>
      <c r="F2748" s="266"/>
      <c r="G2748" s="266"/>
      <c r="H2748" s="266"/>
    </row>
    <row r="2749" spans="2:8" s="319" customFormat="1">
      <c r="B2749" s="566"/>
      <c r="C2749" s="546"/>
      <c r="D2749" s="546"/>
      <c r="F2749" s="266"/>
      <c r="G2749" s="266"/>
      <c r="H2749" s="266"/>
    </row>
    <row r="2750" spans="2:8" s="319" customFormat="1">
      <c r="B2750" s="566"/>
      <c r="C2750" s="546"/>
      <c r="D2750" s="546"/>
      <c r="F2750" s="266"/>
      <c r="G2750" s="266"/>
      <c r="H2750" s="266"/>
    </row>
    <row r="2751" spans="2:8" s="319" customFormat="1">
      <c r="B2751" s="566"/>
      <c r="C2751" s="546"/>
      <c r="D2751" s="546"/>
      <c r="F2751" s="266"/>
      <c r="G2751" s="266"/>
      <c r="H2751" s="266"/>
    </row>
    <row r="2752" spans="2:8" s="319" customFormat="1">
      <c r="B2752" s="566"/>
      <c r="C2752" s="546"/>
      <c r="D2752" s="546"/>
      <c r="F2752" s="266"/>
      <c r="G2752" s="266"/>
      <c r="H2752" s="266"/>
    </row>
    <row r="2753" spans="2:8" s="319" customFormat="1">
      <c r="B2753" s="566"/>
      <c r="C2753" s="546"/>
      <c r="D2753" s="546"/>
      <c r="F2753" s="266"/>
      <c r="G2753" s="266"/>
      <c r="H2753" s="266"/>
    </row>
    <row r="2754" spans="2:8" s="319" customFormat="1">
      <c r="B2754" s="566"/>
      <c r="C2754" s="546"/>
      <c r="D2754" s="546"/>
      <c r="F2754" s="266"/>
      <c r="G2754" s="266"/>
      <c r="H2754" s="266"/>
    </row>
    <row r="2755" spans="2:8" s="319" customFormat="1">
      <c r="B2755" s="566"/>
      <c r="C2755" s="546"/>
      <c r="D2755" s="546"/>
      <c r="F2755" s="266"/>
      <c r="G2755" s="266"/>
      <c r="H2755" s="266"/>
    </row>
    <row r="2756" spans="2:8" s="319" customFormat="1">
      <c r="B2756" s="566"/>
      <c r="C2756" s="546"/>
      <c r="D2756" s="546"/>
      <c r="F2756" s="266"/>
      <c r="G2756" s="266"/>
      <c r="H2756" s="266"/>
    </row>
    <row r="2757" spans="2:8" s="319" customFormat="1">
      <c r="B2757" s="566"/>
      <c r="C2757" s="546"/>
      <c r="D2757" s="546"/>
      <c r="F2757" s="266"/>
      <c r="G2757" s="266"/>
      <c r="H2757" s="266"/>
    </row>
    <row r="2758" spans="2:8" s="319" customFormat="1">
      <c r="B2758" s="566"/>
      <c r="C2758" s="546"/>
      <c r="D2758" s="546"/>
      <c r="F2758" s="266"/>
      <c r="G2758" s="266"/>
      <c r="H2758" s="266"/>
    </row>
    <row r="2759" spans="2:8" s="319" customFormat="1">
      <c r="B2759" s="566"/>
      <c r="C2759" s="546"/>
      <c r="D2759" s="546"/>
      <c r="F2759" s="266"/>
      <c r="G2759" s="266"/>
      <c r="H2759" s="266"/>
    </row>
    <row r="2760" spans="2:8" s="319" customFormat="1">
      <c r="B2760" s="566"/>
      <c r="C2760" s="546"/>
      <c r="D2760" s="546"/>
      <c r="F2760" s="266"/>
      <c r="G2760" s="266"/>
      <c r="H2760" s="266"/>
    </row>
    <row r="2761" spans="2:8" s="319" customFormat="1">
      <c r="B2761" s="566"/>
      <c r="C2761" s="546"/>
      <c r="D2761" s="546"/>
      <c r="F2761" s="266"/>
      <c r="G2761" s="266"/>
      <c r="H2761" s="266"/>
    </row>
    <row r="2762" spans="2:8" s="319" customFormat="1">
      <c r="B2762" s="566"/>
      <c r="C2762" s="546"/>
      <c r="D2762" s="546"/>
      <c r="F2762" s="266"/>
      <c r="G2762" s="266"/>
      <c r="H2762" s="266"/>
    </row>
    <row r="2763" spans="2:8" s="319" customFormat="1">
      <c r="B2763" s="566"/>
      <c r="C2763" s="546"/>
      <c r="D2763" s="546"/>
      <c r="F2763" s="266"/>
      <c r="G2763" s="266"/>
      <c r="H2763" s="266"/>
    </row>
    <row r="2764" spans="2:8" s="319" customFormat="1">
      <c r="B2764" s="566"/>
      <c r="C2764" s="546"/>
      <c r="D2764" s="546"/>
      <c r="F2764" s="266"/>
      <c r="G2764" s="266"/>
      <c r="H2764" s="266"/>
    </row>
    <row r="2765" spans="2:8" s="319" customFormat="1">
      <c r="B2765" s="566"/>
      <c r="C2765" s="546"/>
      <c r="D2765" s="546"/>
      <c r="F2765" s="266"/>
      <c r="G2765" s="266"/>
      <c r="H2765" s="266"/>
    </row>
    <row r="2766" spans="2:8" s="319" customFormat="1">
      <c r="B2766" s="566"/>
      <c r="C2766" s="546"/>
      <c r="D2766" s="546"/>
      <c r="F2766" s="266"/>
      <c r="G2766" s="266"/>
      <c r="H2766" s="266"/>
    </row>
    <row r="2767" spans="2:8" s="319" customFormat="1">
      <c r="B2767" s="566"/>
      <c r="C2767" s="546"/>
      <c r="D2767" s="546"/>
      <c r="F2767" s="266"/>
      <c r="G2767" s="266"/>
      <c r="H2767" s="266"/>
    </row>
    <row r="2768" spans="2:8" s="319" customFormat="1">
      <c r="B2768" s="566"/>
      <c r="C2768" s="546"/>
      <c r="D2768" s="546"/>
      <c r="F2768" s="266"/>
      <c r="G2768" s="266"/>
      <c r="H2768" s="266"/>
    </row>
    <row r="2769" spans="2:8" s="319" customFormat="1">
      <c r="B2769" s="566"/>
      <c r="C2769" s="546"/>
      <c r="D2769" s="546"/>
      <c r="F2769" s="266"/>
      <c r="G2769" s="266"/>
      <c r="H2769" s="266"/>
    </row>
    <row r="2770" spans="2:8" s="319" customFormat="1">
      <c r="B2770" s="566"/>
      <c r="C2770" s="546"/>
      <c r="D2770" s="546"/>
      <c r="F2770" s="266"/>
      <c r="G2770" s="266"/>
      <c r="H2770" s="266"/>
    </row>
    <row r="2771" spans="2:8" s="319" customFormat="1">
      <c r="B2771" s="566"/>
      <c r="C2771" s="546"/>
      <c r="D2771" s="546"/>
      <c r="F2771" s="266"/>
      <c r="G2771" s="266"/>
      <c r="H2771" s="266"/>
    </row>
    <row r="2772" spans="2:8" s="319" customFormat="1">
      <c r="B2772" s="566"/>
      <c r="C2772" s="546"/>
      <c r="D2772" s="546"/>
      <c r="F2772" s="266"/>
      <c r="G2772" s="266"/>
      <c r="H2772" s="266"/>
    </row>
    <row r="2773" spans="2:8" s="319" customFormat="1">
      <c r="B2773" s="566"/>
      <c r="C2773" s="546"/>
      <c r="D2773" s="546"/>
      <c r="F2773" s="266"/>
      <c r="G2773" s="266"/>
      <c r="H2773" s="266"/>
    </row>
    <row r="2774" spans="2:8" s="319" customFormat="1">
      <c r="B2774" s="566"/>
      <c r="C2774" s="546"/>
      <c r="D2774" s="546"/>
      <c r="F2774" s="266"/>
      <c r="G2774" s="266"/>
      <c r="H2774" s="266"/>
    </row>
    <row r="2775" spans="2:8" s="319" customFormat="1">
      <c r="B2775" s="566"/>
      <c r="C2775" s="546"/>
      <c r="D2775" s="546"/>
      <c r="F2775" s="266"/>
      <c r="G2775" s="266"/>
      <c r="H2775" s="266"/>
    </row>
    <row r="2776" spans="2:8" s="319" customFormat="1">
      <c r="B2776" s="566"/>
      <c r="C2776" s="546"/>
      <c r="D2776" s="546"/>
      <c r="F2776" s="266"/>
      <c r="G2776" s="266"/>
      <c r="H2776" s="266"/>
    </row>
    <row r="2777" spans="2:8" s="319" customFormat="1">
      <c r="B2777" s="566"/>
      <c r="C2777" s="546"/>
      <c r="D2777" s="546"/>
      <c r="F2777" s="266"/>
      <c r="G2777" s="266"/>
      <c r="H2777" s="266"/>
    </row>
    <row r="2778" spans="2:8" s="319" customFormat="1">
      <c r="B2778" s="566"/>
      <c r="C2778" s="546"/>
      <c r="D2778" s="546"/>
      <c r="F2778" s="266"/>
      <c r="G2778" s="266"/>
      <c r="H2778" s="266"/>
    </row>
    <row r="2779" spans="2:8" s="319" customFormat="1">
      <c r="B2779" s="566"/>
      <c r="C2779" s="546"/>
      <c r="D2779" s="546"/>
      <c r="F2779" s="266"/>
      <c r="G2779" s="266"/>
      <c r="H2779" s="266"/>
    </row>
    <row r="2780" spans="2:8" s="319" customFormat="1">
      <c r="B2780" s="566"/>
      <c r="C2780" s="546"/>
      <c r="D2780" s="546"/>
      <c r="F2780" s="266"/>
      <c r="G2780" s="266"/>
      <c r="H2780" s="266"/>
    </row>
    <row r="2781" spans="2:8" s="319" customFormat="1">
      <c r="B2781" s="566"/>
      <c r="C2781" s="546"/>
      <c r="D2781" s="546"/>
      <c r="F2781" s="266"/>
      <c r="G2781" s="266"/>
      <c r="H2781" s="266"/>
    </row>
    <row r="2782" spans="2:8" s="319" customFormat="1">
      <c r="B2782" s="566"/>
      <c r="C2782" s="546"/>
      <c r="D2782" s="546"/>
      <c r="F2782" s="266"/>
      <c r="G2782" s="266"/>
      <c r="H2782" s="266"/>
    </row>
    <row r="2783" spans="2:8" s="319" customFormat="1">
      <c r="B2783" s="566"/>
      <c r="C2783" s="546"/>
      <c r="D2783" s="546"/>
      <c r="F2783" s="266"/>
      <c r="G2783" s="266"/>
      <c r="H2783" s="266"/>
    </row>
    <row r="2784" spans="2:8" s="319" customFormat="1">
      <c r="B2784" s="566"/>
      <c r="C2784" s="546"/>
      <c r="D2784" s="546"/>
      <c r="F2784" s="266"/>
      <c r="G2784" s="266"/>
      <c r="H2784" s="266"/>
    </row>
    <row r="2785" spans="2:8" s="319" customFormat="1">
      <c r="B2785" s="566"/>
      <c r="C2785" s="546"/>
      <c r="D2785" s="546"/>
      <c r="F2785" s="266"/>
      <c r="G2785" s="266"/>
      <c r="H2785" s="266"/>
    </row>
    <row r="2786" spans="2:8" s="319" customFormat="1">
      <c r="B2786" s="566"/>
      <c r="C2786" s="546"/>
      <c r="D2786" s="546"/>
      <c r="F2786" s="266"/>
      <c r="G2786" s="266"/>
      <c r="H2786" s="266"/>
    </row>
    <row r="2787" spans="2:8" s="319" customFormat="1">
      <c r="B2787" s="566"/>
      <c r="C2787" s="546"/>
      <c r="D2787" s="546"/>
      <c r="F2787" s="266"/>
      <c r="G2787" s="266"/>
      <c r="H2787" s="266"/>
    </row>
    <row r="2788" spans="2:8" s="319" customFormat="1">
      <c r="B2788" s="566"/>
      <c r="C2788" s="546"/>
      <c r="D2788" s="546"/>
      <c r="F2788" s="266"/>
      <c r="G2788" s="266"/>
      <c r="H2788" s="266"/>
    </row>
    <row r="2789" spans="2:8" s="319" customFormat="1">
      <c r="B2789" s="566"/>
      <c r="C2789" s="546"/>
      <c r="D2789" s="546"/>
      <c r="F2789" s="266"/>
      <c r="G2789" s="266"/>
      <c r="H2789" s="266"/>
    </row>
    <row r="2790" spans="2:8" s="319" customFormat="1">
      <c r="B2790" s="566"/>
      <c r="C2790" s="546"/>
      <c r="D2790" s="546"/>
      <c r="F2790" s="266"/>
      <c r="G2790" s="266"/>
      <c r="H2790" s="266"/>
    </row>
    <row r="2791" spans="2:8" s="319" customFormat="1">
      <c r="B2791" s="566"/>
      <c r="C2791" s="546"/>
      <c r="D2791" s="546"/>
      <c r="F2791" s="266"/>
      <c r="G2791" s="266"/>
      <c r="H2791" s="266"/>
    </row>
    <row r="2792" spans="2:8" s="319" customFormat="1">
      <c r="B2792" s="566"/>
      <c r="C2792" s="546"/>
      <c r="D2792" s="546"/>
      <c r="F2792" s="266"/>
      <c r="G2792" s="266"/>
      <c r="H2792" s="266"/>
    </row>
    <row r="2793" spans="2:8" s="319" customFormat="1">
      <c r="B2793" s="566"/>
      <c r="C2793" s="546"/>
      <c r="D2793" s="546"/>
      <c r="F2793" s="266"/>
      <c r="G2793" s="266"/>
      <c r="H2793" s="266"/>
    </row>
    <row r="2794" spans="2:8" s="319" customFormat="1">
      <c r="B2794" s="566"/>
      <c r="C2794" s="546"/>
      <c r="D2794" s="546"/>
      <c r="F2794" s="266"/>
      <c r="G2794" s="266"/>
      <c r="H2794" s="266"/>
    </row>
    <row r="2795" spans="2:8" s="319" customFormat="1">
      <c r="B2795" s="566"/>
      <c r="C2795" s="546"/>
      <c r="D2795" s="546"/>
      <c r="F2795" s="266"/>
      <c r="G2795" s="266"/>
      <c r="H2795" s="266"/>
    </row>
    <row r="2796" spans="2:8" s="319" customFormat="1">
      <c r="B2796" s="566"/>
      <c r="C2796" s="546"/>
      <c r="D2796" s="546"/>
      <c r="F2796" s="266"/>
      <c r="G2796" s="266"/>
      <c r="H2796" s="266"/>
    </row>
    <row r="2797" spans="2:8" s="319" customFormat="1">
      <c r="B2797" s="566"/>
      <c r="C2797" s="546"/>
      <c r="D2797" s="546"/>
      <c r="F2797" s="266"/>
      <c r="G2797" s="266"/>
      <c r="H2797" s="266"/>
    </row>
    <row r="2798" spans="2:8" s="319" customFormat="1">
      <c r="B2798" s="566"/>
      <c r="C2798" s="546"/>
      <c r="D2798" s="546"/>
      <c r="F2798" s="266"/>
      <c r="G2798" s="266"/>
      <c r="H2798" s="266"/>
    </row>
    <row r="2799" spans="2:8" s="319" customFormat="1">
      <c r="B2799" s="566"/>
      <c r="C2799" s="546"/>
      <c r="D2799" s="546"/>
      <c r="F2799" s="266"/>
      <c r="G2799" s="266"/>
      <c r="H2799" s="266"/>
    </row>
    <row r="2800" spans="2:8" s="319" customFormat="1">
      <c r="B2800" s="566"/>
      <c r="C2800" s="546"/>
      <c r="D2800" s="546"/>
      <c r="F2800" s="266"/>
      <c r="G2800" s="266"/>
      <c r="H2800" s="266"/>
    </row>
    <row r="2801" spans="2:8" s="319" customFormat="1">
      <c r="B2801" s="566"/>
      <c r="C2801" s="546"/>
      <c r="D2801" s="546"/>
      <c r="F2801" s="266"/>
      <c r="G2801" s="266"/>
      <c r="H2801" s="266"/>
    </row>
    <row r="2802" spans="2:8" s="319" customFormat="1">
      <c r="B2802" s="566"/>
      <c r="C2802" s="546"/>
      <c r="D2802" s="546"/>
      <c r="F2802" s="266"/>
      <c r="G2802" s="266"/>
      <c r="H2802" s="266"/>
    </row>
    <row r="2803" spans="2:8" s="319" customFormat="1">
      <c r="B2803" s="566"/>
      <c r="C2803" s="546"/>
      <c r="D2803" s="546"/>
      <c r="F2803" s="266"/>
      <c r="G2803" s="266"/>
      <c r="H2803" s="266"/>
    </row>
    <row r="2804" spans="2:8" s="319" customFormat="1">
      <c r="B2804" s="566"/>
      <c r="C2804" s="546"/>
      <c r="D2804" s="546"/>
      <c r="F2804" s="266"/>
      <c r="G2804" s="266"/>
      <c r="H2804" s="266"/>
    </row>
    <row r="2805" spans="2:8" s="319" customFormat="1">
      <c r="B2805" s="566"/>
      <c r="C2805" s="546"/>
      <c r="D2805" s="546"/>
      <c r="F2805" s="266"/>
      <c r="G2805" s="266"/>
      <c r="H2805" s="266"/>
    </row>
    <row r="2806" spans="2:8" s="319" customFormat="1">
      <c r="B2806" s="566"/>
      <c r="C2806" s="546"/>
      <c r="D2806" s="546"/>
      <c r="F2806" s="266"/>
      <c r="G2806" s="266"/>
      <c r="H2806" s="266"/>
    </row>
    <row r="2807" spans="2:8" s="319" customFormat="1">
      <c r="B2807" s="566"/>
      <c r="C2807" s="546"/>
      <c r="D2807" s="546"/>
      <c r="F2807" s="266"/>
      <c r="G2807" s="266"/>
      <c r="H2807" s="266"/>
    </row>
    <row r="2808" spans="2:8" s="319" customFormat="1">
      <c r="B2808" s="566"/>
      <c r="C2808" s="546"/>
      <c r="D2808" s="546"/>
      <c r="F2808" s="266"/>
      <c r="G2808" s="266"/>
      <c r="H2808" s="266"/>
    </row>
    <row r="2809" spans="2:8" s="319" customFormat="1">
      <c r="B2809" s="566"/>
      <c r="C2809" s="546"/>
      <c r="D2809" s="546"/>
      <c r="F2809" s="266"/>
      <c r="G2809" s="266"/>
      <c r="H2809" s="266"/>
    </row>
    <row r="2810" spans="2:8" s="319" customFormat="1">
      <c r="B2810" s="566"/>
      <c r="C2810" s="546"/>
      <c r="D2810" s="546"/>
      <c r="F2810" s="266"/>
      <c r="G2810" s="266"/>
      <c r="H2810" s="266"/>
    </row>
    <row r="2811" spans="2:8" s="319" customFormat="1">
      <c r="B2811" s="566"/>
      <c r="C2811" s="546"/>
      <c r="D2811" s="546"/>
      <c r="F2811" s="266"/>
      <c r="G2811" s="266"/>
      <c r="H2811" s="266"/>
    </row>
    <row r="2812" spans="2:8" s="319" customFormat="1">
      <c r="B2812" s="566"/>
      <c r="C2812" s="546"/>
      <c r="D2812" s="546"/>
      <c r="F2812" s="266"/>
      <c r="G2812" s="266"/>
      <c r="H2812" s="266"/>
    </row>
    <row r="2813" spans="2:8" s="319" customFormat="1">
      <c r="B2813" s="566"/>
      <c r="C2813" s="546"/>
      <c r="D2813" s="546"/>
      <c r="F2813" s="266"/>
      <c r="G2813" s="266"/>
      <c r="H2813" s="266"/>
    </row>
    <row r="2814" spans="2:8" s="319" customFormat="1">
      <c r="B2814" s="566"/>
      <c r="C2814" s="546"/>
      <c r="D2814" s="546"/>
      <c r="F2814" s="266"/>
      <c r="G2814" s="266"/>
      <c r="H2814" s="266"/>
    </row>
    <row r="2815" spans="2:8" s="319" customFormat="1">
      <c r="B2815" s="566"/>
      <c r="C2815" s="546"/>
      <c r="D2815" s="546"/>
      <c r="F2815" s="266"/>
      <c r="G2815" s="266"/>
      <c r="H2815" s="266"/>
    </row>
    <row r="2816" spans="2:8" s="319" customFormat="1">
      <c r="B2816" s="566"/>
      <c r="C2816" s="546"/>
      <c r="D2816" s="546"/>
      <c r="F2816" s="266"/>
      <c r="G2816" s="266"/>
      <c r="H2816" s="266"/>
    </row>
    <row r="2817" spans="2:8" s="319" customFormat="1">
      <c r="B2817" s="566"/>
      <c r="C2817" s="546"/>
      <c r="D2817" s="546"/>
      <c r="F2817" s="266"/>
      <c r="G2817" s="266"/>
      <c r="H2817" s="266"/>
    </row>
    <row r="2818" spans="2:8" s="319" customFormat="1">
      <c r="B2818" s="566"/>
      <c r="C2818" s="546"/>
      <c r="D2818" s="546"/>
      <c r="F2818" s="266"/>
      <c r="G2818" s="266"/>
      <c r="H2818" s="266"/>
    </row>
    <row r="2819" spans="2:8" s="319" customFormat="1">
      <c r="B2819" s="566"/>
      <c r="C2819" s="546"/>
      <c r="D2819" s="546"/>
      <c r="F2819" s="266"/>
      <c r="G2819" s="266"/>
      <c r="H2819" s="266"/>
    </row>
    <row r="2820" spans="2:8" s="319" customFormat="1">
      <c r="B2820" s="566"/>
      <c r="C2820" s="546"/>
      <c r="D2820" s="546"/>
      <c r="F2820" s="266"/>
      <c r="G2820" s="266"/>
      <c r="H2820" s="266"/>
    </row>
    <row r="2821" spans="2:8" s="319" customFormat="1">
      <c r="B2821" s="566"/>
      <c r="C2821" s="546"/>
      <c r="D2821" s="546"/>
      <c r="F2821" s="266"/>
      <c r="G2821" s="266"/>
      <c r="H2821" s="266"/>
    </row>
    <row r="2822" spans="2:8" s="319" customFormat="1">
      <c r="B2822" s="566"/>
      <c r="C2822" s="546"/>
      <c r="D2822" s="546"/>
      <c r="F2822" s="266"/>
      <c r="G2822" s="266"/>
      <c r="H2822" s="266"/>
    </row>
    <row r="2823" spans="2:8" s="319" customFormat="1">
      <c r="B2823" s="566"/>
      <c r="C2823" s="546"/>
      <c r="D2823" s="546"/>
      <c r="F2823" s="266"/>
      <c r="G2823" s="266"/>
      <c r="H2823" s="266"/>
    </row>
    <row r="2824" spans="2:8" s="319" customFormat="1">
      <c r="B2824" s="566"/>
      <c r="C2824" s="546"/>
      <c r="D2824" s="546"/>
      <c r="F2824" s="266"/>
      <c r="G2824" s="266"/>
      <c r="H2824" s="266"/>
    </row>
    <row r="2825" spans="2:8" s="319" customFormat="1">
      <c r="B2825" s="566"/>
      <c r="C2825" s="546"/>
      <c r="D2825" s="546"/>
      <c r="F2825" s="266"/>
      <c r="G2825" s="266"/>
      <c r="H2825" s="266"/>
    </row>
    <row r="2826" spans="2:8" s="319" customFormat="1">
      <c r="B2826" s="566"/>
      <c r="C2826" s="546"/>
      <c r="D2826" s="546"/>
      <c r="F2826" s="266"/>
      <c r="G2826" s="266"/>
      <c r="H2826" s="266"/>
    </row>
    <row r="2827" spans="2:8" s="319" customFormat="1">
      <c r="B2827" s="566"/>
      <c r="C2827" s="546"/>
      <c r="D2827" s="546"/>
      <c r="F2827" s="266"/>
      <c r="G2827" s="266"/>
      <c r="H2827" s="266"/>
    </row>
    <row r="2828" spans="2:8" s="319" customFormat="1">
      <c r="B2828" s="566"/>
      <c r="C2828" s="546"/>
      <c r="D2828" s="546"/>
      <c r="F2828" s="266"/>
      <c r="G2828" s="266"/>
      <c r="H2828" s="266"/>
    </row>
    <row r="2829" spans="2:8" s="319" customFormat="1">
      <c r="B2829" s="566"/>
      <c r="C2829" s="546"/>
      <c r="D2829" s="546"/>
      <c r="F2829" s="266"/>
      <c r="G2829" s="266"/>
      <c r="H2829" s="266"/>
    </row>
    <row r="2830" spans="2:8" s="319" customFormat="1">
      <c r="B2830" s="566"/>
      <c r="C2830" s="546"/>
      <c r="D2830" s="546"/>
      <c r="F2830" s="266"/>
      <c r="G2830" s="266"/>
      <c r="H2830" s="266"/>
    </row>
    <row r="2831" spans="2:8" s="319" customFormat="1">
      <c r="B2831" s="566"/>
      <c r="C2831" s="546"/>
      <c r="D2831" s="546"/>
      <c r="F2831" s="266"/>
      <c r="G2831" s="266"/>
      <c r="H2831" s="266"/>
    </row>
    <row r="2832" spans="2:8" s="319" customFormat="1">
      <c r="B2832" s="566"/>
      <c r="C2832" s="546"/>
      <c r="D2832" s="546"/>
      <c r="F2832" s="266"/>
      <c r="G2832" s="266"/>
      <c r="H2832" s="266"/>
    </row>
    <row r="2833" spans="2:8" s="319" customFormat="1">
      <c r="B2833" s="566"/>
      <c r="C2833" s="546"/>
      <c r="D2833" s="546"/>
      <c r="F2833" s="266"/>
      <c r="G2833" s="266"/>
      <c r="H2833" s="266"/>
    </row>
    <row r="2834" spans="2:8" s="319" customFormat="1">
      <c r="B2834" s="566"/>
      <c r="C2834" s="546"/>
      <c r="D2834" s="546"/>
      <c r="F2834" s="266"/>
      <c r="G2834" s="266"/>
      <c r="H2834" s="266"/>
    </row>
    <row r="2835" spans="2:8" s="319" customFormat="1">
      <c r="B2835" s="566"/>
      <c r="C2835" s="546"/>
      <c r="D2835" s="546"/>
      <c r="F2835" s="266"/>
      <c r="G2835" s="266"/>
      <c r="H2835" s="266"/>
    </row>
    <row r="2836" spans="2:8" s="319" customFormat="1">
      <c r="B2836" s="566"/>
      <c r="C2836" s="546"/>
      <c r="D2836" s="546"/>
      <c r="F2836" s="266"/>
      <c r="G2836" s="266"/>
      <c r="H2836" s="266"/>
    </row>
    <row r="2837" spans="2:8" s="319" customFormat="1">
      <c r="B2837" s="566"/>
      <c r="C2837" s="546"/>
      <c r="D2837" s="546"/>
      <c r="F2837" s="266"/>
      <c r="G2837" s="266"/>
      <c r="H2837" s="266"/>
    </row>
    <row r="2838" spans="2:8" s="319" customFormat="1">
      <c r="B2838" s="566"/>
      <c r="C2838" s="546"/>
      <c r="D2838" s="546"/>
      <c r="F2838" s="266"/>
      <c r="G2838" s="266"/>
      <c r="H2838" s="266"/>
    </row>
    <row r="2839" spans="2:8" s="319" customFormat="1">
      <c r="B2839" s="566"/>
      <c r="C2839" s="546"/>
      <c r="D2839" s="546"/>
      <c r="F2839" s="266"/>
      <c r="G2839" s="266"/>
      <c r="H2839" s="266"/>
    </row>
    <row r="2840" spans="2:8" s="319" customFormat="1">
      <c r="B2840" s="566"/>
      <c r="C2840" s="546"/>
      <c r="D2840" s="546"/>
      <c r="F2840" s="266"/>
      <c r="G2840" s="266"/>
      <c r="H2840" s="266"/>
    </row>
    <row r="2841" spans="2:8" s="319" customFormat="1">
      <c r="B2841" s="566"/>
      <c r="C2841" s="546"/>
      <c r="D2841" s="546"/>
      <c r="F2841" s="266"/>
      <c r="G2841" s="266"/>
      <c r="H2841" s="266"/>
    </row>
    <row r="2842" spans="2:8" s="319" customFormat="1">
      <c r="B2842" s="566"/>
      <c r="C2842" s="546"/>
      <c r="D2842" s="546"/>
      <c r="F2842" s="266"/>
      <c r="G2842" s="266"/>
      <c r="H2842" s="266"/>
    </row>
    <row r="2843" spans="2:8" s="319" customFormat="1">
      <c r="B2843" s="566"/>
      <c r="C2843" s="546"/>
      <c r="D2843" s="546"/>
      <c r="F2843" s="266"/>
      <c r="G2843" s="266"/>
      <c r="H2843" s="266"/>
    </row>
    <row r="2844" spans="2:8" s="319" customFormat="1">
      <c r="B2844" s="566"/>
      <c r="C2844" s="546"/>
      <c r="D2844" s="546"/>
      <c r="F2844" s="266"/>
      <c r="G2844" s="266"/>
      <c r="H2844" s="266"/>
    </row>
    <row r="2845" spans="2:8" s="319" customFormat="1">
      <c r="B2845" s="566"/>
      <c r="C2845" s="546"/>
      <c r="D2845" s="546"/>
      <c r="F2845" s="266"/>
      <c r="G2845" s="266"/>
      <c r="H2845" s="266"/>
    </row>
    <row r="2846" spans="2:8" s="319" customFormat="1">
      <c r="B2846" s="566"/>
      <c r="C2846" s="546"/>
      <c r="D2846" s="546"/>
      <c r="F2846" s="266"/>
      <c r="G2846" s="266"/>
      <c r="H2846" s="266"/>
    </row>
    <row r="2847" spans="2:8" s="319" customFormat="1">
      <c r="B2847" s="566"/>
      <c r="C2847" s="546"/>
      <c r="D2847" s="546"/>
      <c r="F2847" s="266"/>
      <c r="G2847" s="266"/>
      <c r="H2847" s="266"/>
    </row>
    <row r="2848" spans="2:8" s="319" customFormat="1">
      <c r="B2848" s="566"/>
      <c r="C2848" s="546"/>
      <c r="D2848" s="546"/>
      <c r="F2848" s="266"/>
      <c r="G2848" s="266"/>
      <c r="H2848" s="266"/>
    </row>
    <row r="2849" spans="2:8" s="319" customFormat="1">
      <c r="B2849" s="566"/>
      <c r="C2849" s="546"/>
      <c r="D2849" s="546"/>
      <c r="F2849" s="266"/>
      <c r="G2849" s="266"/>
      <c r="H2849" s="266"/>
    </row>
    <row r="2850" spans="2:8" s="319" customFormat="1">
      <c r="B2850" s="566"/>
      <c r="C2850" s="546"/>
      <c r="D2850" s="546"/>
      <c r="F2850" s="266"/>
      <c r="G2850" s="266"/>
      <c r="H2850" s="266"/>
    </row>
    <row r="2851" spans="2:8" s="319" customFormat="1">
      <c r="B2851" s="566"/>
      <c r="C2851" s="546"/>
      <c r="D2851" s="546"/>
      <c r="F2851" s="266"/>
      <c r="G2851" s="266"/>
      <c r="H2851" s="266"/>
    </row>
    <row r="2852" spans="2:8" s="319" customFormat="1">
      <c r="B2852" s="566"/>
      <c r="C2852" s="546"/>
      <c r="D2852" s="546"/>
      <c r="F2852" s="266"/>
      <c r="G2852" s="266"/>
      <c r="H2852" s="266"/>
    </row>
    <row r="2853" spans="2:8" s="319" customFormat="1">
      <c r="B2853" s="566"/>
      <c r="C2853" s="546"/>
      <c r="D2853" s="546"/>
      <c r="F2853" s="266"/>
      <c r="G2853" s="266"/>
      <c r="H2853" s="266"/>
    </row>
    <row r="2854" spans="2:8" s="319" customFormat="1">
      <c r="B2854" s="566"/>
      <c r="C2854" s="546"/>
      <c r="D2854" s="546"/>
      <c r="F2854" s="266"/>
      <c r="G2854" s="266"/>
      <c r="H2854" s="266"/>
    </row>
    <row r="2855" spans="2:8" s="319" customFormat="1">
      <c r="B2855" s="566"/>
      <c r="C2855" s="546"/>
      <c r="D2855" s="546"/>
      <c r="F2855" s="266"/>
      <c r="G2855" s="266"/>
      <c r="H2855" s="266"/>
    </row>
    <row r="2856" spans="2:8" s="319" customFormat="1">
      <c r="B2856" s="566"/>
      <c r="C2856" s="546"/>
      <c r="D2856" s="546"/>
      <c r="F2856" s="266"/>
      <c r="G2856" s="266"/>
      <c r="H2856" s="266"/>
    </row>
    <row r="2857" spans="2:8" s="319" customFormat="1">
      <c r="B2857" s="566"/>
      <c r="C2857" s="546"/>
      <c r="D2857" s="546"/>
      <c r="F2857" s="266"/>
      <c r="G2857" s="266"/>
      <c r="H2857" s="266"/>
    </row>
    <row r="2858" spans="2:8" s="319" customFormat="1">
      <c r="B2858" s="566"/>
      <c r="C2858" s="546"/>
      <c r="D2858" s="546"/>
      <c r="F2858" s="266"/>
      <c r="G2858" s="266"/>
      <c r="H2858" s="266"/>
    </row>
    <row r="2859" spans="2:8" s="319" customFormat="1">
      <c r="B2859" s="566"/>
      <c r="C2859" s="546"/>
      <c r="D2859" s="546"/>
      <c r="F2859" s="266"/>
      <c r="G2859" s="266"/>
      <c r="H2859" s="266"/>
    </row>
    <row r="2860" spans="2:8" s="319" customFormat="1">
      <c r="B2860" s="566"/>
      <c r="C2860" s="546"/>
      <c r="D2860" s="546"/>
      <c r="F2860" s="266"/>
      <c r="G2860" s="266"/>
      <c r="H2860" s="266"/>
    </row>
    <row r="2861" spans="2:8" s="319" customFormat="1">
      <c r="B2861" s="566"/>
      <c r="C2861" s="546"/>
      <c r="D2861" s="546"/>
      <c r="F2861" s="266"/>
      <c r="G2861" s="266"/>
      <c r="H2861" s="266"/>
    </row>
    <row r="2862" spans="2:8" s="319" customFormat="1">
      <c r="B2862" s="566"/>
      <c r="C2862" s="546"/>
      <c r="D2862" s="546"/>
      <c r="F2862" s="266"/>
      <c r="G2862" s="266"/>
      <c r="H2862" s="266"/>
    </row>
    <row r="2863" spans="2:8" s="319" customFormat="1">
      <c r="B2863" s="566"/>
      <c r="C2863" s="546"/>
      <c r="D2863" s="546"/>
      <c r="F2863" s="266"/>
      <c r="G2863" s="266"/>
      <c r="H2863" s="266"/>
    </row>
    <row r="2864" spans="2:8" s="319" customFormat="1">
      <c r="B2864" s="566"/>
      <c r="C2864" s="546"/>
      <c r="D2864" s="546"/>
      <c r="F2864" s="266"/>
      <c r="G2864" s="266"/>
      <c r="H2864" s="266"/>
    </row>
    <row r="2865" spans="2:8" s="319" customFormat="1">
      <c r="B2865" s="566"/>
      <c r="C2865" s="546"/>
      <c r="D2865" s="546"/>
      <c r="F2865" s="266"/>
      <c r="G2865" s="266"/>
      <c r="H2865" s="266"/>
    </row>
    <row r="2866" spans="2:8" s="319" customFormat="1">
      <c r="B2866" s="566"/>
      <c r="C2866" s="546"/>
      <c r="D2866" s="546"/>
      <c r="F2866" s="266"/>
      <c r="G2866" s="266"/>
      <c r="H2866" s="266"/>
    </row>
    <row r="2867" spans="2:8" s="319" customFormat="1">
      <c r="B2867" s="566"/>
      <c r="C2867" s="546"/>
      <c r="D2867" s="546"/>
      <c r="F2867" s="266"/>
      <c r="G2867" s="266"/>
      <c r="H2867" s="266"/>
    </row>
    <row r="2868" spans="2:8" s="319" customFormat="1">
      <c r="B2868" s="566"/>
      <c r="C2868" s="546"/>
      <c r="D2868" s="546"/>
      <c r="F2868" s="266"/>
      <c r="G2868" s="266"/>
      <c r="H2868" s="266"/>
    </row>
    <row r="2869" spans="2:8" s="319" customFormat="1">
      <c r="B2869" s="566"/>
      <c r="C2869" s="546"/>
      <c r="D2869" s="546"/>
      <c r="F2869" s="266"/>
      <c r="G2869" s="266"/>
      <c r="H2869" s="266"/>
    </row>
    <row r="2870" spans="2:8" s="319" customFormat="1">
      <c r="B2870" s="566"/>
      <c r="C2870" s="546"/>
      <c r="D2870" s="546"/>
      <c r="F2870" s="266"/>
      <c r="G2870" s="266"/>
      <c r="H2870" s="266"/>
    </row>
    <row r="2871" spans="2:8" s="319" customFormat="1">
      <c r="B2871" s="566"/>
      <c r="C2871" s="546"/>
      <c r="D2871" s="546"/>
      <c r="F2871" s="266"/>
      <c r="G2871" s="266"/>
      <c r="H2871" s="266"/>
    </row>
    <row r="2872" spans="2:8" s="319" customFormat="1">
      <c r="B2872" s="566"/>
      <c r="C2872" s="546"/>
      <c r="D2872" s="546"/>
      <c r="F2872" s="266"/>
      <c r="G2872" s="266"/>
      <c r="H2872" s="266"/>
    </row>
    <row r="2873" spans="2:8" s="319" customFormat="1">
      <c r="B2873" s="566"/>
      <c r="C2873" s="546"/>
      <c r="D2873" s="546"/>
      <c r="F2873" s="266"/>
      <c r="G2873" s="266"/>
      <c r="H2873" s="266"/>
    </row>
    <row r="2874" spans="2:8" s="319" customFormat="1">
      <c r="B2874" s="566"/>
      <c r="C2874" s="546"/>
      <c r="D2874" s="546"/>
      <c r="F2874" s="266"/>
      <c r="G2874" s="266"/>
      <c r="H2874" s="266"/>
    </row>
    <row r="2875" spans="2:8" s="319" customFormat="1">
      <c r="B2875" s="566"/>
      <c r="C2875" s="546"/>
      <c r="D2875" s="546"/>
      <c r="F2875" s="266"/>
      <c r="G2875" s="266"/>
      <c r="H2875" s="266"/>
    </row>
    <row r="2876" spans="2:8" s="319" customFormat="1">
      <c r="B2876" s="566"/>
      <c r="C2876" s="546"/>
      <c r="D2876" s="546"/>
      <c r="F2876" s="266"/>
      <c r="G2876" s="266"/>
      <c r="H2876" s="266"/>
    </row>
    <row r="2877" spans="2:8" s="319" customFormat="1">
      <c r="B2877" s="566"/>
      <c r="C2877" s="546"/>
      <c r="D2877" s="546"/>
      <c r="F2877" s="266"/>
      <c r="G2877" s="266"/>
      <c r="H2877" s="266"/>
    </row>
    <row r="2878" spans="2:8" s="319" customFormat="1">
      <c r="B2878" s="566"/>
      <c r="C2878" s="546"/>
      <c r="D2878" s="546"/>
      <c r="F2878" s="266"/>
      <c r="G2878" s="266"/>
      <c r="H2878" s="266"/>
    </row>
    <row r="2879" spans="2:8" s="319" customFormat="1">
      <c r="B2879" s="566"/>
      <c r="C2879" s="546"/>
      <c r="D2879" s="546"/>
      <c r="F2879" s="266"/>
      <c r="G2879" s="266"/>
      <c r="H2879" s="266"/>
    </row>
    <row r="2880" spans="2:8" s="319" customFormat="1">
      <c r="B2880" s="566"/>
      <c r="C2880" s="546"/>
      <c r="D2880" s="546"/>
      <c r="F2880" s="266"/>
      <c r="G2880" s="266"/>
      <c r="H2880" s="266"/>
    </row>
    <row r="2881" spans="2:8" s="319" customFormat="1">
      <c r="B2881" s="566"/>
      <c r="C2881" s="546"/>
      <c r="D2881" s="546"/>
      <c r="F2881" s="266"/>
      <c r="G2881" s="266"/>
      <c r="H2881" s="266"/>
    </row>
    <row r="2882" spans="2:8" s="319" customFormat="1">
      <c r="B2882" s="566"/>
      <c r="C2882" s="546"/>
      <c r="D2882" s="546"/>
      <c r="F2882" s="266"/>
      <c r="G2882" s="266"/>
      <c r="H2882" s="266"/>
    </row>
    <row r="2883" spans="2:8" s="319" customFormat="1">
      <c r="B2883" s="566"/>
      <c r="C2883" s="546"/>
      <c r="D2883" s="546"/>
      <c r="F2883" s="266"/>
      <c r="G2883" s="266"/>
      <c r="H2883" s="266"/>
    </row>
    <row r="2884" spans="2:8" s="319" customFormat="1">
      <c r="B2884" s="566"/>
      <c r="C2884" s="546"/>
      <c r="D2884" s="546"/>
      <c r="F2884" s="266"/>
      <c r="G2884" s="266"/>
      <c r="H2884" s="266"/>
    </row>
    <row r="2885" spans="2:8" s="319" customFormat="1">
      <c r="B2885" s="566"/>
      <c r="C2885" s="546"/>
      <c r="D2885" s="546"/>
      <c r="F2885" s="266"/>
      <c r="G2885" s="266"/>
      <c r="H2885" s="266"/>
    </row>
    <row r="2886" spans="2:8" s="319" customFormat="1">
      <c r="B2886" s="566"/>
      <c r="C2886" s="546"/>
      <c r="D2886" s="546"/>
      <c r="F2886" s="266"/>
      <c r="G2886" s="266"/>
      <c r="H2886" s="266"/>
    </row>
    <row r="2887" spans="2:8" s="319" customFormat="1">
      <c r="B2887" s="566"/>
      <c r="C2887" s="546"/>
      <c r="D2887" s="546"/>
      <c r="F2887" s="266"/>
      <c r="G2887" s="266"/>
      <c r="H2887" s="266"/>
    </row>
    <row r="2888" spans="2:8" s="319" customFormat="1">
      <c r="B2888" s="566"/>
      <c r="C2888" s="546"/>
      <c r="D2888" s="546"/>
      <c r="F2888" s="266"/>
      <c r="G2888" s="266"/>
      <c r="H2888" s="266"/>
    </row>
    <row r="2889" spans="2:8" s="319" customFormat="1">
      <c r="B2889" s="566"/>
      <c r="C2889" s="546"/>
      <c r="D2889" s="546"/>
      <c r="F2889" s="266"/>
      <c r="G2889" s="266"/>
      <c r="H2889" s="266"/>
    </row>
    <row r="2890" spans="2:8" s="319" customFormat="1">
      <c r="B2890" s="566"/>
      <c r="C2890" s="546"/>
      <c r="D2890" s="546"/>
      <c r="F2890" s="266"/>
      <c r="G2890" s="266"/>
      <c r="H2890" s="266"/>
    </row>
    <row r="2891" spans="2:8" s="319" customFormat="1">
      <c r="B2891" s="566"/>
      <c r="C2891" s="546"/>
      <c r="D2891" s="546"/>
      <c r="F2891" s="266"/>
      <c r="G2891" s="266"/>
      <c r="H2891" s="266"/>
    </row>
    <row r="2892" spans="2:8" s="319" customFormat="1">
      <c r="B2892" s="566"/>
      <c r="C2892" s="546"/>
      <c r="D2892" s="546"/>
      <c r="F2892" s="266"/>
      <c r="G2892" s="266"/>
      <c r="H2892" s="266"/>
    </row>
    <row r="2893" spans="2:8" s="319" customFormat="1">
      <c r="B2893" s="566"/>
      <c r="C2893" s="546"/>
      <c r="D2893" s="546"/>
      <c r="F2893" s="266"/>
      <c r="G2893" s="266"/>
      <c r="H2893" s="266"/>
    </row>
    <row r="2894" spans="2:8" s="319" customFormat="1">
      <c r="B2894" s="566"/>
      <c r="C2894" s="546"/>
      <c r="D2894" s="546"/>
      <c r="F2894" s="266"/>
      <c r="G2894" s="266"/>
      <c r="H2894" s="266"/>
    </row>
    <row r="2895" spans="2:8" s="319" customFormat="1">
      <c r="B2895" s="566"/>
      <c r="C2895" s="546"/>
      <c r="D2895" s="546"/>
      <c r="F2895" s="266"/>
      <c r="G2895" s="266"/>
      <c r="H2895" s="266"/>
    </row>
    <row r="2896" spans="2:8" s="319" customFormat="1">
      <c r="B2896" s="566"/>
      <c r="C2896" s="546"/>
      <c r="D2896" s="546"/>
      <c r="F2896" s="266"/>
      <c r="G2896" s="266"/>
      <c r="H2896" s="266"/>
    </row>
    <row r="2897" spans="2:8" s="319" customFormat="1">
      <c r="B2897" s="566"/>
      <c r="C2897" s="546"/>
      <c r="D2897" s="546"/>
      <c r="F2897" s="266"/>
      <c r="G2897" s="266"/>
      <c r="H2897" s="266"/>
    </row>
    <row r="2898" spans="2:8" s="319" customFormat="1">
      <c r="B2898" s="566"/>
      <c r="C2898" s="546"/>
      <c r="D2898" s="546"/>
      <c r="F2898" s="266"/>
      <c r="G2898" s="266"/>
      <c r="H2898" s="266"/>
    </row>
    <row r="2899" spans="2:8" s="319" customFormat="1">
      <c r="B2899" s="566"/>
      <c r="C2899" s="546"/>
      <c r="D2899" s="546"/>
      <c r="F2899" s="266"/>
      <c r="G2899" s="266"/>
      <c r="H2899" s="266"/>
    </row>
    <row r="2900" spans="2:8" s="319" customFormat="1">
      <c r="B2900" s="566"/>
      <c r="C2900" s="546"/>
      <c r="D2900" s="546"/>
      <c r="F2900" s="266"/>
      <c r="G2900" s="266"/>
      <c r="H2900" s="266"/>
    </row>
    <row r="2901" spans="2:8" s="319" customFormat="1">
      <c r="B2901" s="566"/>
      <c r="C2901" s="546"/>
      <c r="D2901" s="546"/>
      <c r="F2901" s="266"/>
      <c r="G2901" s="266"/>
      <c r="H2901" s="266"/>
    </row>
    <row r="2902" spans="2:8" s="319" customFormat="1">
      <c r="B2902" s="566"/>
      <c r="C2902" s="546"/>
      <c r="D2902" s="546"/>
      <c r="F2902" s="266"/>
      <c r="G2902" s="266"/>
      <c r="H2902" s="266"/>
    </row>
    <row r="2903" spans="2:8" s="319" customFormat="1">
      <c r="B2903" s="566"/>
      <c r="C2903" s="546"/>
      <c r="D2903" s="546"/>
      <c r="F2903" s="266"/>
      <c r="G2903" s="266"/>
      <c r="H2903" s="266"/>
    </row>
    <row r="2904" spans="2:8" s="319" customFormat="1">
      <c r="B2904" s="566"/>
      <c r="C2904" s="546"/>
      <c r="D2904" s="546"/>
      <c r="F2904" s="266"/>
      <c r="G2904" s="266"/>
      <c r="H2904" s="266"/>
    </row>
    <row r="2905" spans="2:8" s="319" customFormat="1">
      <c r="B2905" s="566"/>
      <c r="C2905" s="546"/>
      <c r="D2905" s="546"/>
      <c r="F2905" s="266"/>
      <c r="G2905" s="266"/>
      <c r="H2905" s="266"/>
    </row>
    <row r="2906" spans="2:8" s="319" customFormat="1">
      <c r="B2906" s="566"/>
      <c r="C2906" s="546"/>
      <c r="D2906" s="546"/>
      <c r="F2906" s="266"/>
      <c r="G2906" s="266"/>
      <c r="H2906" s="266"/>
    </row>
    <row r="2907" spans="2:8" s="319" customFormat="1">
      <c r="B2907" s="566"/>
      <c r="C2907" s="546"/>
      <c r="D2907" s="546"/>
      <c r="F2907" s="266"/>
      <c r="G2907" s="266"/>
      <c r="H2907" s="266"/>
    </row>
    <row r="2908" spans="2:8" s="319" customFormat="1">
      <c r="B2908" s="566"/>
      <c r="C2908" s="546"/>
      <c r="D2908" s="546"/>
      <c r="F2908" s="266"/>
      <c r="G2908" s="266"/>
      <c r="H2908" s="266"/>
    </row>
    <row r="2909" spans="2:8" s="319" customFormat="1">
      <c r="B2909" s="566"/>
      <c r="C2909" s="546"/>
      <c r="D2909" s="546"/>
      <c r="F2909" s="266"/>
      <c r="G2909" s="266"/>
      <c r="H2909" s="266"/>
    </row>
    <row r="2910" spans="2:8" s="319" customFormat="1">
      <c r="B2910" s="566"/>
      <c r="C2910" s="546"/>
      <c r="D2910" s="546"/>
      <c r="F2910" s="266"/>
      <c r="G2910" s="266"/>
      <c r="H2910" s="266"/>
    </row>
    <row r="2911" spans="2:8" s="319" customFormat="1">
      <c r="B2911" s="566"/>
      <c r="C2911" s="546"/>
      <c r="D2911" s="546"/>
      <c r="F2911" s="266"/>
      <c r="G2911" s="266"/>
      <c r="H2911" s="266"/>
    </row>
    <row r="2912" spans="2:8" s="319" customFormat="1">
      <c r="B2912" s="566"/>
      <c r="C2912" s="546"/>
      <c r="D2912" s="546"/>
      <c r="F2912" s="266"/>
      <c r="G2912" s="266"/>
      <c r="H2912" s="266"/>
    </row>
    <row r="2913" spans="2:8" s="319" customFormat="1">
      <c r="B2913" s="566"/>
      <c r="C2913" s="546"/>
      <c r="D2913" s="546"/>
      <c r="F2913" s="266"/>
      <c r="G2913" s="266"/>
      <c r="H2913" s="266"/>
    </row>
    <row r="2914" spans="2:8" s="319" customFormat="1">
      <c r="B2914" s="566"/>
      <c r="C2914" s="546"/>
      <c r="D2914" s="546"/>
      <c r="F2914" s="266"/>
      <c r="G2914" s="266"/>
      <c r="H2914" s="266"/>
    </row>
    <row r="2915" spans="2:8" s="319" customFormat="1">
      <c r="B2915" s="566"/>
      <c r="C2915" s="546"/>
      <c r="D2915" s="546"/>
      <c r="F2915" s="266"/>
      <c r="G2915" s="266"/>
      <c r="H2915" s="266"/>
    </row>
    <row r="2916" spans="2:8" s="319" customFormat="1">
      <c r="B2916" s="566"/>
      <c r="C2916" s="546"/>
      <c r="D2916" s="546"/>
      <c r="F2916" s="266"/>
      <c r="G2916" s="266"/>
      <c r="H2916" s="266"/>
    </row>
    <row r="2917" spans="2:8" s="319" customFormat="1">
      <c r="B2917" s="566"/>
      <c r="C2917" s="546"/>
      <c r="D2917" s="546"/>
      <c r="F2917" s="266"/>
      <c r="G2917" s="266"/>
      <c r="H2917" s="266"/>
    </row>
    <row r="2918" spans="2:8" s="319" customFormat="1">
      <c r="B2918" s="566"/>
      <c r="C2918" s="546"/>
      <c r="D2918" s="546"/>
      <c r="F2918" s="266"/>
      <c r="G2918" s="266"/>
      <c r="H2918" s="266"/>
    </row>
    <row r="2919" spans="2:8" s="319" customFormat="1">
      <c r="B2919" s="566"/>
      <c r="C2919" s="546"/>
      <c r="D2919" s="546"/>
      <c r="F2919" s="266"/>
      <c r="G2919" s="266"/>
      <c r="H2919" s="266"/>
    </row>
    <row r="2920" spans="2:8" s="319" customFormat="1">
      <c r="B2920" s="566"/>
      <c r="C2920" s="546"/>
      <c r="D2920" s="546"/>
      <c r="F2920" s="266"/>
      <c r="G2920" s="266"/>
      <c r="H2920" s="266"/>
    </row>
    <row r="2921" spans="2:8" s="319" customFormat="1">
      <c r="B2921" s="566"/>
      <c r="C2921" s="546"/>
      <c r="D2921" s="546"/>
      <c r="F2921" s="266"/>
      <c r="G2921" s="266"/>
      <c r="H2921" s="266"/>
    </row>
    <row r="2922" spans="2:8" s="319" customFormat="1">
      <c r="B2922" s="566"/>
      <c r="C2922" s="546"/>
      <c r="D2922" s="546"/>
      <c r="F2922" s="266"/>
      <c r="G2922" s="266"/>
      <c r="H2922" s="266"/>
    </row>
    <row r="2923" spans="2:8" s="319" customFormat="1">
      <c r="B2923" s="566"/>
      <c r="C2923" s="546"/>
      <c r="D2923" s="546"/>
      <c r="F2923" s="266"/>
      <c r="G2923" s="266"/>
      <c r="H2923" s="266"/>
    </row>
    <row r="2924" spans="2:8" s="319" customFormat="1">
      <c r="B2924" s="566"/>
      <c r="C2924" s="546"/>
      <c r="D2924" s="546"/>
      <c r="F2924" s="266"/>
      <c r="G2924" s="266"/>
      <c r="H2924" s="266"/>
    </row>
    <row r="2925" spans="2:8" s="319" customFormat="1">
      <c r="B2925" s="566"/>
      <c r="C2925" s="546"/>
      <c r="D2925" s="546"/>
      <c r="F2925" s="266"/>
      <c r="G2925" s="266"/>
      <c r="H2925" s="266"/>
    </row>
    <row r="2926" spans="2:8" s="319" customFormat="1">
      <c r="B2926" s="566"/>
      <c r="C2926" s="546"/>
      <c r="D2926" s="546"/>
      <c r="F2926" s="266"/>
      <c r="G2926" s="266"/>
      <c r="H2926" s="266"/>
    </row>
    <row r="2927" spans="2:8" s="319" customFormat="1">
      <c r="B2927" s="566"/>
      <c r="C2927" s="546"/>
      <c r="D2927" s="546"/>
      <c r="F2927" s="266"/>
      <c r="G2927" s="266"/>
      <c r="H2927" s="266"/>
    </row>
    <row r="2928" spans="2:8" s="319" customFormat="1">
      <c r="B2928" s="566"/>
      <c r="C2928" s="546"/>
      <c r="D2928" s="546"/>
      <c r="F2928" s="266"/>
      <c r="G2928" s="266"/>
      <c r="H2928" s="266"/>
    </row>
    <row r="2929" spans="2:8" s="319" customFormat="1">
      <c r="B2929" s="566"/>
      <c r="C2929" s="546"/>
      <c r="D2929" s="546"/>
      <c r="F2929" s="266"/>
      <c r="G2929" s="266"/>
      <c r="H2929" s="266"/>
    </row>
    <row r="2930" spans="2:8" s="319" customFormat="1">
      <c r="B2930" s="566"/>
      <c r="C2930" s="546"/>
      <c r="D2930" s="546"/>
      <c r="F2930" s="266"/>
      <c r="G2930" s="266"/>
      <c r="H2930" s="266"/>
    </row>
    <row r="2931" spans="2:8" s="319" customFormat="1">
      <c r="B2931" s="566"/>
      <c r="C2931" s="546"/>
      <c r="D2931" s="546"/>
      <c r="F2931" s="266"/>
      <c r="G2931" s="266"/>
      <c r="H2931" s="266"/>
    </row>
    <row r="2932" spans="2:8" s="319" customFormat="1">
      <c r="B2932" s="566"/>
      <c r="C2932" s="546"/>
      <c r="D2932" s="546"/>
      <c r="F2932" s="266"/>
      <c r="G2932" s="266"/>
      <c r="H2932" s="266"/>
    </row>
    <row r="2933" spans="2:8" s="319" customFormat="1">
      <c r="B2933" s="566"/>
      <c r="C2933" s="546"/>
      <c r="D2933" s="546"/>
      <c r="F2933" s="266"/>
      <c r="G2933" s="266"/>
      <c r="H2933" s="266"/>
    </row>
    <row r="2934" spans="2:8" s="319" customFormat="1">
      <c r="B2934" s="566"/>
      <c r="C2934" s="546"/>
      <c r="D2934" s="546"/>
      <c r="F2934" s="266"/>
      <c r="G2934" s="266"/>
      <c r="H2934" s="266"/>
    </row>
    <row r="2935" spans="2:8" s="319" customFormat="1">
      <c r="B2935" s="566"/>
      <c r="C2935" s="546"/>
      <c r="D2935" s="546"/>
      <c r="F2935" s="266"/>
      <c r="G2935" s="266"/>
      <c r="H2935" s="266"/>
    </row>
    <row r="2936" spans="2:8" s="319" customFormat="1">
      <c r="B2936" s="566"/>
      <c r="C2936" s="546"/>
      <c r="D2936" s="546"/>
      <c r="F2936" s="266"/>
      <c r="G2936" s="266"/>
      <c r="H2936" s="266"/>
    </row>
    <row r="2937" spans="2:8" s="319" customFormat="1">
      <c r="B2937" s="566"/>
      <c r="C2937" s="546"/>
      <c r="D2937" s="546"/>
      <c r="F2937" s="266"/>
      <c r="G2937" s="266"/>
      <c r="H2937" s="266"/>
    </row>
    <row r="2938" spans="2:8" s="319" customFormat="1">
      <c r="B2938" s="566"/>
      <c r="C2938" s="546"/>
      <c r="D2938" s="546"/>
      <c r="F2938" s="266"/>
      <c r="G2938" s="266"/>
      <c r="H2938" s="266"/>
    </row>
    <row r="2939" spans="2:8" s="319" customFormat="1">
      <c r="B2939" s="566"/>
      <c r="C2939" s="546"/>
      <c r="D2939" s="546"/>
      <c r="F2939" s="266"/>
      <c r="G2939" s="266"/>
      <c r="H2939" s="266"/>
    </row>
    <row r="2940" spans="2:8" s="319" customFormat="1">
      <c r="B2940" s="566"/>
      <c r="C2940" s="546"/>
      <c r="D2940" s="546"/>
      <c r="F2940" s="266"/>
      <c r="G2940" s="266"/>
      <c r="H2940" s="266"/>
    </row>
    <row r="2941" spans="2:8" s="319" customFormat="1">
      <c r="B2941" s="566"/>
      <c r="C2941" s="546"/>
      <c r="D2941" s="546"/>
      <c r="F2941" s="266"/>
      <c r="G2941" s="266"/>
      <c r="H2941" s="266"/>
    </row>
    <row r="2942" spans="2:8" s="319" customFormat="1">
      <c r="B2942" s="566"/>
      <c r="C2942" s="546"/>
      <c r="D2942" s="546"/>
      <c r="F2942" s="266"/>
      <c r="G2942" s="266"/>
      <c r="H2942" s="266"/>
    </row>
    <row r="2943" spans="2:8" s="319" customFormat="1">
      <c r="B2943" s="566"/>
      <c r="C2943" s="546"/>
      <c r="D2943" s="546"/>
      <c r="F2943" s="266"/>
      <c r="G2943" s="266"/>
      <c r="H2943" s="266"/>
    </row>
    <row r="2944" spans="2:8" s="319" customFormat="1">
      <c r="B2944" s="566"/>
      <c r="C2944" s="546"/>
      <c r="D2944" s="546"/>
      <c r="F2944" s="266"/>
      <c r="G2944" s="266"/>
      <c r="H2944" s="266"/>
    </row>
    <row r="2945" spans="2:8" s="319" customFormat="1">
      <c r="B2945" s="566"/>
      <c r="C2945" s="546"/>
      <c r="D2945" s="546"/>
      <c r="F2945" s="266"/>
      <c r="G2945" s="266"/>
      <c r="H2945" s="266"/>
    </row>
    <row r="2946" spans="2:8" s="319" customFormat="1">
      <c r="B2946" s="566"/>
      <c r="C2946" s="546"/>
      <c r="D2946" s="546"/>
      <c r="F2946" s="266"/>
      <c r="G2946" s="266"/>
      <c r="H2946" s="266"/>
    </row>
    <row r="2947" spans="2:8" s="319" customFormat="1">
      <c r="B2947" s="566"/>
      <c r="C2947" s="546"/>
      <c r="D2947" s="546"/>
      <c r="F2947" s="266"/>
      <c r="G2947" s="266"/>
      <c r="H2947" s="266"/>
    </row>
    <row r="2948" spans="2:8" s="319" customFormat="1">
      <c r="B2948" s="566"/>
      <c r="C2948" s="546"/>
      <c r="D2948" s="546"/>
      <c r="F2948" s="266"/>
      <c r="G2948" s="266"/>
      <c r="H2948" s="266"/>
    </row>
    <row r="2949" spans="2:8" s="319" customFormat="1">
      <c r="B2949" s="566"/>
      <c r="C2949" s="546"/>
      <c r="D2949" s="546"/>
      <c r="F2949" s="266"/>
      <c r="G2949" s="266"/>
      <c r="H2949" s="266"/>
    </row>
    <row r="2950" spans="2:8" s="319" customFormat="1">
      <c r="B2950" s="566"/>
      <c r="C2950" s="546"/>
      <c r="D2950" s="546"/>
      <c r="F2950" s="266"/>
      <c r="G2950" s="266"/>
      <c r="H2950" s="266"/>
    </row>
    <row r="2951" spans="2:8" s="319" customFormat="1">
      <c r="B2951" s="566"/>
      <c r="C2951" s="546"/>
      <c r="D2951" s="546"/>
      <c r="F2951" s="266"/>
      <c r="G2951" s="266"/>
      <c r="H2951" s="266"/>
    </row>
    <row r="2952" spans="2:8" s="319" customFormat="1">
      <c r="B2952" s="566"/>
      <c r="C2952" s="546"/>
      <c r="D2952" s="546"/>
      <c r="F2952" s="266"/>
      <c r="G2952" s="266"/>
      <c r="H2952" s="266"/>
    </row>
    <row r="2953" spans="2:8" s="319" customFormat="1">
      <c r="B2953" s="566"/>
      <c r="C2953" s="546"/>
      <c r="D2953" s="546"/>
      <c r="F2953" s="266"/>
      <c r="G2953" s="266"/>
      <c r="H2953" s="266"/>
    </row>
    <row r="2954" spans="2:8" s="319" customFormat="1">
      <c r="B2954" s="566"/>
      <c r="C2954" s="546"/>
      <c r="D2954" s="546"/>
      <c r="F2954" s="266"/>
      <c r="G2954" s="266"/>
      <c r="H2954" s="266"/>
    </row>
    <row r="2955" spans="2:8" s="319" customFormat="1">
      <c r="B2955" s="566"/>
      <c r="C2955" s="546"/>
      <c r="D2955" s="546"/>
      <c r="F2955" s="266"/>
      <c r="G2955" s="266"/>
      <c r="H2955" s="266"/>
    </row>
    <row r="2956" spans="2:8" s="319" customFormat="1">
      <c r="B2956" s="566"/>
      <c r="C2956" s="546"/>
      <c r="D2956" s="546"/>
      <c r="F2956" s="266"/>
      <c r="G2956" s="266"/>
      <c r="H2956" s="266"/>
    </row>
    <row r="2957" spans="2:8" s="319" customFormat="1">
      <c r="B2957" s="566"/>
      <c r="C2957" s="546"/>
      <c r="D2957" s="546"/>
      <c r="F2957" s="266"/>
      <c r="G2957" s="266"/>
      <c r="H2957" s="266"/>
    </row>
    <row r="2958" spans="2:8" s="319" customFormat="1">
      <c r="B2958" s="566"/>
      <c r="C2958" s="546"/>
      <c r="D2958" s="546"/>
      <c r="F2958" s="266"/>
      <c r="G2958" s="266"/>
      <c r="H2958" s="266"/>
    </row>
    <row r="2959" spans="2:8" s="319" customFormat="1">
      <c r="B2959" s="566"/>
      <c r="C2959" s="546"/>
      <c r="D2959" s="546"/>
      <c r="F2959" s="266"/>
      <c r="G2959" s="266"/>
      <c r="H2959" s="266"/>
    </row>
    <row r="2960" spans="2:8" s="319" customFormat="1">
      <c r="B2960" s="566"/>
      <c r="C2960" s="546"/>
      <c r="D2960" s="546"/>
      <c r="F2960" s="266"/>
      <c r="G2960" s="266"/>
      <c r="H2960" s="266"/>
    </row>
    <row r="2961" spans="2:8" s="319" customFormat="1">
      <c r="B2961" s="566"/>
      <c r="C2961" s="546"/>
      <c r="D2961" s="546"/>
      <c r="F2961" s="266"/>
      <c r="G2961" s="266"/>
      <c r="H2961" s="266"/>
    </row>
    <row r="2962" spans="2:8" s="319" customFormat="1">
      <c r="B2962" s="566"/>
      <c r="C2962" s="546"/>
      <c r="D2962" s="546"/>
      <c r="F2962" s="266"/>
      <c r="G2962" s="266"/>
      <c r="H2962" s="266"/>
    </row>
    <row r="2963" spans="2:8" s="319" customFormat="1">
      <c r="B2963" s="566"/>
      <c r="C2963" s="546"/>
      <c r="D2963" s="546"/>
      <c r="F2963" s="266"/>
      <c r="G2963" s="266"/>
      <c r="H2963" s="266"/>
    </row>
    <row r="2964" spans="2:8" s="319" customFormat="1">
      <c r="B2964" s="566"/>
      <c r="C2964" s="546"/>
      <c r="D2964" s="546"/>
      <c r="F2964" s="266"/>
      <c r="G2964" s="266"/>
      <c r="H2964" s="266"/>
    </row>
    <row r="2965" spans="2:8" s="319" customFormat="1">
      <c r="B2965" s="566"/>
      <c r="C2965" s="546"/>
      <c r="D2965" s="546"/>
      <c r="F2965" s="266"/>
      <c r="G2965" s="266"/>
      <c r="H2965" s="266"/>
    </row>
    <row r="2966" spans="2:8" s="319" customFormat="1">
      <c r="B2966" s="566"/>
      <c r="C2966" s="546"/>
      <c r="D2966" s="546"/>
      <c r="F2966" s="266"/>
      <c r="G2966" s="266"/>
      <c r="H2966" s="266"/>
    </row>
    <row r="2967" spans="2:8" s="319" customFormat="1">
      <c r="B2967" s="566"/>
      <c r="C2967" s="546"/>
      <c r="D2967" s="546"/>
      <c r="F2967" s="266"/>
      <c r="G2967" s="266"/>
      <c r="H2967" s="266"/>
    </row>
    <row r="2968" spans="2:8" s="319" customFormat="1">
      <c r="B2968" s="566"/>
      <c r="C2968" s="546"/>
      <c r="D2968" s="546"/>
      <c r="F2968" s="266"/>
      <c r="G2968" s="266"/>
      <c r="H2968" s="266"/>
    </row>
    <row r="2969" spans="2:8" s="319" customFormat="1">
      <c r="B2969" s="566"/>
      <c r="C2969" s="546"/>
      <c r="D2969" s="546"/>
      <c r="F2969" s="266"/>
      <c r="G2969" s="266"/>
      <c r="H2969" s="266"/>
    </row>
    <row r="2970" spans="2:8" s="319" customFormat="1">
      <c r="B2970" s="566"/>
      <c r="C2970" s="546"/>
      <c r="D2970" s="546"/>
      <c r="F2970" s="266"/>
      <c r="G2970" s="266"/>
      <c r="H2970" s="266"/>
    </row>
    <row r="2971" spans="2:8" s="319" customFormat="1">
      <c r="B2971" s="566"/>
      <c r="C2971" s="546"/>
      <c r="D2971" s="546"/>
      <c r="F2971" s="266"/>
      <c r="G2971" s="266"/>
      <c r="H2971" s="266"/>
    </row>
    <row r="2972" spans="2:8" s="319" customFormat="1">
      <c r="B2972" s="566"/>
      <c r="C2972" s="546"/>
      <c r="D2972" s="546"/>
      <c r="F2972" s="266"/>
      <c r="G2972" s="266"/>
      <c r="H2972" s="266"/>
    </row>
    <row r="2973" spans="2:8" s="319" customFormat="1">
      <c r="B2973" s="566"/>
      <c r="C2973" s="546"/>
      <c r="D2973" s="546"/>
      <c r="F2973" s="266"/>
      <c r="G2973" s="266"/>
      <c r="H2973" s="266"/>
    </row>
    <row r="2974" spans="2:8" s="319" customFormat="1">
      <c r="B2974" s="566"/>
      <c r="C2974" s="546"/>
      <c r="D2974" s="546"/>
      <c r="F2974" s="266"/>
      <c r="G2974" s="266"/>
      <c r="H2974" s="266"/>
    </row>
    <row r="2975" spans="2:8" s="319" customFormat="1">
      <c r="B2975" s="566"/>
      <c r="C2975" s="546"/>
      <c r="D2975" s="546"/>
      <c r="F2975" s="266"/>
      <c r="G2975" s="266"/>
      <c r="H2975" s="266"/>
    </row>
    <row r="2976" spans="2:8" s="319" customFormat="1">
      <c r="B2976" s="566"/>
      <c r="C2976" s="546"/>
      <c r="D2976" s="546"/>
      <c r="F2976" s="266"/>
      <c r="G2976" s="266"/>
      <c r="H2976" s="266"/>
    </row>
    <row r="2977" spans="2:8" s="319" customFormat="1">
      <c r="B2977" s="566"/>
      <c r="C2977" s="546"/>
      <c r="D2977" s="546"/>
      <c r="F2977" s="266"/>
      <c r="G2977" s="266"/>
      <c r="H2977" s="266"/>
    </row>
    <row r="2978" spans="2:8" s="319" customFormat="1">
      <c r="B2978" s="566"/>
      <c r="C2978" s="546"/>
      <c r="D2978" s="546"/>
      <c r="F2978" s="266"/>
      <c r="G2978" s="266"/>
      <c r="H2978" s="266"/>
    </row>
    <row r="2979" spans="2:8" s="319" customFormat="1">
      <c r="B2979" s="566"/>
      <c r="C2979" s="546"/>
      <c r="D2979" s="546"/>
      <c r="F2979" s="266"/>
      <c r="G2979" s="266"/>
      <c r="H2979" s="266"/>
    </row>
    <row r="2980" spans="2:8" s="319" customFormat="1">
      <c r="B2980" s="566"/>
      <c r="C2980" s="546"/>
      <c r="D2980" s="546"/>
      <c r="F2980" s="266"/>
      <c r="G2980" s="266"/>
      <c r="H2980" s="266"/>
    </row>
    <row r="2981" spans="2:8" s="319" customFormat="1">
      <c r="B2981" s="566"/>
      <c r="C2981" s="546"/>
      <c r="D2981" s="546"/>
      <c r="F2981" s="266"/>
      <c r="G2981" s="266"/>
      <c r="H2981" s="266"/>
    </row>
    <row r="2982" spans="2:8" s="319" customFormat="1">
      <c r="B2982" s="566"/>
      <c r="C2982" s="546"/>
      <c r="D2982" s="546"/>
      <c r="F2982" s="266"/>
      <c r="G2982" s="266"/>
      <c r="H2982" s="266"/>
    </row>
    <row r="2983" spans="2:8" s="319" customFormat="1">
      <c r="B2983" s="566"/>
      <c r="C2983" s="546"/>
      <c r="D2983" s="546"/>
      <c r="F2983" s="266"/>
      <c r="G2983" s="266"/>
      <c r="H2983" s="266"/>
    </row>
    <row r="2984" spans="2:8" s="319" customFormat="1">
      <c r="B2984" s="566"/>
      <c r="C2984" s="546"/>
      <c r="D2984" s="546"/>
      <c r="F2984" s="266"/>
      <c r="G2984" s="266"/>
      <c r="H2984" s="266"/>
    </row>
    <row r="2985" spans="2:8" s="319" customFormat="1">
      <c r="B2985" s="566"/>
      <c r="C2985" s="546"/>
      <c r="D2985" s="546"/>
      <c r="F2985" s="266"/>
      <c r="G2985" s="266"/>
      <c r="H2985" s="266"/>
    </row>
    <row r="2986" spans="2:8" s="319" customFormat="1">
      <c r="B2986" s="566"/>
      <c r="C2986" s="546"/>
      <c r="D2986" s="546"/>
      <c r="F2986" s="266"/>
      <c r="G2986" s="266"/>
      <c r="H2986" s="266"/>
    </row>
    <row r="2987" spans="2:8" s="319" customFormat="1">
      <c r="B2987" s="566"/>
      <c r="C2987" s="546"/>
      <c r="D2987" s="546"/>
      <c r="F2987" s="266"/>
      <c r="G2987" s="266"/>
      <c r="H2987" s="266"/>
    </row>
    <row r="2988" spans="2:8" s="319" customFormat="1">
      <c r="B2988" s="566"/>
      <c r="C2988" s="546"/>
      <c r="D2988" s="546"/>
      <c r="F2988" s="266"/>
      <c r="G2988" s="266"/>
      <c r="H2988" s="266"/>
    </row>
    <row r="2989" spans="2:8" s="319" customFormat="1">
      <c r="B2989" s="566"/>
      <c r="C2989" s="546"/>
      <c r="D2989" s="546"/>
      <c r="F2989" s="266"/>
      <c r="G2989" s="266"/>
      <c r="H2989" s="266"/>
    </row>
    <row r="2990" spans="2:8" s="319" customFormat="1">
      <c r="B2990" s="566"/>
      <c r="C2990" s="546"/>
      <c r="D2990" s="546"/>
      <c r="F2990" s="266"/>
      <c r="G2990" s="266"/>
      <c r="H2990" s="266"/>
    </row>
    <row r="2991" spans="2:8" s="319" customFormat="1">
      <c r="B2991" s="566"/>
      <c r="C2991" s="546"/>
      <c r="D2991" s="546"/>
      <c r="F2991" s="266"/>
      <c r="G2991" s="266"/>
      <c r="H2991" s="266"/>
    </row>
    <row r="2992" spans="2:8" s="319" customFormat="1">
      <c r="B2992" s="566"/>
      <c r="C2992" s="546"/>
      <c r="D2992" s="546"/>
      <c r="F2992" s="266"/>
      <c r="G2992" s="266"/>
      <c r="H2992" s="266"/>
    </row>
    <row r="2993" spans="2:8" s="319" customFormat="1">
      <c r="B2993" s="566"/>
      <c r="C2993" s="546"/>
      <c r="D2993" s="546"/>
      <c r="F2993" s="266"/>
      <c r="G2993" s="266"/>
      <c r="H2993" s="266"/>
    </row>
    <row r="2994" spans="2:8" s="319" customFormat="1">
      <c r="B2994" s="566"/>
      <c r="C2994" s="546"/>
      <c r="D2994" s="546"/>
      <c r="F2994" s="266"/>
      <c r="G2994" s="266"/>
      <c r="H2994" s="266"/>
    </row>
    <row r="2995" spans="2:8" s="319" customFormat="1">
      <c r="B2995" s="566"/>
      <c r="C2995" s="546"/>
      <c r="D2995" s="546"/>
      <c r="F2995" s="266"/>
      <c r="G2995" s="266"/>
      <c r="H2995" s="266"/>
    </row>
    <row r="2996" spans="2:8" s="319" customFormat="1">
      <c r="B2996" s="566"/>
      <c r="C2996" s="546"/>
      <c r="D2996" s="546"/>
      <c r="F2996" s="266"/>
      <c r="G2996" s="266"/>
      <c r="H2996" s="266"/>
    </row>
    <row r="2997" spans="2:8" s="319" customFormat="1">
      <c r="B2997" s="566"/>
      <c r="C2997" s="546"/>
      <c r="D2997" s="546"/>
      <c r="F2997" s="266"/>
      <c r="G2997" s="266"/>
      <c r="H2997" s="266"/>
    </row>
    <row r="2998" spans="2:8" s="319" customFormat="1">
      <c r="B2998" s="566"/>
      <c r="C2998" s="546"/>
      <c r="D2998" s="546"/>
      <c r="F2998" s="266"/>
      <c r="G2998" s="266"/>
      <c r="H2998" s="266"/>
    </row>
    <row r="2999" spans="2:8" s="319" customFormat="1">
      <c r="B2999" s="566"/>
      <c r="C2999" s="546"/>
      <c r="D2999" s="546"/>
      <c r="F2999" s="266"/>
      <c r="G2999" s="266"/>
      <c r="H2999" s="266"/>
    </row>
    <row r="3000" spans="2:8" s="319" customFormat="1">
      <c r="B3000" s="566"/>
      <c r="C3000" s="546"/>
      <c r="D3000" s="546"/>
      <c r="F3000" s="266"/>
      <c r="G3000" s="266"/>
      <c r="H3000" s="266"/>
    </row>
    <row r="3001" spans="2:8" s="319" customFormat="1">
      <c r="B3001" s="566"/>
      <c r="C3001" s="546"/>
      <c r="D3001" s="546"/>
      <c r="F3001" s="266"/>
      <c r="G3001" s="266"/>
      <c r="H3001" s="266"/>
    </row>
    <row r="3002" spans="2:8" s="319" customFormat="1">
      <c r="B3002" s="566"/>
      <c r="C3002" s="546"/>
      <c r="D3002" s="546"/>
      <c r="F3002" s="266"/>
      <c r="G3002" s="266"/>
      <c r="H3002" s="266"/>
    </row>
    <row r="3003" spans="2:8" s="319" customFormat="1">
      <c r="B3003" s="566"/>
      <c r="C3003" s="546"/>
      <c r="D3003" s="546"/>
      <c r="F3003" s="266"/>
      <c r="G3003" s="266"/>
      <c r="H3003" s="266"/>
    </row>
    <row r="3004" spans="2:8" s="319" customFormat="1">
      <c r="B3004" s="566"/>
      <c r="C3004" s="546"/>
      <c r="D3004" s="546"/>
      <c r="F3004" s="266"/>
      <c r="G3004" s="266"/>
      <c r="H3004" s="266"/>
    </row>
    <row r="3005" spans="2:8" s="319" customFormat="1">
      <c r="B3005" s="566"/>
      <c r="C3005" s="546"/>
      <c r="D3005" s="546"/>
      <c r="F3005" s="266"/>
      <c r="G3005" s="266"/>
      <c r="H3005" s="266"/>
    </row>
    <row r="3006" spans="2:8" s="319" customFormat="1">
      <c r="B3006" s="566"/>
      <c r="C3006" s="546"/>
      <c r="D3006" s="546"/>
      <c r="F3006" s="266"/>
      <c r="G3006" s="266"/>
      <c r="H3006" s="266"/>
    </row>
    <row r="3007" spans="2:8" s="319" customFormat="1">
      <c r="B3007" s="566"/>
      <c r="C3007" s="546"/>
      <c r="D3007" s="546"/>
      <c r="F3007" s="266"/>
      <c r="G3007" s="266"/>
      <c r="H3007" s="266"/>
    </row>
    <row r="3008" spans="2:8" s="319" customFormat="1">
      <c r="B3008" s="566"/>
      <c r="C3008" s="546"/>
      <c r="D3008" s="546"/>
      <c r="F3008" s="266"/>
      <c r="G3008" s="266"/>
      <c r="H3008" s="266"/>
    </row>
    <row r="3009" spans="2:8" s="319" customFormat="1">
      <c r="B3009" s="566"/>
      <c r="C3009" s="546"/>
      <c r="D3009" s="546"/>
      <c r="F3009" s="266"/>
      <c r="G3009" s="266"/>
      <c r="H3009" s="266"/>
    </row>
    <row r="3010" spans="2:8" s="319" customFormat="1">
      <c r="B3010" s="566"/>
      <c r="C3010" s="546"/>
      <c r="D3010" s="546"/>
      <c r="F3010" s="266"/>
      <c r="G3010" s="266"/>
      <c r="H3010" s="266"/>
    </row>
    <row r="3011" spans="2:8" s="319" customFormat="1">
      <c r="B3011" s="566"/>
      <c r="C3011" s="546"/>
      <c r="D3011" s="546"/>
      <c r="F3011" s="266"/>
      <c r="G3011" s="266"/>
      <c r="H3011" s="266"/>
    </row>
    <row r="3012" spans="2:8" s="319" customFormat="1">
      <c r="B3012" s="566"/>
      <c r="C3012" s="546"/>
      <c r="D3012" s="546"/>
      <c r="F3012" s="266"/>
      <c r="G3012" s="266"/>
      <c r="H3012" s="266"/>
    </row>
    <row r="3013" spans="2:8" s="319" customFormat="1">
      <c r="B3013" s="566"/>
      <c r="C3013" s="546"/>
      <c r="D3013" s="546"/>
      <c r="F3013" s="266"/>
      <c r="G3013" s="266"/>
      <c r="H3013" s="266"/>
    </row>
    <row r="3014" spans="2:8" s="319" customFormat="1">
      <c r="B3014" s="566"/>
      <c r="C3014" s="546"/>
      <c r="D3014" s="546"/>
      <c r="F3014" s="266"/>
      <c r="G3014" s="266"/>
      <c r="H3014" s="266"/>
    </row>
    <row r="3015" spans="2:8" s="319" customFormat="1">
      <c r="B3015" s="566"/>
      <c r="C3015" s="546"/>
      <c r="D3015" s="546"/>
      <c r="F3015" s="266"/>
      <c r="G3015" s="266"/>
      <c r="H3015" s="266"/>
    </row>
    <row r="3016" spans="2:8" s="319" customFormat="1">
      <c r="B3016" s="566"/>
      <c r="C3016" s="546"/>
      <c r="D3016" s="546"/>
      <c r="F3016" s="266"/>
      <c r="G3016" s="266"/>
      <c r="H3016" s="266"/>
    </row>
    <row r="3017" spans="2:8" s="319" customFormat="1">
      <c r="B3017" s="566"/>
      <c r="C3017" s="546"/>
      <c r="D3017" s="546"/>
      <c r="F3017" s="266"/>
      <c r="G3017" s="266"/>
      <c r="H3017" s="266"/>
    </row>
    <row r="3018" spans="2:8" s="319" customFormat="1">
      <c r="B3018" s="566"/>
      <c r="C3018" s="546"/>
      <c r="D3018" s="546"/>
      <c r="F3018" s="266"/>
      <c r="G3018" s="266"/>
      <c r="H3018" s="266"/>
    </row>
    <row r="3019" spans="2:8" s="319" customFormat="1">
      <c r="B3019" s="566"/>
      <c r="C3019" s="546"/>
      <c r="D3019" s="546"/>
      <c r="F3019" s="266"/>
      <c r="G3019" s="266"/>
      <c r="H3019" s="266"/>
    </row>
    <row r="3020" spans="2:8" s="319" customFormat="1">
      <c r="B3020" s="566"/>
      <c r="C3020" s="546"/>
      <c r="D3020" s="546"/>
      <c r="F3020" s="266"/>
      <c r="G3020" s="266"/>
      <c r="H3020" s="266"/>
    </row>
    <row r="3021" spans="2:8" s="319" customFormat="1">
      <c r="B3021" s="566"/>
      <c r="C3021" s="546"/>
      <c r="D3021" s="546"/>
      <c r="F3021" s="266"/>
      <c r="G3021" s="266"/>
      <c r="H3021" s="266"/>
    </row>
    <row r="3022" spans="2:8" s="319" customFormat="1">
      <c r="B3022" s="566"/>
      <c r="C3022" s="546"/>
      <c r="D3022" s="546"/>
      <c r="F3022" s="266"/>
      <c r="G3022" s="266"/>
      <c r="H3022" s="266"/>
    </row>
    <row r="3023" spans="2:8" s="319" customFormat="1">
      <c r="B3023" s="566"/>
      <c r="C3023" s="546"/>
      <c r="D3023" s="546"/>
      <c r="F3023" s="266"/>
      <c r="G3023" s="266"/>
      <c r="H3023" s="266"/>
    </row>
    <row r="3024" spans="2:8" s="319" customFormat="1">
      <c r="B3024" s="566"/>
      <c r="C3024" s="546"/>
      <c r="D3024" s="546"/>
      <c r="F3024" s="266"/>
      <c r="G3024" s="266"/>
      <c r="H3024" s="266"/>
    </row>
    <row r="3025" spans="2:8" s="319" customFormat="1">
      <c r="B3025" s="566"/>
      <c r="C3025" s="546"/>
      <c r="D3025" s="546"/>
      <c r="F3025" s="266"/>
      <c r="G3025" s="266"/>
      <c r="H3025" s="266"/>
    </row>
    <row r="3026" spans="2:8" s="319" customFormat="1">
      <c r="B3026" s="566"/>
      <c r="C3026" s="546"/>
      <c r="D3026" s="546"/>
      <c r="F3026" s="266"/>
      <c r="G3026" s="266"/>
      <c r="H3026" s="266"/>
    </row>
    <row r="3027" spans="2:8" s="319" customFormat="1">
      <c r="B3027" s="566"/>
      <c r="C3027" s="546"/>
      <c r="D3027" s="546"/>
      <c r="F3027" s="266"/>
      <c r="G3027" s="266"/>
      <c r="H3027" s="266"/>
    </row>
    <row r="3028" spans="2:8" s="319" customFormat="1">
      <c r="B3028" s="566"/>
      <c r="C3028" s="546"/>
      <c r="D3028" s="546"/>
      <c r="F3028" s="266"/>
      <c r="G3028" s="266"/>
      <c r="H3028" s="266"/>
    </row>
    <row r="3029" spans="2:8" s="319" customFormat="1">
      <c r="B3029" s="566"/>
      <c r="C3029" s="546"/>
      <c r="D3029" s="546"/>
      <c r="F3029" s="266"/>
      <c r="G3029" s="266"/>
      <c r="H3029" s="266"/>
    </row>
    <row r="3030" spans="2:8" s="319" customFormat="1">
      <c r="B3030" s="566"/>
      <c r="C3030" s="546"/>
      <c r="D3030" s="546"/>
      <c r="F3030" s="266"/>
      <c r="G3030" s="266"/>
      <c r="H3030" s="266"/>
    </row>
    <row r="3031" spans="2:8" s="319" customFormat="1">
      <c r="B3031" s="566"/>
      <c r="C3031" s="546"/>
      <c r="D3031" s="546"/>
      <c r="F3031" s="266"/>
      <c r="G3031" s="266"/>
      <c r="H3031" s="266"/>
    </row>
    <row r="3032" spans="2:8" s="319" customFormat="1">
      <c r="B3032" s="566"/>
      <c r="C3032" s="546"/>
      <c r="D3032" s="546"/>
      <c r="F3032" s="266"/>
      <c r="G3032" s="266"/>
      <c r="H3032" s="266"/>
    </row>
    <row r="3033" spans="2:8" s="319" customFormat="1">
      <c r="B3033" s="566"/>
      <c r="C3033" s="546"/>
      <c r="D3033" s="546"/>
      <c r="F3033" s="266"/>
      <c r="G3033" s="266"/>
      <c r="H3033" s="266"/>
    </row>
    <row r="3034" spans="2:8" s="319" customFormat="1">
      <c r="B3034" s="566"/>
      <c r="C3034" s="546"/>
      <c r="D3034" s="546"/>
      <c r="F3034" s="266"/>
      <c r="G3034" s="266"/>
      <c r="H3034" s="266"/>
    </row>
    <row r="3035" spans="2:8" s="319" customFormat="1">
      <c r="B3035" s="566"/>
      <c r="C3035" s="546"/>
      <c r="D3035" s="546"/>
      <c r="F3035" s="266"/>
      <c r="G3035" s="266"/>
      <c r="H3035" s="266"/>
    </row>
    <row r="3036" spans="2:8" s="319" customFormat="1">
      <c r="B3036" s="566"/>
      <c r="C3036" s="546"/>
      <c r="D3036" s="546"/>
      <c r="F3036" s="266"/>
      <c r="G3036" s="266"/>
      <c r="H3036" s="266"/>
    </row>
    <row r="3037" spans="2:8" s="319" customFormat="1">
      <c r="B3037" s="566"/>
      <c r="C3037" s="546"/>
      <c r="D3037" s="546"/>
      <c r="F3037" s="266"/>
      <c r="G3037" s="266"/>
      <c r="H3037" s="266"/>
    </row>
    <row r="3038" spans="2:8" s="319" customFormat="1">
      <c r="B3038" s="566"/>
      <c r="C3038" s="546"/>
      <c r="D3038" s="546"/>
      <c r="F3038" s="266"/>
      <c r="G3038" s="266"/>
      <c r="H3038" s="266"/>
    </row>
    <row r="3039" spans="2:8" s="319" customFormat="1">
      <c r="B3039" s="566"/>
      <c r="C3039" s="546"/>
      <c r="D3039" s="546"/>
      <c r="F3039" s="266"/>
      <c r="G3039" s="266"/>
      <c r="H3039" s="266"/>
    </row>
    <row r="3040" spans="2:8" s="319" customFormat="1">
      <c r="B3040" s="566"/>
      <c r="C3040" s="546"/>
      <c r="D3040" s="546"/>
      <c r="F3040" s="266"/>
      <c r="G3040" s="266"/>
      <c r="H3040" s="266"/>
    </row>
    <row r="3041" spans="2:8" s="319" customFormat="1">
      <c r="B3041" s="566"/>
      <c r="C3041" s="546"/>
      <c r="D3041" s="546"/>
      <c r="F3041" s="266"/>
      <c r="G3041" s="266"/>
      <c r="H3041" s="266"/>
    </row>
    <row r="3042" spans="2:8" s="319" customFormat="1">
      <c r="B3042" s="566"/>
      <c r="C3042" s="546"/>
      <c r="D3042" s="546"/>
      <c r="F3042" s="266"/>
      <c r="G3042" s="266"/>
      <c r="H3042" s="266"/>
    </row>
    <row r="3043" spans="2:8" s="319" customFormat="1">
      <c r="B3043" s="566"/>
      <c r="C3043" s="546"/>
      <c r="D3043" s="546"/>
      <c r="F3043" s="266"/>
      <c r="G3043" s="266"/>
      <c r="H3043" s="266"/>
    </row>
    <row r="3044" spans="2:8" s="319" customFormat="1">
      <c r="B3044" s="566"/>
      <c r="C3044" s="546"/>
      <c r="D3044" s="546"/>
      <c r="F3044" s="266"/>
      <c r="G3044" s="266"/>
      <c r="H3044" s="266"/>
    </row>
    <row r="3045" spans="2:8" s="319" customFormat="1">
      <c r="B3045" s="566"/>
      <c r="C3045" s="546"/>
      <c r="D3045" s="546"/>
      <c r="F3045" s="266"/>
      <c r="G3045" s="266"/>
      <c r="H3045" s="266"/>
    </row>
    <row r="3046" spans="2:8" s="319" customFormat="1">
      <c r="B3046" s="566"/>
      <c r="C3046" s="546"/>
      <c r="D3046" s="546"/>
      <c r="F3046" s="266"/>
      <c r="G3046" s="266"/>
      <c r="H3046" s="266"/>
    </row>
    <row r="3047" spans="2:8" s="319" customFormat="1">
      <c r="B3047" s="566"/>
      <c r="C3047" s="546"/>
      <c r="D3047" s="546"/>
      <c r="F3047" s="266"/>
      <c r="G3047" s="266"/>
      <c r="H3047" s="266"/>
    </row>
    <row r="3048" spans="2:8" s="319" customFormat="1">
      <c r="B3048" s="566"/>
      <c r="C3048" s="546"/>
      <c r="D3048" s="546"/>
      <c r="F3048" s="266"/>
      <c r="G3048" s="266"/>
      <c r="H3048" s="266"/>
    </row>
    <row r="3049" spans="2:8" s="319" customFormat="1">
      <c r="B3049" s="566"/>
      <c r="C3049" s="546"/>
      <c r="D3049" s="546"/>
      <c r="F3049" s="266"/>
      <c r="G3049" s="266"/>
      <c r="H3049" s="266"/>
    </row>
    <row r="3050" spans="2:8" s="319" customFormat="1">
      <c r="B3050" s="566"/>
      <c r="C3050" s="546"/>
      <c r="D3050" s="546"/>
      <c r="F3050" s="266"/>
      <c r="G3050" s="266"/>
      <c r="H3050" s="266"/>
    </row>
    <row r="3051" spans="2:8" s="319" customFormat="1">
      <c r="B3051" s="566"/>
      <c r="C3051" s="546"/>
      <c r="D3051" s="546"/>
      <c r="F3051" s="266"/>
      <c r="G3051" s="266"/>
      <c r="H3051" s="266"/>
    </row>
    <row r="3052" spans="2:8" s="319" customFormat="1">
      <c r="B3052" s="566"/>
      <c r="C3052" s="546"/>
      <c r="D3052" s="546"/>
      <c r="F3052" s="266"/>
      <c r="G3052" s="266"/>
      <c r="H3052" s="266"/>
    </row>
    <row r="3053" spans="2:8" s="319" customFormat="1">
      <c r="B3053" s="566"/>
      <c r="C3053" s="546"/>
      <c r="D3053" s="546"/>
      <c r="F3053" s="266"/>
      <c r="G3053" s="266"/>
      <c r="H3053" s="266"/>
    </row>
    <row r="3054" spans="2:8" s="319" customFormat="1">
      <c r="B3054" s="566"/>
      <c r="C3054" s="546"/>
      <c r="D3054" s="546"/>
      <c r="F3054" s="266"/>
      <c r="G3054" s="266"/>
      <c r="H3054" s="266"/>
    </row>
    <row r="3055" spans="2:8" s="319" customFormat="1">
      <c r="B3055" s="566"/>
      <c r="C3055" s="546"/>
      <c r="D3055" s="546"/>
      <c r="F3055" s="266"/>
      <c r="G3055" s="266"/>
      <c r="H3055" s="266"/>
    </row>
    <row r="3056" spans="2:8" s="319" customFormat="1">
      <c r="B3056" s="566"/>
      <c r="C3056" s="546"/>
      <c r="D3056" s="546"/>
      <c r="F3056" s="266"/>
      <c r="G3056" s="266"/>
      <c r="H3056" s="266"/>
    </row>
    <row r="3057" spans="2:8" s="319" customFormat="1">
      <c r="B3057" s="566"/>
      <c r="C3057" s="546"/>
      <c r="D3057" s="546"/>
      <c r="F3057" s="266"/>
      <c r="G3057" s="266"/>
      <c r="H3057" s="266"/>
    </row>
    <row r="3058" spans="2:8" s="319" customFormat="1">
      <c r="B3058" s="566"/>
      <c r="C3058" s="546"/>
      <c r="D3058" s="546"/>
      <c r="F3058" s="266"/>
      <c r="G3058" s="266"/>
      <c r="H3058" s="266"/>
    </row>
    <row r="3059" spans="2:8" s="319" customFormat="1">
      <c r="B3059" s="566"/>
      <c r="C3059" s="546"/>
      <c r="D3059" s="546"/>
      <c r="F3059" s="266"/>
      <c r="G3059" s="266"/>
      <c r="H3059" s="266"/>
    </row>
    <row r="3060" spans="2:8" s="319" customFormat="1">
      <c r="B3060" s="566"/>
      <c r="C3060" s="546"/>
      <c r="D3060" s="546"/>
      <c r="F3060" s="266"/>
      <c r="G3060" s="266"/>
      <c r="H3060" s="266"/>
    </row>
    <row r="3061" spans="2:8" s="319" customFormat="1">
      <c r="B3061" s="566"/>
      <c r="C3061" s="546"/>
      <c r="D3061" s="546"/>
      <c r="F3061" s="266"/>
      <c r="G3061" s="266"/>
      <c r="H3061" s="266"/>
    </row>
    <row r="3062" spans="2:8" s="319" customFormat="1">
      <c r="B3062" s="566"/>
      <c r="C3062" s="546"/>
      <c r="D3062" s="546"/>
      <c r="F3062" s="266"/>
      <c r="G3062" s="266"/>
      <c r="H3062" s="266"/>
    </row>
    <row r="3063" spans="2:8" s="319" customFormat="1">
      <c r="B3063" s="566"/>
      <c r="C3063" s="546"/>
      <c r="D3063" s="546"/>
      <c r="F3063" s="266"/>
      <c r="G3063" s="266"/>
      <c r="H3063" s="266"/>
    </row>
    <row r="3064" spans="2:8" s="319" customFormat="1">
      <c r="B3064" s="566"/>
      <c r="C3064" s="546"/>
      <c r="D3064" s="546"/>
      <c r="F3064" s="266"/>
      <c r="G3064" s="266"/>
      <c r="H3064" s="266"/>
    </row>
    <row r="3065" spans="2:8" s="319" customFormat="1">
      <c r="B3065" s="566"/>
      <c r="C3065" s="546"/>
      <c r="D3065" s="546"/>
      <c r="F3065" s="266"/>
      <c r="G3065" s="266"/>
      <c r="H3065" s="266"/>
    </row>
    <row r="3066" spans="2:8" s="319" customFormat="1">
      <c r="B3066" s="566"/>
      <c r="C3066" s="546"/>
      <c r="D3066" s="546"/>
      <c r="F3066" s="266"/>
      <c r="G3066" s="266"/>
      <c r="H3066" s="266"/>
    </row>
    <row r="3067" spans="2:8" s="319" customFormat="1">
      <c r="B3067" s="566"/>
      <c r="C3067" s="546"/>
      <c r="D3067" s="546"/>
      <c r="F3067" s="266"/>
      <c r="G3067" s="266"/>
      <c r="H3067" s="266"/>
    </row>
    <row r="3068" spans="2:8" s="319" customFormat="1">
      <c r="B3068" s="566"/>
      <c r="C3068" s="546"/>
      <c r="D3068" s="546"/>
      <c r="F3068" s="266"/>
      <c r="G3068" s="266"/>
      <c r="H3068" s="266"/>
    </row>
    <row r="3069" spans="2:8" s="319" customFormat="1">
      <c r="B3069" s="566"/>
      <c r="C3069" s="546"/>
      <c r="D3069" s="546"/>
      <c r="F3069" s="266"/>
      <c r="G3069" s="266"/>
      <c r="H3069" s="266"/>
    </row>
    <row r="3070" spans="2:8" s="319" customFormat="1">
      <c r="B3070" s="566"/>
      <c r="C3070" s="546"/>
      <c r="D3070" s="546"/>
      <c r="F3070" s="266"/>
      <c r="G3070" s="266"/>
      <c r="H3070" s="266"/>
    </row>
    <row r="3071" spans="2:8" s="319" customFormat="1">
      <c r="B3071" s="566"/>
      <c r="C3071" s="546"/>
      <c r="D3071" s="546"/>
      <c r="F3071" s="266"/>
      <c r="G3071" s="266"/>
      <c r="H3071" s="266"/>
    </row>
    <row r="3072" spans="2:8" s="319" customFormat="1">
      <c r="B3072" s="566"/>
      <c r="C3072" s="546"/>
      <c r="D3072" s="546"/>
      <c r="F3072" s="266"/>
      <c r="G3072" s="266"/>
      <c r="H3072" s="266"/>
    </row>
    <row r="3073" spans="2:8" s="319" customFormat="1">
      <c r="B3073" s="566"/>
      <c r="C3073" s="546"/>
      <c r="D3073" s="546"/>
      <c r="F3073" s="266"/>
      <c r="G3073" s="266"/>
      <c r="H3073" s="266"/>
    </row>
    <row r="3074" spans="2:8" s="319" customFormat="1">
      <c r="B3074" s="566"/>
      <c r="C3074" s="546"/>
      <c r="D3074" s="546"/>
      <c r="F3074" s="266"/>
      <c r="G3074" s="266"/>
      <c r="H3074" s="266"/>
    </row>
    <row r="3075" spans="2:8" s="319" customFormat="1">
      <c r="B3075" s="566"/>
      <c r="C3075" s="546"/>
      <c r="D3075" s="546"/>
      <c r="F3075" s="266"/>
      <c r="G3075" s="266"/>
      <c r="H3075" s="266"/>
    </row>
    <row r="3076" spans="2:8" s="319" customFormat="1">
      <c r="B3076" s="566"/>
      <c r="C3076" s="546"/>
      <c r="D3076" s="546"/>
      <c r="F3076" s="266"/>
      <c r="G3076" s="266"/>
      <c r="H3076" s="266"/>
    </row>
    <row r="3077" spans="2:8" s="319" customFormat="1">
      <c r="B3077" s="566"/>
      <c r="C3077" s="546"/>
      <c r="D3077" s="546"/>
      <c r="F3077" s="266"/>
      <c r="G3077" s="266"/>
      <c r="H3077" s="266"/>
    </row>
    <row r="3078" spans="2:8" s="319" customFormat="1">
      <c r="B3078" s="566"/>
      <c r="C3078" s="546"/>
      <c r="D3078" s="546"/>
      <c r="F3078" s="266"/>
      <c r="G3078" s="266"/>
      <c r="H3078" s="266"/>
    </row>
    <row r="3079" spans="2:8" s="319" customFormat="1">
      <c r="B3079" s="566"/>
      <c r="C3079" s="546"/>
      <c r="D3079" s="546"/>
      <c r="F3079" s="266"/>
      <c r="G3079" s="266"/>
      <c r="H3079" s="266"/>
    </row>
    <row r="3080" spans="2:8" s="319" customFormat="1">
      <c r="B3080" s="566"/>
      <c r="C3080" s="546"/>
      <c r="D3080" s="546"/>
      <c r="F3080" s="266"/>
      <c r="G3080" s="266"/>
      <c r="H3080" s="266"/>
    </row>
    <row r="3081" spans="2:8" s="319" customFormat="1">
      <c r="B3081" s="566"/>
      <c r="C3081" s="546"/>
      <c r="D3081" s="546"/>
      <c r="F3081" s="266"/>
      <c r="G3081" s="266"/>
      <c r="H3081" s="266"/>
    </row>
    <row r="3082" spans="2:8" s="319" customFormat="1">
      <c r="B3082" s="566"/>
      <c r="C3082" s="546"/>
      <c r="D3082" s="546"/>
      <c r="F3082" s="266"/>
      <c r="G3082" s="266"/>
      <c r="H3082" s="266"/>
    </row>
    <row r="3083" spans="2:8" s="319" customFormat="1">
      <c r="B3083" s="566"/>
      <c r="C3083" s="546"/>
      <c r="D3083" s="546"/>
      <c r="F3083" s="266"/>
      <c r="G3083" s="266"/>
      <c r="H3083" s="266"/>
    </row>
    <row r="3084" spans="2:8" s="319" customFormat="1">
      <c r="B3084" s="566"/>
      <c r="C3084" s="546"/>
      <c r="D3084" s="546"/>
      <c r="F3084" s="266"/>
      <c r="G3084" s="266"/>
      <c r="H3084" s="266"/>
    </row>
    <row r="3085" spans="2:8" s="319" customFormat="1">
      <c r="B3085" s="566"/>
      <c r="C3085" s="546"/>
      <c r="D3085" s="546"/>
      <c r="F3085" s="266"/>
      <c r="G3085" s="266"/>
      <c r="H3085" s="266"/>
    </row>
    <row r="3086" spans="2:8" s="319" customFormat="1">
      <c r="B3086" s="566"/>
      <c r="C3086" s="546"/>
      <c r="D3086" s="546"/>
      <c r="F3086" s="266"/>
      <c r="G3086" s="266"/>
      <c r="H3086" s="266"/>
    </row>
    <row r="3087" spans="2:8" s="319" customFormat="1">
      <c r="B3087" s="566"/>
      <c r="C3087" s="546"/>
      <c r="D3087" s="546"/>
      <c r="F3087" s="266"/>
      <c r="G3087" s="266"/>
      <c r="H3087" s="266"/>
    </row>
    <row r="3088" spans="2:8" s="319" customFormat="1">
      <c r="B3088" s="566"/>
      <c r="C3088" s="546"/>
      <c r="D3088" s="546"/>
      <c r="F3088" s="266"/>
      <c r="G3088" s="266"/>
      <c r="H3088" s="266"/>
    </row>
    <row r="3089" spans="2:8" s="319" customFormat="1">
      <c r="B3089" s="566"/>
      <c r="C3089" s="546"/>
      <c r="D3089" s="546"/>
      <c r="F3089" s="266"/>
      <c r="G3089" s="266"/>
      <c r="H3089" s="266"/>
    </row>
    <row r="3090" spans="2:8" s="319" customFormat="1">
      <c r="B3090" s="566"/>
      <c r="C3090" s="546"/>
      <c r="D3090" s="546"/>
      <c r="F3090" s="266"/>
      <c r="G3090" s="266"/>
      <c r="H3090" s="266"/>
    </row>
    <row r="3091" spans="2:8" s="319" customFormat="1">
      <c r="B3091" s="566"/>
      <c r="C3091" s="546"/>
      <c r="D3091" s="546"/>
      <c r="F3091" s="266"/>
      <c r="G3091" s="266"/>
      <c r="H3091" s="266"/>
    </row>
    <row r="3092" spans="2:8" s="319" customFormat="1">
      <c r="B3092" s="566"/>
      <c r="C3092" s="546"/>
      <c r="D3092" s="546"/>
      <c r="F3092" s="266"/>
      <c r="G3092" s="266"/>
      <c r="H3092" s="266"/>
    </row>
    <row r="3093" spans="2:8" s="319" customFormat="1">
      <c r="B3093" s="566"/>
      <c r="C3093" s="546"/>
      <c r="D3093" s="546"/>
      <c r="F3093" s="266"/>
      <c r="G3093" s="266"/>
      <c r="H3093" s="266"/>
    </row>
    <row r="3094" spans="2:8" s="319" customFormat="1">
      <c r="B3094" s="566"/>
      <c r="C3094" s="546"/>
      <c r="D3094" s="546"/>
      <c r="F3094" s="266"/>
      <c r="G3094" s="266"/>
      <c r="H3094" s="266"/>
    </row>
    <row r="3095" spans="2:8" s="319" customFormat="1">
      <c r="B3095" s="566"/>
      <c r="C3095" s="546"/>
      <c r="D3095" s="546"/>
      <c r="F3095" s="266"/>
      <c r="G3095" s="266"/>
      <c r="H3095" s="266"/>
    </row>
    <row r="3096" spans="2:8" s="319" customFormat="1">
      <c r="B3096" s="566"/>
      <c r="C3096" s="546"/>
      <c r="D3096" s="546"/>
      <c r="F3096" s="266"/>
      <c r="G3096" s="266"/>
      <c r="H3096" s="266"/>
    </row>
    <row r="3097" spans="2:8" s="319" customFormat="1">
      <c r="B3097" s="566"/>
      <c r="C3097" s="546"/>
      <c r="D3097" s="546"/>
      <c r="F3097" s="266"/>
      <c r="G3097" s="266"/>
      <c r="H3097" s="266"/>
    </row>
    <row r="3098" spans="2:8" s="319" customFormat="1">
      <c r="B3098" s="566"/>
      <c r="C3098" s="546"/>
      <c r="D3098" s="546"/>
      <c r="F3098" s="266"/>
      <c r="G3098" s="266"/>
      <c r="H3098" s="266"/>
    </row>
    <row r="3099" spans="2:8" s="319" customFormat="1">
      <c r="B3099" s="566"/>
      <c r="C3099" s="546"/>
      <c r="D3099" s="546"/>
      <c r="F3099" s="266"/>
      <c r="G3099" s="266"/>
      <c r="H3099" s="266"/>
    </row>
    <row r="3100" spans="2:8" s="319" customFormat="1">
      <c r="B3100" s="566"/>
      <c r="C3100" s="546"/>
      <c r="D3100" s="546"/>
      <c r="F3100" s="266"/>
      <c r="G3100" s="266"/>
      <c r="H3100" s="266"/>
    </row>
    <row r="3101" spans="2:8" s="319" customFormat="1">
      <c r="B3101" s="566"/>
      <c r="C3101" s="546"/>
      <c r="D3101" s="546"/>
      <c r="F3101" s="266"/>
      <c r="G3101" s="266"/>
      <c r="H3101" s="266"/>
    </row>
    <row r="3102" spans="2:8" s="319" customFormat="1">
      <c r="B3102" s="566"/>
      <c r="C3102" s="546"/>
      <c r="D3102" s="546"/>
      <c r="F3102" s="266"/>
      <c r="G3102" s="266"/>
      <c r="H3102" s="266"/>
    </row>
    <row r="3103" spans="2:8" s="319" customFormat="1">
      <c r="B3103" s="566"/>
      <c r="C3103" s="546"/>
      <c r="D3103" s="546"/>
      <c r="F3103" s="266"/>
      <c r="G3103" s="266"/>
      <c r="H3103" s="266"/>
    </row>
    <row r="3104" spans="2:8" s="319" customFormat="1">
      <c r="B3104" s="566"/>
      <c r="C3104" s="546"/>
      <c r="D3104" s="546"/>
      <c r="F3104" s="266"/>
      <c r="G3104" s="266"/>
      <c r="H3104" s="266"/>
    </row>
    <row r="3105" spans="2:8" s="319" customFormat="1">
      <c r="B3105" s="566"/>
      <c r="C3105" s="546"/>
      <c r="D3105" s="546"/>
      <c r="F3105" s="266"/>
      <c r="G3105" s="266"/>
      <c r="H3105" s="266"/>
    </row>
    <row r="3106" spans="2:8" s="319" customFormat="1">
      <c r="B3106" s="566"/>
      <c r="C3106" s="546"/>
      <c r="D3106" s="546"/>
      <c r="F3106" s="266"/>
      <c r="G3106" s="266"/>
      <c r="H3106" s="266"/>
    </row>
    <row r="3107" spans="2:8" s="319" customFormat="1">
      <c r="B3107" s="566"/>
      <c r="C3107" s="546"/>
      <c r="D3107" s="546"/>
      <c r="F3107" s="266"/>
      <c r="G3107" s="266"/>
      <c r="H3107" s="266"/>
    </row>
    <row r="3108" spans="2:8" s="319" customFormat="1">
      <c r="B3108" s="566"/>
      <c r="C3108" s="546"/>
      <c r="D3108" s="546"/>
      <c r="F3108" s="266"/>
      <c r="G3108" s="266"/>
      <c r="H3108" s="266"/>
    </row>
    <row r="3109" spans="2:8" s="319" customFormat="1">
      <c r="B3109" s="566"/>
      <c r="C3109" s="546"/>
      <c r="D3109" s="546"/>
      <c r="F3109" s="266"/>
      <c r="G3109" s="266"/>
      <c r="H3109" s="266"/>
    </row>
    <row r="3110" spans="2:8" s="319" customFormat="1">
      <c r="B3110" s="566"/>
      <c r="C3110" s="546"/>
      <c r="D3110" s="546"/>
      <c r="F3110" s="266"/>
      <c r="G3110" s="266"/>
      <c r="H3110" s="266"/>
    </row>
    <row r="3111" spans="2:8" s="319" customFormat="1">
      <c r="B3111" s="566"/>
      <c r="C3111" s="546"/>
      <c r="D3111" s="546"/>
      <c r="F3111" s="266"/>
      <c r="G3111" s="266"/>
      <c r="H3111" s="266"/>
    </row>
    <row r="3112" spans="2:8" s="319" customFormat="1">
      <c r="B3112" s="566"/>
      <c r="C3112" s="546"/>
      <c r="D3112" s="546"/>
      <c r="F3112" s="266"/>
      <c r="G3112" s="266"/>
      <c r="H3112" s="266"/>
    </row>
    <row r="3113" spans="2:8" s="319" customFormat="1">
      <c r="B3113" s="566"/>
      <c r="C3113" s="546"/>
      <c r="D3113" s="546"/>
      <c r="F3113" s="266"/>
      <c r="G3113" s="266"/>
      <c r="H3113" s="266"/>
    </row>
    <row r="3114" spans="2:8" s="319" customFormat="1">
      <c r="B3114" s="566"/>
      <c r="C3114" s="546"/>
      <c r="D3114" s="546"/>
      <c r="F3114" s="266"/>
      <c r="G3114" s="266"/>
      <c r="H3114" s="266"/>
    </row>
    <row r="3115" spans="2:8" s="319" customFormat="1">
      <c r="B3115" s="566"/>
      <c r="C3115" s="546"/>
      <c r="D3115" s="546"/>
      <c r="F3115" s="266"/>
      <c r="G3115" s="266"/>
      <c r="H3115" s="266"/>
    </row>
    <row r="3116" spans="2:8" s="319" customFormat="1">
      <c r="B3116" s="566"/>
      <c r="C3116" s="546"/>
      <c r="D3116" s="546"/>
      <c r="F3116" s="266"/>
      <c r="G3116" s="266"/>
      <c r="H3116" s="266"/>
    </row>
    <row r="3117" spans="2:8" s="319" customFormat="1">
      <c r="B3117" s="566"/>
      <c r="C3117" s="546"/>
      <c r="D3117" s="546"/>
      <c r="F3117" s="266"/>
      <c r="G3117" s="266"/>
      <c r="H3117" s="266"/>
    </row>
    <row r="3118" spans="2:8" s="319" customFormat="1">
      <c r="B3118" s="566"/>
      <c r="C3118" s="546"/>
      <c r="D3118" s="546"/>
      <c r="F3118" s="266"/>
      <c r="G3118" s="266"/>
      <c r="H3118" s="266"/>
    </row>
    <row r="3119" spans="2:8" s="319" customFormat="1">
      <c r="B3119" s="566"/>
      <c r="C3119" s="546"/>
      <c r="D3119" s="546"/>
      <c r="F3119" s="266"/>
      <c r="G3119" s="266"/>
      <c r="H3119" s="266"/>
    </row>
    <row r="3120" spans="2:8" s="319" customFormat="1">
      <c r="B3120" s="566"/>
      <c r="C3120" s="546"/>
      <c r="D3120" s="546"/>
      <c r="F3120" s="266"/>
      <c r="G3120" s="266"/>
      <c r="H3120" s="266"/>
    </row>
    <row r="3121" spans="2:8" s="319" customFormat="1">
      <c r="B3121" s="566"/>
      <c r="C3121" s="546"/>
      <c r="D3121" s="546"/>
      <c r="F3121" s="266"/>
      <c r="G3121" s="266"/>
      <c r="H3121" s="266"/>
    </row>
    <row r="3122" spans="2:8" s="319" customFormat="1">
      <c r="B3122" s="566"/>
      <c r="C3122" s="546"/>
      <c r="D3122" s="546"/>
      <c r="F3122" s="266"/>
      <c r="G3122" s="266"/>
      <c r="H3122" s="266"/>
    </row>
    <row r="3123" spans="2:8" s="319" customFormat="1">
      <c r="B3123" s="566"/>
      <c r="C3123" s="546"/>
      <c r="D3123" s="546"/>
      <c r="F3123" s="266"/>
      <c r="G3123" s="266"/>
      <c r="H3123" s="266"/>
    </row>
    <row r="3124" spans="2:8" s="319" customFormat="1">
      <c r="B3124" s="566"/>
      <c r="C3124" s="546"/>
      <c r="D3124" s="546"/>
      <c r="F3124" s="266"/>
      <c r="G3124" s="266"/>
      <c r="H3124" s="266"/>
    </row>
    <row r="3125" spans="2:8" s="319" customFormat="1">
      <c r="B3125" s="566"/>
      <c r="C3125" s="546"/>
      <c r="D3125" s="546"/>
      <c r="F3125" s="266"/>
      <c r="G3125" s="266"/>
      <c r="H3125" s="266"/>
    </row>
    <row r="3126" spans="2:8" s="319" customFormat="1">
      <c r="B3126" s="566"/>
      <c r="C3126" s="546"/>
      <c r="D3126" s="546"/>
      <c r="F3126" s="266"/>
      <c r="G3126" s="266"/>
      <c r="H3126" s="266"/>
    </row>
    <row r="3127" spans="2:8" s="319" customFormat="1">
      <c r="B3127" s="566"/>
      <c r="C3127" s="546"/>
      <c r="D3127" s="546"/>
      <c r="F3127" s="266"/>
      <c r="G3127" s="266"/>
      <c r="H3127" s="266"/>
    </row>
    <row r="3128" spans="2:8" s="319" customFormat="1">
      <c r="B3128" s="566"/>
      <c r="C3128" s="546"/>
      <c r="D3128" s="546"/>
      <c r="F3128" s="266"/>
      <c r="G3128" s="266"/>
      <c r="H3128" s="266"/>
    </row>
    <row r="3129" spans="2:8" s="319" customFormat="1">
      <c r="B3129" s="566"/>
      <c r="C3129" s="546"/>
      <c r="D3129" s="546"/>
      <c r="F3129" s="266"/>
      <c r="G3129" s="266"/>
      <c r="H3129" s="266"/>
    </row>
    <row r="3130" spans="2:8" s="319" customFormat="1">
      <c r="B3130" s="566"/>
      <c r="C3130" s="546"/>
      <c r="D3130" s="546"/>
      <c r="F3130" s="266"/>
      <c r="G3130" s="266"/>
      <c r="H3130" s="266"/>
    </row>
    <row r="3131" spans="2:8" s="319" customFormat="1">
      <c r="B3131" s="566"/>
      <c r="C3131" s="546"/>
      <c r="D3131" s="546"/>
      <c r="F3131" s="266"/>
      <c r="G3131" s="266"/>
      <c r="H3131" s="266"/>
    </row>
    <row r="3132" spans="2:8" s="319" customFormat="1">
      <c r="B3132" s="566"/>
      <c r="C3132" s="546"/>
      <c r="D3132" s="546"/>
      <c r="F3132" s="266"/>
      <c r="G3132" s="266"/>
      <c r="H3132" s="266"/>
    </row>
    <row r="3133" spans="2:8" s="319" customFormat="1">
      <c r="B3133" s="566"/>
      <c r="C3133" s="546"/>
      <c r="D3133" s="546"/>
      <c r="F3133" s="266"/>
      <c r="G3133" s="266"/>
      <c r="H3133" s="266"/>
    </row>
    <row r="3134" spans="2:8" s="319" customFormat="1">
      <c r="B3134" s="566"/>
      <c r="C3134" s="546"/>
      <c r="D3134" s="546"/>
      <c r="F3134" s="266"/>
      <c r="G3134" s="266"/>
      <c r="H3134" s="266"/>
    </row>
    <row r="3135" spans="2:8" s="319" customFormat="1">
      <c r="B3135" s="566"/>
      <c r="C3135" s="546"/>
      <c r="D3135" s="546"/>
      <c r="F3135" s="266"/>
      <c r="G3135" s="266"/>
      <c r="H3135" s="266"/>
    </row>
    <row r="3136" spans="2:8" s="319" customFormat="1">
      <c r="B3136" s="566"/>
      <c r="C3136" s="546"/>
      <c r="D3136" s="546"/>
      <c r="F3136" s="266"/>
      <c r="G3136" s="266"/>
      <c r="H3136" s="266"/>
    </row>
    <row r="3137" spans="2:8" s="319" customFormat="1">
      <c r="B3137" s="566"/>
      <c r="C3137" s="546"/>
      <c r="D3137" s="546"/>
      <c r="F3137" s="266"/>
      <c r="G3137" s="266"/>
      <c r="H3137" s="266"/>
    </row>
    <row r="3138" spans="2:8" s="319" customFormat="1">
      <c r="B3138" s="566"/>
      <c r="C3138" s="546"/>
      <c r="D3138" s="546"/>
      <c r="F3138" s="266"/>
      <c r="G3138" s="266"/>
      <c r="H3138" s="266"/>
    </row>
    <row r="3139" spans="2:8" s="319" customFormat="1">
      <c r="B3139" s="566"/>
      <c r="C3139" s="546"/>
      <c r="D3139" s="546"/>
      <c r="F3139" s="266"/>
      <c r="G3139" s="266"/>
      <c r="H3139" s="266"/>
    </row>
    <row r="3140" spans="2:8" s="319" customFormat="1">
      <c r="B3140" s="566"/>
      <c r="C3140" s="546"/>
      <c r="D3140" s="546"/>
      <c r="F3140" s="266"/>
      <c r="G3140" s="266"/>
      <c r="H3140" s="266"/>
    </row>
    <row r="3141" spans="2:8" s="319" customFormat="1">
      <c r="B3141" s="566"/>
      <c r="C3141" s="546"/>
      <c r="D3141" s="546"/>
      <c r="F3141" s="266"/>
      <c r="G3141" s="266"/>
      <c r="H3141" s="266"/>
    </row>
    <row r="3142" spans="2:8" s="319" customFormat="1">
      <c r="B3142" s="566"/>
      <c r="C3142" s="546"/>
      <c r="D3142" s="546"/>
      <c r="F3142" s="266"/>
      <c r="G3142" s="266"/>
      <c r="H3142" s="266"/>
    </row>
    <row r="3143" spans="2:8" s="319" customFormat="1">
      <c r="B3143" s="566"/>
      <c r="C3143" s="546"/>
      <c r="D3143" s="546"/>
      <c r="F3143" s="266"/>
      <c r="G3143" s="266"/>
      <c r="H3143" s="266"/>
    </row>
    <row r="3144" spans="2:8" s="319" customFormat="1">
      <c r="B3144" s="566"/>
      <c r="C3144" s="546"/>
      <c r="D3144" s="546"/>
      <c r="F3144" s="266"/>
      <c r="G3144" s="266"/>
      <c r="H3144" s="266"/>
    </row>
    <row r="3145" spans="2:8" s="319" customFormat="1">
      <c r="B3145" s="566"/>
      <c r="C3145" s="546"/>
      <c r="D3145" s="546"/>
      <c r="F3145" s="266"/>
      <c r="G3145" s="266"/>
      <c r="H3145" s="266"/>
    </row>
    <row r="3146" spans="2:8" s="319" customFormat="1">
      <c r="B3146" s="566"/>
      <c r="C3146" s="546"/>
      <c r="D3146" s="546"/>
      <c r="F3146" s="266"/>
      <c r="G3146" s="266"/>
      <c r="H3146" s="266"/>
    </row>
    <row r="3147" spans="2:8" s="319" customFormat="1">
      <c r="B3147" s="566"/>
      <c r="C3147" s="546"/>
      <c r="D3147" s="546"/>
      <c r="F3147" s="266"/>
      <c r="G3147" s="266"/>
      <c r="H3147" s="266"/>
    </row>
    <row r="3148" spans="2:8" s="319" customFormat="1">
      <c r="B3148" s="566"/>
      <c r="C3148" s="546"/>
      <c r="D3148" s="546"/>
      <c r="F3148" s="266"/>
      <c r="G3148" s="266"/>
      <c r="H3148" s="266"/>
    </row>
    <row r="3149" spans="2:8" s="319" customFormat="1">
      <c r="B3149" s="566"/>
      <c r="C3149" s="546"/>
      <c r="D3149" s="546"/>
      <c r="F3149" s="266"/>
      <c r="G3149" s="266"/>
      <c r="H3149" s="266"/>
    </row>
    <row r="3150" spans="2:8" s="319" customFormat="1">
      <c r="B3150" s="566"/>
      <c r="C3150" s="546"/>
      <c r="D3150" s="546"/>
      <c r="F3150" s="266"/>
      <c r="G3150" s="266"/>
      <c r="H3150" s="266"/>
    </row>
    <row r="3151" spans="2:8" s="319" customFormat="1">
      <c r="B3151" s="566"/>
      <c r="C3151" s="546"/>
      <c r="D3151" s="546"/>
      <c r="F3151" s="266"/>
      <c r="G3151" s="266"/>
      <c r="H3151" s="266"/>
    </row>
    <row r="3152" spans="2:8" s="319" customFormat="1">
      <c r="B3152" s="566"/>
      <c r="C3152" s="546"/>
      <c r="D3152" s="546"/>
      <c r="F3152" s="266"/>
      <c r="G3152" s="266"/>
      <c r="H3152" s="266"/>
    </row>
    <row r="3153" spans="2:8" s="319" customFormat="1">
      <c r="B3153" s="566"/>
      <c r="C3153" s="546"/>
      <c r="D3153" s="546"/>
      <c r="F3153" s="266"/>
      <c r="G3153" s="266"/>
      <c r="H3153" s="266"/>
    </row>
    <row r="3154" spans="2:8" s="319" customFormat="1">
      <c r="B3154" s="566"/>
      <c r="C3154" s="546"/>
      <c r="D3154" s="546"/>
      <c r="F3154" s="266"/>
      <c r="G3154" s="266"/>
      <c r="H3154" s="266"/>
    </row>
    <row r="3155" spans="2:8" s="319" customFormat="1">
      <c r="B3155" s="566"/>
      <c r="C3155" s="546"/>
      <c r="D3155" s="546"/>
      <c r="F3155" s="266"/>
      <c r="G3155" s="266"/>
      <c r="H3155" s="266"/>
    </row>
    <row r="3156" spans="2:8" s="319" customFormat="1">
      <c r="B3156" s="566"/>
      <c r="C3156" s="546"/>
      <c r="D3156" s="546"/>
      <c r="F3156" s="266"/>
      <c r="G3156" s="266"/>
      <c r="H3156" s="266"/>
    </row>
    <row r="3157" spans="2:8" s="319" customFormat="1">
      <c r="B3157" s="566"/>
      <c r="C3157" s="546"/>
      <c r="D3157" s="546"/>
      <c r="F3157" s="266"/>
      <c r="G3157" s="266"/>
      <c r="H3157" s="266"/>
    </row>
    <row r="3158" spans="2:8" s="319" customFormat="1">
      <c r="B3158" s="566"/>
      <c r="C3158" s="546"/>
      <c r="D3158" s="546"/>
      <c r="F3158" s="266"/>
      <c r="G3158" s="266"/>
      <c r="H3158" s="266"/>
    </row>
    <row r="3159" spans="2:8" s="319" customFormat="1">
      <c r="B3159" s="566"/>
      <c r="C3159" s="546"/>
      <c r="D3159" s="546"/>
      <c r="F3159" s="266"/>
      <c r="G3159" s="266"/>
      <c r="H3159" s="266"/>
    </row>
    <row r="3160" spans="2:8" s="319" customFormat="1">
      <c r="B3160" s="566"/>
      <c r="C3160" s="546"/>
      <c r="D3160" s="546"/>
      <c r="F3160" s="266"/>
      <c r="G3160" s="266"/>
      <c r="H3160" s="266"/>
    </row>
    <row r="3161" spans="2:8" s="319" customFormat="1">
      <c r="B3161" s="566"/>
      <c r="C3161" s="546"/>
      <c r="D3161" s="546"/>
      <c r="F3161" s="266"/>
      <c r="G3161" s="266"/>
      <c r="H3161" s="266"/>
    </row>
    <row r="3162" spans="2:8" s="319" customFormat="1">
      <c r="B3162" s="566"/>
      <c r="C3162" s="546"/>
      <c r="D3162" s="546"/>
      <c r="F3162" s="266"/>
      <c r="G3162" s="266"/>
      <c r="H3162" s="266"/>
    </row>
    <row r="3163" spans="2:8" s="319" customFormat="1">
      <c r="B3163" s="566"/>
      <c r="C3163" s="546"/>
      <c r="D3163" s="546"/>
      <c r="F3163" s="266"/>
      <c r="G3163" s="266"/>
      <c r="H3163" s="266"/>
    </row>
    <row r="3164" spans="2:8" s="319" customFormat="1">
      <c r="B3164" s="566"/>
      <c r="C3164" s="546"/>
      <c r="D3164" s="546"/>
      <c r="F3164" s="266"/>
      <c r="G3164" s="266"/>
      <c r="H3164" s="266"/>
    </row>
    <row r="3165" spans="2:8" s="319" customFormat="1">
      <c r="B3165" s="566"/>
      <c r="C3165" s="546"/>
      <c r="D3165" s="546"/>
      <c r="F3165" s="266"/>
      <c r="G3165" s="266"/>
      <c r="H3165" s="266"/>
    </row>
    <row r="3166" spans="2:8" s="319" customFormat="1">
      <c r="B3166" s="566"/>
      <c r="C3166" s="546"/>
      <c r="D3166" s="546"/>
      <c r="F3166" s="266"/>
      <c r="G3166" s="266"/>
      <c r="H3166" s="266"/>
    </row>
    <row r="3167" spans="2:8" s="319" customFormat="1">
      <c r="B3167" s="566"/>
      <c r="C3167" s="546"/>
      <c r="D3167" s="546"/>
      <c r="F3167" s="266"/>
      <c r="G3167" s="266"/>
      <c r="H3167" s="266"/>
    </row>
    <row r="3168" spans="2:8" s="319" customFormat="1">
      <c r="B3168" s="566"/>
      <c r="C3168" s="546"/>
      <c r="D3168" s="546"/>
      <c r="F3168" s="266"/>
      <c r="G3168" s="266"/>
      <c r="H3168" s="266"/>
    </row>
    <row r="3169" spans="2:8" s="319" customFormat="1">
      <c r="B3169" s="566"/>
      <c r="C3169" s="546"/>
      <c r="D3169" s="546"/>
      <c r="F3169" s="266"/>
      <c r="G3169" s="266"/>
      <c r="H3169" s="266"/>
    </row>
    <row r="3170" spans="2:8" s="319" customFormat="1">
      <c r="B3170" s="566"/>
      <c r="C3170" s="546"/>
      <c r="D3170" s="546"/>
      <c r="F3170" s="266"/>
      <c r="G3170" s="266"/>
      <c r="H3170" s="266"/>
    </row>
    <row r="3171" spans="2:8" s="319" customFormat="1">
      <c r="B3171" s="566"/>
      <c r="C3171" s="546"/>
      <c r="D3171" s="546"/>
      <c r="F3171" s="266"/>
      <c r="G3171" s="266"/>
      <c r="H3171" s="266"/>
    </row>
    <row r="3172" spans="2:8" s="319" customFormat="1">
      <c r="B3172" s="566"/>
      <c r="C3172" s="546"/>
      <c r="D3172" s="546"/>
      <c r="F3172" s="266"/>
      <c r="G3172" s="266"/>
      <c r="H3172" s="266"/>
    </row>
    <row r="3173" spans="2:8" s="319" customFormat="1">
      <c r="B3173" s="566"/>
      <c r="C3173" s="546"/>
      <c r="D3173" s="546"/>
      <c r="F3173" s="266"/>
      <c r="G3173" s="266"/>
      <c r="H3173" s="266"/>
    </row>
    <row r="3174" spans="2:8" s="319" customFormat="1">
      <c r="B3174" s="566"/>
      <c r="C3174" s="546"/>
      <c r="D3174" s="546"/>
      <c r="F3174" s="266"/>
      <c r="G3174" s="266"/>
      <c r="H3174" s="266"/>
    </row>
    <row r="3175" spans="2:8" s="319" customFormat="1">
      <c r="B3175" s="566"/>
      <c r="C3175" s="546"/>
      <c r="D3175" s="546"/>
      <c r="F3175" s="266"/>
      <c r="G3175" s="266"/>
      <c r="H3175" s="266"/>
    </row>
    <row r="3176" spans="2:8" s="319" customFormat="1">
      <c r="B3176" s="566"/>
      <c r="C3176" s="546"/>
      <c r="D3176" s="546"/>
      <c r="F3176" s="266"/>
      <c r="G3176" s="266"/>
      <c r="H3176" s="266"/>
    </row>
    <row r="3177" spans="2:8" s="319" customFormat="1">
      <c r="B3177" s="566"/>
      <c r="C3177" s="546"/>
      <c r="D3177" s="546"/>
      <c r="F3177" s="266"/>
      <c r="G3177" s="266"/>
      <c r="H3177" s="266"/>
    </row>
    <row r="3178" spans="2:8" s="319" customFormat="1">
      <c r="B3178" s="566"/>
      <c r="C3178" s="546"/>
      <c r="D3178" s="546"/>
      <c r="F3178" s="266"/>
      <c r="G3178" s="266"/>
      <c r="H3178" s="266"/>
    </row>
    <row r="3179" spans="2:8" s="319" customFormat="1">
      <c r="B3179" s="566"/>
      <c r="C3179" s="546"/>
      <c r="D3179" s="546"/>
      <c r="F3179" s="266"/>
      <c r="G3179" s="266"/>
      <c r="H3179" s="266"/>
    </row>
    <row r="3180" spans="2:8" s="319" customFormat="1">
      <c r="B3180" s="566"/>
      <c r="C3180" s="546"/>
      <c r="D3180" s="546"/>
      <c r="F3180" s="266"/>
      <c r="G3180" s="266"/>
      <c r="H3180" s="266"/>
    </row>
    <row r="3181" spans="2:8" s="319" customFormat="1">
      <c r="B3181" s="566"/>
      <c r="C3181" s="546"/>
      <c r="D3181" s="546"/>
      <c r="F3181" s="266"/>
      <c r="G3181" s="266"/>
      <c r="H3181" s="266"/>
    </row>
    <row r="3182" spans="2:8" s="319" customFormat="1">
      <c r="B3182" s="566"/>
      <c r="C3182" s="546"/>
      <c r="D3182" s="546"/>
      <c r="F3182" s="266"/>
      <c r="G3182" s="266"/>
      <c r="H3182" s="266"/>
    </row>
    <row r="3183" spans="2:8" s="319" customFormat="1">
      <c r="B3183" s="566"/>
      <c r="C3183" s="546"/>
      <c r="D3183" s="546"/>
      <c r="F3183" s="266"/>
      <c r="G3183" s="266"/>
      <c r="H3183" s="266"/>
    </row>
    <row r="3184" spans="2:8" s="319" customFormat="1">
      <c r="B3184" s="566"/>
      <c r="C3184" s="546"/>
      <c r="D3184" s="546"/>
      <c r="F3184" s="266"/>
      <c r="G3184" s="266"/>
      <c r="H3184" s="266"/>
    </row>
    <row r="3185" spans="2:8" s="319" customFormat="1">
      <c r="B3185" s="566"/>
      <c r="C3185" s="546"/>
      <c r="D3185" s="546"/>
      <c r="F3185" s="266"/>
      <c r="G3185" s="266"/>
      <c r="H3185" s="266"/>
    </row>
    <row r="3186" spans="2:8" s="319" customFormat="1">
      <c r="B3186" s="566"/>
      <c r="C3186" s="546"/>
      <c r="D3186" s="546"/>
      <c r="F3186" s="266"/>
      <c r="G3186" s="266"/>
      <c r="H3186" s="266"/>
    </row>
    <row r="3187" spans="2:8" s="319" customFormat="1">
      <c r="B3187" s="566"/>
      <c r="C3187" s="546"/>
      <c r="D3187" s="546"/>
      <c r="F3187" s="266"/>
      <c r="G3187" s="266"/>
      <c r="H3187" s="266"/>
    </row>
    <row r="3188" spans="2:8" s="319" customFormat="1">
      <c r="B3188" s="566"/>
      <c r="C3188" s="546"/>
      <c r="D3188" s="546"/>
      <c r="F3188" s="266"/>
      <c r="G3188" s="266"/>
      <c r="H3188" s="266"/>
    </row>
    <row r="3189" spans="2:8" s="319" customFormat="1">
      <c r="B3189" s="566"/>
      <c r="C3189" s="546"/>
      <c r="D3189" s="546"/>
      <c r="F3189" s="266"/>
      <c r="G3189" s="266"/>
      <c r="H3189" s="266"/>
    </row>
    <row r="3190" spans="2:8" s="319" customFormat="1">
      <c r="B3190" s="566"/>
      <c r="C3190" s="546"/>
      <c r="D3190" s="546"/>
      <c r="F3190" s="266"/>
      <c r="G3190" s="266"/>
      <c r="H3190" s="266"/>
    </row>
    <row r="3191" spans="2:8" s="319" customFormat="1">
      <c r="B3191" s="566"/>
      <c r="C3191" s="546"/>
      <c r="D3191" s="546"/>
      <c r="F3191" s="266"/>
      <c r="G3191" s="266"/>
      <c r="H3191" s="266"/>
    </row>
    <row r="3192" spans="2:8" s="319" customFormat="1">
      <c r="B3192" s="566"/>
      <c r="C3192" s="546"/>
      <c r="D3192" s="546"/>
      <c r="F3192" s="266"/>
      <c r="G3192" s="266"/>
      <c r="H3192" s="266"/>
    </row>
    <row r="3193" spans="2:8" s="319" customFormat="1">
      <c r="B3193" s="566"/>
      <c r="C3193" s="546"/>
      <c r="D3193" s="546"/>
      <c r="F3193" s="266"/>
      <c r="G3193" s="266"/>
      <c r="H3193" s="266"/>
    </row>
    <row r="3194" spans="2:8" s="319" customFormat="1">
      <c r="B3194" s="566"/>
      <c r="C3194" s="546"/>
      <c r="D3194" s="546"/>
      <c r="F3194" s="266"/>
      <c r="G3194" s="266"/>
      <c r="H3194" s="266"/>
    </row>
    <row r="3195" spans="2:8" s="319" customFormat="1">
      <c r="B3195" s="566"/>
      <c r="C3195" s="546"/>
      <c r="D3195" s="546"/>
      <c r="F3195" s="266"/>
      <c r="G3195" s="266"/>
      <c r="H3195" s="266"/>
    </row>
    <row r="3196" spans="2:8" s="319" customFormat="1">
      <c r="B3196" s="566"/>
      <c r="C3196" s="546"/>
      <c r="D3196" s="546"/>
      <c r="F3196" s="266"/>
      <c r="G3196" s="266"/>
      <c r="H3196" s="266"/>
    </row>
    <row r="3197" spans="2:8" s="319" customFormat="1">
      <c r="B3197" s="566"/>
      <c r="C3197" s="546"/>
      <c r="D3197" s="546"/>
      <c r="F3197" s="266"/>
      <c r="G3197" s="266"/>
      <c r="H3197" s="266"/>
    </row>
    <row r="3198" spans="2:8" s="319" customFormat="1">
      <c r="B3198" s="566"/>
      <c r="C3198" s="546"/>
      <c r="D3198" s="546"/>
      <c r="F3198" s="266"/>
      <c r="G3198" s="266"/>
      <c r="H3198" s="266"/>
    </row>
    <row r="3199" spans="2:8" s="319" customFormat="1">
      <c r="B3199" s="566"/>
      <c r="C3199" s="546"/>
      <c r="D3199" s="546"/>
      <c r="F3199" s="266"/>
      <c r="G3199" s="266"/>
      <c r="H3199" s="266"/>
    </row>
    <row r="3200" spans="2:8" s="319" customFormat="1">
      <c r="B3200" s="566"/>
      <c r="C3200" s="546"/>
      <c r="D3200" s="546"/>
      <c r="F3200" s="266"/>
      <c r="G3200" s="266"/>
      <c r="H3200" s="266"/>
    </row>
    <row r="3201" spans="2:8" s="319" customFormat="1">
      <c r="B3201" s="566"/>
      <c r="C3201" s="546"/>
      <c r="D3201" s="546"/>
      <c r="F3201" s="266"/>
      <c r="G3201" s="266"/>
      <c r="H3201" s="266"/>
    </row>
    <row r="3202" spans="2:8" s="319" customFormat="1">
      <c r="B3202" s="566"/>
      <c r="C3202" s="546"/>
      <c r="D3202" s="546"/>
      <c r="F3202" s="266"/>
      <c r="G3202" s="266"/>
      <c r="H3202" s="266"/>
    </row>
    <row r="3203" spans="2:8" s="319" customFormat="1">
      <c r="B3203" s="566"/>
      <c r="C3203" s="546"/>
      <c r="D3203" s="546"/>
      <c r="F3203" s="266"/>
      <c r="G3203" s="266"/>
      <c r="H3203" s="266"/>
    </row>
    <row r="3204" spans="2:8" s="319" customFormat="1">
      <c r="B3204" s="566"/>
      <c r="C3204" s="546"/>
      <c r="D3204" s="546"/>
      <c r="F3204" s="266"/>
      <c r="G3204" s="266"/>
      <c r="H3204" s="266"/>
    </row>
    <row r="3205" spans="2:8" s="319" customFormat="1">
      <c r="B3205" s="566"/>
      <c r="C3205" s="546"/>
      <c r="D3205" s="546"/>
      <c r="F3205" s="266"/>
      <c r="G3205" s="266"/>
      <c r="H3205" s="266"/>
    </row>
    <row r="3206" spans="2:8" s="319" customFormat="1">
      <c r="B3206" s="566"/>
      <c r="C3206" s="546"/>
      <c r="D3206" s="546"/>
      <c r="F3206" s="266"/>
      <c r="G3206" s="266"/>
      <c r="H3206" s="266"/>
    </row>
    <row r="3207" spans="2:8" s="319" customFormat="1">
      <c r="B3207" s="566"/>
      <c r="C3207" s="546"/>
      <c r="D3207" s="546"/>
      <c r="F3207" s="266"/>
      <c r="G3207" s="266"/>
      <c r="H3207" s="266"/>
    </row>
    <row r="3208" spans="2:8" s="319" customFormat="1">
      <c r="B3208" s="566"/>
      <c r="C3208" s="546"/>
      <c r="D3208" s="546"/>
      <c r="F3208" s="266"/>
      <c r="G3208" s="266"/>
      <c r="H3208" s="266"/>
    </row>
    <row r="3209" spans="2:8" s="319" customFormat="1">
      <c r="B3209" s="566"/>
      <c r="C3209" s="546"/>
      <c r="D3209" s="546"/>
      <c r="F3209" s="266"/>
      <c r="G3209" s="266"/>
      <c r="H3209" s="266"/>
    </row>
    <row r="3210" spans="2:8" s="319" customFormat="1">
      <c r="B3210" s="566"/>
      <c r="C3210" s="546"/>
      <c r="D3210" s="546"/>
      <c r="F3210" s="266"/>
      <c r="G3210" s="266"/>
      <c r="H3210" s="266"/>
    </row>
    <row r="3211" spans="2:8" s="319" customFormat="1">
      <c r="B3211" s="566"/>
      <c r="C3211" s="546"/>
      <c r="D3211" s="546"/>
      <c r="F3211" s="266"/>
      <c r="G3211" s="266"/>
      <c r="H3211" s="266"/>
    </row>
    <row r="3212" spans="2:8" s="319" customFormat="1">
      <c r="B3212" s="566"/>
      <c r="C3212" s="546"/>
      <c r="D3212" s="546"/>
      <c r="F3212" s="266"/>
      <c r="G3212" s="266"/>
      <c r="H3212" s="266"/>
    </row>
    <row r="3213" spans="2:8" s="319" customFormat="1">
      <c r="B3213" s="566"/>
      <c r="C3213" s="546"/>
      <c r="D3213" s="546"/>
      <c r="F3213" s="266"/>
      <c r="G3213" s="266"/>
      <c r="H3213" s="266"/>
    </row>
    <row r="3214" spans="2:8" s="319" customFormat="1">
      <c r="B3214" s="566"/>
      <c r="C3214" s="546"/>
      <c r="D3214" s="546"/>
      <c r="F3214" s="266"/>
      <c r="G3214" s="266"/>
      <c r="H3214" s="266"/>
    </row>
    <row r="3215" spans="2:8" s="319" customFormat="1">
      <c r="B3215" s="566"/>
      <c r="C3215" s="546"/>
      <c r="D3215" s="546"/>
      <c r="F3215" s="266"/>
      <c r="G3215" s="266"/>
      <c r="H3215" s="266"/>
    </row>
    <row r="3216" spans="2:8" s="319" customFormat="1">
      <c r="B3216" s="566"/>
      <c r="C3216" s="546"/>
      <c r="D3216" s="546"/>
      <c r="F3216" s="266"/>
      <c r="G3216" s="266"/>
      <c r="H3216" s="266"/>
    </row>
    <row r="3217" spans="2:8" s="319" customFormat="1">
      <c r="B3217" s="566"/>
      <c r="C3217" s="546"/>
      <c r="D3217" s="546"/>
      <c r="F3217" s="266"/>
      <c r="G3217" s="266"/>
      <c r="H3217" s="266"/>
    </row>
    <row r="3218" spans="2:8" s="319" customFormat="1">
      <c r="B3218" s="566"/>
      <c r="C3218" s="546"/>
      <c r="D3218" s="546"/>
      <c r="F3218" s="266"/>
      <c r="G3218" s="266"/>
      <c r="H3218" s="266"/>
    </row>
    <row r="3219" spans="2:8" s="319" customFormat="1">
      <c r="B3219" s="566"/>
      <c r="C3219" s="546"/>
      <c r="D3219" s="546"/>
      <c r="F3219" s="266"/>
      <c r="G3219" s="266"/>
      <c r="H3219" s="266"/>
    </row>
    <row r="3220" spans="2:8" s="319" customFormat="1">
      <c r="B3220" s="566"/>
      <c r="C3220" s="546"/>
      <c r="D3220" s="546"/>
      <c r="F3220" s="266"/>
      <c r="G3220" s="266"/>
      <c r="H3220" s="266"/>
    </row>
    <row r="3221" spans="2:8" s="319" customFormat="1">
      <c r="B3221" s="566"/>
      <c r="C3221" s="546"/>
      <c r="D3221" s="546"/>
      <c r="F3221" s="266"/>
      <c r="G3221" s="266"/>
      <c r="H3221" s="266"/>
    </row>
    <row r="3222" spans="2:8" s="319" customFormat="1">
      <c r="B3222" s="566"/>
      <c r="C3222" s="546"/>
      <c r="D3222" s="546"/>
      <c r="F3222" s="266"/>
      <c r="G3222" s="266"/>
      <c r="H3222" s="266"/>
    </row>
    <row r="3223" spans="2:8" s="319" customFormat="1">
      <c r="B3223" s="566"/>
      <c r="C3223" s="546"/>
      <c r="D3223" s="546"/>
      <c r="F3223" s="266"/>
      <c r="G3223" s="266"/>
      <c r="H3223" s="266"/>
    </row>
    <row r="3224" spans="2:8" s="319" customFormat="1">
      <c r="B3224" s="566"/>
      <c r="C3224" s="546"/>
      <c r="D3224" s="546"/>
      <c r="F3224" s="266"/>
      <c r="G3224" s="266"/>
      <c r="H3224" s="266"/>
    </row>
    <row r="3225" spans="2:8" s="319" customFormat="1">
      <c r="B3225" s="566"/>
      <c r="C3225" s="546"/>
      <c r="D3225" s="546"/>
      <c r="F3225" s="266"/>
      <c r="G3225" s="266"/>
      <c r="H3225" s="266"/>
    </row>
    <row r="3226" spans="2:8" s="319" customFormat="1">
      <c r="B3226" s="566"/>
      <c r="C3226" s="546"/>
      <c r="D3226" s="546"/>
      <c r="F3226" s="266"/>
      <c r="G3226" s="266"/>
      <c r="H3226" s="266"/>
    </row>
    <row r="3227" spans="2:8" s="319" customFormat="1">
      <c r="B3227" s="566"/>
      <c r="C3227" s="546"/>
      <c r="D3227" s="546"/>
      <c r="F3227" s="266"/>
      <c r="G3227" s="266"/>
      <c r="H3227" s="266"/>
    </row>
    <row r="3228" spans="2:8" s="319" customFormat="1">
      <c r="B3228" s="566"/>
      <c r="C3228" s="546"/>
      <c r="D3228" s="546"/>
      <c r="F3228" s="266"/>
      <c r="G3228" s="266"/>
      <c r="H3228" s="266"/>
    </row>
    <row r="3229" spans="2:8" s="319" customFormat="1">
      <c r="B3229" s="566"/>
      <c r="C3229" s="546"/>
      <c r="D3229" s="546"/>
      <c r="F3229" s="266"/>
      <c r="G3229" s="266"/>
      <c r="H3229" s="266"/>
    </row>
    <row r="3230" spans="2:8" s="319" customFormat="1">
      <c r="B3230" s="566"/>
      <c r="C3230" s="546"/>
      <c r="D3230" s="546"/>
      <c r="F3230" s="266"/>
      <c r="G3230" s="266"/>
      <c r="H3230" s="266"/>
    </row>
    <row r="3231" spans="2:8" s="319" customFormat="1">
      <c r="B3231" s="566"/>
      <c r="C3231" s="546"/>
      <c r="D3231" s="546"/>
      <c r="F3231" s="266"/>
      <c r="G3231" s="266"/>
      <c r="H3231" s="266"/>
    </row>
    <row r="3232" spans="2:8" s="319" customFormat="1">
      <c r="B3232" s="566"/>
      <c r="C3232" s="546"/>
      <c r="D3232" s="546"/>
      <c r="F3232" s="266"/>
      <c r="G3232" s="266"/>
      <c r="H3232" s="266"/>
    </row>
    <row r="3233" spans="2:8" s="319" customFormat="1">
      <c r="B3233" s="566"/>
      <c r="C3233" s="546"/>
      <c r="D3233" s="546"/>
      <c r="F3233" s="266"/>
      <c r="G3233" s="266"/>
      <c r="H3233" s="266"/>
    </row>
    <row r="3234" spans="2:8" s="319" customFormat="1">
      <c r="B3234" s="566"/>
      <c r="C3234" s="546"/>
      <c r="D3234" s="546"/>
      <c r="F3234" s="266"/>
      <c r="G3234" s="266"/>
      <c r="H3234" s="266"/>
    </row>
    <row r="3235" spans="2:8" s="319" customFormat="1">
      <c r="B3235" s="566"/>
      <c r="C3235" s="546"/>
      <c r="D3235" s="546"/>
      <c r="F3235" s="266"/>
      <c r="G3235" s="266"/>
      <c r="H3235" s="266"/>
    </row>
    <row r="3236" spans="2:8" s="319" customFormat="1">
      <c r="B3236" s="566"/>
      <c r="C3236" s="546"/>
      <c r="D3236" s="546"/>
      <c r="F3236" s="266"/>
      <c r="G3236" s="266"/>
      <c r="H3236" s="266"/>
    </row>
    <row r="3237" spans="2:8" s="319" customFormat="1">
      <c r="B3237" s="566"/>
      <c r="C3237" s="546"/>
      <c r="D3237" s="546"/>
      <c r="F3237" s="266"/>
      <c r="G3237" s="266"/>
      <c r="H3237" s="266"/>
    </row>
    <row r="3238" spans="2:8" s="319" customFormat="1">
      <c r="B3238" s="566"/>
      <c r="C3238" s="546"/>
      <c r="D3238" s="546"/>
      <c r="F3238" s="266"/>
      <c r="G3238" s="266"/>
      <c r="H3238" s="266"/>
    </row>
    <row r="3239" spans="2:8" s="319" customFormat="1">
      <c r="B3239" s="566"/>
      <c r="C3239" s="546"/>
      <c r="D3239" s="546"/>
      <c r="F3239" s="266"/>
      <c r="G3239" s="266"/>
      <c r="H3239" s="266"/>
    </row>
    <row r="3240" spans="2:8" s="319" customFormat="1">
      <c r="B3240" s="566"/>
      <c r="C3240" s="546"/>
      <c r="D3240" s="546"/>
      <c r="F3240" s="266"/>
      <c r="G3240" s="266"/>
      <c r="H3240" s="266"/>
    </row>
    <row r="3241" spans="2:8" s="319" customFormat="1">
      <c r="B3241" s="566"/>
      <c r="C3241" s="546"/>
      <c r="D3241" s="546"/>
      <c r="F3241" s="266"/>
      <c r="G3241" s="266"/>
      <c r="H3241" s="266"/>
    </row>
    <row r="3242" spans="2:8" s="319" customFormat="1">
      <c r="B3242" s="566"/>
      <c r="C3242" s="546"/>
      <c r="D3242" s="546"/>
      <c r="F3242" s="266"/>
      <c r="G3242" s="266"/>
      <c r="H3242" s="266"/>
    </row>
    <row r="3243" spans="2:8" s="319" customFormat="1">
      <c r="B3243" s="566"/>
      <c r="C3243" s="546"/>
      <c r="D3243" s="546"/>
      <c r="F3243" s="266"/>
      <c r="G3243" s="266"/>
      <c r="H3243" s="266"/>
    </row>
    <row r="3244" spans="2:8" s="319" customFormat="1">
      <c r="B3244" s="566"/>
      <c r="C3244" s="546"/>
      <c r="D3244" s="546"/>
      <c r="F3244" s="266"/>
      <c r="G3244" s="266"/>
      <c r="H3244" s="266"/>
    </row>
    <row r="3245" spans="2:8" s="319" customFormat="1">
      <c r="B3245" s="566"/>
      <c r="C3245" s="546"/>
      <c r="D3245" s="546"/>
      <c r="F3245" s="266"/>
      <c r="G3245" s="266"/>
      <c r="H3245" s="266"/>
    </row>
    <row r="3246" spans="2:8" s="319" customFormat="1">
      <c r="B3246" s="566"/>
      <c r="C3246" s="546"/>
      <c r="D3246" s="546"/>
      <c r="F3246" s="266"/>
      <c r="G3246" s="266"/>
      <c r="H3246" s="266"/>
    </row>
    <row r="3247" spans="2:8" s="319" customFormat="1">
      <c r="B3247" s="566"/>
      <c r="C3247" s="546"/>
      <c r="D3247" s="546"/>
      <c r="F3247" s="266"/>
      <c r="G3247" s="266"/>
      <c r="H3247" s="266"/>
    </row>
    <row r="3248" spans="2:8" s="319" customFormat="1">
      <c r="B3248" s="566"/>
      <c r="C3248" s="546"/>
      <c r="D3248" s="546"/>
      <c r="F3248" s="266"/>
      <c r="G3248" s="266"/>
      <c r="H3248" s="266"/>
    </row>
    <row r="3249" spans="2:8" s="319" customFormat="1">
      <c r="B3249" s="566"/>
      <c r="C3249" s="546"/>
      <c r="D3249" s="546"/>
      <c r="F3249" s="266"/>
      <c r="G3249" s="266"/>
      <c r="H3249" s="266"/>
    </row>
    <row r="3250" spans="2:8" s="319" customFormat="1">
      <c r="B3250" s="566"/>
      <c r="C3250" s="546"/>
      <c r="D3250" s="546"/>
      <c r="F3250" s="266"/>
      <c r="G3250" s="266"/>
      <c r="H3250" s="266"/>
    </row>
    <row r="3251" spans="2:8" s="319" customFormat="1">
      <c r="B3251" s="566"/>
      <c r="C3251" s="546"/>
      <c r="D3251" s="546"/>
      <c r="F3251" s="266"/>
      <c r="G3251" s="266"/>
      <c r="H3251" s="266"/>
    </row>
    <row r="3252" spans="2:8" s="319" customFormat="1">
      <c r="B3252" s="566"/>
      <c r="C3252" s="546"/>
      <c r="D3252" s="546"/>
      <c r="F3252" s="266"/>
      <c r="G3252" s="266"/>
      <c r="H3252" s="266"/>
    </row>
    <row r="3253" spans="2:8" s="319" customFormat="1">
      <c r="B3253" s="566"/>
      <c r="C3253" s="546"/>
      <c r="D3253" s="546"/>
      <c r="F3253" s="266"/>
      <c r="G3253" s="266"/>
      <c r="H3253" s="266"/>
    </row>
    <row r="3254" spans="2:8" s="319" customFormat="1">
      <c r="B3254" s="566"/>
      <c r="C3254" s="546"/>
      <c r="D3254" s="546"/>
      <c r="F3254" s="266"/>
      <c r="G3254" s="266"/>
      <c r="H3254" s="266"/>
    </row>
    <row r="3255" spans="2:8" s="319" customFormat="1">
      <c r="B3255" s="566"/>
      <c r="C3255" s="546"/>
      <c r="D3255" s="546"/>
      <c r="F3255" s="266"/>
      <c r="G3255" s="266"/>
      <c r="H3255" s="266"/>
    </row>
    <row r="3256" spans="2:8" s="319" customFormat="1">
      <c r="B3256" s="566"/>
      <c r="C3256" s="546"/>
      <c r="D3256" s="546"/>
      <c r="F3256" s="266"/>
      <c r="G3256" s="266"/>
      <c r="H3256" s="266"/>
    </row>
    <row r="3257" spans="2:8" s="319" customFormat="1">
      <c r="B3257" s="566"/>
      <c r="C3257" s="546"/>
      <c r="D3257" s="546"/>
      <c r="F3257" s="266"/>
      <c r="G3257" s="266"/>
      <c r="H3257" s="266"/>
    </row>
    <row r="3258" spans="2:8" s="319" customFormat="1">
      <c r="B3258" s="566"/>
      <c r="C3258" s="546"/>
      <c r="D3258" s="546"/>
      <c r="F3258" s="266"/>
      <c r="G3258" s="266"/>
      <c r="H3258" s="266"/>
    </row>
    <row r="3259" spans="2:8" s="319" customFormat="1">
      <c r="B3259" s="566"/>
      <c r="C3259" s="546"/>
      <c r="D3259" s="546"/>
      <c r="F3259" s="266"/>
      <c r="G3259" s="266"/>
      <c r="H3259" s="266"/>
    </row>
    <row r="3260" spans="2:8" s="319" customFormat="1">
      <c r="B3260" s="566"/>
      <c r="C3260" s="546"/>
      <c r="D3260" s="546"/>
      <c r="F3260" s="266"/>
      <c r="G3260" s="266"/>
      <c r="H3260" s="266"/>
    </row>
    <row r="3261" spans="2:8" s="319" customFormat="1">
      <c r="B3261" s="566"/>
      <c r="C3261" s="546"/>
      <c r="D3261" s="546"/>
      <c r="F3261" s="266"/>
      <c r="G3261" s="266"/>
      <c r="H3261" s="266"/>
    </row>
    <row r="3262" spans="2:8" s="319" customFormat="1">
      <c r="B3262" s="566"/>
      <c r="C3262" s="546"/>
      <c r="D3262" s="546"/>
      <c r="F3262" s="266"/>
      <c r="G3262" s="266"/>
      <c r="H3262" s="266"/>
    </row>
    <row r="3263" spans="2:8" s="319" customFormat="1">
      <c r="B3263" s="566"/>
      <c r="C3263" s="546"/>
      <c r="D3263" s="546"/>
      <c r="F3263" s="266"/>
      <c r="G3263" s="266"/>
      <c r="H3263" s="266"/>
    </row>
    <row r="3264" spans="2:8" s="319" customFormat="1">
      <c r="B3264" s="566"/>
      <c r="C3264" s="546"/>
      <c r="D3264" s="546"/>
      <c r="F3264" s="266"/>
      <c r="G3264" s="266"/>
      <c r="H3264" s="266"/>
    </row>
    <row r="3265" spans="2:8" s="319" customFormat="1">
      <c r="B3265" s="566"/>
      <c r="C3265" s="546"/>
      <c r="D3265" s="546"/>
      <c r="F3265" s="266"/>
      <c r="G3265" s="266"/>
      <c r="H3265" s="266"/>
    </row>
    <row r="3266" spans="2:8" s="319" customFormat="1">
      <c r="B3266" s="566"/>
      <c r="C3266" s="546"/>
      <c r="D3266" s="546"/>
      <c r="F3266" s="266"/>
      <c r="G3266" s="266"/>
      <c r="H3266" s="266"/>
    </row>
    <row r="3267" spans="2:8" s="319" customFormat="1">
      <c r="B3267" s="566"/>
      <c r="C3267" s="546"/>
      <c r="D3267" s="546"/>
      <c r="F3267" s="266"/>
      <c r="G3267" s="266"/>
      <c r="H3267" s="266"/>
    </row>
    <row r="3268" spans="2:8" s="319" customFormat="1">
      <c r="B3268" s="566"/>
      <c r="C3268" s="546"/>
      <c r="D3268" s="546"/>
      <c r="F3268" s="266"/>
      <c r="G3268" s="266"/>
      <c r="H3268" s="266"/>
    </row>
    <row r="3269" spans="2:8" s="319" customFormat="1">
      <c r="B3269" s="566"/>
      <c r="C3269" s="546"/>
      <c r="D3269" s="546"/>
      <c r="F3269" s="266"/>
      <c r="G3269" s="266"/>
      <c r="H3269" s="266"/>
    </row>
    <row r="3270" spans="2:8" s="319" customFormat="1">
      <c r="B3270" s="566"/>
      <c r="C3270" s="546"/>
      <c r="D3270" s="546"/>
      <c r="F3270" s="266"/>
      <c r="G3270" s="266"/>
      <c r="H3270" s="266"/>
    </row>
    <row r="3271" spans="2:8" s="319" customFormat="1">
      <c r="B3271" s="566"/>
      <c r="C3271" s="546"/>
      <c r="D3271" s="546"/>
      <c r="F3271" s="266"/>
      <c r="G3271" s="266"/>
      <c r="H3271" s="266"/>
    </row>
    <row r="3272" spans="2:8" s="319" customFormat="1">
      <c r="B3272" s="566"/>
      <c r="C3272" s="546"/>
      <c r="D3272" s="546"/>
      <c r="F3272" s="266"/>
      <c r="G3272" s="266"/>
      <c r="H3272" s="266"/>
    </row>
    <row r="3273" spans="2:8" s="319" customFormat="1">
      <c r="B3273" s="566"/>
      <c r="C3273" s="546"/>
      <c r="D3273" s="546"/>
      <c r="F3273" s="266"/>
      <c r="G3273" s="266"/>
      <c r="H3273" s="266"/>
    </row>
    <row r="3274" spans="2:8" s="319" customFormat="1">
      <c r="B3274" s="566"/>
      <c r="C3274" s="546"/>
      <c r="D3274" s="546"/>
      <c r="F3274" s="266"/>
      <c r="G3274" s="266"/>
      <c r="H3274" s="266"/>
    </row>
    <row r="3275" spans="2:8" s="319" customFormat="1">
      <c r="B3275" s="566"/>
      <c r="C3275" s="546"/>
      <c r="D3275" s="546"/>
      <c r="F3275" s="266"/>
      <c r="G3275" s="266"/>
      <c r="H3275" s="266"/>
    </row>
    <row r="3276" spans="2:8" s="319" customFormat="1">
      <c r="B3276" s="566"/>
      <c r="C3276" s="546"/>
      <c r="D3276" s="546"/>
      <c r="F3276" s="266"/>
      <c r="G3276" s="266"/>
      <c r="H3276" s="266"/>
    </row>
    <row r="3277" spans="2:8" s="319" customFormat="1">
      <c r="B3277" s="566"/>
      <c r="C3277" s="546"/>
      <c r="D3277" s="546"/>
      <c r="F3277" s="266"/>
      <c r="G3277" s="266"/>
      <c r="H3277" s="266"/>
    </row>
    <row r="3278" spans="2:8" s="319" customFormat="1">
      <c r="B3278" s="566"/>
      <c r="C3278" s="546"/>
      <c r="D3278" s="546"/>
      <c r="F3278" s="266"/>
      <c r="G3278" s="266"/>
      <c r="H3278" s="266"/>
    </row>
    <row r="3279" spans="2:8" s="319" customFormat="1">
      <c r="B3279" s="566"/>
      <c r="C3279" s="546"/>
      <c r="D3279" s="546"/>
      <c r="F3279" s="266"/>
      <c r="G3279" s="266"/>
      <c r="H3279" s="266"/>
    </row>
    <row r="3280" spans="2:8" s="319" customFormat="1">
      <c r="B3280" s="566"/>
      <c r="C3280" s="546"/>
      <c r="D3280" s="546"/>
      <c r="F3280" s="266"/>
      <c r="G3280" s="266"/>
      <c r="H3280" s="266"/>
    </row>
    <row r="3281" spans="2:8" s="319" customFormat="1">
      <c r="B3281" s="566"/>
      <c r="C3281" s="546"/>
      <c r="D3281" s="546"/>
      <c r="F3281" s="266"/>
      <c r="G3281" s="266"/>
      <c r="H3281" s="266"/>
    </row>
    <row r="3282" spans="2:8" s="319" customFormat="1">
      <c r="B3282" s="566"/>
      <c r="C3282" s="546"/>
      <c r="D3282" s="546"/>
      <c r="F3282" s="266"/>
      <c r="G3282" s="266"/>
      <c r="H3282" s="266"/>
    </row>
    <row r="3283" spans="2:8" s="319" customFormat="1">
      <c r="B3283" s="566"/>
      <c r="C3283" s="546"/>
      <c r="D3283" s="546"/>
      <c r="F3283" s="266"/>
      <c r="G3283" s="266"/>
      <c r="H3283" s="266"/>
    </row>
    <row r="3284" spans="2:8" s="319" customFormat="1">
      <c r="B3284" s="566"/>
      <c r="C3284" s="546"/>
      <c r="D3284" s="546"/>
      <c r="F3284" s="266"/>
      <c r="G3284" s="266"/>
      <c r="H3284" s="266"/>
    </row>
    <row r="3285" spans="2:8" s="319" customFormat="1">
      <c r="B3285" s="566"/>
      <c r="C3285" s="546"/>
      <c r="D3285" s="546"/>
      <c r="F3285" s="266"/>
      <c r="G3285" s="266"/>
      <c r="H3285" s="266"/>
    </row>
    <row r="3286" spans="2:8" s="319" customFormat="1">
      <c r="B3286" s="566"/>
      <c r="C3286" s="546"/>
      <c r="D3286" s="546"/>
      <c r="F3286" s="266"/>
      <c r="G3286" s="266"/>
      <c r="H3286" s="266"/>
    </row>
    <row r="3287" spans="2:8" s="319" customFormat="1">
      <c r="B3287" s="566"/>
      <c r="C3287" s="546"/>
      <c r="D3287" s="546"/>
      <c r="F3287" s="266"/>
      <c r="G3287" s="266"/>
      <c r="H3287" s="266"/>
    </row>
    <row r="3288" spans="2:8" s="319" customFormat="1">
      <c r="B3288" s="566"/>
      <c r="C3288" s="546"/>
      <c r="D3288" s="546"/>
      <c r="F3288" s="266"/>
      <c r="G3288" s="266"/>
      <c r="H3288" s="266"/>
    </row>
    <row r="3289" spans="2:8" s="319" customFormat="1">
      <c r="B3289" s="566"/>
      <c r="C3289" s="546"/>
      <c r="D3289" s="546"/>
      <c r="F3289" s="266"/>
      <c r="G3289" s="266"/>
      <c r="H3289" s="266"/>
    </row>
    <row r="3290" spans="2:8" s="319" customFormat="1">
      <c r="B3290" s="566"/>
      <c r="C3290" s="546"/>
      <c r="D3290" s="546"/>
      <c r="F3290" s="266"/>
      <c r="G3290" s="266"/>
      <c r="H3290" s="266"/>
    </row>
    <row r="3291" spans="2:8" s="319" customFormat="1">
      <c r="B3291" s="566"/>
      <c r="C3291" s="546"/>
      <c r="D3291" s="546"/>
      <c r="F3291" s="266"/>
      <c r="G3291" s="266"/>
      <c r="H3291" s="266"/>
    </row>
    <row r="3292" spans="2:8" s="319" customFormat="1">
      <c r="B3292" s="566"/>
      <c r="C3292" s="546"/>
      <c r="D3292" s="546"/>
      <c r="F3292" s="266"/>
      <c r="G3292" s="266"/>
      <c r="H3292" s="266"/>
    </row>
    <row r="3293" spans="2:8" s="319" customFormat="1">
      <c r="B3293" s="566"/>
      <c r="C3293" s="546"/>
      <c r="D3293" s="546"/>
      <c r="F3293" s="266"/>
      <c r="G3293" s="266"/>
      <c r="H3293" s="266"/>
    </row>
    <row r="3294" spans="2:8" s="319" customFormat="1">
      <c r="B3294" s="566"/>
      <c r="C3294" s="546"/>
      <c r="D3294" s="546"/>
      <c r="F3294" s="266"/>
      <c r="G3294" s="266"/>
      <c r="H3294" s="266"/>
    </row>
    <row r="3295" spans="2:8" s="319" customFormat="1">
      <c r="B3295" s="566"/>
      <c r="C3295" s="546"/>
      <c r="D3295" s="546"/>
      <c r="F3295" s="266"/>
      <c r="G3295" s="266"/>
      <c r="H3295" s="266"/>
    </row>
    <row r="3296" spans="2:8" s="319" customFormat="1">
      <c r="B3296" s="566"/>
      <c r="C3296" s="546"/>
      <c r="D3296" s="546"/>
      <c r="F3296" s="266"/>
      <c r="G3296" s="266"/>
      <c r="H3296" s="266"/>
    </row>
    <row r="3297" spans="2:8" s="319" customFormat="1">
      <c r="B3297" s="566"/>
      <c r="C3297" s="546"/>
      <c r="D3297" s="546"/>
      <c r="F3297" s="266"/>
      <c r="G3297" s="266"/>
      <c r="H3297" s="266"/>
    </row>
    <row r="3298" spans="2:8" s="319" customFormat="1">
      <c r="B3298" s="566"/>
      <c r="C3298" s="546"/>
      <c r="D3298" s="546"/>
      <c r="F3298" s="266"/>
      <c r="G3298" s="266"/>
      <c r="H3298" s="266"/>
    </row>
    <row r="3299" spans="2:8" s="319" customFormat="1">
      <c r="B3299" s="566"/>
      <c r="C3299" s="546"/>
      <c r="D3299" s="546"/>
      <c r="F3299" s="266"/>
      <c r="G3299" s="266"/>
      <c r="H3299" s="266"/>
    </row>
    <row r="3300" spans="2:8" s="319" customFormat="1">
      <c r="B3300" s="566"/>
      <c r="C3300" s="546"/>
      <c r="D3300" s="546"/>
      <c r="F3300" s="266"/>
      <c r="G3300" s="266"/>
      <c r="H3300" s="266"/>
    </row>
    <row r="3301" spans="2:8" s="319" customFormat="1">
      <c r="B3301" s="566"/>
      <c r="C3301" s="546"/>
      <c r="D3301" s="546"/>
      <c r="F3301" s="266"/>
      <c r="G3301" s="266"/>
      <c r="H3301" s="266"/>
    </row>
    <row r="3302" spans="2:8" s="319" customFormat="1">
      <c r="B3302" s="566"/>
      <c r="C3302" s="546"/>
      <c r="D3302" s="546"/>
      <c r="F3302" s="266"/>
      <c r="G3302" s="266"/>
      <c r="H3302" s="266"/>
    </row>
    <row r="3303" spans="2:8" s="319" customFormat="1">
      <c r="B3303" s="566"/>
      <c r="C3303" s="546"/>
      <c r="D3303" s="546"/>
      <c r="F3303" s="266"/>
      <c r="G3303" s="266"/>
      <c r="H3303" s="266"/>
    </row>
    <row r="3304" spans="2:8" s="319" customFormat="1">
      <c r="B3304" s="566"/>
      <c r="C3304" s="546"/>
      <c r="D3304" s="546"/>
      <c r="F3304" s="266"/>
      <c r="G3304" s="266"/>
      <c r="H3304" s="266"/>
    </row>
    <row r="3305" spans="2:8" s="319" customFormat="1">
      <c r="B3305" s="566"/>
      <c r="C3305" s="546"/>
      <c r="D3305" s="546"/>
      <c r="F3305" s="266"/>
      <c r="G3305" s="266"/>
      <c r="H3305" s="266"/>
    </row>
    <row r="3306" spans="2:8" s="319" customFormat="1">
      <c r="B3306" s="566"/>
      <c r="C3306" s="546"/>
      <c r="D3306" s="546"/>
      <c r="F3306" s="266"/>
      <c r="G3306" s="266"/>
      <c r="H3306" s="266"/>
    </row>
    <row r="3307" spans="2:8" s="319" customFormat="1">
      <c r="B3307" s="566"/>
      <c r="C3307" s="546"/>
      <c r="D3307" s="546"/>
      <c r="F3307" s="266"/>
      <c r="G3307" s="266"/>
      <c r="H3307" s="266"/>
    </row>
    <row r="3308" spans="2:8" s="319" customFormat="1">
      <c r="B3308" s="566"/>
      <c r="C3308" s="546"/>
      <c r="D3308" s="546"/>
      <c r="F3308" s="266"/>
      <c r="G3308" s="266"/>
      <c r="H3308" s="266"/>
    </row>
    <row r="3309" spans="2:8" s="319" customFormat="1">
      <c r="B3309" s="566"/>
      <c r="C3309" s="546"/>
      <c r="D3309" s="546"/>
      <c r="F3309" s="266"/>
      <c r="G3309" s="266"/>
      <c r="H3309" s="266"/>
    </row>
    <row r="3310" spans="2:8" s="319" customFormat="1">
      <c r="B3310" s="566"/>
      <c r="C3310" s="546"/>
      <c r="D3310" s="546"/>
      <c r="F3310" s="266"/>
      <c r="G3310" s="266"/>
      <c r="H3310" s="266"/>
    </row>
    <row r="3311" spans="2:8" s="319" customFormat="1">
      <c r="B3311" s="566"/>
      <c r="C3311" s="546"/>
      <c r="D3311" s="546"/>
      <c r="F3311" s="266"/>
      <c r="G3311" s="266"/>
      <c r="H3311" s="266"/>
    </row>
    <row r="3312" spans="2:8" s="319" customFormat="1">
      <c r="B3312" s="566"/>
      <c r="C3312" s="546"/>
      <c r="D3312" s="546"/>
      <c r="F3312" s="266"/>
      <c r="G3312" s="266"/>
      <c r="H3312" s="266"/>
    </row>
    <row r="3313" spans="2:8" s="319" customFormat="1">
      <c r="B3313" s="566"/>
      <c r="C3313" s="546"/>
      <c r="D3313" s="546"/>
      <c r="F3313" s="266"/>
      <c r="G3313" s="266"/>
      <c r="H3313" s="266"/>
    </row>
    <row r="3314" spans="2:8" s="319" customFormat="1">
      <c r="B3314" s="566"/>
      <c r="C3314" s="546"/>
      <c r="D3314" s="546"/>
      <c r="F3314" s="266"/>
      <c r="G3314" s="266"/>
      <c r="H3314" s="266"/>
    </row>
    <row r="3315" spans="2:8" s="319" customFormat="1">
      <c r="B3315" s="566"/>
      <c r="C3315" s="546"/>
      <c r="D3315" s="546"/>
      <c r="F3315" s="266"/>
      <c r="G3315" s="266"/>
      <c r="H3315" s="266"/>
    </row>
    <row r="3316" spans="2:8" s="319" customFormat="1">
      <c r="B3316" s="566"/>
      <c r="C3316" s="546"/>
      <c r="D3316" s="546"/>
      <c r="F3316" s="266"/>
      <c r="G3316" s="266"/>
      <c r="H3316" s="266"/>
    </row>
    <row r="3317" spans="2:8" s="319" customFormat="1">
      <c r="B3317" s="566"/>
      <c r="C3317" s="546"/>
      <c r="D3317" s="546"/>
      <c r="F3317" s="266"/>
      <c r="G3317" s="266"/>
      <c r="H3317" s="266"/>
    </row>
    <row r="3318" spans="2:8" s="319" customFormat="1">
      <c r="B3318" s="566"/>
      <c r="C3318" s="546"/>
      <c r="D3318" s="546"/>
      <c r="F3318" s="266"/>
      <c r="G3318" s="266"/>
      <c r="H3318" s="266"/>
    </row>
    <row r="3319" spans="2:8" s="319" customFormat="1">
      <c r="B3319" s="566"/>
      <c r="C3319" s="546"/>
      <c r="D3319" s="546"/>
      <c r="F3319" s="266"/>
      <c r="G3319" s="266"/>
      <c r="H3319" s="266"/>
    </row>
    <row r="3320" spans="2:8" s="319" customFormat="1">
      <c r="B3320" s="566"/>
      <c r="C3320" s="546"/>
      <c r="D3320" s="546"/>
      <c r="F3320" s="266"/>
      <c r="G3320" s="266"/>
      <c r="H3320" s="266"/>
    </row>
    <row r="3321" spans="2:8" s="319" customFormat="1">
      <c r="B3321" s="566"/>
      <c r="C3321" s="546"/>
      <c r="D3321" s="546"/>
      <c r="F3321" s="266"/>
      <c r="G3321" s="266"/>
      <c r="H3321" s="266"/>
    </row>
    <row r="3322" spans="2:8" s="319" customFormat="1">
      <c r="B3322" s="566"/>
      <c r="C3322" s="546"/>
      <c r="D3322" s="546"/>
      <c r="F3322" s="266"/>
      <c r="G3322" s="266"/>
      <c r="H3322" s="266"/>
    </row>
    <row r="3323" spans="2:8" s="319" customFormat="1">
      <c r="B3323" s="566"/>
      <c r="C3323" s="546"/>
      <c r="D3323" s="546"/>
      <c r="F3323" s="266"/>
      <c r="G3323" s="266"/>
      <c r="H3323" s="266"/>
    </row>
    <row r="3324" spans="2:8" s="319" customFormat="1">
      <c r="B3324" s="566"/>
      <c r="C3324" s="546"/>
      <c r="D3324" s="546"/>
      <c r="F3324" s="266"/>
      <c r="G3324" s="266"/>
      <c r="H3324" s="266"/>
    </row>
    <row r="3325" spans="2:8" s="319" customFormat="1">
      <c r="B3325" s="566"/>
      <c r="C3325" s="546"/>
      <c r="D3325" s="546"/>
      <c r="F3325" s="266"/>
      <c r="G3325" s="266"/>
      <c r="H3325" s="266"/>
    </row>
    <row r="3326" spans="2:8" s="319" customFormat="1">
      <c r="B3326" s="566"/>
      <c r="C3326" s="546"/>
      <c r="D3326" s="546"/>
      <c r="F3326" s="266"/>
      <c r="G3326" s="266"/>
      <c r="H3326" s="266"/>
    </row>
    <row r="3327" spans="2:8" s="319" customFormat="1">
      <c r="B3327" s="566"/>
      <c r="C3327" s="546"/>
      <c r="D3327" s="546"/>
      <c r="F3327" s="266"/>
      <c r="G3327" s="266"/>
      <c r="H3327" s="266"/>
    </row>
    <row r="3328" spans="2:8" s="319" customFormat="1">
      <c r="B3328" s="566"/>
      <c r="C3328" s="546"/>
      <c r="D3328" s="546"/>
      <c r="F3328" s="266"/>
      <c r="G3328" s="266"/>
      <c r="H3328" s="266"/>
    </row>
    <row r="3329" spans="2:8" s="319" customFormat="1">
      <c r="B3329" s="566"/>
      <c r="C3329" s="546"/>
      <c r="D3329" s="546"/>
      <c r="F3329" s="266"/>
      <c r="G3329" s="266"/>
      <c r="H3329" s="266"/>
    </row>
    <row r="3330" spans="2:8" s="319" customFormat="1">
      <c r="B3330" s="566"/>
      <c r="C3330" s="546"/>
      <c r="D3330" s="546"/>
      <c r="F3330" s="266"/>
      <c r="G3330" s="266"/>
      <c r="H3330" s="266"/>
    </row>
    <row r="3331" spans="2:8" s="319" customFormat="1">
      <c r="B3331" s="566"/>
      <c r="C3331" s="546"/>
      <c r="D3331" s="546"/>
      <c r="F3331" s="266"/>
      <c r="G3331" s="266"/>
      <c r="H3331" s="266"/>
    </row>
    <row r="3332" spans="2:8" s="319" customFormat="1">
      <c r="B3332" s="566"/>
      <c r="C3332" s="546"/>
      <c r="D3332" s="546"/>
      <c r="F3332" s="266"/>
      <c r="G3332" s="266"/>
      <c r="H3332" s="266"/>
    </row>
    <row r="3333" spans="2:8" s="319" customFormat="1">
      <c r="B3333" s="566"/>
      <c r="C3333" s="546"/>
      <c r="D3333" s="546"/>
      <c r="F3333" s="266"/>
      <c r="G3333" s="266"/>
      <c r="H3333" s="266"/>
    </row>
    <row r="3334" spans="2:8" s="319" customFormat="1">
      <c r="B3334" s="566"/>
      <c r="C3334" s="546"/>
      <c r="D3334" s="546"/>
      <c r="F3334" s="266"/>
      <c r="G3334" s="266"/>
      <c r="H3334" s="266"/>
    </row>
    <row r="3335" spans="2:8" s="319" customFormat="1">
      <c r="B3335" s="566"/>
      <c r="C3335" s="546"/>
      <c r="D3335" s="546"/>
      <c r="F3335" s="266"/>
      <c r="G3335" s="266"/>
      <c r="H3335" s="266"/>
    </row>
    <row r="3336" spans="2:8" s="319" customFormat="1">
      <c r="B3336" s="566"/>
      <c r="C3336" s="546"/>
      <c r="D3336" s="546"/>
      <c r="F3336" s="266"/>
      <c r="G3336" s="266"/>
      <c r="H3336" s="266"/>
    </row>
    <row r="3337" spans="2:8" s="319" customFormat="1">
      <c r="B3337" s="566"/>
      <c r="C3337" s="546"/>
      <c r="D3337" s="546"/>
      <c r="F3337" s="266"/>
      <c r="G3337" s="266"/>
      <c r="H3337" s="266"/>
    </row>
    <row r="3338" spans="2:8" s="319" customFormat="1">
      <c r="B3338" s="566"/>
      <c r="C3338" s="546"/>
      <c r="D3338" s="546"/>
      <c r="F3338" s="266"/>
      <c r="G3338" s="266"/>
      <c r="H3338" s="266"/>
    </row>
    <row r="3339" spans="2:8" s="319" customFormat="1">
      <c r="B3339" s="566"/>
      <c r="C3339" s="546"/>
      <c r="D3339" s="546"/>
      <c r="F3339" s="266"/>
      <c r="G3339" s="266"/>
      <c r="H3339" s="266"/>
    </row>
    <row r="3340" spans="2:8" s="319" customFormat="1">
      <c r="B3340" s="566"/>
      <c r="C3340" s="546"/>
      <c r="D3340" s="546"/>
      <c r="F3340" s="266"/>
      <c r="G3340" s="266"/>
      <c r="H3340" s="266"/>
    </row>
    <row r="3341" spans="2:8" s="319" customFormat="1">
      <c r="B3341" s="566"/>
      <c r="C3341" s="546"/>
      <c r="D3341" s="546"/>
      <c r="F3341" s="266"/>
      <c r="G3341" s="266"/>
      <c r="H3341" s="266"/>
    </row>
    <row r="3342" spans="2:8" s="319" customFormat="1">
      <c r="B3342" s="566"/>
      <c r="C3342" s="546"/>
      <c r="D3342" s="546"/>
      <c r="F3342" s="266"/>
      <c r="G3342" s="266"/>
      <c r="H3342" s="266"/>
    </row>
    <row r="3343" spans="2:8" s="319" customFormat="1">
      <c r="B3343" s="566"/>
      <c r="C3343" s="546"/>
      <c r="D3343" s="546"/>
      <c r="F3343" s="266"/>
      <c r="G3343" s="266"/>
      <c r="H3343" s="266"/>
    </row>
    <row r="3344" spans="2:8" s="319" customFormat="1">
      <c r="B3344" s="566"/>
      <c r="C3344" s="546"/>
      <c r="D3344" s="546"/>
      <c r="F3344" s="266"/>
      <c r="G3344" s="266"/>
      <c r="H3344" s="266"/>
    </row>
    <row r="3345" spans="2:8" s="319" customFormat="1">
      <c r="B3345" s="566"/>
      <c r="C3345" s="546"/>
      <c r="D3345" s="546"/>
      <c r="F3345" s="266"/>
      <c r="G3345" s="266"/>
      <c r="H3345" s="266"/>
    </row>
    <row r="3346" spans="2:8" s="319" customFormat="1">
      <c r="B3346" s="566"/>
      <c r="C3346" s="546"/>
      <c r="D3346" s="546"/>
      <c r="F3346" s="266"/>
      <c r="G3346" s="266"/>
      <c r="H3346" s="266"/>
    </row>
    <row r="3347" spans="2:8" s="319" customFormat="1">
      <c r="B3347" s="566"/>
      <c r="C3347" s="546"/>
      <c r="D3347" s="546"/>
      <c r="F3347" s="266"/>
      <c r="G3347" s="266"/>
      <c r="H3347" s="266"/>
    </row>
    <row r="3348" spans="2:8" s="319" customFormat="1">
      <c r="B3348" s="566"/>
      <c r="C3348" s="546"/>
      <c r="D3348" s="546"/>
      <c r="F3348" s="266"/>
      <c r="G3348" s="266"/>
      <c r="H3348" s="266"/>
    </row>
    <row r="3349" spans="2:8" s="319" customFormat="1">
      <c r="B3349" s="566"/>
      <c r="C3349" s="546"/>
      <c r="D3349" s="546"/>
      <c r="F3349" s="266"/>
      <c r="G3349" s="266"/>
      <c r="H3349" s="266"/>
    </row>
    <row r="3350" spans="2:8" s="319" customFormat="1">
      <c r="B3350" s="566"/>
      <c r="C3350" s="546"/>
      <c r="D3350" s="546"/>
      <c r="F3350" s="266"/>
      <c r="G3350" s="266"/>
      <c r="H3350" s="266"/>
    </row>
    <row r="3351" spans="2:8" s="319" customFormat="1">
      <c r="B3351" s="566"/>
      <c r="C3351" s="546"/>
      <c r="D3351" s="546"/>
      <c r="F3351" s="266"/>
      <c r="G3351" s="266"/>
      <c r="H3351" s="266"/>
    </row>
    <row r="3352" spans="2:8" s="319" customFormat="1">
      <c r="B3352" s="566"/>
      <c r="C3352" s="546"/>
      <c r="D3352" s="546"/>
      <c r="F3352" s="266"/>
      <c r="G3352" s="266"/>
      <c r="H3352" s="266"/>
    </row>
    <row r="3353" spans="2:8" s="319" customFormat="1">
      <c r="B3353" s="566"/>
      <c r="C3353" s="546"/>
      <c r="D3353" s="546"/>
      <c r="F3353" s="266"/>
      <c r="G3353" s="266"/>
      <c r="H3353" s="266"/>
    </row>
    <row r="3354" spans="2:8" s="319" customFormat="1">
      <c r="B3354" s="566"/>
      <c r="C3354" s="546"/>
      <c r="D3354" s="546"/>
      <c r="F3354" s="266"/>
      <c r="G3354" s="266"/>
      <c r="H3354" s="266"/>
    </row>
    <row r="3355" spans="2:8" s="319" customFormat="1">
      <c r="B3355" s="566"/>
      <c r="C3355" s="546"/>
      <c r="D3355" s="546"/>
      <c r="F3355" s="266"/>
      <c r="G3355" s="266"/>
      <c r="H3355" s="266"/>
    </row>
    <row r="3356" spans="2:8" s="319" customFormat="1">
      <c r="B3356" s="566"/>
      <c r="C3356" s="546"/>
      <c r="D3356" s="546"/>
      <c r="F3356" s="266"/>
      <c r="G3356" s="266"/>
      <c r="H3356" s="266"/>
    </row>
    <row r="3357" spans="2:8" s="319" customFormat="1">
      <c r="B3357" s="566"/>
      <c r="C3357" s="546"/>
      <c r="D3357" s="546"/>
      <c r="F3357" s="266"/>
      <c r="G3357" s="266"/>
      <c r="H3357" s="266"/>
    </row>
    <row r="3358" spans="2:8" s="319" customFormat="1">
      <c r="B3358" s="566"/>
      <c r="C3358" s="546"/>
      <c r="D3358" s="546"/>
      <c r="F3358" s="266"/>
      <c r="G3358" s="266"/>
      <c r="H3358" s="266"/>
    </row>
    <row r="3359" spans="2:8" s="319" customFormat="1">
      <c r="B3359" s="566"/>
      <c r="C3359" s="546"/>
      <c r="D3359" s="546"/>
      <c r="F3359" s="266"/>
      <c r="G3359" s="266"/>
      <c r="H3359" s="266"/>
    </row>
    <row r="3360" spans="2:8" s="319" customFormat="1">
      <c r="B3360" s="566"/>
      <c r="C3360" s="546"/>
      <c r="D3360" s="546"/>
      <c r="F3360" s="266"/>
      <c r="G3360" s="266"/>
      <c r="H3360" s="266"/>
    </row>
    <row r="3361" spans="2:8" s="319" customFormat="1">
      <c r="B3361" s="566"/>
      <c r="C3361" s="546"/>
      <c r="D3361" s="546"/>
      <c r="F3361" s="266"/>
      <c r="G3361" s="266"/>
      <c r="H3361" s="266"/>
    </row>
    <row r="3362" spans="2:8" s="319" customFormat="1">
      <c r="B3362" s="566"/>
      <c r="C3362" s="546"/>
      <c r="D3362" s="546"/>
      <c r="F3362" s="266"/>
      <c r="G3362" s="266"/>
      <c r="H3362" s="266"/>
    </row>
    <row r="3363" spans="2:8" s="319" customFormat="1">
      <c r="B3363" s="566"/>
      <c r="C3363" s="546"/>
      <c r="D3363" s="546"/>
      <c r="F3363" s="266"/>
      <c r="G3363" s="266"/>
      <c r="H3363" s="266"/>
    </row>
    <row r="3364" spans="2:8" s="319" customFormat="1">
      <c r="B3364" s="566"/>
      <c r="C3364" s="546"/>
      <c r="D3364" s="546"/>
      <c r="F3364" s="266"/>
      <c r="G3364" s="266"/>
      <c r="H3364" s="266"/>
    </row>
    <row r="3365" spans="2:8" s="319" customFormat="1">
      <c r="B3365" s="566"/>
      <c r="C3365" s="546"/>
      <c r="D3365" s="546"/>
      <c r="F3365" s="266"/>
      <c r="G3365" s="266"/>
      <c r="H3365" s="266"/>
    </row>
    <row r="3366" spans="2:8" s="319" customFormat="1">
      <c r="B3366" s="566"/>
      <c r="C3366" s="546"/>
      <c r="D3366" s="546"/>
      <c r="F3366" s="266"/>
      <c r="G3366" s="266"/>
      <c r="H3366" s="266"/>
    </row>
    <row r="3367" spans="2:8" s="319" customFormat="1">
      <c r="B3367" s="566"/>
      <c r="C3367" s="546"/>
      <c r="D3367" s="546"/>
      <c r="F3367" s="266"/>
      <c r="G3367" s="266"/>
      <c r="H3367" s="266"/>
    </row>
    <row r="3368" spans="2:8" s="319" customFormat="1">
      <c r="B3368" s="566"/>
      <c r="C3368" s="546"/>
      <c r="D3368" s="546"/>
      <c r="F3368" s="266"/>
      <c r="G3368" s="266"/>
      <c r="H3368" s="266"/>
    </row>
    <row r="3369" spans="2:8" s="319" customFormat="1">
      <c r="B3369" s="566"/>
      <c r="C3369" s="546"/>
      <c r="D3369" s="546"/>
      <c r="F3369" s="266"/>
      <c r="G3369" s="266"/>
      <c r="H3369" s="266"/>
    </row>
    <row r="3370" spans="2:8" s="319" customFormat="1">
      <c r="B3370" s="566"/>
      <c r="C3370" s="546"/>
      <c r="D3370" s="546"/>
      <c r="F3370" s="266"/>
      <c r="G3370" s="266"/>
      <c r="H3370" s="266"/>
    </row>
    <row r="3371" spans="2:8" s="319" customFormat="1">
      <c r="B3371" s="566"/>
      <c r="C3371" s="546"/>
      <c r="D3371" s="546"/>
      <c r="F3371" s="266"/>
      <c r="G3371" s="266"/>
      <c r="H3371" s="266"/>
    </row>
    <row r="3372" spans="2:8" s="319" customFormat="1">
      <c r="B3372" s="566"/>
      <c r="C3372" s="546"/>
      <c r="D3372" s="546"/>
      <c r="F3372" s="266"/>
      <c r="G3372" s="266"/>
      <c r="H3372" s="266"/>
    </row>
    <row r="3373" spans="2:8" s="319" customFormat="1">
      <c r="B3373" s="566"/>
      <c r="C3373" s="546"/>
      <c r="D3373" s="546"/>
      <c r="F3373" s="266"/>
      <c r="G3373" s="266"/>
      <c r="H3373" s="266"/>
    </row>
    <row r="3374" spans="2:8" s="319" customFormat="1">
      <c r="B3374" s="566"/>
      <c r="C3374" s="546"/>
      <c r="D3374" s="546"/>
      <c r="F3374" s="266"/>
      <c r="G3374" s="266"/>
      <c r="H3374" s="266"/>
    </row>
    <row r="3375" spans="2:8" s="319" customFormat="1">
      <c r="B3375" s="566"/>
      <c r="C3375" s="546"/>
      <c r="D3375" s="546"/>
      <c r="F3375" s="266"/>
      <c r="G3375" s="266"/>
      <c r="H3375" s="266"/>
    </row>
    <row r="3376" spans="2:8" s="319" customFormat="1">
      <c r="B3376" s="566"/>
      <c r="C3376" s="546"/>
      <c r="D3376" s="546"/>
      <c r="F3376" s="266"/>
      <c r="G3376" s="266"/>
      <c r="H3376" s="266"/>
    </row>
    <row r="3377" spans="2:8" s="319" customFormat="1">
      <c r="B3377" s="566"/>
      <c r="C3377" s="546"/>
      <c r="D3377" s="546"/>
      <c r="F3377" s="266"/>
      <c r="G3377" s="266"/>
      <c r="H3377" s="266"/>
    </row>
    <row r="3378" spans="2:8" s="319" customFormat="1">
      <c r="B3378" s="566"/>
      <c r="C3378" s="546"/>
      <c r="D3378" s="546"/>
      <c r="F3378" s="266"/>
      <c r="G3378" s="266"/>
      <c r="H3378" s="266"/>
    </row>
    <row r="3379" spans="2:8" s="319" customFormat="1">
      <c r="B3379" s="566"/>
      <c r="C3379" s="546"/>
      <c r="D3379" s="546"/>
      <c r="F3379" s="266"/>
      <c r="G3379" s="266"/>
      <c r="H3379" s="266"/>
    </row>
    <row r="3380" spans="2:8" s="319" customFormat="1">
      <c r="B3380" s="566"/>
      <c r="C3380" s="546"/>
      <c r="D3380" s="546"/>
      <c r="F3380" s="266"/>
      <c r="G3380" s="266"/>
      <c r="H3380" s="266"/>
    </row>
    <row r="3381" spans="2:8" s="319" customFormat="1">
      <c r="B3381" s="566"/>
      <c r="C3381" s="546"/>
      <c r="D3381" s="546"/>
      <c r="F3381" s="266"/>
      <c r="G3381" s="266"/>
      <c r="H3381" s="266"/>
    </row>
    <row r="3382" spans="2:8" s="319" customFormat="1">
      <c r="B3382" s="566"/>
      <c r="C3382" s="546"/>
      <c r="D3382" s="546"/>
      <c r="F3382" s="266"/>
      <c r="G3382" s="266"/>
      <c r="H3382" s="266"/>
    </row>
    <row r="3383" spans="2:8" s="319" customFormat="1">
      <c r="B3383" s="566"/>
      <c r="C3383" s="546"/>
      <c r="D3383" s="546"/>
      <c r="F3383" s="266"/>
      <c r="G3383" s="266"/>
      <c r="H3383" s="266"/>
    </row>
    <row r="3384" spans="2:8" s="319" customFormat="1">
      <c r="B3384" s="566"/>
      <c r="C3384" s="546"/>
      <c r="D3384" s="546"/>
      <c r="F3384" s="266"/>
      <c r="G3384" s="266"/>
      <c r="H3384" s="266"/>
    </row>
    <row r="3385" spans="2:8" s="319" customFormat="1">
      <c r="B3385" s="566"/>
      <c r="C3385" s="546"/>
      <c r="D3385" s="546"/>
      <c r="F3385" s="266"/>
      <c r="G3385" s="266"/>
      <c r="H3385" s="266"/>
    </row>
    <row r="3386" spans="2:8" s="319" customFormat="1">
      <c r="B3386" s="566"/>
      <c r="C3386" s="546"/>
      <c r="D3386" s="546"/>
      <c r="F3386" s="266"/>
      <c r="G3386" s="266"/>
      <c r="H3386" s="266"/>
    </row>
    <row r="3387" spans="2:8" s="319" customFormat="1">
      <c r="B3387" s="566"/>
      <c r="C3387" s="546"/>
      <c r="D3387" s="546"/>
      <c r="F3387" s="266"/>
      <c r="G3387" s="266"/>
      <c r="H3387" s="266"/>
    </row>
    <row r="3388" spans="2:8" s="319" customFormat="1">
      <c r="B3388" s="566"/>
      <c r="C3388" s="546"/>
      <c r="D3388" s="546"/>
      <c r="F3388" s="266"/>
      <c r="G3388" s="266"/>
      <c r="H3388" s="266"/>
    </row>
    <row r="3389" spans="2:8" s="319" customFormat="1">
      <c r="B3389" s="566"/>
      <c r="C3389" s="546"/>
      <c r="D3389" s="546"/>
      <c r="F3389" s="266"/>
      <c r="G3389" s="266"/>
      <c r="H3389" s="266"/>
    </row>
    <row r="3390" spans="2:8" s="319" customFormat="1">
      <c r="B3390" s="566"/>
      <c r="C3390" s="546"/>
      <c r="D3390" s="546"/>
      <c r="F3390" s="266"/>
      <c r="G3390" s="266"/>
      <c r="H3390" s="266"/>
    </row>
    <row r="3391" spans="2:8" s="319" customFormat="1">
      <c r="B3391" s="566"/>
      <c r="C3391" s="546"/>
      <c r="D3391" s="546"/>
      <c r="F3391" s="266"/>
      <c r="G3391" s="266"/>
      <c r="H3391" s="266"/>
    </row>
    <row r="3392" spans="2:8" s="319" customFormat="1">
      <c r="B3392" s="566"/>
      <c r="C3392" s="546"/>
      <c r="D3392" s="546"/>
      <c r="F3392" s="266"/>
      <c r="G3392" s="266"/>
      <c r="H3392" s="266"/>
    </row>
    <row r="3393" spans="2:8" s="319" customFormat="1">
      <c r="B3393" s="566"/>
      <c r="C3393" s="546"/>
      <c r="D3393" s="546"/>
      <c r="F3393" s="266"/>
      <c r="G3393" s="266"/>
      <c r="H3393" s="266"/>
    </row>
    <row r="3394" spans="2:8" s="319" customFormat="1">
      <c r="B3394" s="566"/>
      <c r="C3394" s="546"/>
      <c r="D3394" s="546"/>
      <c r="F3394" s="266"/>
      <c r="G3394" s="266"/>
      <c r="H3394" s="266"/>
    </row>
    <row r="3395" spans="2:8" s="319" customFormat="1">
      <c r="B3395" s="566"/>
      <c r="C3395" s="546"/>
      <c r="D3395" s="546"/>
      <c r="F3395" s="266"/>
      <c r="G3395" s="266"/>
      <c r="H3395" s="266"/>
    </row>
    <row r="3396" spans="2:8" s="319" customFormat="1">
      <c r="B3396" s="566"/>
      <c r="C3396" s="546"/>
      <c r="D3396" s="546"/>
      <c r="F3396" s="266"/>
      <c r="G3396" s="266"/>
      <c r="H3396" s="266"/>
    </row>
    <row r="3397" spans="2:8" s="319" customFormat="1">
      <c r="B3397" s="566"/>
      <c r="C3397" s="546"/>
      <c r="D3397" s="546"/>
      <c r="F3397" s="266"/>
      <c r="G3397" s="266"/>
      <c r="H3397" s="266"/>
    </row>
    <row r="3398" spans="2:8" s="319" customFormat="1">
      <c r="B3398" s="566"/>
      <c r="C3398" s="546"/>
      <c r="D3398" s="546"/>
      <c r="F3398" s="266"/>
      <c r="G3398" s="266"/>
      <c r="H3398" s="266"/>
    </row>
    <row r="3399" spans="2:8" s="319" customFormat="1">
      <c r="B3399" s="566"/>
      <c r="C3399" s="546"/>
      <c r="D3399" s="546"/>
      <c r="F3399" s="266"/>
      <c r="G3399" s="266"/>
      <c r="H3399" s="266"/>
    </row>
    <row r="3400" spans="2:8" s="319" customFormat="1">
      <c r="B3400" s="566"/>
      <c r="C3400" s="546"/>
      <c r="D3400" s="546"/>
      <c r="F3400" s="266"/>
      <c r="G3400" s="266"/>
      <c r="H3400" s="266"/>
    </row>
    <row r="3401" spans="2:8" s="319" customFormat="1">
      <c r="B3401" s="566"/>
      <c r="C3401" s="546"/>
      <c r="D3401" s="546"/>
      <c r="F3401" s="266"/>
      <c r="G3401" s="266"/>
      <c r="H3401" s="266"/>
    </row>
    <row r="3402" spans="2:8" s="319" customFormat="1">
      <c r="B3402" s="566"/>
      <c r="C3402" s="546"/>
      <c r="D3402" s="546"/>
      <c r="F3402" s="266"/>
      <c r="G3402" s="266"/>
      <c r="H3402" s="266"/>
    </row>
    <row r="3403" spans="2:8" s="319" customFormat="1">
      <c r="B3403" s="566"/>
      <c r="C3403" s="546"/>
      <c r="D3403" s="546"/>
      <c r="F3403" s="266"/>
      <c r="G3403" s="266"/>
      <c r="H3403" s="266"/>
    </row>
    <row r="3404" spans="2:8" s="319" customFormat="1">
      <c r="B3404" s="566"/>
      <c r="C3404" s="546"/>
      <c r="D3404" s="546"/>
      <c r="F3404" s="266"/>
      <c r="G3404" s="266"/>
      <c r="H3404" s="266"/>
    </row>
    <row r="3405" spans="2:8" s="319" customFormat="1">
      <c r="B3405" s="566"/>
      <c r="C3405" s="546"/>
      <c r="D3405" s="546"/>
      <c r="F3405" s="266"/>
      <c r="G3405" s="266"/>
      <c r="H3405" s="266"/>
    </row>
    <row r="3406" spans="2:8" s="319" customFormat="1">
      <c r="B3406" s="566"/>
      <c r="C3406" s="546"/>
      <c r="D3406" s="546"/>
      <c r="F3406" s="266"/>
      <c r="G3406" s="266"/>
      <c r="H3406" s="266"/>
    </row>
    <row r="3407" spans="2:8" s="319" customFormat="1">
      <c r="B3407" s="566"/>
      <c r="C3407" s="546"/>
      <c r="D3407" s="546"/>
      <c r="F3407" s="266"/>
      <c r="G3407" s="266"/>
      <c r="H3407" s="266"/>
    </row>
    <row r="3408" spans="2:8" s="319" customFormat="1">
      <c r="B3408" s="566"/>
      <c r="C3408" s="546"/>
      <c r="D3408" s="546"/>
      <c r="F3408" s="266"/>
      <c r="G3408" s="266"/>
      <c r="H3408" s="266"/>
    </row>
    <row r="3409" spans="2:8" s="319" customFormat="1">
      <c r="B3409" s="566"/>
      <c r="C3409" s="546"/>
      <c r="D3409" s="546"/>
      <c r="F3409" s="266"/>
      <c r="G3409" s="266"/>
      <c r="H3409" s="266"/>
    </row>
    <row r="3410" spans="2:8" s="319" customFormat="1">
      <c r="B3410" s="566"/>
      <c r="C3410" s="546"/>
      <c r="D3410" s="546"/>
      <c r="F3410" s="266"/>
      <c r="G3410" s="266"/>
      <c r="H3410" s="266"/>
    </row>
    <row r="3411" spans="2:8" s="319" customFormat="1">
      <c r="B3411" s="566"/>
      <c r="C3411" s="546"/>
      <c r="D3411" s="546"/>
      <c r="F3411" s="266"/>
      <c r="G3411" s="266"/>
      <c r="H3411" s="266"/>
    </row>
    <row r="3412" spans="2:8" s="319" customFormat="1">
      <c r="B3412" s="566"/>
      <c r="C3412" s="546"/>
      <c r="D3412" s="546"/>
      <c r="F3412" s="266"/>
      <c r="G3412" s="266"/>
      <c r="H3412" s="266"/>
    </row>
    <row r="3413" spans="2:8" s="319" customFormat="1">
      <c r="B3413" s="566"/>
      <c r="C3413" s="546"/>
      <c r="D3413" s="546"/>
      <c r="F3413" s="266"/>
      <c r="G3413" s="266"/>
      <c r="H3413" s="266"/>
    </row>
    <row r="3414" spans="2:8" s="319" customFormat="1">
      <c r="B3414" s="566"/>
      <c r="C3414" s="546"/>
      <c r="D3414" s="546"/>
      <c r="F3414" s="266"/>
      <c r="G3414" s="266"/>
      <c r="H3414" s="266"/>
    </row>
    <row r="3415" spans="2:8" s="319" customFormat="1">
      <c r="B3415" s="566"/>
      <c r="C3415" s="546"/>
      <c r="D3415" s="546"/>
      <c r="F3415" s="266"/>
      <c r="G3415" s="266"/>
      <c r="H3415" s="266"/>
    </row>
    <row r="3416" spans="2:8" s="319" customFormat="1">
      <c r="B3416" s="566"/>
      <c r="C3416" s="546"/>
      <c r="D3416" s="546"/>
      <c r="F3416" s="266"/>
      <c r="G3416" s="266"/>
      <c r="H3416" s="266"/>
    </row>
    <row r="3417" spans="2:8" s="319" customFormat="1">
      <c r="B3417" s="566"/>
      <c r="C3417" s="546"/>
      <c r="D3417" s="546"/>
      <c r="F3417" s="266"/>
      <c r="G3417" s="266"/>
      <c r="H3417" s="266"/>
    </row>
    <row r="3418" spans="2:8" s="319" customFormat="1">
      <c r="B3418" s="566"/>
      <c r="C3418" s="546"/>
      <c r="D3418" s="546"/>
      <c r="F3418" s="266"/>
      <c r="G3418" s="266"/>
      <c r="H3418" s="266"/>
    </row>
    <row r="3419" spans="2:8" s="319" customFormat="1">
      <c r="B3419" s="566"/>
      <c r="C3419" s="546"/>
      <c r="D3419" s="546"/>
      <c r="F3419" s="266"/>
      <c r="G3419" s="266"/>
      <c r="H3419" s="266"/>
    </row>
    <row r="3420" spans="2:8" s="319" customFormat="1">
      <c r="B3420" s="566"/>
      <c r="C3420" s="546"/>
      <c r="D3420" s="546"/>
      <c r="F3420" s="266"/>
      <c r="G3420" s="266"/>
      <c r="H3420" s="266"/>
    </row>
    <row r="3421" spans="2:8" s="319" customFormat="1">
      <c r="B3421" s="566"/>
      <c r="C3421" s="546"/>
      <c r="D3421" s="546"/>
      <c r="F3421" s="266"/>
      <c r="G3421" s="266"/>
      <c r="H3421" s="266"/>
    </row>
    <row r="3422" spans="2:8" s="319" customFormat="1">
      <c r="B3422" s="566"/>
      <c r="C3422" s="546"/>
      <c r="D3422" s="546"/>
      <c r="F3422" s="266"/>
      <c r="G3422" s="266"/>
      <c r="H3422" s="266"/>
    </row>
    <row r="3423" spans="2:8" s="319" customFormat="1">
      <c r="B3423" s="566"/>
      <c r="C3423" s="546"/>
      <c r="D3423" s="546"/>
      <c r="F3423" s="266"/>
      <c r="G3423" s="266"/>
      <c r="H3423" s="266"/>
    </row>
    <row r="3424" spans="2:8" s="319" customFormat="1">
      <c r="B3424" s="566"/>
      <c r="C3424" s="546"/>
      <c r="D3424" s="546"/>
      <c r="F3424" s="266"/>
      <c r="G3424" s="266"/>
      <c r="H3424" s="266"/>
    </row>
    <row r="3425" spans="2:8" s="319" customFormat="1">
      <c r="B3425" s="566"/>
      <c r="C3425" s="546"/>
      <c r="D3425" s="546"/>
      <c r="F3425" s="266"/>
      <c r="G3425" s="266"/>
      <c r="H3425" s="266"/>
    </row>
    <row r="3426" spans="2:8" s="319" customFormat="1">
      <c r="B3426" s="566"/>
      <c r="C3426" s="546"/>
      <c r="D3426" s="546"/>
      <c r="F3426" s="266"/>
      <c r="G3426" s="266"/>
      <c r="H3426" s="266"/>
    </row>
    <row r="3427" spans="2:8" s="319" customFormat="1">
      <c r="B3427" s="566"/>
      <c r="C3427" s="546"/>
      <c r="D3427" s="546"/>
      <c r="F3427" s="266"/>
      <c r="G3427" s="266"/>
      <c r="H3427" s="266"/>
    </row>
    <row r="3428" spans="2:8" s="319" customFormat="1">
      <c r="B3428" s="566"/>
      <c r="C3428" s="546"/>
      <c r="D3428" s="546"/>
      <c r="F3428" s="266"/>
      <c r="G3428" s="266"/>
      <c r="H3428" s="266"/>
    </row>
    <row r="3429" spans="2:8" s="319" customFormat="1">
      <c r="B3429" s="566"/>
      <c r="C3429" s="546"/>
      <c r="D3429" s="546"/>
      <c r="F3429" s="266"/>
      <c r="G3429" s="266"/>
      <c r="H3429" s="266"/>
    </row>
    <row r="3430" spans="2:8" s="319" customFormat="1">
      <c r="B3430" s="566"/>
      <c r="C3430" s="546"/>
      <c r="D3430" s="546"/>
      <c r="F3430" s="266"/>
      <c r="G3430" s="266"/>
      <c r="H3430" s="266"/>
    </row>
    <row r="3431" spans="2:8" s="319" customFormat="1">
      <c r="B3431" s="566"/>
      <c r="C3431" s="546"/>
      <c r="D3431" s="546"/>
      <c r="F3431" s="266"/>
      <c r="G3431" s="266"/>
      <c r="H3431" s="266"/>
    </row>
    <row r="3432" spans="2:8" s="319" customFormat="1">
      <c r="B3432" s="566"/>
      <c r="C3432" s="546"/>
      <c r="D3432" s="546"/>
      <c r="F3432" s="266"/>
      <c r="G3432" s="266"/>
      <c r="H3432" s="266"/>
    </row>
    <row r="3433" spans="2:8" s="319" customFormat="1">
      <c r="B3433" s="566"/>
      <c r="C3433" s="546"/>
      <c r="D3433" s="546"/>
      <c r="F3433" s="266"/>
      <c r="G3433" s="266"/>
      <c r="H3433" s="266"/>
    </row>
    <row r="3434" spans="2:8" s="319" customFormat="1">
      <c r="B3434" s="566"/>
      <c r="C3434" s="546"/>
      <c r="D3434" s="546"/>
      <c r="F3434" s="266"/>
      <c r="G3434" s="266"/>
      <c r="H3434" s="266"/>
    </row>
    <row r="3435" spans="2:8" s="319" customFormat="1">
      <c r="B3435" s="566"/>
      <c r="C3435" s="546"/>
      <c r="D3435" s="546"/>
      <c r="F3435" s="266"/>
      <c r="G3435" s="266"/>
      <c r="H3435" s="266"/>
    </row>
    <row r="3436" spans="2:8" s="319" customFormat="1">
      <c r="B3436" s="566"/>
      <c r="C3436" s="546"/>
      <c r="D3436" s="546"/>
      <c r="F3436" s="266"/>
      <c r="G3436" s="266"/>
      <c r="H3436" s="266"/>
    </row>
    <row r="3437" spans="2:8" s="319" customFormat="1">
      <c r="B3437" s="566"/>
      <c r="C3437" s="546"/>
      <c r="D3437" s="546"/>
      <c r="F3437" s="266"/>
      <c r="G3437" s="266"/>
      <c r="H3437" s="266"/>
    </row>
    <row r="3438" spans="2:8" s="319" customFormat="1">
      <c r="B3438" s="566"/>
      <c r="C3438" s="546"/>
      <c r="D3438" s="546"/>
      <c r="F3438" s="266"/>
      <c r="G3438" s="266"/>
      <c r="H3438" s="266"/>
    </row>
    <row r="3439" spans="2:8" s="319" customFormat="1">
      <c r="B3439" s="566"/>
      <c r="C3439" s="546"/>
      <c r="D3439" s="546"/>
      <c r="F3439" s="266"/>
      <c r="G3439" s="266"/>
      <c r="H3439" s="266"/>
    </row>
    <row r="3440" spans="2:8" s="319" customFormat="1">
      <c r="B3440" s="566"/>
      <c r="C3440" s="546"/>
      <c r="D3440" s="546"/>
      <c r="F3440" s="266"/>
      <c r="G3440" s="266"/>
      <c r="H3440" s="266"/>
    </row>
    <row r="3441" spans="2:8" s="319" customFormat="1">
      <c r="B3441" s="566"/>
      <c r="C3441" s="546"/>
      <c r="D3441" s="546"/>
      <c r="F3441" s="266"/>
      <c r="G3441" s="266"/>
      <c r="H3441" s="266"/>
    </row>
    <row r="3442" spans="2:8" s="319" customFormat="1">
      <c r="B3442" s="566"/>
      <c r="C3442" s="546"/>
      <c r="D3442" s="546"/>
      <c r="F3442" s="266"/>
      <c r="G3442" s="266"/>
      <c r="H3442" s="266"/>
    </row>
    <row r="3443" spans="2:8" s="319" customFormat="1">
      <c r="B3443" s="566"/>
      <c r="C3443" s="546"/>
      <c r="D3443" s="546"/>
      <c r="F3443" s="266"/>
      <c r="G3443" s="266"/>
      <c r="H3443" s="266"/>
    </row>
    <row r="3444" spans="2:8" s="319" customFormat="1">
      <c r="B3444" s="566"/>
      <c r="C3444" s="546"/>
      <c r="D3444" s="546"/>
      <c r="F3444" s="266"/>
      <c r="G3444" s="266"/>
      <c r="H3444" s="266"/>
    </row>
    <row r="3445" spans="2:8" s="319" customFormat="1">
      <c r="B3445" s="566"/>
      <c r="C3445" s="546"/>
      <c r="D3445" s="546"/>
      <c r="F3445" s="266"/>
      <c r="G3445" s="266"/>
      <c r="H3445" s="266"/>
    </row>
    <row r="3446" spans="2:8" s="319" customFormat="1">
      <c r="B3446" s="566"/>
      <c r="C3446" s="546"/>
      <c r="D3446" s="546"/>
      <c r="F3446" s="266"/>
      <c r="G3446" s="266"/>
      <c r="H3446" s="266"/>
    </row>
    <row r="3447" spans="2:8" s="319" customFormat="1">
      <c r="B3447" s="566"/>
      <c r="C3447" s="546"/>
      <c r="D3447" s="546"/>
      <c r="F3447" s="266"/>
      <c r="G3447" s="266"/>
      <c r="H3447" s="266"/>
    </row>
    <row r="3448" spans="2:8" s="319" customFormat="1">
      <c r="B3448" s="566"/>
      <c r="C3448" s="546"/>
      <c r="D3448" s="546"/>
      <c r="F3448" s="266"/>
      <c r="G3448" s="266"/>
      <c r="H3448" s="266"/>
    </row>
    <row r="3449" spans="2:8" s="319" customFormat="1">
      <c r="B3449" s="566"/>
      <c r="C3449" s="546"/>
      <c r="D3449" s="546"/>
      <c r="F3449" s="266"/>
      <c r="G3449" s="266"/>
      <c r="H3449" s="266"/>
    </row>
    <row r="3450" spans="2:8" s="319" customFormat="1">
      <c r="B3450" s="566"/>
      <c r="C3450" s="546"/>
      <c r="D3450" s="546"/>
      <c r="F3450" s="266"/>
      <c r="G3450" s="266"/>
      <c r="H3450" s="266"/>
    </row>
    <row r="3451" spans="2:8" s="319" customFormat="1">
      <c r="B3451" s="566"/>
      <c r="C3451" s="546"/>
      <c r="D3451" s="546"/>
      <c r="F3451" s="266"/>
      <c r="G3451" s="266"/>
      <c r="H3451" s="266"/>
    </row>
    <row r="3452" spans="2:8" s="319" customFormat="1">
      <c r="B3452" s="566"/>
      <c r="C3452" s="546"/>
      <c r="D3452" s="546"/>
      <c r="F3452" s="266"/>
      <c r="G3452" s="266"/>
      <c r="H3452" s="266"/>
    </row>
    <row r="3453" spans="2:8" s="319" customFormat="1">
      <c r="B3453" s="566"/>
      <c r="C3453" s="546"/>
      <c r="D3453" s="546"/>
      <c r="F3453" s="266"/>
      <c r="G3453" s="266"/>
      <c r="H3453" s="266"/>
    </row>
    <row r="3454" spans="2:8" s="319" customFormat="1">
      <c r="B3454" s="566"/>
      <c r="C3454" s="546"/>
      <c r="D3454" s="546"/>
      <c r="F3454" s="266"/>
      <c r="G3454" s="266"/>
      <c r="H3454" s="266"/>
    </row>
    <row r="3455" spans="2:8" s="319" customFormat="1">
      <c r="B3455" s="566"/>
      <c r="C3455" s="546"/>
      <c r="D3455" s="546"/>
      <c r="F3455" s="266"/>
      <c r="G3455" s="266"/>
      <c r="H3455" s="266"/>
    </row>
    <row r="3456" spans="2:8" s="319" customFormat="1">
      <c r="B3456" s="566"/>
      <c r="C3456" s="546"/>
      <c r="D3456" s="546"/>
      <c r="F3456" s="266"/>
      <c r="G3456" s="266"/>
      <c r="H3456" s="266"/>
    </row>
    <row r="3457" spans="2:8" s="319" customFormat="1">
      <c r="B3457" s="566"/>
      <c r="C3457" s="546"/>
      <c r="D3457" s="546"/>
      <c r="F3457" s="266"/>
      <c r="G3457" s="266"/>
      <c r="H3457" s="266"/>
    </row>
    <row r="3458" spans="2:8" s="319" customFormat="1">
      <c r="B3458" s="566"/>
      <c r="C3458" s="546"/>
      <c r="D3458" s="546"/>
      <c r="F3458" s="266"/>
      <c r="G3458" s="266"/>
      <c r="H3458" s="266"/>
    </row>
    <row r="3459" spans="2:8" s="319" customFormat="1">
      <c r="B3459" s="566"/>
      <c r="C3459" s="546"/>
      <c r="D3459" s="546"/>
      <c r="F3459" s="266"/>
      <c r="G3459" s="266"/>
      <c r="H3459" s="266"/>
    </row>
    <row r="3460" spans="2:8" s="319" customFormat="1">
      <c r="B3460" s="566"/>
      <c r="C3460" s="546"/>
      <c r="D3460" s="546"/>
      <c r="F3460" s="266"/>
      <c r="G3460" s="266"/>
      <c r="H3460" s="266"/>
    </row>
    <row r="3461" spans="2:8" s="319" customFormat="1">
      <c r="B3461" s="566"/>
      <c r="C3461" s="546"/>
      <c r="D3461" s="546"/>
      <c r="F3461" s="266"/>
      <c r="G3461" s="266"/>
      <c r="H3461" s="266"/>
    </row>
    <row r="3462" spans="2:8" s="319" customFormat="1">
      <c r="B3462" s="566"/>
      <c r="C3462" s="546"/>
      <c r="D3462" s="546"/>
      <c r="F3462" s="266"/>
      <c r="G3462" s="266"/>
      <c r="H3462" s="266"/>
    </row>
    <row r="3463" spans="2:8" s="319" customFormat="1">
      <c r="B3463" s="566"/>
      <c r="C3463" s="546"/>
      <c r="D3463" s="546"/>
      <c r="F3463" s="266"/>
      <c r="G3463" s="266"/>
      <c r="H3463" s="266"/>
    </row>
    <row r="3464" spans="2:8" s="319" customFormat="1">
      <c r="B3464" s="566"/>
      <c r="C3464" s="546"/>
      <c r="D3464" s="546"/>
      <c r="F3464" s="266"/>
      <c r="G3464" s="266"/>
      <c r="H3464" s="266"/>
    </row>
    <row r="3465" spans="2:8" s="319" customFormat="1">
      <c r="B3465" s="566"/>
      <c r="C3465" s="546"/>
      <c r="D3465" s="546"/>
      <c r="F3465" s="266"/>
      <c r="G3465" s="266"/>
      <c r="H3465" s="266"/>
    </row>
    <row r="3466" spans="2:8" s="319" customFormat="1">
      <c r="B3466" s="566"/>
      <c r="C3466" s="546"/>
      <c r="D3466" s="546"/>
      <c r="F3466" s="266"/>
      <c r="G3466" s="266"/>
      <c r="H3466" s="266"/>
    </row>
    <row r="3467" spans="2:8" s="319" customFormat="1">
      <c r="B3467" s="566"/>
      <c r="C3467" s="546"/>
      <c r="D3467" s="546"/>
      <c r="F3467" s="266"/>
      <c r="G3467" s="266"/>
      <c r="H3467" s="266"/>
    </row>
    <row r="3468" spans="2:8" s="319" customFormat="1">
      <c r="B3468" s="566"/>
      <c r="C3468" s="546"/>
      <c r="D3468" s="546"/>
      <c r="F3468" s="266"/>
      <c r="G3468" s="266"/>
      <c r="H3468" s="266"/>
    </row>
    <row r="3469" spans="2:8" s="319" customFormat="1">
      <c r="B3469" s="566"/>
      <c r="C3469" s="546"/>
      <c r="D3469" s="546"/>
      <c r="F3469" s="266"/>
      <c r="G3469" s="266"/>
      <c r="H3469" s="266"/>
    </row>
    <row r="3470" spans="2:8" s="319" customFormat="1">
      <c r="B3470" s="566"/>
      <c r="C3470" s="546"/>
      <c r="D3470" s="546"/>
      <c r="F3470" s="266"/>
      <c r="G3470" s="266"/>
      <c r="H3470" s="266"/>
    </row>
    <row r="3471" spans="2:8" s="319" customFormat="1">
      <c r="B3471" s="566"/>
      <c r="C3471" s="546"/>
      <c r="D3471" s="546"/>
      <c r="F3471" s="266"/>
      <c r="G3471" s="266"/>
      <c r="H3471" s="266"/>
    </row>
    <row r="3472" spans="2:8" s="319" customFormat="1">
      <c r="B3472" s="566"/>
      <c r="C3472" s="546"/>
      <c r="D3472" s="546"/>
      <c r="F3472" s="266"/>
      <c r="G3472" s="266"/>
      <c r="H3472" s="266"/>
    </row>
    <row r="3473" spans="2:8" s="319" customFormat="1">
      <c r="B3473" s="566"/>
      <c r="C3473" s="546"/>
      <c r="D3473" s="546"/>
      <c r="F3473" s="266"/>
      <c r="G3473" s="266"/>
      <c r="H3473" s="266"/>
    </row>
    <row r="3474" spans="2:8" s="319" customFormat="1">
      <c r="B3474" s="566"/>
      <c r="C3474" s="546"/>
      <c r="D3474" s="546"/>
      <c r="F3474" s="266"/>
      <c r="G3474" s="266"/>
      <c r="H3474" s="266"/>
    </row>
    <row r="3475" spans="2:8" s="319" customFormat="1">
      <c r="B3475" s="566"/>
      <c r="C3475" s="546"/>
      <c r="D3475" s="546"/>
      <c r="F3475" s="266"/>
      <c r="G3475" s="266"/>
      <c r="H3475" s="266"/>
    </row>
    <row r="3476" spans="2:8" s="319" customFormat="1">
      <c r="B3476" s="566"/>
      <c r="C3476" s="546"/>
      <c r="D3476" s="546"/>
      <c r="F3476" s="266"/>
      <c r="G3476" s="266"/>
      <c r="H3476" s="266"/>
    </row>
    <row r="3477" spans="2:8" s="319" customFormat="1">
      <c r="B3477" s="566"/>
      <c r="C3477" s="546"/>
      <c r="D3477" s="546"/>
      <c r="F3477" s="266"/>
      <c r="G3477" s="266"/>
      <c r="H3477" s="266"/>
    </row>
    <row r="3478" spans="2:8" s="319" customFormat="1">
      <c r="B3478" s="566"/>
      <c r="C3478" s="546"/>
      <c r="D3478" s="546"/>
      <c r="F3478" s="266"/>
      <c r="G3478" s="266"/>
      <c r="H3478" s="266"/>
    </row>
    <row r="3479" spans="2:8" s="319" customFormat="1">
      <c r="B3479" s="566"/>
      <c r="C3479" s="546"/>
      <c r="D3479" s="546"/>
      <c r="F3479" s="266"/>
      <c r="G3479" s="266"/>
      <c r="H3479" s="266"/>
    </row>
    <row r="3480" spans="2:8" s="319" customFormat="1">
      <c r="B3480" s="566"/>
      <c r="C3480" s="546"/>
      <c r="D3480" s="546"/>
      <c r="F3480" s="266"/>
      <c r="G3480" s="266"/>
      <c r="H3480" s="266"/>
    </row>
    <row r="3481" spans="2:8" s="319" customFormat="1">
      <c r="B3481" s="566"/>
      <c r="C3481" s="546"/>
      <c r="D3481" s="546"/>
      <c r="F3481" s="266"/>
      <c r="G3481" s="266"/>
      <c r="H3481" s="266"/>
    </row>
    <row r="3482" spans="2:8" s="319" customFormat="1">
      <c r="B3482" s="566"/>
      <c r="C3482" s="546"/>
      <c r="D3482" s="546"/>
      <c r="F3482" s="266"/>
      <c r="G3482" s="266"/>
      <c r="H3482" s="266"/>
    </row>
    <row r="3483" spans="2:8" s="319" customFormat="1">
      <c r="B3483" s="566"/>
      <c r="C3483" s="546"/>
      <c r="D3483" s="546"/>
      <c r="F3483" s="266"/>
      <c r="G3483" s="266"/>
      <c r="H3483" s="266"/>
    </row>
    <row r="3484" spans="2:8" s="319" customFormat="1">
      <c r="B3484" s="566"/>
      <c r="C3484" s="546"/>
      <c r="D3484" s="546"/>
      <c r="F3484" s="266"/>
      <c r="G3484" s="266"/>
      <c r="H3484" s="266"/>
    </row>
    <row r="3485" spans="2:8" s="319" customFormat="1">
      <c r="B3485" s="566"/>
      <c r="C3485" s="546"/>
      <c r="D3485" s="546"/>
      <c r="F3485" s="266"/>
      <c r="G3485" s="266"/>
      <c r="H3485" s="266"/>
    </row>
    <row r="3486" spans="2:8" s="319" customFormat="1">
      <c r="B3486" s="566"/>
      <c r="C3486" s="546"/>
      <c r="D3486" s="546"/>
      <c r="F3486" s="266"/>
      <c r="G3486" s="266"/>
      <c r="H3486" s="266"/>
    </row>
    <row r="3487" spans="2:8" s="319" customFormat="1">
      <c r="B3487" s="566"/>
      <c r="C3487" s="546"/>
      <c r="D3487" s="546"/>
      <c r="F3487" s="266"/>
      <c r="G3487" s="266"/>
      <c r="H3487" s="266"/>
    </row>
    <row r="3488" spans="2:8" s="319" customFormat="1">
      <c r="B3488" s="566"/>
      <c r="C3488" s="546"/>
      <c r="D3488" s="546"/>
      <c r="F3488" s="266"/>
      <c r="G3488" s="266"/>
      <c r="H3488" s="266"/>
    </row>
    <row r="3489" spans="2:8" s="319" customFormat="1">
      <c r="B3489" s="566"/>
      <c r="C3489" s="546"/>
      <c r="D3489" s="546"/>
      <c r="F3489" s="266"/>
      <c r="G3489" s="266"/>
      <c r="H3489" s="266"/>
    </row>
    <row r="3490" spans="2:8" s="319" customFormat="1">
      <c r="B3490" s="566"/>
      <c r="C3490" s="546"/>
      <c r="D3490" s="546"/>
      <c r="F3490" s="266"/>
      <c r="G3490" s="266"/>
      <c r="H3490" s="266"/>
    </row>
    <row r="3491" spans="2:8" s="319" customFormat="1">
      <c r="B3491" s="566"/>
      <c r="C3491" s="546"/>
      <c r="D3491" s="546"/>
      <c r="F3491" s="266"/>
      <c r="G3491" s="266"/>
      <c r="H3491" s="266"/>
    </row>
    <row r="3492" spans="2:8" s="319" customFormat="1">
      <c r="B3492" s="566"/>
      <c r="C3492" s="546"/>
      <c r="D3492" s="546"/>
      <c r="F3492" s="266"/>
      <c r="G3492" s="266"/>
      <c r="H3492" s="266"/>
    </row>
    <row r="3493" spans="2:8" s="319" customFormat="1">
      <c r="B3493" s="566"/>
      <c r="C3493" s="546"/>
      <c r="D3493" s="546"/>
      <c r="F3493" s="266"/>
      <c r="G3493" s="266"/>
      <c r="H3493" s="266"/>
    </row>
    <row r="3494" spans="2:8" s="319" customFormat="1">
      <c r="B3494" s="566"/>
      <c r="C3494" s="546"/>
      <c r="D3494" s="546"/>
      <c r="F3494" s="266"/>
      <c r="G3494" s="266"/>
      <c r="H3494" s="266"/>
    </row>
    <row r="3495" spans="2:8" s="319" customFormat="1">
      <c r="B3495" s="566"/>
      <c r="C3495" s="546"/>
      <c r="D3495" s="546"/>
      <c r="F3495" s="266"/>
      <c r="G3495" s="266"/>
      <c r="H3495" s="266"/>
    </row>
    <row r="3496" spans="2:8" s="319" customFormat="1">
      <c r="B3496" s="566"/>
      <c r="C3496" s="546"/>
      <c r="D3496" s="546"/>
      <c r="F3496" s="266"/>
      <c r="G3496" s="266"/>
      <c r="H3496" s="266"/>
    </row>
    <row r="3497" spans="2:8" s="319" customFormat="1">
      <c r="B3497" s="566"/>
      <c r="C3497" s="546"/>
      <c r="D3497" s="546"/>
      <c r="F3497" s="266"/>
      <c r="G3497" s="266"/>
      <c r="H3497" s="266"/>
    </row>
    <row r="3498" spans="2:8" s="319" customFormat="1">
      <c r="B3498" s="566"/>
      <c r="C3498" s="546"/>
      <c r="D3498" s="546"/>
      <c r="F3498" s="266"/>
      <c r="G3498" s="266"/>
      <c r="H3498" s="266"/>
    </row>
    <row r="3499" spans="2:8" s="319" customFormat="1">
      <c r="B3499" s="566"/>
      <c r="C3499" s="546"/>
      <c r="D3499" s="546"/>
      <c r="F3499" s="266"/>
      <c r="G3499" s="266"/>
      <c r="H3499" s="266"/>
    </row>
    <row r="3500" spans="2:8" s="319" customFormat="1">
      <c r="B3500" s="566"/>
      <c r="C3500" s="546"/>
      <c r="D3500" s="546"/>
      <c r="F3500" s="266"/>
      <c r="G3500" s="266"/>
      <c r="H3500" s="266"/>
    </row>
    <row r="3501" spans="2:8" s="319" customFormat="1">
      <c r="B3501" s="566"/>
      <c r="C3501" s="546"/>
      <c r="D3501" s="546"/>
      <c r="F3501" s="266"/>
      <c r="G3501" s="266"/>
      <c r="H3501" s="266"/>
    </row>
    <row r="3502" spans="2:8" s="319" customFormat="1">
      <c r="B3502" s="566"/>
      <c r="C3502" s="546"/>
      <c r="D3502" s="546"/>
      <c r="F3502" s="266"/>
      <c r="G3502" s="266"/>
      <c r="H3502" s="266"/>
    </row>
    <row r="3503" spans="2:8" s="319" customFormat="1">
      <c r="B3503" s="566"/>
      <c r="C3503" s="546"/>
      <c r="D3503" s="546"/>
      <c r="F3503" s="266"/>
      <c r="G3503" s="266"/>
      <c r="H3503" s="266"/>
    </row>
    <row r="3504" spans="2:8" s="319" customFormat="1">
      <c r="B3504" s="566"/>
      <c r="C3504" s="546"/>
      <c r="D3504" s="546"/>
      <c r="F3504" s="266"/>
      <c r="G3504" s="266"/>
      <c r="H3504" s="266"/>
    </row>
    <row r="3505" spans="2:8" s="319" customFormat="1">
      <c r="B3505" s="566"/>
      <c r="C3505" s="546"/>
      <c r="D3505" s="546"/>
      <c r="F3505" s="266"/>
      <c r="G3505" s="266"/>
      <c r="H3505" s="266"/>
    </row>
    <row r="3506" spans="2:8" s="319" customFormat="1">
      <c r="B3506" s="566"/>
      <c r="C3506" s="546"/>
      <c r="D3506" s="546"/>
      <c r="F3506" s="266"/>
      <c r="G3506" s="266"/>
      <c r="H3506" s="266"/>
    </row>
    <row r="3507" spans="2:8" s="319" customFormat="1">
      <c r="B3507" s="566"/>
      <c r="C3507" s="546"/>
      <c r="D3507" s="546"/>
      <c r="F3507" s="266"/>
      <c r="G3507" s="266"/>
      <c r="H3507" s="266"/>
    </row>
    <row r="3508" spans="2:8" s="319" customFormat="1">
      <c r="B3508" s="566"/>
      <c r="C3508" s="546"/>
      <c r="D3508" s="546"/>
      <c r="F3508" s="266"/>
      <c r="G3508" s="266"/>
      <c r="H3508" s="266"/>
    </row>
    <row r="3509" spans="2:8" s="319" customFormat="1">
      <c r="B3509" s="566"/>
      <c r="C3509" s="546"/>
      <c r="D3509" s="546"/>
      <c r="F3509" s="266"/>
      <c r="G3509" s="266"/>
      <c r="H3509" s="266"/>
    </row>
    <row r="3510" spans="2:8" s="319" customFormat="1">
      <c r="B3510" s="566"/>
      <c r="C3510" s="546"/>
      <c r="D3510" s="546"/>
      <c r="F3510" s="266"/>
      <c r="G3510" s="266"/>
      <c r="H3510" s="266"/>
    </row>
    <row r="3511" spans="2:8" s="319" customFormat="1">
      <c r="B3511" s="566"/>
      <c r="C3511" s="546"/>
      <c r="D3511" s="546"/>
      <c r="F3511" s="266"/>
      <c r="G3511" s="266"/>
      <c r="H3511" s="266"/>
    </row>
    <row r="3512" spans="2:8" s="319" customFormat="1">
      <c r="B3512" s="566"/>
      <c r="C3512" s="546"/>
      <c r="D3512" s="546"/>
      <c r="F3512" s="266"/>
      <c r="G3512" s="266"/>
      <c r="H3512" s="266"/>
    </row>
    <row r="3513" spans="2:8" s="319" customFormat="1">
      <c r="B3513" s="566"/>
      <c r="C3513" s="546"/>
      <c r="D3513" s="546"/>
      <c r="F3513" s="266"/>
      <c r="G3513" s="266"/>
      <c r="H3513" s="266"/>
    </row>
    <row r="3514" spans="2:8" s="319" customFormat="1">
      <c r="B3514" s="566"/>
      <c r="C3514" s="546"/>
      <c r="D3514" s="546"/>
      <c r="F3514" s="266"/>
      <c r="G3514" s="266"/>
      <c r="H3514" s="266"/>
    </row>
    <row r="3515" spans="2:8" s="319" customFormat="1">
      <c r="B3515" s="566"/>
      <c r="C3515" s="546"/>
      <c r="D3515" s="546"/>
      <c r="F3515" s="266"/>
      <c r="G3515" s="266"/>
      <c r="H3515" s="266"/>
    </row>
    <row r="3516" spans="2:8" s="319" customFormat="1">
      <c r="B3516" s="566"/>
      <c r="C3516" s="546"/>
      <c r="D3516" s="546"/>
      <c r="F3516" s="266"/>
      <c r="G3516" s="266"/>
      <c r="H3516" s="266"/>
    </row>
    <row r="3517" spans="2:8" s="319" customFormat="1">
      <c r="B3517" s="566"/>
      <c r="C3517" s="546"/>
      <c r="D3517" s="546"/>
      <c r="F3517" s="266"/>
      <c r="G3517" s="266"/>
      <c r="H3517" s="266"/>
    </row>
    <row r="3518" spans="2:8" s="319" customFormat="1">
      <c r="B3518" s="566"/>
      <c r="C3518" s="546"/>
      <c r="D3518" s="546"/>
      <c r="F3518" s="266"/>
      <c r="G3518" s="266"/>
      <c r="H3518" s="266"/>
    </row>
    <row r="3519" spans="2:8" s="319" customFormat="1">
      <c r="B3519" s="566"/>
      <c r="C3519" s="546"/>
      <c r="D3519" s="546"/>
      <c r="F3519" s="266"/>
      <c r="G3519" s="266"/>
      <c r="H3519" s="266"/>
    </row>
    <row r="3520" spans="2:8" s="319" customFormat="1">
      <c r="B3520" s="566"/>
      <c r="C3520" s="546"/>
      <c r="D3520" s="546"/>
      <c r="F3520" s="266"/>
      <c r="G3520" s="266"/>
      <c r="H3520" s="266"/>
    </row>
    <row r="3521" spans="2:8" s="319" customFormat="1">
      <c r="B3521" s="566"/>
      <c r="C3521" s="546"/>
      <c r="D3521" s="546"/>
      <c r="F3521" s="266"/>
      <c r="G3521" s="266"/>
      <c r="H3521" s="266"/>
    </row>
    <row r="3522" spans="2:8" s="319" customFormat="1">
      <c r="B3522" s="566"/>
      <c r="C3522" s="546"/>
      <c r="D3522" s="546"/>
      <c r="F3522" s="266"/>
      <c r="G3522" s="266"/>
      <c r="H3522" s="266"/>
    </row>
    <row r="3523" spans="2:8" s="319" customFormat="1">
      <c r="B3523" s="566"/>
      <c r="C3523" s="546"/>
      <c r="D3523" s="546"/>
      <c r="F3523" s="266"/>
      <c r="G3523" s="266"/>
      <c r="H3523" s="266"/>
    </row>
    <row r="3524" spans="2:8" s="319" customFormat="1">
      <c r="B3524" s="566"/>
      <c r="C3524" s="546"/>
      <c r="D3524" s="546"/>
      <c r="F3524" s="266"/>
      <c r="G3524" s="266"/>
      <c r="H3524" s="266"/>
    </row>
    <row r="3525" spans="2:8" s="319" customFormat="1">
      <c r="B3525" s="566"/>
      <c r="C3525" s="546"/>
      <c r="D3525" s="546"/>
      <c r="F3525" s="266"/>
      <c r="G3525" s="266"/>
      <c r="H3525" s="266"/>
    </row>
    <row r="3526" spans="2:8" s="319" customFormat="1">
      <c r="B3526" s="566"/>
      <c r="C3526" s="546"/>
      <c r="D3526" s="546"/>
      <c r="F3526" s="266"/>
      <c r="G3526" s="266"/>
      <c r="H3526" s="266"/>
    </row>
    <row r="3527" spans="2:8" s="319" customFormat="1">
      <c r="B3527" s="566"/>
      <c r="C3527" s="546"/>
      <c r="D3527" s="546"/>
      <c r="F3527" s="266"/>
      <c r="G3527" s="266"/>
      <c r="H3527" s="266"/>
    </row>
    <row r="3528" spans="2:8" s="319" customFormat="1">
      <c r="B3528" s="566"/>
      <c r="C3528" s="546"/>
      <c r="D3528" s="546"/>
      <c r="F3528" s="266"/>
      <c r="G3528" s="266"/>
      <c r="H3528" s="266"/>
    </row>
    <row r="3529" spans="2:8" s="319" customFormat="1">
      <c r="B3529" s="566"/>
      <c r="C3529" s="546"/>
      <c r="D3529" s="546"/>
      <c r="F3529" s="266"/>
      <c r="G3529" s="266"/>
      <c r="H3529" s="266"/>
    </row>
    <row r="3530" spans="2:8" s="319" customFormat="1">
      <c r="B3530" s="566"/>
      <c r="C3530" s="546"/>
      <c r="D3530" s="546"/>
      <c r="F3530" s="266"/>
      <c r="G3530" s="266"/>
      <c r="H3530" s="266"/>
    </row>
    <row r="3531" spans="2:8" s="319" customFormat="1">
      <c r="B3531" s="566"/>
      <c r="C3531" s="546"/>
      <c r="D3531" s="546"/>
      <c r="F3531" s="266"/>
      <c r="G3531" s="266"/>
      <c r="H3531" s="266"/>
    </row>
    <row r="3532" spans="2:8" s="319" customFormat="1">
      <c r="B3532" s="566"/>
      <c r="C3532" s="546"/>
      <c r="D3532" s="546"/>
      <c r="F3532" s="266"/>
      <c r="G3532" s="266"/>
      <c r="H3532" s="266"/>
    </row>
    <row r="3533" spans="2:8" s="319" customFormat="1">
      <c r="B3533" s="566"/>
      <c r="C3533" s="546"/>
      <c r="D3533" s="546"/>
      <c r="F3533" s="266"/>
      <c r="G3533" s="266"/>
      <c r="H3533" s="266"/>
    </row>
    <row r="3534" spans="2:8" s="319" customFormat="1">
      <c r="B3534" s="566"/>
      <c r="C3534" s="546"/>
      <c r="D3534" s="546"/>
      <c r="F3534" s="266"/>
      <c r="G3534" s="266"/>
      <c r="H3534" s="266"/>
    </row>
    <row r="3535" spans="2:8" s="319" customFormat="1">
      <c r="B3535" s="566"/>
      <c r="C3535" s="546"/>
      <c r="D3535" s="546"/>
      <c r="F3535" s="266"/>
      <c r="G3535" s="266"/>
      <c r="H3535" s="266"/>
    </row>
    <row r="3536" spans="2:8" s="319" customFormat="1">
      <c r="B3536" s="566"/>
      <c r="C3536" s="546"/>
      <c r="D3536" s="546"/>
      <c r="F3536" s="266"/>
      <c r="G3536" s="266"/>
      <c r="H3536" s="266"/>
    </row>
    <row r="3537" spans="2:8" s="319" customFormat="1">
      <c r="B3537" s="566"/>
      <c r="C3537" s="546"/>
      <c r="D3537" s="546"/>
      <c r="F3537" s="266"/>
      <c r="G3537" s="266"/>
      <c r="H3537" s="266"/>
    </row>
    <row r="3538" spans="2:8" s="319" customFormat="1">
      <c r="B3538" s="566"/>
      <c r="C3538" s="546"/>
      <c r="D3538" s="546"/>
      <c r="F3538" s="266"/>
      <c r="G3538" s="266"/>
      <c r="H3538" s="266"/>
    </row>
    <row r="3539" spans="2:8" s="319" customFormat="1">
      <c r="B3539" s="566"/>
      <c r="C3539" s="546"/>
      <c r="D3539" s="546"/>
      <c r="F3539" s="266"/>
      <c r="G3539" s="266"/>
      <c r="H3539" s="266"/>
    </row>
    <row r="3540" spans="2:8" s="319" customFormat="1">
      <c r="B3540" s="566"/>
      <c r="C3540" s="546"/>
      <c r="D3540" s="546"/>
      <c r="F3540" s="266"/>
      <c r="G3540" s="266"/>
      <c r="H3540" s="266"/>
    </row>
    <row r="3541" spans="2:8" s="319" customFormat="1">
      <c r="B3541" s="566"/>
      <c r="C3541" s="546"/>
      <c r="D3541" s="546"/>
      <c r="F3541" s="266"/>
      <c r="G3541" s="266"/>
      <c r="H3541" s="266"/>
    </row>
    <row r="3542" spans="2:8" s="319" customFormat="1">
      <c r="B3542" s="566"/>
      <c r="C3542" s="546"/>
      <c r="D3542" s="546"/>
      <c r="F3542" s="266"/>
      <c r="G3542" s="266"/>
      <c r="H3542" s="266"/>
    </row>
    <row r="3543" spans="2:8" s="319" customFormat="1">
      <c r="B3543" s="566"/>
      <c r="C3543" s="546"/>
      <c r="D3543" s="546"/>
      <c r="F3543" s="266"/>
      <c r="G3543" s="266"/>
      <c r="H3543" s="266"/>
    </row>
    <row r="3544" spans="2:8" s="319" customFormat="1">
      <c r="B3544" s="566"/>
      <c r="C3544" s="546"/>
      <c r="D3544" s="546"/>
      <c r="F3544" s="266"/>
      <c r="G3544" s="266"/>
      <c r="H3544" s="266"/>
    </row>
    <row r="3545" spans="2:8" s="319" customFormat="1">
      <c r="B3545" s="566"/>
      <c r="C3545" s="546"/>
      <c r="D3545" s="546"/>
      <c r="F3545" s="266"/>
      <c r="G3545" s="266"/>
      <c r="H3545" s="266"/>
    </row>
    <row r="3546" spans="2:8" s="319" customFormat="1">
      <c r="B3546" s="566"/>
      <c r="C3546" s="546"/>
      <c r="D3546" s="546"/>
      <c r="F3546" s="266"/>
      <c r="G3546" s="266"/>
      <c r="H3546" s="266"/>
    </row>
    <row r="3547" spans="2:8" s="319" customFormat="1">
      <c r="B3547" s="566"/>
      <c r="C3547" s="546"/>
      <c r="D3547" s="546"/>
      <c r="F3547" s="266"/>
      <c r="G3547" s="266"/>
      <c r="H3547" s="266"/>
    </row>
    <row r="3548" spans="2:8" s="319" customFormat="1">
      <c r="B3548" s="566"/>
      <c r="C3548" s="546"/>
      <c r="D3548" s="546"/>
      <c r="F3548" s="266"/>
      <c r="G3548" s="266"/>
      <c r="H3548" s="266"/>
    </row>
    <row r="3549" spans="2:8" s="319" customFormat="1">
      <c r="B3549" s="566"/>
      <c r="C3549" s="546"/>
      <c r="D3549" s="546"/>
      <c r="F3549" s="266"/>
      <c r="G3549" s="266"/>
      <c r="H3549" s="266"/>
    </row>
    <row r="3550" spans="2:8" s="319" customFormat="1">
      <c r="B3550" s="566"/>
      <c r="C3550" s="546"/>
      <c r="D3550" s="546"/>
      <c r="F3550" s="266"/>
      <c r="G3550" s="266"/>
      <c r="H3550" s="266"/>
    </row>
    <row r="3551" spans="2:8" s="319" customFormat="1">
      <c r="B3551" s="566"/>
      <c r="C3551" s="546"/>
      <c r="D3551" s="546"/>
      <c r="F3551" s="266"/>
      <c r="G3551" s="266"/>
      <c r="H3551" s="266"/>
    </row>
    <row r="3552" spans="2:8" s="319" customFormat="1">
      <c r="B3552" s="566"/>
      <c r="C3552" s="546"/>
      <c r="D3552" s="546"/>
      <c r="F3552" s="266"/>
      <c r="G3552" s="266"/>
      <c r="H3552" s="266"/>
    </row>
    <row r="3553" spans="2:8" s="319" customFormat="1">
      <c r="B3553" s="566"/>
      <c r="C3553" s="546"/>
      <c r="D3553" s="546"/>
      <c r="F3553" s="266"/>
      <c r="G3553" s="266"/>
      <c r="H3553" s="266"/>
    </row>
    <row r="3554" spans="2:8" s="319" customFormat="1">
      <c r="B3554" s="566"/>
      <c r="C3554" s="546"/>
      <c r="D3554" s="546"/>
      <c r="F3554" s="266"/>
      <c r="G3554" s="266"/>
      <c r="H3554" s="266"/>
    </row>
    <row r="3555" spans="2:8" s="319" customFormat="1">
      <c r="B3555" s="566"/>
      <c r="C3555" s="546"/>
      <c r="D3555" s="546"/>
      <c r="F3555" s="266"/>
      <c r="G3555" s="266"/>
      <c r="H3555" s="266"/>
    </row>
    <row r="3556" spans="2:8" s="319" customFormat="1">
      <c r="B3556" s="566"/>
      <c r="C3556" s="546"/>
      <c r="D3556" s="546"/>
      <c r="F3556" s="266"/>
      <c r="G3556" s="266"/>
      <c r="H3556" s="266"/>
    </row>
    <row r="3557" spans="2:8" s="319" customFormat="1">
      <c r="B3557" s="566"/>
      <c r="C3557" s="546"/>
      <c r="D3557" s="546"/>
      <c r="F3557" s="266"/>
      <c r="G3557" s="266"/>
      <c r="H3557" s="266"/>
    </row>
    <row r="3558" spans="2:8" s="319" customFormat="1">
      <c r="B3558" s="566"/>
      <c r="C3558" s="546"/>
      <c r="D3558" s="546"/>
      <c r="F3558" s="266"/>
      <c r="G3558" s="266"/>
      <c r="H3558" s="266"/>
    </row>
    <row r="3559" spans="2:8" s="319" customFormat="1">
      <c r="B3559" s="566"/>
      <c r="C3559" s="546"/>
      <c r="D3559" s="546"/>
      <c r="F3559" s="266"/>
      <c r="G3559" s="266"/>
      <c r="H3559" s="266"/>
    </row>
    <row r="3560" spans="2:8" s="319" customFormat="1">
      <c r="B3560" s="566"/>
      <c r="C3560" s="546"/>
      <c r="D3560" s="546"/>
      <c r="F3560" s="266"/>
      <c r="G3560" s="266"/>
      <c r="H3560" s="266"/>
    </row>
    <row r="3561" spans="2:8" s="319" customFormat="1">
      <c r="B3561" s="566"/>
      <c r="C3561" s="546"/>
      <c r="D3561" s="546"/>
      <c r="F3561" s="266"/>
      <c r="G3561" s="266"/>
      <c r="H3561" s="266"/>
    </row>
    <row r="3562" spans="2:8" s="319" customFormat="1">
      <c r="B3562" s="566"/>
      <c r="C3562" s="546"/>
      <c r="D3562" s="546"/>
      <c r="F3562" s="266"/>
      <c r="G3562" s="266"/>
      <c r="H3562" s="266"/>
    </row>
    <row r="3563" spans="2:8" s="319" customFormat="1">
      <c r="B3563" s="566"/>
      <c r="C3563" s="546"/>
      <c r="D3563" s="546"/>
      <c r="F3563" s="266"/>
      <c r="G3563" s="266"/>
      <c r="H3563" s="266"/>
    </row>
    <row r="3564" spans="2:8" s="319" customFormat="1">
      <c r="B3564" s="566"/>
      <c r="C3564" s="546"/>
      <c r="D3564" s="546"/>
      <c r="F3564" s="266"/>
      <c r="G3564" s="266"/>
      <c r="H3564" s="266"/>
    </row>
    <row r="3565" spans="2:8" s="319" customFormat="1">
      <c r="B3565" s="566"/>
      <c r="C3565" s="546"/>
      <c r="D3565" s="546"/>
      <c r="F3565" s="266"/>
      <c r="G3565" s="266"/>
      <c r="H3565" s="266"/>
    </row>
    <row r="3566" spans="2:8" s="319" customFormat="1">
      <c r="B3566" s="566"/>
      <c r="C3566" s="546"/>
      <c r="D3566" s="546"/>
      <c r="F3566" s="266"/>
      <c r="G3566" s="266"/>
      <c r="H3566" s="266"/>
    </row>
    <row r="3567" spans="2:8" s="319" customFormat="1">
      <c r="B3567" s="566"/>
      <c r="C3567" s="546"/>
      <c r="D3567" s="546"/>
      <c r="F3567" s="266"/>
      <c r="G3567" s="266"/>
      <c r="H3567" s="266"/>
    </row>
    <row r="3568" spans="2:8" s="319" customFormat="1">
      <c r="B3568" s="566"/>
      <c r="C3568" s="546"/>
      <c r="D3568" s="546"/>
      <c r="F3568" s="266"/>
      <c r="G3568" s="266"/>
      <c r="H3568" s="266"/>
    </row>
    <row r="3569" spans="2:8" s="319" customFormat="1">
      <c r="B3569" s="566"/>
      <c r="C3569" s="546"/>
      <c r="D3569" s="546"/>
      <c r="F3569" s="266"/>
      <c r="G3569" s="266"/>
      <c r="H3569" s="266"/>
    </row>
    <row r="3570" spans="2:8" s="319" customFormat="1">
      <c r="B3570" s="566"/>
      <c r="C3570" s="546"/>
      <c r="D3570" s="546"/>
      <c r="F3570" s="266"/>
      <c r="G3570" s="266"/>
      <c r="H3570" s="266"/>
    </row>
    <row r="3571" spans="2:8" s="319" customFormat="1">
      <c r="B3571" s="566"/>
      <c r="C3571" s="546"/>
      <c r="D3571" s="546"/>
      <c r="F3571" s="266"/>
      <c r="G3571" s="266"/>
      <c r="H3571" s="266"/>
    </row>
    <row r="3572" spans="2:8" s="319" customFormat="1">
      <c r="B3572" s="566"/>
      <c r="C3572" s="546"/>
      <c r="D3572" s="546"/>
      <c r="F3572" s="266"/>
      <c r="G3572" s="266"/>
      <c r="H3572" s="266"/>
    </row>
    <row r="3573" spans="2:8" s="319" customFormat="1">
      <c r="B3573" s="566"/>
      <c r="C3573" s="546"/>
      <c r="D3573" s="546"/>
      <c r="F3573" s="266"/>
      <c r="G3573" s="266"/>
      <c r="H3573" s="266"/>
    </row>
    <row r="3574" spans="2:8" s="319" customFormat="1">
      <c r="B3574" s="566"/>
      <c r="C3574" s="546"/>
      <c r="D3574" s="546"/>
      <c r="F3574" s="266"/>
      <c r="G3574" s="266"/>
      <c r="H3574" s="266"/>
    </row>
    <row r="3575" spans="2:8" s="319" customFormat="1">
      <c r="B3575" s="566"/>
      <c r="C3575" s="546"/>
      <c r="D3575" s="546"/>
      <c r="F3575" s="266"/>
      <c r="G3575" s="266"/>
      <c r="H3575" s="266"/>
    </row>
    <row r="3576" spans="2:8" s="319" customFormat="1">
      <c r="B3576" s="566"/>
      <c r="C3576" s="546"/>
      <c r="D3576" s="546"/>
      <c r="F3576" s="266"/>
      <c r="G3576" s="266"/>
      <c r="H3576" s="266"/>
    </row>
    <row r="3577" spans="2:8" s="319" customFormat="1">
      <c r="B3577" s="566"/>
      <c r="C3577" s="546"/>
      <c r="D3577" s="546"/>
      <c r="F3577" s="266"/>
      <c r="G3577" s="266"/>
      <c r="H3577" s="266"/>
    </row>
    <row r="3578" spans="2:8" s="319" customFormat="1">
      <c r="B3578" s="566"/>
      <c r="C3578" s="546"/>
      <c r="D3578" s="546"/>
      <c r="F3578" s="266"/>
      <c r="G3578" s="266"/>
      <c r="H3578" s="266"/>
    </row>
    <row r="3579" spans="2:8" s="319" customFormat="1">
      <c r="B3579" s="566"/>
      <c r="C3579" s="546"/>
      <c r="D3579" s="546"/>
      <c r="F3579" s="266"/>
      <c r="G3579" s="266"/>
      <c r="H3579" s="266"/>
    </row>
    <row r="3580" spans="2:8" s="319" customFormat="1">
      <c r="B3580" s="566"/>
      <c r="C3580" s="546"/>
      <c r="D3580" s="546"/>
      <c r="F3580" s="266"/>
      <c r="G3580" s="266"/>
      <c r="H3580" s="266"/>
    </row>
    <row r="3581" spans="2:8" s="319" customFormat="1">
      <c r="B3581" s="566"/>
      <c r="C3581" s="546"/>
      <c r="D3581" s="546"/>
      <c r="F3581" s="266"/>
      <c r="G3581" s="266"/>
      <c r="H3581" s="266"/>
    </row>
    <row r="3582" spans="2:8" s="319" customFormat="1">
      <c r="B3582" s="566"/>
      <c r="C3582" s="546"/>
      <c r="D3582" s="546"/>
      <c r="F3582" s="266"/>
      <c r="G3582" s="266"/>
      <c r="H3582" s="266"/>
    </row>
    <row r="3583" spans="2:8" s="319" customFormat="1">
      <c r="B3583" s="566"/>
      <c r="C3583" s="546"/>
      <c r="D3583" s="546"/>
      <c r="F3583" s="266"/>
      <c r="G3583" s="266"/>
      <c r="H3583" s="266"/>
    </row>
    <row r="3584" spans="2:8" s="319" customFormat="1">
      <c r="B3584" s="566"/>
      <c r="C3584" s="546"/>
      <c r="D3584" s="546"/>
      <c r="F3584" s="266"/>
      <c r="G3584" s="266"/>
      <c r="H3584" s="266"/>
    </row>
    <row r="3585" spans="2:8" s="319" customFormat="1">
      <c r="B3585" s="566"/>
      <c r="C3585" s="546"/>
      <c r="D3585" s="546"/>
      <c r="F3585" s="266"/>
      <c r="G3585" s="266"/>
      <c r="H3585" s="266"/>
    </row>
    <row r="3586" spans="2:8" s="319" customFormat="1">
      <c r="B3586" s="566"/>
      <c r="C3586" s="546"/>
      <c r="D3586" s="546"/>
      <c r="F3586" s="266"/>
      <c r="G3586" s="266"/>
      <c r="H3586" s="266"/>
    </row>
    <row r="3587" spans="2:8" s="319" customFormat="1">
      <c r="B3587" s="566"/>
      <c r="C3587" s="546"/>
      <c r="D3587" s="546"/>
      <c r="F3587" s="266"/>
      <c r="G3587" s="266"/>
      <c r="H3587" s="266"/>
    </row>
    <row r="3588" spans="2:8" s="319" customFormat="1">
      <c r="B3588" s="566"/>
      <c r="C3588" s="546"/>
      <c r="D3588" s="546"/>
      <c r="F3588" s="266"/>
      <c r="G3588" s="266"/>
      <c r="H3588" s="266"/>
    </row>
    <row r="3589" spans="2:8" s="319" customFormat="1">
      <c r="B3589" s="566"/>
      <c r="C3589" s="546"/>
      <c r="D3589" s="546"/>
      <c r="F3589" s="266"/>
      <c r="G3589" s="266"/>
      <c r="H3589" s="266"/>
    </row>
    <row r="3590" spans="2:8" s="319" customFormat="1">
      <c r="B3590" s="566"/>
      <c r="C3590" s="546"/>
      <c r="D3590" s="546"/>
      <c r="F3590" s="266"/>
      <c r="G3590" s="266"/>
      <c r="H3590" s="266"/>
    </row>
    <row r="3591" spans="2:8" s="319" customFormat="1">
      <c r="B3591" s="566"/>
      <c r="C3591" s="546"/>
      <c r="D3591" s="546"/>
      <c r="F3591" s="266"/>
      <c r="G3591" s="266"/>
      <c r="H3591" s="266"/>
    </row>
    <row r="3592" spans="2:8" s="319" customFormat="1">
      <c r="B3592" s="566"/>
      <c r="C3592" s="546"/>
      <c r="D3592" s="546"/>
      <c r="F3592" s="266"/>
      <c r="G3592" s="266"/>
      <c r="H3592" s="266"/>
    </row>
    <row r="3593" spans="2:8" s="319" customFormat="1">
      <c r="B3593" s="566"/>
      <c r="C3593" s="546"/>
      <c r="D3593" s="546"/>
      <c r="F3593" s="266"/>
      <c r="G3593" s="266"/>
      <c r="H3593" s="266"/>
    </row>
    <row r="3594" spans="2:8" s="319" customFormat="1">
      <c r="B3594" s="566"/>
      <c r="C3594" s="546"/>
      <c r="D3594" s="546"/>
      <c r="F3594" s="266"/>
      <c r="G3594" s="266"/>
      <c r="H3594" s="266"/>
    </row>
    <row r="3595" spans="2:8" s="319" customFormat="1">
      <c r="B3595" s="566"/>
      <c r="C3595" s="546"/>
      <c r="D3595" s="546"/>
      <c r="F3595" s="266"/>
      <c r="G3595" s="266"/>
      <c r="H3595" s="266"/>
    </row>
    <row r="3596" spans="2:8" s="319" customFormat="1">
      <c r="B3596" s="566"/>
      <c r="C3596" s="546"/>
      <c r="D3596" s="546"/>
      <c r="F3596" s="266"/>
      <c r="G3596" s="266"/>
      <c r="H3596" s="266"/>
    </row>
    <row r="3597" spans="2:8" s="319" customFormat="1">
      <c r="B3597" s="566"/>
      <c r="C3597" s="546"/>
      <c r="D3597" s="546"/>
      <c r="F3597" s="266"/>
      <c r="G3597" s="266"/>
      <c r="H3597" s="266"/>
    </row>
    <row r="3598" spans="2:8" s="319" customFormat="1">
      <c r="B3598" s="566"/>
      <c r="C3598" s="546"/>
      <c r="D3598" s="546"/>
      <c r="F3598" s="266"/>
      <c r="G3598" s="266"/>
      <c r="H3598" s="266"/>
    </row>
    <row r="3599" spans="2:8" s="319" customFormat="1">
      <c r="B3599" s="566"/>
      <c r="C3599" s="546"/>
      <c r="D3599" s="546"/>
      <c r="F3599" s="266"/>
      <c r="G3599" s="266"/>
      <c r="H3599" s="266"/>
    </row>
    <row r="3600" spans="2:8" s="319" customFormat="1">
      <c r="B3600" s="566"/>
      <c r="C3600" s="546"/>
      <c r="D3600" s="546"/>
      <c r="F3600" s="266"/>
      <c r="G3600" s="266"/>
      <c r="H3600" s="266"/>
    </row>
    <row r="3601" spans="2:8" s="319" customFormat="1">
      <c r="B3601" s="566"/>
      <c r="C3601" s="546"/>
      <c r="D3601" s="546"/>
      <c r="F3601" s="266"/>
      <c r="G3601" s="266"/>
      <c r="H3601" s="266"/>
    </row>
    <row r="3602" spans="2:8" s="319" customFormat="1">
      <c r="B3602" s="566"/>
      <c r="C3602" s="546"/>
      <c r="D3602" s="546"/>
      <c r="F3602" s="266"/>
      <c r="G3602" s="266"/>
      <c r="H3602" s="266"/>
    </row>
    <row r="3603" spans="2:8" s="319" customFormat="1">
      <c r="B3603" s="566"/>
      <c r="C3603" s="546"/>
      <c r="D3603" s="546"/>
      <c r="F3603" s="266"/>
      <c r="G3603" s="266"/>
      <c r="H3603" s="266"/>
    </row>
    <row r="3604" spans="2:8" s="319" customFormat="1">
      <c r="B3604" s="566"/>
      <c r="C3604" s="546"/>
      <c r="D3604" s="546"/>
      <c r="F3604" s="266"/>
      <c r="G3604" s="266"/>
      <c r="H3604" s="266"/>
    </row>
    <row r="3605" spans="2:8" s="319" customFormat="1">
      <c r="B3605" s="566"/>
      <c r="C3605" s="546"/>
      <c r="D3605" s="546"/>
      <c r="F3605" s="266"/>
      <c r="G3605" s="266"/>
      <c r="H3605" s="266"/>
    </row>
    <row r="3606" spans="2:8" s="319" customFormat="1">
      <c r="B3606" s="566"/>
      <c r="C3606" s="546"/>
      <c r="D3606" s="546"/>
      <c r="F3606" s="266"/>
      <c r="G3606" s="266"/>
      <c r="H3606" s="266"/>
    </row>
    <row r="3607" spans="2:8" s="319" customFormat="1">
      <c r="B3607" s="566"/>
      <c r="C3607" s="546"/>
      <c r="D3607" s="546"/>
      <c r="F3607" s="266"/>
      <c r="G3607" s="266"/>
      <c r="H3607" s="266"/>
    </row>
    <row r="3608" spans="2:8" s="319" customFormat="1">
      <c r="B3608" s="566"/>
      <c r="C3608" s="546"/>
      <c r="D3608" s="546"/>
      <c r="F3608" s="266"/>
      <c r="G3608" s="266"/>
      <c r="H3608" s="266"/>
    </row>
    <row r="3609" spans="2:8" s="319" customFormat="1">
      <c r="B3609" s="566"/>
      <c r="C3609" s="546"/>
      <c r="D3609" s="546"/>
      <c r="F3609" s="266"/>
      <c r="G3609" s="266"/>
      <c r="H3609" s="266"/>
    </row>
    <row r="3610" spans="2:8" s="319" customFormat="1">
      <c r="B3610" s="566"/>
      <c r="C3610" s="546"/>
      <c r="D3610" s="546"/>
      <c r="F3610" s="266"/>
      <c r="G3610" s="266"/>
      <c r="H3610" s="266"/>
    </row>
    <row r="3611" spans="2:8" s="319" customFormat="1">
      <c r="B3611" s="566"/>
      <c r="C3611" s="546"/>
      <c r="D3611" s="546"/>
      <c r="F3611" s="266"/>
      <c r="G3611" s="266"/>
      <c r="H3611" s="266"/>
    </row>
    <row r="3612" spans="2:8" s="319" customFormat="1">
      <c r="B3612" s="566"/>
      <c r="C3612" s="546"/>
      <c r="D3612" s="546"/>
      <c r="F3612" s="266"/>
      <c r="G3612" s="266"/>
      <c r="H3612" s="266"/>
    </row>
    <row r="3613" spans="2:8" s="319" customFormat="1">
      <c r="B3613" s="566"/>
      <c r="C3613" s="546"/>
      <c r="D3613" s="546"/>
      <c r="F3613" s="266"/>
      <c r="G3613" s="266"/>
      <c r="H3613" s="266"/>
    </row>
    <row r="3614" spans="2:8" s="319" customFormat="1">
      <c r="B3614" s="566"/>
      <c r="C3614" s="546"/>
      <c r="D3614" s="546"/>
      <c r="F3614" s="266"/>
      <c r="G3614" s="266"/>
      <c r="H3614" s="266"/>
    </row>
    <row r="3615" spans="2:8" s="319" customFormat="1">
      <c r="B3615" s="566"/>
      <c r="C3615" s="546"/>
      <c r="D3615" s="546"/>
      <c r="F3615" s="266"/>
      <c r="G3615" s="266"/>
      <c r="H3615" s="266"/>
    </row>
    <row r="3616" spans="2:8" s="319" customFormat="1">
      <c r="B3616" s="566"/>
      <c r="C3616" s="546"/>
      <c r="D3616" s="546"/>
      <c r="F3616" s="266"/>
      <c r="G3616" s="266"/>
      <c r="H3616" s="266"/>
    </row>
    <row r="3617" spans="2:8" s="319" customFormat="1">
      <c r="B3617" s="566"/>
      <c r="C3617" s="546"/>
      <c r="D3617" s="546"/>
      <c r="F3617" s="266"/>
      <c r="G3617" s="266"/>
      <c r="H3617" s="266"/>
    </row>
    <row r="3618" spans="2:8" s="319" customFormat="1">
      <c r="B3618" s="566"/>
      <c r="C3618" s="546"/>
      <c r="D3618" s="546"/>
      <c r="F3618" s="266"/>
      <c r="G3618" s="266"/>
      <c r="H3618" s="266"/>
    </row>
    <row r="3619" spans="2:8" s="319" customFormat="1">
      <c r="B3619" s="566"/>
      <c r="C3619" s="546"/>
      <c r="D3619" s="546"/>
      <c r="F3619" s="266"/>
      <c r="G3619" s="266"/>
      <c r="H3619" s="266"/>
    </row>
    <row r="3620" spans="2:8" s="319" customFormat="1">
      <c r="B3620" s="566"/>
      <c r="C3620" s="546"/>
      <c r="D3620" s="546"/>
      <c r="F3620" s="266"/>
      <c r="G3620" s="266"/>
      <c r="H3620" s="266"/>
    </row>
    <row r="3621" spans="2:8" s="319" customFormat="1">
      <c r="B3621" s="566"/>
      <c r="C3621" s="546"/>
      <c r="D3621" s="546"/>
      <c r="F3621" s="266"/>
      <c r="G3621" s="266"/>
      <c r="H3621" s="266"/>
    </row>
    <row r="3622" spans="2:8" s="319" customFormat="1">
      <c r="B3622" s="566"/>
      <c r="C3622" s="546"/>
      <c r="D3622" s="546"/>
      <c r="F3622" s="266"/>
      <c r="G3622" s="266"/>
      <c r="H3622" s="266"/>
    </row>
    <row r="3623" spans="2:8" s="319" customFormat="1">
      <c r="B3623" s="566"/>
      <c r="C3623" s="546"/>
      <c r="D3623" s="546"/>
      <c r="F3623" s="266"/>
      <c r="G3623" s="266"/>
      <c r="H3623" s="266"/>
    </row>
    <row r="3624" spans="2:8" s="319" customFormat="1">
      <c r="B3624" s="566"/>
      <c r="C3624" s="546"/>
      <c r="D3624" s="546"/>
      <c r="F3624" s="266"/>
      <c r="G3624" s="266"/>
      <c r="H3624" s="266"/>
    </row>
    <row r="3625" spans="2:8" s="319" customFormat="1">
      <c r="B3625" s="566"/>
      <c r="C3625" s="546"/>
      <c r="D3625" s="546"/>
      <c r="F3625" s="266"/>
      <c r="G3625" s="266"/>
      <c r="H3625" s="266"/>
    </row>
    <row r="3626" spans="2:8" s="319" customFormat="1">
      <c r="B3626" s="566"/>
      <c r="C3626" s="546"/>
      <c r="D3626" s="546"/>
      <c r="F3626" s="266"/>
      <c r="G3626" s="266"/>
      <c r="H3626" s="266"/>
    </row>
    <row r="3627" spans="2:8" s="319" customFormat="1">
      <c r="B3627" s="566"/>
      <c r="C3627" s="546"/>
      <c r="D3627" s="546"/>
      <c r="F3627" s="266"/>
      <c r="G3627" s="266"/>
      <c r="H3627" s="266"/>
    </row>
    <row r="3628" spans="2:8" s="319" customFormat="1">
      <c r="B3628" s="566"/>
      <c r="C3628" s="546"/>
      <c r="D3628" s="546"/>
      <c r="F3628" s="266"/>
      <c r="G3628" s="266"/>
      <c r="H3628" s="266"/>
    </row>
    <row r="3629" spans="2:8" s="319" customFormat="1">
      <c r="B3629" s="566"/>
      <c r="C3629" s="546"/>
      <c r="D3629" s="546"/>
      <c r="F3629" s="266"/>
      <c r="G3629" s="266"/>
      <c r="H3629" s="266"/>
    </row>
    <row r="3630" spans="2:8" s="319" customFormat="1">
      <c r="B3630" s="566"/>
      <c r="C3630" s="546"/>
      <c r="D3630" s="546"/>
      <c r="F3630" s="266"/>
      <c r="G3630" s="266"/>
      <c r="H3630" s="266"/>
    </row>
    <row r="3631" spans="2:8" s="319" customFormat="1">
      <c r="B3631" s="566"/>
      <c r="C3631" s="546"/>
      <c r="D3631" s="546"/>
      <c r="F3631" s="266"/>
      <c r="G3631" s="266"/>
      <c r="H3631" s="266"/>
    </row>
    <row r="3632" spans="2:8" s="319" customFormat="1">
      <c r="B3632" s="566"/>
      <c r="C3632" s="546"/>
      <c r="D3632" s="546"/>
      <c r="F3632" s="266"/>
      <c r="G3632" s="266"/>
      <c r="H3632" s="266"/>
    </row>
    <row r="3633" spans="2:8" s="319" customFormat="1">
      <c r="B3633" s="566"/>
      <c r="C3633" s="546"/>
      <c r="D3633" s="546"/>
      <c r="F3633" s="266"/>
      <c r="G3633" s="266"/>
      <c r="H3633" s="266"/>
    </row>
    <row r="3634" spans="2:8" s="319" customFormat="1">
      <c r="B3634" s="566"/>
      <c r="C3634" s="546"/>
      <c r="D3634" s="546"/>
      <c r="F3634" s="266"/>
      <c r="G3634" s="266"/>
      <c r="H3634" s="266"/>
    </row>
    <row r="3635" spans="2:8" s="319" customFormat="1">
      <c r="B3635" s="566"/>
      <c r="C3635" s="546"/>
      <c r="D3635" s="546"/>
      <c r="F3635" s="266"/>
      <c r="G3635" s="266"/>
      <c r="H3635" s="266"/>
    </row>
    <row r="3636" spans="2:8" s="319" customFormat="1">
      <c r="B3636" s="566"/>
      <c r="C3636" s="546"/>
      <c r="D3636" s="546"/>
      <c r="F3636" s="266"/>
      <c r="G3636" s="266"/>
      <c r="H3636" s="266"/>
    </row>
    <row r="3637" spans="2:8" s="319" customFormat="1">
      <c r="B3637" s="566"/>
      <c r="C3637" s="546"/>
      <c r="D3637" s="546"/>
      <c r="F3637" s="266"/>
      <c r="G3637" s="266"/>
      <c r="H3637" s="266"/>
    </row>
    <row r="3638" spans="2:8" s="319" customFormat="1">
      <c r="B3638" s="566"/>
      <c r="C3638" s="546"/>
      <c r="D3638" s="546"/>
      <c r="F3638" s="266"/>
      <c r="G3638" s="266"/>
      <c r="H3638" s="266"/>
    </row>
    <row r="3639" spans="2:8" s="319" customFormat="1">
      <c r="B3639" s="566"/>
      <c r="C3639" s="546"/>
      <c r="D3639" s="546"/>
      <c r="F3639" s="266"/>
      <c r="G3639" s="266"/>
      <c r="H3639" s="266"/>
    </row>
    <row r="3640" spans="2:8" s="319" customFormat="1">
      <c r="B3640" s="566"/>
      <c r="C3640" s="546"/>
      <c r="D3640" s="546"/>
      <c r="F3640" s="266"/>
      <c r="G3640" s="266"/>
      <c r="H3640" s="266"/>
    </row>
    <row r="3641" spans="2:8" s="319" customFormat="1">
      <c r="B3641" s="566"/>
      <c r="C3641" s="546"/>
      <c r="D3641" s="546"/>
      <c r="F3641" s="266"/>
      <c r="G3641" s="266"/>
      <c r="H3641" s="266"/>
    </row>
    <row r="3642" spans="2:8" s="319" customFormat="1">
      <c r="B3642" s="566"/>
      <c r="C3642" s="546"/>
      <c r="D3642" s="546"/>
      <c r="F3642" s="266"/>
      <c r="G3642" s="266"/>
      <c r="H3642" s="266"/>
    </row>
    <row r="3643" spans="2:8" s="319" customFormat="1">
      <c r="B3643" s="566"/>
      <c r="C3643" s="546"/>
      <c r="D3643" s="546"/>
      <c r="F3643" s="266"/>
      <c r="G3643" s="266"/>
      <c r="H3643" s="266"/>
    </row>
    <row r="3644" spans="2:8" s="319" customFormat="1">
      <c r="B3644" s="566"/>
      <c r="C3644" s="546"/>
      <c r="D3644" s="546"/>
      <c r="F3644" s="266"/>
      <c r="G3644" s="266"/>
      <c r="H3644" s="266"/>
    </row>
    <row r="3645" spans="2:8" s="319" customFormat="1">
      <c r="B3645" s="566"/>
      <c r="C3645" s="546"/>
      <c r="D3645" s="546"/>
      <c r="F3645" s="266"/>
      <c r="G3645" s="266"/>
      <c r="H3645" s="266"/>
    </row>
    <row r="3646" spans="2:8" s="319" customFormat="1">
      <c r="B3646" s="566"/>
      <c r="C3646" s="546"/>
      <c r="D3646" s="546"/>
      <c r="F3646" s="266"/>
      <c r="G3646" s="266"/>
      <c r="H3646" s="266"/>
    </row>
    <row r="3647" spans="2:8" s="319" customFormat="1">
      <c r="B3647" s="566"/>
      <c r="C3647" s="546"/>
      <c r="D3647" s="546"/>
      <c r="F3647" s="266"/>
      <c r="G3647" s="266"/>
      <c r="H3647" s="266"/>
    </row>
    <row r="3648" spans="2:8" s="319" customFormat="1">
      <c r="B3648" s="566"/>
      <c r="C3648" s="546"/>
      <c r="D3648" s="546"/>
      <c r="F3648" s="266"/>
      <c r="G3648" s="266"/>
      <c r="H3648" s="266"/>
    </row>
    <row r="3649" spans="2:8" s="319" customFormat="1">
      <c r="B3649" s="566"/>
      <c r="C3649" s="546"/>
      <c r="D3649" s="546"/>
      <c r="F3649" s="266"/>
      <c r="G3649" s="266"/>
      <c r="H3649" s="266"/>
    </row>
    <row r="3650" spans="2:8" s="319" customFormat="1">
      <c r="B3650" s="566"/>
      <c r="C3650" s="546"/>
      <c r="D3650" s="546"/>
      <c r="F3650" s="266"/>
      <c r="G3650" s="266"/>
      <c r="H3650" s="266"/>
    </row>
    <row r="3651" spans="2:8" s="319" customFormat="1">
      <c r="B3651" s="566"/>
      <c r="C3651" s="546"/>
      <c r="D3651" s="546"/>
      <c r="F3651" s="266"/>
      <c r="G3651" s="266"/>
      <c r="H3651" s="266"/>
    </row>
    <row r="3652" spans="2:8" s="319" customFormat="1">
      <c r="B3652" s="566"/>
      <c r="C3652" s="546"/>
      <c r="D3652" s="546"/>
      <c r="F3652" s="266"/>
      <c r="G3652" s="266"/>
      <c r="H3652" s="266"/>
    </row>
    <row r="3653" spans="2:8" s="319" customFormat="1">
      <c r="B3653" s="566"/>
      <c r="C3653" s="546"/>
      <c r="D3653" s="546"/>
      <c r="F3653" s="266"/>
      <c r="G3653" s="266"/>
      <c r="H3653" s="266"/>
    </row>
    <row r="3654" spans="2:8" s="319" customFormat="1">
      <c r="B3654" s="566"/>
      <c r="C3654" s="546"/>
      <c r="D3654" s="546"/>
      <c r="F3654" s="266"/>
      <c r="G3654" s="266"/>
      <c r="H3654" s="266"/>
    </row>
    <row r="3655" spans="2:8" s="319" customFormat="1">
      <c r="B3655" s="566"/>
      <c r="C3655" s="546"/>
      <c r="D3655" s="546"/>
      <c r="F3655" s="266"/>
      <c r="G3655" s="266"/>
      <c r="H3655" s="266"/>
    </row>
    <row r="3656" spans="2:8" s="319" customFormat="1">
      <c r="B3656" s="566"/>
      <c r="C3656" s="546"/>
      <c r="D3656" s="546"/>
      <c r="F3656" s="266"/>
      <c r="G3656" s="266"/>
      <c r="H3656" s="266"/>
    </row>
    <row r="3657" spans="2:8" s="319" customFormat="1">
      <c r="B3657" s="566"/>
      <c r="C3657" s="546"/>
      <c r="D3657" s="546"/>
      <c r="F3657" s="266"/>
      <c r="G3657" s="266"/>
      <c r="H3657" s="266"/>
    </row>
    <row r="3658" spans="2:8" s="319" customFormat="1">
      <c r="B3658" s="566"/>
      <c r="C3658" s="546"/>
      <c r="D3658" s="546"/>
      <c r="F3658" s="266"/>
      <c r="G3658" s="266"/>
      <c r="H3658" s="266"/>
    </row>
    <row r="3659" spans="2:8" s="319" customFormat="1">
      <c r="B3659" s="566"/>
      <c r="C3659" s="546"/>
      <c r="D3659" s="546"/>
      <c r="F3659" s="266"/>
      <c r="G3659" s="266"/>
      <c r="H3659" s="266"/>
    </row>
    <row r="3660" spans="2:8" s="319" customFormat="1">
      <c r="B3660" s="566"/>
      <c r="C3660" s="546"/>
      <c r="D3660" s="546"/>
      <c r="F3660" s="266"/>
      <c r="G3660" s="266"/>
      <c r="H3660" s="266"/>
    </row>
    <row r="3661" spans="2:8" s="319" customFormat="1">
      <c r="B3661" s="566"/>
      <c r="C3661" s="546"/>
      <c r="D3661" s="546"/>
      <c r="F3661" s="266"/>
      <c r="G3661" s="266"/>
      <c r="H3661" s="266"/>
    </row>
    <row r="3662" spans="2:8" s="319" customFormat="1">
      <c r="B3662" s="566"/>
      <c r="C3662" s="546"/>
      <c r="D3662" s="546"/>
      <c r="F3662" s="266"/>
      <c r="G3662" s="266"/>
      <c r="H3662" s="266"/>
    </row>
    <row r="3663" spans="2:8" s="319" customFormat="1">
      <c r="B3663" s="566"/>
      <c r="C3663" s="546"/>
      <c r="D3663" s="546"/>
      <c r="F3663" s="266"/>
      <c r="G3663" s="266"/>
      <c r="H3663" s="266"/>
    </row>
    <row r="3664" spans="2:8" s="319" customFormat="1">
      <c r="B3664" s="566"/>
      <c r="C3664" s="546"/>
      <c r="D3664" s="546"/>
      <c r="F3664" s="266"/>
      <c r="G3664" s="266"/>
      <c r="H3664" s="266"/>
    </row>
    <row r="3665" spans="2:8" s="319" customFormat="1">
      <c r="B3665" s="566"/>
      <c r="C3665" s="546"/>
      <c r="D3665" s="546"/>
      <c r="F3665" s="266"/>
      <c r="G3665" s="266"/>
      <c r="H3665" s="266"/>
    </row>
    <row r="3666" spans="2:8" s="319" customFormat="1">
      <c r="B3666" s="566"/>
      <c r="C3666" s="546"/>
      <c r="D3666" s="546"/>
      <c r="F3666" s="266"/>
      <c r="G3666" s="266"/>
      <c r="H3666" s="266"/>
    </row>
    <row r="3667" spans="2:8" s="319" customFormat="1">
      <c r="B3667" s="566"/>
      <c r="C3667" s="546"/>
      <c r="D3667" s="546"/>
      <c r="F3667" s="266"/>
      <c r="G3667" s="266"/>
      <c r="H3667" s="266"/>
    </row>
    <row r="3668" spans="2:8" s="319" customFormat="1">
      <c r="B3668" s="566"/>
      <c r="C3668" s="546"/>
      <c r="D3668" s="546"/>
      <c r="F3668" s="266"/>
      <c r="G3668" s="266"/>
      <c r="H3668" s="266"/>
    </row>
    <row r="3669" spans="2:8" s="319" customFormat="1">
      <c r="B3669" s="566"/>
      <c r="C3669" s="546"/>
      <c r="D3669" s="546"/>
      <c r="F3669" s="266"/>
      <c r="G3669" s="266"/>
      <c r="H3669" s="266"/>
    </row>
    <row r="3670" spans="2:8" s="319" customFormat="1">
      <c r="B3670" s="566"/>
      <c r="C3670" s="546"/>
      <c r="D3670" s="546"/>
      <c r="F3670" s="266"/>
      <c r="G3670" s="266"/>
      <c r="H3670" s="266"/>
    </row>
    <row r="3671" spans="2:8" s="319" customFormat="1">
      <c r="B3671" s="566"/>
      <c r="C3671" s="546"/>
      <c r="D3671" s="546"/>
      <c r="F3671" s="266"/>
      <c r="G3671" s="266"/>
      <c r="H3671" s="266"/>
    </row>
    <row r="3672" spans="2:8" s="319" customFormat="1">
      <c r="B3672" s="566"/>
      <c r="C3672" s="546"/>
      <c r="D3672" s="546"/>
      <c r="F3672" s="266"/>
      <c r="G3672" s="266"/>
      <c r="H3672" s="266"/>
    </row>
    <row r="3673" spans="2:8" s="319" customFormat="1">
      <c r="B3673" s="566"/>
      <c r="C3673" s="546"/>
      <c r="D3673" s="546"/>
      <c r="F3673" s="266"/>
      <c r="G3673" s="266"/>
      <c r="H3673" s="266"/>
    </row>
    <row r="3674" spans="2:8" s="319" customFormat="1">
      <c r="B3674" s="566"/>
      <c r="C3674" s="546"/>
      <c r="D3674" s="546"/>
      <c r="F3674" s="266"/>
      <c r="G3674" s="266"/>
      <c r="H3674" s="266"/>
    </row>
    <row r="3675" spans="2:8" s="319" customFormat="1">
      <c r="B3675" s="566"/>
      <c r="C3675" s="546"/>
      <c r="D3675" s="546"/>
      <c r="F3675" s="266"/>
      <c r="G3675" s="266"/>
      <c r="H3675" s="266"/>
    </row>
    <row r="3676" spans="2:8" s="319" customFormat="1">
      <c r="B3676" s="566"/>
      <c r="C3676" s="546"/>
      <c r="D3676" s="546"/>
      <c r="F3676" s="266"/>
      <c r="G3676" s="266"/>
      <c r="H3676" s="266"/>
    </row>
    <row r="3677" spans="2:8" s="319" customFormat="1">
      <c r="B3677" s="566"/>
      <c r="C3677" s="546"/>
      <c r="D3677" s="546"/>
      <c r="F3677" s="266"/>
      <c r="G3677" s="266"/>
      <c r="H3677" s="266"/>
    </row>
    <row r="3678" spans="2:8" s="319" customFormat="1">
      <c r="B3678" s="566"/>
      <c r="C3678" s="546"/>
      <c r="D3678" s="546"/>
      <c r="F3678" s="266"/>
      <c r="G3678" s="266"/>
      <c r="H3678" s="266"/>
    </row>
    <row r="3679" spans="2:8" s="319" customFormat="1">
      <c r="B3679" s="566"/>
      <c r="C3679" s="546"/>
      <c r="D3679" s="546"/>
      <c r="F3679" s="266"/>
      <c r="G3679" s="266"/>
      <c r="H3679" s="266"/>
    </row>
    <row r="3680" spans="2:8" s="319" customFormat="1">
      <c r="B3680" s="566"/>
      <c r="C3680" s="546"/>
      <c r="D3680" s="546"/>
      <c r="F3680" s="266"/>
      <c r="G3680" s="266"/>
      <c r="H3680" s="266"/>
    </row>
    <row r="3681" spans="2:8" s="319" customFormat="1">
      <c r="B3681" s="566"/>
      <c r="C3681" s="546"/>
      <c r="D3681" s="546"/>
      <c r="F3681" s="266"/>
      <c r="G3681" s="266"/>
      <c r="H3681" s="266"/>
    </row>
    <row r="3682" spans="2:8" s="319" customFormat="1">
      <c r="B3682" s="566"/>
      <c r="C3682" s="546"/>
      <c r="D3682" s="546"/>
      <c r="F3682" s="266"/>
      <c r="G3682" s="266"/>
      <c r="H3682" s="266"/>
    </row>
    <row r="3683" spans="2:8" s="319" customFormat="1">
      <c r="B3683" s="566"/>
      <c r="C3683" s="546"/>
      <c r="D3683" s="546"/>
      <c r="F3683" s="266"/>
      <c r="G3683" s="266"/>
      <c r="H3683" s="266"/>
    </row>
    <row r="3684" spans="2:8" s="319" customFormat="1">
      <c r="B3684" s="566"/>
      <c r="C3684" s="546"/>
      <c r="D3684" s="546"/>
      <c r="F3684" s="266"/>
      <c r="G3684" s="266"/>
      <c r="H3684" s="266"/>
    </row>
    <row r="3685" spans="2:8" s="319" customFormat="1">
      <c r="B3685" s="566"/>
      <c r="C3685" s="546"/>
      <c r="D3685" s="546"/>
      <c r="F3685" s="266"/>
      <c r="G3685" s="266"/>
      <c r="H3685" s="266"/>
    </row>
    <row r="3686" spans="2:8" s="319" customFormat="1">
      <c r="B3686" s="566"/>
      <c r="C3686" s="546"/>
      <c r="D3686" s="546"/>
      <c r="F3686" s="266"/>
      <c r="G3686" s="266"/>
      <c r="H3686" s="266"/>
    </row>
    <row r="3687" spans="2:8" s="319" customFormat="1">
      <c r="B3687" s="566"/>
      <c r="C3687" s="546"/>
      <c r="D3687" s="546"/>
      <c r="F3687" s="266"/>
      <c r="G3687" s="266"/>
      <c r="H3687" s="266"/>
    </row>
    <row r="3688" spans="2:8" s="319" customFormat="1">
      <c r="B3688" s="566"/>
      <c r="C3688" s="546"/>
      <c r="D3688" s="546"/>
      <c r="F3688" s="266"/>
      <c r="G3688" s="266"/>
      <c r="H3688" s="266"/>
    </row>
    <row r="3689" spans="2:8" s="319" customFormat="1">
      <c r="B3689" s="566"/>
      <c r="C3689" s="546"/>
      <c r="D3689" s="546"/>
      <c r="F3689" s="266"/>
      <c r="G3689" s="266"/>
      <c r="H3689" s="266"/>
    </row>
    <row r="3690" spans="2:8" s="319" customFormat="1">
      <c r="B3690" s="566"/>
      <c r="C3690" s="546"/>
      <c r="D3690" s="546"/>
      <c r="F3690" s="266"/>
      <c r="G3690" s="266"/>
      <c r="H3690" s="266"/>
    </row>
    <row r="3691" spans="2:8" s="319" customFormat="1">
      <c r="B3691" s="566"/>
      <c r="C3691" s="546"/>
      <c r="D3691" s="546"/>
      <c r="F3691" s="266"/>
      <c r="G3691" s="266"/>
      <c r="H3691" s="266"/>
    </row>
    <row r="3692" spans="2:8" s="319" customFormat="1">
      <c r="B3692" s="566"/>
      <c r="C3692" s="546"/>
      <c r="D3692" s="546"/>
      <c r="F3692" s="266"/>
      <c r="G3692" s="266"/>
      <c r="H3692" s="266"/>
    </row>
    <row r="3693" spans="2:8" s="319" customFormat="1">
      <c r="B3693" s="566"/>
      <c r="C3693" s="546"/>
      <c r="D3693" s="546"/>
      <c r="F3693" s="266"/>
      <c r="G3693" s="266"/>
      <c r="H3693" s="266"/>
    </row>
    <row r="3694" spans="2:8" s="319" customFormat="1">
      <c r="B3694" s="566"/>
      <c r="C3694" s="546"/>
      <c r="D3694" s="546"/>
      <c r="F3694" s="266"/>
      <c r="G3694" s="266"/>
      <c r="H3694" s="266"/>
    </row>
    <row r="3695" spans="2:8" s="319" customFormat="1">
      <c r="B3695" s="566"/>
      <c r="C3695" s="546"/>
      <c r="D3695" s="546"/>
      <c r="F3695" s="266"/>
      <c r="G3695" s="266"/>
      <c r="H3695" s="266"/>
    </row>
    <row r="3696" spans="2:8" s="319" customFormat="1">
      <c r="B3696" s="566"/>
      <c r="C3696" s="546"/>
      <c r="D3696" s="546"/>
      <c r="F3696" s="266"/>
      <c r="G3696" s="266"/>
      <c r="H3696" s="266"/>
    </row>
    <row r="3697" spans="2:8" s="319" customFormat="1">
      <c r="B3697" s="566"/>
      <c r="C3697" s="546"/>
      <c r="D3697" s="546"/>
      <c r="F3697" s="266"/>
      <c r="G3697" s="266"/>
      <c r="H3697" s="266"/>
    </row>
    <row r="3698" spans="2:8" s="319" customFormat="1">
      <c r="B3698" s="566"/>
      <c r="C3698" s="546"/>
      <c r="D3698" s="546"/>
      <c r="F3698" s="266"/>
      <c r="G3698" s="266"/>
      <c r="H3698" s="266"/>
    </row>
    <row r="3699" spans="2:8" s="319" customFormat="1">
      <c r="B3699" s="566"/>
      <c r="C3699" s="546"/>
      <c r="D3699" s="546"/>
      <c r="F3699" s="266"/>
      <c r="G3699" s="266"/>
      <c r="H3699" s="266"/>
    </row>
    <row r="3700" spans="2:8" s="319" customFormat="1">
      <c r="B3700" s="566"/>
      <c r="C3700" s="546"/>
      <c r="D3700" s="546"/>
      <c r="F3700" s="266"/>
      <c r="G3700" s="266"/>
      <c r="H3700" s="266"/>
    </row>
    <row r="3701" spans="2:8" s="319" customFormat="1">
      <c r="B3701" s="566"/>
      <c r="C3701" s="546"/>
      <c r="D3701" s="546"/>
      <c r="F3701" s="266"/>
      <c r="G3701" s="266"/>
      <c r="H3701" s="266"/>
    </row>
    <row r="3702" spans="2:8" s="319" customFormat="1">
      <c r="B3702" s="566"/>
      <c r="C3702" s="546"/>
      <c r="D3702" s="546"/>
      <c r="F3702" s="266"/>
      <c r="G3702" s="266"/>
      <c r="H3702" s="266"/>
    </row>
    <row r="3703" spans="2:8" s="319" customFormat="1">
      <c r="B3703" s="566"/>
      <c r="C3703" s="546"/>
      <c r="D3703" s="546"/>
      <c r="F3703" s="266"/>
      <c r="G3703" s="266"/>
      <c r="H3703" s="266"/>
    </row>
    <row r="3704" spans="2:8" s="319" customFormat="1">
      <c r="B3704" s="566"/>
      <c r="C3704" s="546"/>
      <c r="D3704" s="546"/>
      <c r="F3704" s="266"/>
      <c r="G3704" s="266"/>
      <c r="H3704" s="266"/>
    </row>
    <row r="3705" spans="2:8" s="319" customFormat="1">
      <c r="B3705" s="566"/>
      <c r="C3705" s="546"/>
      <c r="D3705" s="546"/>
      <c r="F3705" s="266"/>
      <c r="G3705" s="266"/>
      <c r="H3705" s="266"/>
    </row>
    <row r="3706" spans="2:8" s="319" customFormat="1">
      <c r="B3706" s="566"/>
      <c r="C3706" s="546"/>
      <c r="D3706" s="546"/>
      <c r="F3706" s="266"/>
      <c r="G3706" s="266"/>
      <c r="H3706" s="266"/>
    </row>
    <row r="3707" spans="2:8" s="319" customFormat="1">
      <c r="B3707" s="566"/>
      <c r="C3707" s="546"/>
      <c r="D3707" s="546"/>
      <c r="F3707" s="266"/>
      <c r="G3707" s="266"/>
      <c r="H3707" s="266"/>
    </row>
    <row r="3708" spans="2:8" s="319" customFormat="1">
      <c r="B3708" s="566"/>
      <c r="C3708" s="546"/>
      <c r="D3708" s="546"/>
      <c r="F3708" s="266"/>
      <c r="G3708" s="266"/>
      <c r="H3708" s="266"/>
    </row>
    <row r="3709" spans="2:8" s="319" customFormat="1">
      <c r="B3709" s="566"/>
      <c r="C3709" s="546"/>
      <c r="D3709" s="546"/>
      <c r="F3709" s="266"/>
      <c r="G3709" s="266"/>
      <c r="H3709" s="266"/>
    </row>
    <row r="3710" spans="2:8" s="319" customFormat="1">
      <c r="B3710" s="566"/>
      <c r="C3710" s="546"/>
      <c r="D3710" s="546"/>
      <c r="F3710" s="266"/>
      <c r="G3710" s="266"/>
      <c r="H3710" s="266"/>
    </row>
    <row r="3711" spans="2:8" s="319" customFormat="1">
      <c r="B3711" s="566"/>
      <c r="C3711" s="546"/>
      <c r="D3711" s="546"/>
      <c r="F3711" s="266"/>
      <c r="G3711" s="266"/>
      <c r="H3711" s="266"/>
    </row>
    <row r="3712" spans="2:8" s="319" customFormat="1">
      <c r="B3712" s="566"/>
      <c r="C3712" s="546"/>
      <c r="D3712" s="546"/>
      <c r="F3712" s="266"/>
      <c r="G3712" s="266"/>
      <c r="H3712" s="266"/>
    </row>
    <row r="3713" spans="2:8" s="319" customFormat="1">
      <c r="B3713" s="566"/>
      <c r="C3713" s="546"/>
      <c r="D3713" s="546"/>
      <c r="F3713" s="266"/>
      <c r="G3713" s="266"/>
      <c r="H3713" s="266"/>
    </row>
    <row r="3714" spans="2:8" s="319" customFormat="1">
      <c r="B3714" s="566"/>
      <c r="C3714" s="546"/>
      <c r="D3714" s="546"/>
      <c r="F3714" s="266"/>
      <c r="G3714" s="266"/>
      <c r="H3714" s="266"/>
    </row>
    <row r="3715" spans="2:8" s="319" customFormat="1">
      <c r="B3715" s="566"/>
      <c r="C3715" s="546"/>
      <c r="D3715" s="546"/>
      <c r="F3715" s="266"/>
      <c r="G3715" s="266"/>
      <c r="H3715" s="266"/>
    </row>
    <row r="3716" spans="2:8" s="319" customFormat="1">
      <c r="B3716" s="566"/>
      <c r="C3716" s="546"/>
      <c r="D3716" s="546"/>
      <c r="F3716" s="266"/>
      <c r="G3716" s="266"/>
      <c r="H3716" s="266"/>
    </row>
    <row r="3717" spans="2:8" s="319" customFormat="1">
      <c r="B3717" s="566"/>
      <c r="C3717" s="546"/>
      <c r="D3717" s="546"/>
      <c r="F3717" s="266"/>
      <c r="G3717" s="266"/>
      <c r="H3717" s="266"/>
    </row>
    <row r="3718" spans="2:8" s="319" customFormat="1">
      <c r="B3718" s="566"/>
      <c r="C3718" s="546"/>
      <c r="D3718" s="546"/>
      <c r="F3718" s="266"/>
      <c r="G3718" s="266"/>
      <c r="H3718" s="266"/>
    </row>
    <row r="3719" spans="2:8" s="319" customFormat="1">
      <c r="B3719" s="566"/>
      <c r="C3719" s="546"/>
      <c r="D3719" s="546"/>
      <c r="F3719" s="266"/>
      <c r="G3719" s="266"/>
      <c r="H3719" s="266"/>
    </row>
    <row r="3720" spans="2:8" s="319" customFormat="1">
      <c r="B3720" s="566"/>
      <c r="C3720" s="546"/>
      <c r="D3720" s="546"/>
      <c r="F3720" s="266"/>
      <c r="G3720" s="266"/>
      <c r="H3720" s="266"/>
    </row>
    <row r="3721" spans="2:8" s="319" customFormat="1">
      <c r="B3721" s="566"/>
      <c r="C3721" s="546"/>
      <c r="D3721" s="546"/>
      <c r="F3721" s="266"/>
      <c r="G3721" s="266"/>
      <c r="H3721" s="266"/>
    </row>
    <row r="3722" spans="2:8" s="319" customFormat="1">
      <c r="B3722" s="566"/>
      <c r="C3722" s="546"/>
      <c r="D3722" s="546"/>
      <c r="F3722" s="266"/>
      <c r="G3722" s="266"/>
      <c r="H3722" s="266"/>
    </row>
    <row r="3723" spans="2:8" s="319" customFormat="1">
      <c r="B3723" s="566"/>
      <c r="C3723" s="546"/>
      <c r="D3723" s="546"/>
      <c r="F3723" s="266"/>
      <c r="G3723" s="266"/>
      <c r="H3723" s="266"/>
    </row>
    <row r="3724" spans="2:8" s="319" customFormat="1">
      <c r="B3724" s="566"/>
      <c r="C3724" s="546"/>
      <c r="D3724" s="546"/>
      <c r="F3724" s="266"/>
      <c r="G3724" s="266"/>
      <c r="H3724" s="266"/>
    </row>
    <row r="3725" spans="2:8" s="319" customFormat="1">
      <c r="B3725" s="566"/>
      <c r="C3725" s="546"/>
      <c r="D3725" s="546"/>
      <c r="F3725" s="266"/>
      <c r="G3725" s="266"/>
      <c r="H3725" s="266"/>
    </row>
    <row r="3726" spans="2:8" s="319" customFormat="1">
      <c r="B3726" s="566"/>
      <c r="C3726" s="546"/>
      <c r="D3726" s="546"/>
      <c r="F3726" s="266"/>
      <c r="G3726" s="266"/>
      <c r="H3726" s="266"/>
    </row>
    <row r="3727" spans="2:8" s="319" customFormat="1">
      <c r="B3727" s="566"/>
      <c r="C3727" s="546"/>
      <c r="D3727" s="546"/>
      <c r="F3727" s="266"/>
      <c r="G3727" s="266"/>
      <c r="H3727" s="266"/>
    </row>
    <row r="3728" spans="2:8" s="319" customFormat="1">
      <c r="B3728" s="566"/>
      <c r="C3728" s="546"/>
      <c r="D3728" s="546"/>
      <c r="F3728" s="266"/>
      <c r="G3728" s="266"/>
      <c r="H3728" s="266"/>
    </row>
    <row r="3729" spans="2:8" s="319" customFormat="1">
      <c r="B3729" s="566"/>
      <c r="C3729" s="546"/>
      <c r="D3729" s="546"/>
      <c r="F3729" s="266"/>
      <c r="G3729" s="266"/>
      <c r="H3729" s="266"/>
    </row>
    <row r="3730" spans="2:8" s="319" customFormat="1">
      <c r="B3730" s="566"/>
      <c r="C3730" s="546"/>
      <c r="D3730" s="546"/>
      <c r="F3730" s="266"/>
      <c r="G3730" s="266"/>
      <c r="H3730" s="266"/>
    </row>
    <row r="3731" spans="2:8" s="319" customFormat="1">
      <c r="B3731" s="566"/>
      <c r="C3731" s="546"/>
      <c r="D3731" s="546"/>
      <c r="F3731" s="266"/>
      <c r="G3731" s="266"/>
      <c r="H3731" s="266"/>
    </row>
    <row r="3732" spans="2:8" s="319" customFormat="1">
      <c r="B3732" s="566"/>
      <c r="C3732" s="546"/>
      <c r="D3732" s="546"/>
      <c r="F3732" s="266"/>
      <c r="G3732" s="266"/>
      <c r="H3732" s="266"/>
    </row>
    <row r="3733" spans="2:8" s="319" customFormat="1">
      <c r="B3733" s="566"/>
      <c r="C3733" s="546"/>
      <c r="D3733" s="546"/>
      <c r="F3733" s="266"/>
      <c r="G3733" s="266"/>
      <c r="H3733" s="266"/>
    </row>
    <row r="3734" spans="2:8" s="319" customFormat="1">
      <c r="B3734" s="566"/>
      <c r="C3734" s="546"/>
      <c r="D3734" s="546"/>
      <c r="F3734" s="266"/>
      <c r="G3734" s="266"/>
      <c r="H3734" s="266"/>
    </row>
    <row r="3735" spans="2:8" s="319" customFormat="1">
      <c r="B3735" s="566"/>
      <c r="C3735" s="546"/>
      <c r="D3735" s="546"/>
      <c r="F3735" s="266"/>
      <c r="G3735" s="266"/>
      <c r="H3735" s="266"/>
    </row>
    <row r="3736" spans="2:8" s="319" customFormat="1">
      <c r="B3736" s="566"/>
      <c r="C3736" s="546"/>
      <c r="D3736" s="546"/>
      <c r="F3736" s="266"/>
      <c r="G3736" s="266"/>
      <c r="H3736" s="266"/>
    </row>
    <row r="3737" spans="2:8" s="319" customFormat="1">
      <c r="B3737" s="566"/>
      <c r="C3737" s="546"/>
      <c r="D3737" s="546"/>
      <c r="F3737" s="266"/>
      <c r="G3737" s="266"/>
      <c r="H3737" s="266"/>
    </row>
    <row r="3738" spans="2:8" s="319" customFormat="1">
      <c r="B3738" s="566"/>
      <c r="C3738" s="546"/>
      <c r="D3738" s="546"/>
      <c r="F3738" s="266"/>
      <c r="G3738" s="266"/>
      <c r="H3738" s="266"/>
    </row>
    <row r="3739" spans="2:8" s="319" customFormat="1">
      <c r="B3739" s="566"/>
      <c r="C3739" s="546"/>
      <c r="D3739" s="546"/>
      <c r="F3739" s="266"/>
      <c r="G3739" s="266"/>
      <c r="H3739" s="266"/>
    </row>
    <row r="3740" spans="2:8" s="319" customFormat="1">
      <c r="B3740" s="566"/>
      <c r="C3740" s="546"/>
      <c r="D3740" s="546"/>
      <c r="F3740" s="266"/>
      <c r="G3740" s="266"/>
      <c r="H3740" s="266"/>
    </row>
    <row r="3741" spans="2:8" s="319" customFormat="1">
      <c r="B3741" s="566"/>
      <c r="C3741" s="546"/>
      <c r="D3741" s="546"/>
      <c r="F3741" s="266"/>
      <c r="G3741" s="266"/>
      <c r="H3741" s="266"/>
    </row>
    <row r="3742" spans="2:8" s="319" customFormat="1">
      <c r="B3742" s="566"/>
      <c r="C3742" s="546"/>
      <c r="D3742" s="546"/>
      <c r="F3742" s="266"/>
      <c r="G3742" s="266"/>
      <c r="H3742" s="266"/>
    </row>
    <row r="3743" spans="2:8" s="319" customFormat="1">
      <c r="B3743" s="566"/>
      <c r="C3743" s="546"/>
      <c r="D3743" s="546"/>
      <c r="F3743" s="266"/>
      <c r="G3743" s="266"/>
      <c r="H3743" s="266"/>
    </row>
    <row r="3744" spans="2:8" s="319" customFormat="1">
      <c r="B3744" s="566"/>
      <c r="C3744" s="546"/>
      <c r="D3744" s="546"/>
      <c r="F3744" s="266"/>
      <c r="G3744" s="266"/>
      <c r="H3744" s="266"/>
    </row>
    <row r="3745" spans="2:8" s="319" customFormat="1">
      <c r="B3745" s="566"/>
      <c r="C3745" s="546"/>
      <c r="D3745" s="546"/>
      <c r="F3745" s="266"/>
      <c r="G3745" s="266"/>
      <c r="H3745" s="266"/>
    </row>
    <row r="3746" spans="2:8" s="319" customFormat="1">
      <c r="B3746" s="566"/>
      <c r="C3746" s="546"/>
      <c r="D3746" s="546"/>
      <c r="F3746" s="266"/>
      <c r="G3746" s="266"/>
      <c r="H3746" s="266"/>
    </row>
    <row r="3747" spans="2:8" s="319" customFormat="1">
      <c r="B3747" s="566"/>
      <c r="C3747" s="546"/>
      <c r="D3747" s="546"/>
      <c r="F3747" s="266"/>
      <c r="G3747" s="266"/>
      <c r="H3747" s="266"/>
    </row>
    <row r="3748" spans="2:8" s="319" customFormat="1">
      <c r="B3748" s="566"/>
      <c r="C3748" s="546"/>
      <c r="D3748" s="546"/>
      <c r="F3748" s="266"/>
      <c r="G3748" s="266"/>
      <c r="H3748" s="266"/>
    </row>
    <row r="3749" spans="2:8" s="319" customFormat="1">
      <c r="B3749" s="566"/>
      <c r="C3749" s="546"/>
      <c r="D3749" s="546"/>
      <c r="F3749" s="266"/>
      <c r="G3749" s="266"/>
      <c r="H3749" s="266"/>
    </row>
    <row r="3750" spans="2:8" s="319" customFormat="1">
      <c r="B3750" s="566"/>
      <c r="C3750" s="546"/>
      <c r="D3750" s="546"/>
      <c r="F3750" s="266"/>
      <c r="G3750" s="266"/>
      <c r="H3750" s="266"/>
    </row>
    <row r="3751" spans="2:8" s="319" customFormat="1">
      <c r="B3751" s="566"/>
      <c r="C3751" s="546"/>
      <c r="D3751" s="546"/>
      <c r="F3751" s="266"/>
      <c r="G3751" s="266"/>
      <c r="H3751" s="266"/>
    </row>
    <row r="3752" spans="2:8" s="319" customFormat="1">
      <c r="B3752" s="566"/>
      <c r="C3752" s="546"/>
      <c r="D3752" s="546"/>
      <c r="F3752" s="266"/>
      <c r="G3752" s="266"/>
      <c r="H3752" s="266"/>
    </row>
    <row r="3753" spans="2:8" s="319" customFormat="1">
      <c r="B3753" s="566"/>
      <c r="C3753" s="546"/>
      <c r="D3753" s="546"/>
      <c r="F3753" s="266"/>
      <c r="G3753" s="266"/>
      <c r="H3753" s="266"/>
    </row>
    <row r="3754" spans="2:8" s="319" customFormat="1">
      <c r="B3754" s="566"/>
      <c r="C3754" s="546"/>
      <c r="D3754" s="546"/>
      <c r="F3754" s="266"/>
      <c r="G3754" s="266"/>
      <c r="H3754" s="266"/>
    </row>
    <row r="3755" spans="2:8" s="319" customFormat="1">
      <c r="B3755" s="566"/>
      <c r="C3755" s="546"/>
      <c r="D3755" s="546"/>
      <c r="F3755" s="266"/>
      <c r="G3755" s="266"/>
      <c r="H3755" s="266"/>
    </row>
    <row r="3756" spans="2:8" s="319" customFormat="1">
      <c r="B3756" s="566"/>
      <c r="C3756" s="546"/>
      <c r="D3756" s="546"/>
      <c r="F3756" s="266"/>
      <c r="G3756" s="266"/>
      <c r="H3756" s="266"/>
    </row>
    <row r="3757" spans="2:8" s="319" customFormat="1">
      <c r="B3757" s="566"/>
      <c r="C3757" s="546"/>
      <c r="D3757" s="546"/>
      <c r="F3757" s="266"/>
      <c r="G3757" s="266"/>
      <c r="H3757" s="266"/>
    </row>
    <row r="3758" spans="2:8" s="319" customFormat="1">
      <c r="B3758" s="566"/>
      <c r="C3758" s="546"/>
      <c r="D3758" s="546"/>
      <c r="F3758" s="266"/>
      <c r="G3758" s="266"/>
      <c r="H3758" s="266"/>
    </row>
    <row r="3759" spans="2:8" s="319" customFormat="1">
      <c r="B3759" s="566"/>
      <c r="C3759" s="546"/>
      <c r="D3759" s="546"/>
      <c r="F3759" s="266"/>
      <c r="G3759" s="266"/>
      <c r="H3759" s="266"/>
    </row>
    <row r="3760" spans="2:8" s="319" customFormat="1">
      <c r="B3760" s="566"/>
      <c r="C3760" s="546"/>
      <c r="D3760" s="546"/>
      <c r="F3760" s="266"/>
      <c r="G3760" s="266"/>
      <c r="H3760" s="266"/>
    </row>
    <row r="3761" spans="2:8" s="319" customFormat="1">
      <c r="B3761" s="566"/>
      <c r="C3761" s="546"/>
      <c r="D3761" s="546"/>
      <c r="F3761" s="266"/>
      <c r="G3761" s="266"/>
      <c r="H3761" s="266"/>
    </row>
    <row r="3762" spans="2:8" s="319" customFormat="1">
      <c r="B3762" s="566"/>
      <c r="C3762" s="546"/>
      <c r="D3762" s="546"/>
      <c r="F3762" s="266"/>
      <c r="G3762" s="266"/>
      <c r="H3762" s="266"/>
    </row>
    <row r="3763" spans="2:8" s="319" customFormat="1">
      <c r="B3763" s="566"/>
      <c r="C3763" s="546"/>
      <c r="D3763" s="546"/>
      <c r="F3763" s="266"/>
      <c r="G3763" s="266"/>
      <c r="H3763" s="266"/>
    </row>
    <row r="3764" spans="2:8" s="319" customFormat="1">
      <c r="B3764" s="566"/>
      <c r="C3764" s="546"/>
      <c r="D3764" s="546"/>
      <c r="F3764" s="266"/>
      <c r="G3764" s="266"/>
      <c r="H3764" s="266"/>
    </row>
    <row r="3765" spans="2:8" s="319" customFormat="1">
      <c r="B3765" s="566"/>
      <c r="C3765" s="546"/>
      <c r="D3765" s="546"/>
      <c r="F3765" s="266"/>
      <c r="G3765" s="266"/>
      <c r="H3765" s="266"/>
    </row>
    <row r="3766" spans="2:8" s="319" customFormat="1">
      <c r="B3766" s="566"/>
      <c r="C3766" s="546"/>
      <c r="D3766" s="546"/>
      <c r="F3766" s="266"/>
      <c r="G3766" s="266"/>
      <c r="H3766" s="266"/>
    </row>
    <row r="3767" spans="2:8" s="319" customFormat="1">
      <c r="B3767" s="566"/>
      <c r="C3767" s="546"/>
      <c r="D3767" s="546"/>
      <c r="F3767" s="266"/>
      <c r="G3767" s="266"/>
      <c r="H3767" s="266"/>
    </row>
    <row r="3768" spans="2:8" s="319" customFormat="1">
      <c r="B3768" s="566"/>
      <c r="C3768" s="546"/>
      <c r="D3768" s="546"/>
      <c r="F3768" s="266"/>
      <c r="G3768" s="266"/>
      <c r="H3768" s="266"/>
    </row>
    <row r="3769" spans="2:8" s="319" customFormat="1">
      <c r="B3769" s="566"/>
      <c r="C3769" s="546"/>
      <c r="D3769" s="546"/>
      <c r="F3769" s="266"/>
      <c r="G3769" s="266"/>
      <c r="H3769" s="266"/>
    </row>
    <row r="3770" spans="2:8" s="319" customFormat="1">
      <c r="B3770" s="566"/>
      <c r="C3770" s="546"/>
      <c r="D3770" s="546"/>
      <c r="F3770" s="266"/>
      <c r="G3770" s="266"/>
      <c r="H3770" s="266"/>
    </row>
    <row r="3771" spans="2:8" s="319" customFormat="1">
      <c r="B3771" s="566"/>
      <c r="C3771" s="546"/>
      <c r="D3771" s="546"/>
      <c r="F3771" s="266"/>
      <c r="G3771" s="266"/>
      <c r="H3771" s="266"/>
    </row>
    <row r="3772" spans="2:8" s="319" customFormat="1">
      <c r="B3772" s="566"/>
      <c r="C3772" s="546"/>
      <c r="D3772" s="546"/>
      <c r="F3772" s="266"/>
      <c r="G3772" s="266"/>
      <c r="H3772" s="266"/>
    </row>
    <row r="3773" spans="2:8" s="319" customFormat="1">
      <c r="B3773" s="566"/>
      <c r="C3773" s="546"/>
      <c r="D3773" s="546"/>
      <c r="F3773" s="266"/>
      <c r="G3773" s="266"/>
      <c r="H3773" s="266"/>
    </row>
    <row r="3774" spans="2:8" s="319" customFormat="1">
      <c r="B3774" s="566"/>
      <c r="C3774" s="546"/>
      <c r="D3774" s="546"/>
      <c r="F3774" s="266"/>
      <c r="G3774" s="266"/>
      <c r="H3774" s="266"/>
    </row>
    <row r="3775" spans="2:8" s="319" customFormat="1">
      <c r="B3775" s="566"/>
      <c r="C3775" s="546"/>
      <c r="D3775" s="546"/>
      <c r="F3775" s="266"/>
      <c r="G3775" s="266"/>
      <c r="H3775" s="266"/>
    </row>
    <row r="3776" spans="2:8" s="319" customFormat="1">
      <c r="B3776" s="566"/>
      <c r="C3776" s="546"/>
      <c r="D3776" s="546"/>
      <c r="F3776" s="266"/>
      <c r="G3776" s="266"/>
      <c r="H3776" s="266"/>
    </row>
    <row r="3777" spans="2:8" s="319" customFormat="1">
      <c r="B3777" s="566"/>
      <c r="C3777" s="546"/>
      <c r="D3777" s="546"/>
      <c r="F3777" s="266"/>
      <c r="G3777" s="266"/>
      <c r="H3777" s="266"/>
    </row>
    <row r="3778" spans="2:8" s="319" customFormat="1">
      <c r="B3778" s="566"/>
      <c r="C3778" s="546"/>
      <c r="D3778" s="546"/>
      <c r="F3778" s="266"/>
      <c r="G3778" s="266"/>
      <c r="H3778" s="266"/>
    </row>
    <row r="3779" spans="2:8" s="319" customFormat="1">
      <c r="B3779" s="566"/>
      <c r="C3779" s="546"/>
      <c r="D3779" s="546"/>
      <c r="F3779" s="266"/>
      <c r="G3779" s="266"/>
      <c r="H3779" s="266"/>
    </row>
    <row r="3780" spans="2:8" s="319" customFormat="1">
      <c r="B3780" s="566"/>
      <c r="C3780" s="546"/>
      <c r="D3780" s="546"/>
      <c r="F3780" s="266"/>
      <c r="G3780" s="266"/>
      <c r="H3780" s="266"/>
    </row>
    <row r="3781" spans="2:8" s="319" customFormat="1">
      <c r="B3781" s="566"/>
      <c r="C3781" s="546"/>
      <c r="D3781" s="546"/>
      <c r="F3781" s="266"/>
      <c r="G3781" s="266"/>
      <c r="H3781" s="266"/>
    </row>
    <row r="3782" spans="2:8" s="319" customFormat="1">
      <c r="B3782" s="566"/>
      <c r="C3782" s="546"/>
      <c r="D3782" s="546"/>
      <c r="F3782" s="266"/>
      <c r="G3782" s="266"/>
      <c r="H3782" s="266"/>
    </row>
    <row r="3783" spans="2:8" s="319" customFormat="1">
      <c r="B3783" s="566"/>
      <c r="C3783" s="546"/>
      <c r="D3783" s="546"/>
      <c r="F3783" s="266"/>
      <c r="G3783" s="266"/>
      <c r="H3783" s="266"/>
    </row>
    <row r="3784" spans="2:8" s="319" customFormat="1">
      <c r="B3784" s="566"/>
      <c r="C3784" s="546"/>
      <c r="D3784" s="546"/>
      <c r="F3784" s="266"/>
      <c r="G3784" s="266"/>
      <c r="H3784" s="266"/>
    </row>
    <row r="3785" spans="2:8" s="319" customFormat="1">
      <c r="B3785" s="566"/>
      <c r="C3785" s="546"/>
      <c r="D3785" s="546"/>
      <c r="F3785" s="266"/>
      <c r="G3785" s="266"/>
      <c r="H3785" s="266"/>
    </row>
    <row r="3786" spans="2:8" s="319" customFormat="1">
      <c r="B3786" s="566"/>
      <c r="C3786" s="546"/>
      <c r="D3786" s="546"/>
      <c r="F3786" s="266"/>
      <c r="G3786" s="266"/>
      <c r="H3786" s="266"/>
    </row>
    <row r="3787" spans="2:8" s="319" customFormat="1">
      <c r="B3787" s="566"/>
      <c r="C3787" s="546"/>
      <c r="D3787" s="546"/>
      <c r="F3787" s="266"/>
      <c r="G3787" s="266"/>
      <c r="H3787" s="266"/>
    </row>
    <row r="3788" spans="2:8" s="319" customFormat="1">
      <c r="B3788" s="566"/>
      <c r="C3788" s="546"/>
      <c r="D3788" s="546"/>
      <c r="F3788" s="266"/>
      <c r="G3788" s="266"/>
      <c r="H3788" s="266"/>
    </row>
    <row r="3789" spans="2:8" s="319" customFormat="1">
      <c r="B3789" s="566"/>
      <c r="C3789" s="546"/>
      <c r="D3789" s="546"/>
      <c r="F3789" s="266"/>
      <c r="G3789" s="266"/>
      <c r="H3789" s="266"/>
    </row>
    <row r="3790" spans="2:8" s="319" customFormat="1">
      <c r="B3790" s="566"/>
      <c r="C3790" s="546"/>
      <c r="D3790" s="546"/>
      <c r="F3790" s="266"/>
      <c r="G3790" s="266"/>
      <c r="H3790" s="266"/>
    </row>
    <row r="3791" spans="2:8" s="319" customFormat="1">
      <c r="B3791" s="566"/>
      <c r="C3791" s="546"/>
      <c r="D3791" s="546"/>
      <c r="F3791" s="266"/>
      <c r="G3791" s="266"/>
      <c r="H3791" s="266"/>
    </row>
    <row r="3792" spans="2:8" s="319" customFormat="1">
      <c r="B3792" s="566"/>
      <c r="C3792" s="546"/>
      <c r="D3792" s="546"/>
      <c r="F3792" s="266"/>
      <c r="G3792" s="266"/>
      <c r="H3792" s="266"/>
    </row>
    <row r="3793" spans="2:8" s="319" customFormat="1">
      <c r="B3793" s="566"/>
      <c r="C3793" s="546"/>
      <c r="D3793" s="546"/>
      <c r="F3793" s="266"/>
      <c r="G3793" s="266"/>
      <c r="H3793" s="266"/>
    </row>
    <row r="3794" spans="2:8" s="319" customFormat="1">
      <c r="B3794" s="566"/>
      <c r="C3794" s="546"/>
      <c r="D3794" s="546"/>
      <c r="F3794" s="266"/>
      <c r="G3794" s="266"/>
      <c r="H3794" s="266"/>
    </row>
    <row r="3795" spans="2:8" s="319" customFormat="1">
      <c r="B3795" s="566"/>
      <c r="C3795" s="546"/>
      <c r="D3795" s="546"/>
      <c r="F3795" s="266"/>
      <c r="G3795" s="266"/>
      <c r="H3795" s="266"/>
    </row>
    <row r="3796" spans="2:8" s="319" customFormat="1">
      <c r="B3796" s="566"/>
      <c r="C3796" s="546"/>
      <c r="D3796" s="546"/>
      <c r="F3796" s="266"/>
      <c r="G3796" s="266"/>
      <c r="H3796" s="266"/>
    </row>
    <row r="3797" spans="2:8" s="319" customFormat="1">
      <c r="B3797" s="566"/>
      <c r="C3797" s="546"/>
      <c r="D3797" s="546"/>
      <c r="F3797" s="266"/>
      <c r="G3797" s="266"/>
      <c r="H3797" s="266"/>
    </row>
    <row r="3798" spans="2:8" s="319" customFormat="1">
      <c r="B3798" s="566"/>
      <c r="C3798" s="546"/>
      <c r="D3798" s="546"/>
      <c r="F3798" s="266"/>
      <c r="G3798" s="266"/>
      <c r="H3798" s="266"/>
    </row>
    <row r="3799" spans="2:8" s="319" customFormat="1">
      <c r="B3799" s="566"/>
      <c r="C3799" s="546"/>
      <c r="D3799" s="546"/>
      <c r="F3799" s="266"/>
      <c r="G3799" s="266"/>
      <c r="H3799" s="266"/>
    </row>
    <row r="3800" spans="2:8" s="319" customFormat="1">
      <c r="B3800" s="566"/>
      <c r="C3800" s="546"/>
      <c r="D3800" s="546"/>
      <c r="F3800" s="266"/>
      <c r="G3800" s="266"/>
      <c r="H3800" s="266"/>
    </row>
    <row r="3801" spans="2:8" s="319" customFormat="1">
      <c r="B3801" s="566"/>
      <c r="C3801" s="546"/>
      <c r="D3801" s="546"/>
      <c r="F3801" s="266"/>
      <c r="G3801" s="266"/>
      <c r="H3801" s="266"/>
    </row>
    <row r="3802" spans="2:8" s="319" customFormat="1">
      <c r="B3802" s="566"/>
      <c r="C3802" s="546"/>
      <c r="D3802" s="546"/>
      <c r="F3802" s="266"/>
      <c r="G3802" s="266"/>
      <c r="H3802" s="266"/>
    </row>
    <row r="3803" spans="2:8" s="319" customFormat="1">
      <c r="B3803" s="566"/>
      <c r="C3803" s="546"/>
      <c r="D3803" s="546"/>
      <c r="F3803" s="266"/>
      <c r="G3803" s="266"/>
      <c r="H3803" s="266"/>
    </row>
    <row r="3804" spans="2:8" s="319" customFormat="1">
      <c r="B3804" s="566"/>
      <c r="C3804" s="546"/>
      <c r="D3804" s="546"/>
      <c r="F3804" s="266"/>
      <c r="G3804" s="266"/>
      <c r="H3804" s="266"/>
    </row>
    <row r="3805" spans="2:8" s="319" customFormat="1">
      <c r="B3805" s="566"/>
      <c r="C3805" s="546"/>
      <c r="D3805" s="546"/>
      <c r="F3805" s="266"/>
      <c r="G3805" s="266"/>
      <c r="H3805" s="266"/>
    </row>
    <row r="3806" spans="2:8" s="319" customFormat="1">
      <c r="B3806" s="566"/>
      <c r="C3806" s="546"/>
      <c r="D3806" s="546"/>
      <c r="F3806" s="266"/>
      <c r="G3806" s="266"/>
      <c r="H3806" s="266"/>
    </row>
    <row r="3807" spans="2:8" s="319" customFormat="1">
      <c r="B3807" s="566"/>
      <c r="C3807" s="546"/>
      <c r="D3807" s="546"/>
      <c r="F3807" s="266"/>
      <c r="G3807" s="266"/>
      <c r="H3807" s="266"/>
    </row>
    <row r="3808" spans="2:8" s="319" customFormat="1">
      <c r="B3808" s="566"/>
      <c r="C3808" s="546"/>
      <c r="D3808" s="546"/>
      <c r="F3808" s="266"/>
      <c r="G3808" s="266"/>
      <c r="H3808" s="266"/>
    </row>
    <row r="3809" spans="2:8" s="319" customFormat="1">
      <c r="B3809" s="566"/>
      <c r="C3809" s="546"/>
      <c r="D3809" s="546"/>
      <c r="F3809" s="266"/>
      <c r="G3809" s="266"/>
      <c r="H3809" s="266"/>
    </row>
    <row r="3810" spans="2:8" s="319" customFormat="1">
      <c r="B3810" s="566"/>
      <c r="C3810" s="546"/>
      <c r="D3810" s="546"/>
      <c r="F3810" s="266"/>
      <c r="G3810" s="266"/>
      <c r="H3810" s="266"/>
    </row>
    <row r="3811" spans="2:8" s="319" customFormat="1">
      <c r="B3811" s="566"/>
      <c r="C3811" s="546"/>
      <c r="D3811" s="546"/>
      <c r="F3811" s="266"/>
      <c r="G3811" s="266"/>
      <c r="H3811" s="266"/>
    </row>
    <row r="3812" spans="2:8" s="319" customFormat="1">
      <c r="B3812" s="566"/>
      <c r="C3812" s="546"/>
      <c r="D3812" s="546"/>
      <c r="F3812" s="266"/>
      <c r="G3812" s="266"/>
      <c r="H3812" s="266"/>
    </row>
    <row r="3813" spans="2:8" s="319" customFormat="1">
      <c r="B3813" s="566"/>
      <c r="C3813" s="546"/>
      <c r="D3813" s="546"/>
      <c r="F3813" s="266"/>
      <c r="G3813" s="266"/>
      <c r="H3813" s="266"/>
    </row>
    <row r="3814" spans="2:8" s="319" customFormat="1">
      <c r="B3814" s="566"/>
      <c r="C3814" s="546"/>
      <c r="D3814" s="546"/>
      <c r="F3814" s="266"/>
      <c r="G3814" s="266"/>
      <c r="H3814" s="266"/>
    </row>
    <row r="3815" spans="2:8" s="319" customFormat="1">
      <c r="B3815" s="566"/>
      <c r="C3815" s="546"/>
      <c r="D3815" s="546"/>
      <c r="F3815" s="266"/>
      <c r="G3815" s="266"/>
      <c r="H3815" s="266"/>
    </row>
    <row r="3816" spans="2:8" s="319" customFormat="1">
      <c r="B3816" s="566"/>
      <c r="C3816" s="546"/>
      <c r="D3816" s="546"/>
      <c r="F3816" s="266"/>
      <c r="G3816" s="266"/>
      <c r="H3816" s="266"/>
    </row>
    <row r="3817" spans="2:8" s="319" customFormat="1">
      <c r="B3817" s="566"/>
      <c r="C3817" s="546"/>
      <c r="D3817" s="546"/>
      <c r="F3817" s="266"/>
      <c r="G3817" s="266"/>
      <c r="H3817" s="266"/>
    </row>
    <row r="3818" spans="2:8" s="319" customFormat="1">
      <c r="B3818" s="566"/>
      <c r="C3818" s="546"/>
      <c r="D3818" s="546"/>
      <c r="F3818" s="266"/>
      <c r="G3818" s="266"/>
      <c r="H3818" s="266"/>
    </row>
    <row r="3819" spans="2:8" s="319" customFormat="1">
      <c r="B3819" s="566"/>
      <c r="C3819" s="546"/>
      <c r="D3819" s="546"/>
      <c r="F3819" s="266"/>
      <c r="G3819" s="266"/>
      <c r="H3819" s="266"/>
    </row>
    <row r="3820" spans="2:8" s="319" customFormat="1">
      <c r="B3820" s="566"/>
      <c r="C3820" s="546"/>
      <c r="D3820" s="546"/>
      <c r="F3820" s="266"/>
      <c r="G3820" s="266"/>
      <c r="H3820" s="266"/>
    </row>
    <row r="3821" spans="2:8" s="319" customFormat="1">
      <c r="B3821" s="566"/>
      <c r="C3821" s="546"/>
      <c r="D3821" s="546"/>
      <c r="F3821" s="266"/>
      <c r="G3821" s="266"/>
      <c r="H3821" s="266"/>
    </row>
    <row r="3822" spans="2:8" s="319" customFormat="1">
      <c r="B3822" s="566"/>
      <c r="C3822" s="546"/>
      <c r="D3822" s="546"/>
      <c r="F3822" s="266"/>
      <c r="G3822" s="266"/>
      <c r="H3822" s="266"/>
    </row>
    <row r="3823" spans="2:8" s="319" customFormat="1">
      <c r="B3823" s="566"/>
      <c r="C3823" s="546"/>
      <c r="D3823" s="546"/>
      <c r="F3823" s="266"/>
      <c r="G3823" s="266"/>
      <c r="H3823" s="266"/>
    </row>
    <row r="3824" spans="2:8" s="319" customFormat="1">
      <c r="B3824" s="566"/>
      <c r="C3824" s="546"/>
      <c r="D3824" s="546"/>
      <c r="F3824" s="266"/>
      <c r="G3824" s="266"/>
      <c r="H3824" s="266"/>
    </row>
    <row r="3825" spans="2:8" s="319" customFormat="1">
      <c r="B3825" s="566"/>
      <c r="C3825" s="546"/>
      <c r="D3825" s="546"/>
      <c r="F3825" s="266"/>
      <c r="G3825" s="266"/>
      <c r="H3825" s="266"/>
    </row>
    <row r="3826" spans="2:8" s="319" customFormat="1">
      <c r="B3826" s="566"/>
      <c r="C3826" s="546"/>
      <c r="D3826" s="546"/>
      <c r="F3826" s="266"/>
      <c r="G3826" s="266"/>
      <c r="H3826" s="266"/>
    </row>
    <row r="3827" spans="2:8" s="319" customFormat="1">
      <c r="B3827" s="566"/>
      <c r="C3827" s="546"/>
      <c r="D3827" s="546"/>
      <c r="F3827" s="266"/>
      <c r="G3827" s="266"/>
      <c r="H3827" s="266"/>
    </row>
    <row r="3828" spans="2:8" s="319" customFormat="1">
      <c r="B3828" s="566"/>
      <c r="C3828" s="546"/>
      <c r="D3828" s="546"/>
      <c r="F3828" s="266"/>
      <c r="G3828" s="266"/>
      <c r="H3828" s="266"/>
    </row>
    <row r="3829" spans="2:8" s="319" customFormat="1">
      <c r="B3829" s="566"/>
      <c r="C3829" s="546"/>
      <c r="D3829" s="546"/>
      <c r="F3829" s="266"/>
      <c r="G3829" s="266"/>
      <c r="H3829" s="266"/>
    </row>
    <row r="3830" spans="2:8" s="319" customFormat="1">
      <c r="B3830" s="566"/>
      <c r="C3830" s="546"/>
      <c r="D3830" s="546"/>
      <c r="F3830" s="266"/>
      <c r="G3830" s="266"/>
      <c r="H3830" s="266"/>
    </row>
    <row r="3831" spans="2:8" s="319" customFormat="1">
      <c r="B3831" s="566"/>
      <c r="C3831" s="546"/>
      <c r="D3831" s="546"/>
      <c r="F3831" s="266"/>
      <c r="G3831" s="266"/>
      <c r="H3831" s="266"/>
    </row>
    <row r="3832" spans="2:8" s="319" customFormat="1">
      <c r="B3832" s="566"/>
      <c r="C3832" s="546"/>
      <c r="D3832" s="546"/>
      <c r="F3832" s="266"/>
      <c r="G3832" s="266"/>
      <c r="H3832" s="266"/>
    </row>
    <row r="3833" spans="2:8" s="319" customFormat="1">
      <c r="B3833" s="566"/>
      <c r="C3833" s="546"/>
      <c r="D3833" s="546"/>
      <c r="F3833" s="266"/>
      <c r="G3833" s="266"/>
      <c r="H3833" s="266"/>
    </row>
    <row r="3834" spans="2:8" s="319" customFormat="1">
      <c r="B3834" s="566"/>
      <c r="C3834" s="546"/>
      <c r="D3834" s="546"/>
      <c r="F3834" s="266"/>
      <c r="G3834" s="266"/>
      <c r="H3834" s="266"/>
    </row>
    <row r="3835" spans="2:8" s="319" customFormat="1">
      <c r="B3835" s="566"/>
      <c r="C3835" s="546"/>
      <c r="D3835" s="546"/>
      <c r="F3835" s="266"/>
      <c r="G3835" s="266"/>
      <c r="H3835" s="266"/>
    </row>
    <row r="3836" spans="2:8" s="319" customFormat="1">
      <c r="B3836" s="566"/>
      <c r="C3836" s="546"/>
      <c r="D3836" s="546"/>
      <c r="F3836" s="266"/>
      <c r="G3836" s="266"/>
      <c r="H3836" s="266"/>
    </row>
    <row r="3837" spans="2:8" s="319" customFormat="1">
      <c r="B3837" s="566"/>
      <c r="C3837" s="546"/>
      <c r="D3837" s="546"/>
      <c r="F3837" s="266"/>
      <c r="G3837" s="266"/>
      <c r="H3837" s="266"/>
    </row>
    <row r="3838" spans="2:8" s="319" customFormat="1">
      <c r="B3838" s="566"/>
      <c r="C3838" s="546"/>
      <c r="D3838" s="546"/>
      <c r="F3838" s="266"/>
      <c r="G3838" s="266"/>
      <c r="H3838" s="266"/>
    </row>
    <row r="3839" spans="2:8" s="319" customFormat="1">
      <c r="B3839" s="566"/>
      <c r="C3839" s="546"/>
      <c r="D3839" s="546"/>
      <c r="F3839" s="266"/>
      <c r="G3839" s="266"/>
      <c r="H3839" s="266"/>
    </row>
    <row r="3840" spans="2:8" s="319" customFormat="1">
      <c r="B3840" s="566"/>
      <c r="C3840" s="546"/>
      <c r="D3840" s="546"/>
      <c r="F3840" s="266"/>
      <c r="G3840" s="266"/>
      <c r="H3840" s="266"/>
    </row>
    <row r="3841" spans="2:8" s="319" customFormat="1">
      <c r="B3841" s="566"/>
      <c r="C3841" s="546"/>
      <c r="D3841" s="546"/>
      <c r="F3841" s="266"/>
      <c r="G3841" s="266"/>
      <c r="H3841" s="266"/>
    </row>
    <row r="3842" spans="2:8" s="319" customFormat="1">
      <c r="B3842" s="566"/>
      <c r="C3842" s="546"/>
      <c r="D3842" s="546"/>
      <c r="F3842" s="266"/>
      <c r="G3842" s="266"/>
      <c r="H3842" s="266"/>
    </row>
    <row r="3843" spans="2:8" s="319" customFormat="1">
      <c r="B3843" s="566"/>
      <c r="C3843" s="546"/>
      <c r="D3843" s="546"/>
      <c r="F3843" s="266"/>
      <c r="G3843" s="266"/>
      <c r="H3843" s="266"/>
    </row>
    <row r="3844" spans="2:8" s="319" customFormat="1">
      <c r="B3844" s="566"/>
      <c r="C3844" s="546"/>
      <c r="D3844" s="546"/>
      <c r="F3844" s="266"/>
      <c r="G3844" s="266"/>
      <c r="H3844" s="266"/>
    </row>
    <row r="3845" spans="2:8" s="319" customFormat="1">
      <c r="B3845" s="566"/>
      <c r="C3845" s="546"/>
      <c r="D3845" s="546"/>
      <c r="F3845" s="266"/>
      <c r="G3845" s="266"/>
      <c r="H3845" s="266"/>
    </row>
    <row r="3846" spans="2:8" s="319" customFormat="1">
      <c r="B3846" s="566"/>
      <c r="C3846" s="546"/>
      <c r="D3846" s="546"/>
      <c r="F3846" s="266"/>
      <c r="G3846" s="266"/>
      <c r="H3846" s="266"/>
    </row>
    <row r="3847" spans="2:8" s="319" customFormat="1">
      <c r="B3847" s="566"/>
      <c r="C3847" s="546"/>
      <c r="D3847" s="546"/>
      <c r="F3847" s="266"/>
      <c r="G3847" s="266"/>
      <c r="H3847" s="266"/>
    </row>
    <row r="3848" spans="2:8" s="319" customFormat="1">
      <c r="B3848" s="566"/>
      <c r="C3848" s="546"/>
      <c r="D3848" s="546"/>
      <c r="F3848" s="266"/>
      <c r="G3848" s="266"/>
      <c r="H3848" s="266"/>
    </row>
    <row r="3849" spans="2:8" s="319" customFormat="1">
      <c r="B3849" s="566"/>
      <c r="C3849" s="546"/>
      <c r="D3849" s="546"/>
      <c r="F3849" s="266"/>
      <c r="G3849" s="266"/>
      <c r="H3849" s="266"/>
    </row>
    <row r="3850" spans="2:8" s="319" customFormat="1">
      <c r="B3850" s="566"/>
      <c r="C3850" s="546"/>
      <c r="D3850" s="546"/>
      <c r="F3850" s="266"/>
      <c r="G3850" s="266"/>
      <c r="H3850" s="266"/>
    </row>
    <row r="3851" spans="2:8" s="319" customFormat="1">
      <c r="B3851" s="566"/>
      <c r="C3851" s="546"/>
      <c r="D3851" s="546"/>
      <c r="F3851" s="266"/>
      <c r="G3851" s="266"/>
      <c r="H3851" s="266"/>
    </row>
    <row r="3852" spans="2:8" s="319" customFormat="1">
      <c r="B3852" s="566"/>
      <c r="C3852" s="546"/>
      <c r="D3852" s="546"/>
      <c r="F3852" s="266"/>
      <c r="G3852" s="266"/>
      <c r="H3852" s="266"/>
    </row>
    <row r="3853" spans="2:8" s="319" customFormat="1">
      <c r="B3853" s="566"/>
      <c r="C3853" s="546"/>
      <c r="D3853" s="546"/>
      <c r="F3853" s="266"/>
      <c r="G3853" s="266"/>
      <c r="H3853" s="266"/>
    </row>
    <row r="3854" spans="2:8" s="319" customFormat="1">
      <c r="B3854" s="566"/>
      <c r="C3854" s="546"/>
      <c r="D3854" s="546"/>
      <c r="F3854" s="266"/>
      <c r="G3854" s="266"/>
      <c r="H3854" s="266"/>
    </row>
    <row r="3855" spans="2:8" s="319" customFormat="1">
      <c r="B3855" s="566"/>
      <c r="C3855" s="546"/>
      <c r="D3855" s="546"/>
      <c r="F3855" s="266"/>
      <c r="G3855" s="266"/>
      <c r="H3855" s="266"/>
    </row>
    <row r="3856" spans="2:8" s="319" customFormat="1">
      <c r="B3856" s="566"/>
      <c r="C3856" s="546"/>
      <c r="D3856" s="546"/>
      <c r="F3856" s="266"/>
      <c r="G3856" s="266"/>
      <c r="H3856" s="266"/>
    </row>
    <row r="3857" spans="2:8" s="319" customFormat="1">
      <c r="B3857" s="566"/>
      <c r="C3857" s="546"/>
      <c r="D3857" s="546"/>
      <c r="F3857" s="266"/>
      <c r="G3857" s="266"/>
      <c r="H3857" s="266"/>
    </row>
    <row r="3858" spans="2:8" s="319" customFormat="1">
      <c r="B3858" s="566"/>
      <c r="C3858" s="546"/>
      <c r="D3858" s="546"/>
      <c r="F3858" s="266"/>
      <c r="G3858" s="266"/>
      <c r="H3858" s="266"/>
    </row>
    <row r="3859" spans="2:8" s="319" customFormat="1">
      <c r="B3859" s="566"/>
      <c r="C3859" s="546"/>
      <c r="D3859" s="546"/>
      <c r="F3859" s="266"/>
      <c r="G3859" s="266"/>
      <c r="H3859" s="266"/>
    </row>
    <row r="3860" spans="2:8" s="319" customFormat="1">
      <c r="B3860" s="566"/>
      <c r="C3860" s="546"/>
      <c r="D3860" s="546"/>
      <c r="F3860" s="266"/>
      <c r="G3860" s="266"/>
      <c r="H3860" s="266"/>
    </row>
    <row r="3861" spans="2:8" s="319" customFormat="1">
      <c r="B3861" s="566"/>
      <c r="C3861" s="546"/>
      <c r="D3861" s="546"/>
      <c r="F3861" s="266"/>
      <c r="G3861" s="266"/>
      <c r="H3861" s="266"/>
    </row>
    <row r="3862" spans="2:8" s="319" customFormat="1">
      <c r="B3862" s="566"/>
      <c r="C3862" s="546"/>
      <c r="D3862" s="546"/>
      <c r="F3862" s="266"/>
      <c r="G3862" s="266"/>
      <c r="H3862" s="266"/>
    </row>
    <row r="3863" spans="2:8" s="319" customFormat="1">
      <c r="B3863" s="566"/>
      <c r="C3863" s="546"/>
      <c r="D3863" s="546"/>
      <c r="F3863" s="266"/>
      <c r="G3863" s="266"/>
      <c r="H3863" s="266"/>
    </row>
    <row r="3864" spans="2:8" s="319" customFormat="1">
      <c r="B3864" s="566"/>
      <c r="C3864" s="546"/>
      <c r="D3864" s="546"/>
      <c r="F3864" s="266"/>
      <c r="G3864" s="266"/>
      <c r="H3864" s="266"/>
    </row>
    <row r="3865" spans="2:8" s="319" customFormat="1">
      <c r="B3865" s="566"/>
      <c r="C3865" s="546"/>
      <c r="D3865" s="546"/>
      <c r="F3865" s="266"/>
      <c r="G3865" s="266"/>
      <c r="H3865" s="266"/>
    </row>
    <row r="3866" spans="2:8" s="319" customFormat="1">
      <c r="B3866" s="566"/>
      <c r="C3866" s="546"/>
      <c r="D3866" s="546"/>
      <c r="F3866" s="266"/>
      <c r="G3866" s="266"/>
      <c r="H3866" s="266"/>
    </row>
    <row r="3867" spans="2:8" s="319" customFormat="1">
      <c r="B3867" s="566"/>
      <c r="C3867" s="546"/>
      <c r="D3867" s="546"/>
      <c r="F3867" s="266"/>
      <c r="G3867" s="266"/>
      <c r="H3867" s="266"/>
    </row>
    <row r="3868" spans="2:8" s="319" customFormat="1">
      <c r="B3868" s="566"/>
      <c r="C3868" s="546"/>
      <c r="D3868" s="546"/>
      <c r="F3868" s="266"/>
      <c r="G3868" s="266"/>
      <c r="H3868" s="266"/>
    </row>
    <row r="3869" spans="2:8" s="319" customFormat="1">
      <c r="B3869" s="566"/>
      <c r="C3869" s="546"/>
      <c r="D3869" s="546"/>
      <c r="F3869" s="266"/>
      <c r="G3869" s="266"/>
      <c r="H3869" s="266"/>
    </row>
    <row r="3870" spans="2:8" s="319" customFormat="1">
      <c r="B3870" s="566"/>
      <c r="C3870" s="546"/>
      <c r="D3870" s="546"/>
      <c r="F3870" s="266"/>
      <c r="G3870" s="266"/>
      <c r="H3870" s="266"/>
    </row>
    <row r="3871" spans="2:8" s="319" customFormat="1">
      <c r="B3871" s="566"/>
      <c r="C3871" s="546"/>
      <c r="D3871" s="546"/>
      <c r="F3871" s="266"/>
      <c r="G3871" s="266"/>
      <c r="H3871" s="266"/>
    </row>
    <row r="3872" spans="2:8" s="319" customFormat="1">
      <c r="B3872" s="566"/>
      <c r="C3872" s="546"/>
      <c r="D3872" s="546"/>
      <c r="F3872" s="266"/>
      <c r="G3872" s="266"/>
      <c r="H3872" s="266"/>
    </row>
    <row r="3873" spans="2:8" s="319" customFormat="1">
      <c r="B3873" s="566"/>
      <c r="C3873" s="546"/>
      <c r="D3873" s="546"/>
      <c r="F3873" s="266"/>
      <c r="G3873" s="266"/>
      <c r="H3873" s="266"/>
    </row>
    <row r="3874" spans="2:8" s="319" customFormat="1">
      <c r="B3874" s="566"/>
      <c r="C3874" s="546"/>
      <c r="D3874" s="546"/>
      <c r="F3874" s="266"/>
      <c r="G3874" s="266"/>
      <c r="H3874" s="266"/>
    </row>
    <row r="3875" spans="2:8" s="319" customFormat="1">
      <c r="B3875" s="566"/>
      <c r="C3875" s="546"/>
      <c r="D3875" s="546"/>
      <c r="F3875" s="266"/>
      <c r="G3875" s="266"/>
      <c r="H3875" s="266"/>
    </row>
    <row r="3876" spans="2:8" s="319" customFormat="1">
      <c r="B3876" s="566"/>
      <c r="C3876" s="546"/>
      <c r="D3876" s="546"/>
      <c r="F3876" s="266"/>
      <c r="G3876" s="266"/>
      <c r="H3876" s="266"/>
    </row>
    <row r="3877" spans="2:8" s="319" customFormat="1">
      <c r="B3877" s="566"/>
      <c r="C3877" s="546"/>
      <c r="D3877" s="546"/>
      <c r="F3877" s="266"/>
      <c r="G3877" s="266"/>
      <c r="H3877" s="266"/>
    </row>
    <row r="3878" spans="2:8" s="319" customFormat="1">
      <c r="B3878" s="566"/>
      <c r="C3878" s="546"/>
      <c r="D3878" s="546"/>
      <c r="F3878" s="266"/>
      <c r="G3878" s="266"/>
      <c r="H3878" s="266"/>
    </row>
    <row r="3879" spans="2:8" s="319" customFormat="1">
      <c r="B3879" s="566"/>
      <c r="C3879" s="546"/>
      <c r="D3879" s="546"/>
      <c r="F3879" s="266"/>
      <c r="G3879" s="266"/>
      <c r="H3879" s="266"/>
    </row>
    <row r="3880" spans="2:8" s="319" customFormat="1">
      <c r="B3880" s="566"/>
      <c r="C3880" s="546"/>
      <c r="D3880" s="546"/>
      <c r="F3880" s="266"/>
      <c r="G3880" s="266"/>
      <c r="H3880" s="266"/>
    </row>
    <row r="3881" spans="2:8" s="319" customFormat="1">
      <c r="B3881" s="566"/>
      <c r="C3881" s="546"/>
      <c r="D3881" s="546"/>
      <c r="F3881" s="266"/>
      <c r="G3881" s="266"/>
      <c r="H3881" s="266"/>
    </row>
    <row r="3882" spans="2:8" s="319" customFormat="1">
      <c r="B3882" s="566"/>
      <c r="C3882" s="546"/>
      <c r="D3882" s="546"/>
      <c r="F3882" s="266"/>
      <c r="G3882" s="266"/>
      <c r="H3882" s="266"/>
    </row>
    <row r="3883" spans="2:8" s="319" customFormat="1">
      <c r="B3883" s="566"/>
      <c r="C3883" s="546"/>
      <c r="D3883" s="546"/>
      <c r="F3883" s="266"/>
      <c r="G3883" s="266"/>
      <c r="H3883" s="266"/>
    </row>
    <row r="3884" spans="2:8" s="319" customFormat="1">
      <c r="B3884" s="566"/>
      <c r="C3884" s="546"/>
      <c r="D3884" s="546"/>
      <c r="F3884" s="266"/>
      <c r="G3884" s="266"/>
      <c r="H3884" s="266"/>
    </row>
    <row r="3885" spans="2:8" s="319" customFormat="1">
      <c r="B3885" s="566"/>
      <c r="C3885" s="546"/>
      <c r="D3885" s="546"/>
      <c r="F3885" s="266"/>
      <c r="G3885" s="266"/>
      <c r="H3885" s="266"/>
    </row>
    <row r="3886" spans="2:8" s="319" customFormat="1">
      <c r="B3886" s="566"/>
      <c r="C3886" s="546"/>
      <c r="D3886" s="546"/>
      <c r="F3886" s="266"/>
      <c r="G3886" s="266"/>
      <c r="H3886" s="266"/>
    </row>
    <row r="3887" spans="2:8" s="319" customFormat="1">
      <c r="B3887" s="566"/>
      <c r="C3887" s="546"/>
      <c r="D3887" s="546"/>
      <c r="F3887" s="266"/>
      <c r="G3887" s="266"/>
      <c r="H3887" s="266"/>
    </row>
    <row r="3888" spans="2:8" s="319" customFormat="1">
      <c r="B3888" s="566"/>
      <c r="C3888" s="546"/>
      <c r="D3888" s="546"/>
      <c r="F3888" s="266"/>
      <c r="G3888" s="266"/>
      <c r="H3888" s="266"/>
    </row>
    <row r="3889" spans="2:8" s="319" customFormat="1">
      <c r="B3889" s="566"/>
      <c r="C3889" s="546"/>
      <c r="D3889" s="546"/>
      <c r="F3889" s="266"/>
      <c r="G3889" s="266"/>
      <c r="H3889" s="266"/>
    </row>
    <row r="3890" spans="2:8" s="319" customFormat="1">
      <c r="B3890" s="566"/>
      <c r="C3890" s="546"/>
      <c r="D3890" s="546"/>
      <c r="F3890" s="266"/>
      <c r="G3890" s="266"/>
      <c r="H3890" s="266"/>
    </row>
    <row r="3891" spans="2:8" s="319" customFormat="1">
      <c r="B3891" s="566"/>
      <c r="C3891" s="546"/>
      <c r="D3891" s="546"/>
      <c r="F3891" s="266"/>
      <c r="G3891" s="266"/>
      <c r="H3891" s="266"/>
    </row>
    <row r="3892" spans="2:8" s="319" customFormat="1">
      <c r="B3892" s="566"/>
      <c r="C3892" s="546"/>
      <c r="D3892" s="546"/>
      <c r="F3892" s="266"/>
      <c r="G3892" s="266"/>
      <c r="H3892" s="266"/>
    </row>
    <row r="3893" spans="2:8" s="319" customFormat="1">
      <c r="B3893" s="566"/>
      <c r="C3893" s="546"/>
      <c r="D3893" s="546"/>
      <c r="F3893" s="266"/>
      <c r="G3893" s="266"/>
      <c r="H3893" s="266"/>
    </row>
    <row r="3894" spans="2:8" s="319" customFormat="1">
      <c r="B3894" s="566"/>
      <c r="C3894" s="546"/>
      <c r="D3894" s="546"/>
      <c r="F3894" s="266"/>
      <c r="G3894" s="266"/>
      <c r="H3894" s="266"/>
    </row>
    <row r="3895" spans="2:8" s="319" customFormat="1">
      <c r="B3895" s="566"/>
      <c r="C3895" s="546"/>
      <c r="D3895" s="546"/>
      <c r="F3895" s="266"/>
      <c r="G3895" s="266"/>
      <c r="H3895" s="266"/>
    </row>
    <row r="3896" spans="2:8" s="319" customFormat="1">
      <c r="B3896" s="566"/>
      <c r="C3896" s="546"/>
      <c r="D3896" s="546"/>
      <c r="F3896" s="266"/>
      <c r="G3896" s="266"/>
      <c r="H3896" s="266"/>
    </row>
    <row r="3897" spans="2:8" s="319" customFormat="1">
      <c r="B3897" s="566"/>
      <c r="C3897" s="546"/>
      <c r="D3897" s="546"/>
      <c r="F3897" s="266"/>
      <c r="G3897" s="266"/>
      <c r="H3897" s="266"/>
    </row>
    <row r="3898" spans="2:8" s="319" customFormat="1">
      <c r="B3898" s="566"/>
      <c r="C3898" s="546"/>
      <c r="D3898" s="546"/>
      <c r="F3898" s="266"/>
      <c r="G3898" s="266"/>
      <c r="H3898" s="266"/>
    </row>
    <row r="3899" spans="2:8" s="319" customFormat="1">
      <c r="B3899" s="566"/>
      <c r="C3899" s="546"/>
      <c r="D3899" s="546"/>
      <c r="F3899" s="266"/>
      <c r="G3899" s="266"/>
      <c r="H3899" s="266"/>
    </row>
    <row r="3900" spans="2:8" s="319" customFormat="1">
      <c r="B3900" s="566"/>
      <c r="C3900" s="546"/>
      <c r="D3900" s="546"/>
      <c r="F3900" s="266"/>
      <c r="G3900" s="266"/>
      <c r="H3900" s="266"/>
    </row>
    <row r="3901" spans="2:8" s="319" customFormat="1">
      <c r="B3901" s="566"/>
      <c r="C3901" s="546"/>
      <c r="D3901" s="546"/>
      <c r="F3901" s="266"/>
      <c r="G3901" s="266"/>
      <c r="H3901" s="266"/>
    </row>
    <row r="3902" spans="2:8" s="319" customFormat="1">
      <c r="B3902" s="566"/>
      <c r="C3902" s="546"/>
      <c r="D3902" s="546"/>
      <c r="F3902" s="266"/>
      <c r="G3902" s="266"/>
      <c r="H3902" s="266"/>
    </row>
    <row r="3903" spans="2:8" s="319" customFormat="1">
      <c r="B3903" s="566"/>
      <c r="C3903" s="546"/>
      <c r="D3903" s="546"/>
      <c r="F3903" s="266"/>
      <c r="G3903" s="266"/>
      <c r="H3903" s="266"/>
    </row>
    <row r="3904" spans="2:8" s="319" customFormat="1">
      <c r="B3904" s="566"/>
      <c r="C3904" s="546"/>
      <c r="D3904" s="546"/>
      <c r="F3904" s="266"/>
      <c r="G3904" s="266"/>
      <c r="H3904" s="266"/>
    </row>
    <row r="3905" spans="2:8" s="319" customFormat="1">
      <c r="B3905" s="566"/>
      <c r="C3905" s="546"/>
      <c r="D3905" s="546"/>
      <c r="F3905" s="266"/>
      <c r="G3905" s="266"/>
      <c r="H3905" s="266"/>
    </row>
    <row r="3906" spans="2:8" s="319" customFormat="1">
      <c r="B3906" s="566"/>
      <c r="C3906" s="546"/>
      <c r="D3906" s="546"/>
      <c r="F3906" s="266"/>
      <c r="G3906" s="266"/>
      <c r="H3906" s="266"/>
    </row>
    <row r="3907" spans="2:8" s="319" customFormat="1">
      <c r="B3907" s="566"/>
      <c r="C3907" s="546"/>
      <c r="D3907" s="546"/>
      <c r="F3907" s="266"/>
      <c r="G3907" s="266"/>
      <c r="H3907" s="266"/>
    </row>
    <row r="3908" spans="2:8" s="319" customFormat="1">
      <c r="B3908" s="566"/>
      <c r="C3908" s="546"/>
      <c r="D3908" s="546"/>
      <c r="F3908" s="266"/>
      <c r="G3908" s="266"/>
      <c r="H3908" s="266"/>
    </row>
    <row r="3909" spans="2:8" s="319" customFormat="1">
      <c r="B3909" s="566"/>
      <c r="C3909" s="546"/>
      <c r="D3909" s="546"/>
      <c r="F3909" s="266"/>
      <c r="G3909" s="266"/>
      <c r="H3909" s="266"/>
    </row>
    <row r="3910" spans="2:8" s="319" customFormat="1">
      <c r="B3910" s="566"/>
      <c r="C3910" s="546"/>
      <c r="D3910" s="546"/>
      <c r="F3910" s="266"/>
      <c r="G3910" s="266"/>
      <c r="H3910" s="266"/>
    </row>
    <row r="3911" spans="2:8" s="319" customFormat="1">
      <c r="B3911" s="566"/>
      <c r="C3911" s="546"/>
      <c r="D3911" s="546"/>
      <c r="F3911" s="266"/>
      <c r="G3911" s="266"/>
      <c r="H3911" s="266"/>
    </row>
    <row r="3912" spans="2:8" s="319" customFormat="1">
      <c r="B3912" s="566"/>
      <c r="C3912" s="546"/>
      <c r="D3912" s="546"/>
      <c r="F3912" s="266"/>
      <c r="G3912" s="266"/>
      <c r="H3912" s="266"/>
    </row>
    <row r="3913" spans="2:8" s="319" customFormat="1">
      <c r="B3913" s="566"/>
      <c r="C3913" s="546"/>
      <c r="D3913" s="546"/>
      <c r="F3913" s="266"/>
      <c r="G3913" s="266"/>
      <c r="H3913" s="266"/>
    </row>
    <row r="3914" spans="2:8" s="319" customFormat="1">
      <c r="B3914" s="566"/>
      <c r="C3914" s="546"/>
      <c r="D3914" s="546"/>
      <c r="F3914" s="266"/>
      <c r="G3914" s="266"/>
      <c r="H3914" s="266"/>
    </row>
    <row r="3915" spans="2:8" s="319" customFormat="1">
      <c r="B3915" s="566"/>
      <c r="C3915" s="546"/>
      <c r="D3915" s="546"/>
      <c r="F3915" s="266"/>
      <c r="G3915" s="266"/>
      <c r="H3915" s="266"/>
    </row>
    <row r="3916" spans="2:8" s="319" customFormat="1">
      <c r="B3916" s="566"/>
      <c r="C3916" s="546"/>
      <c r="D3916" s="546"/>
      <c r="F3916" s="266"/>
      <c r="G3916" s="266"/>
      <c r="H3916" s="266"/>
    </row>
    <row r="3917" spans="2:8" s="319" customFormat="1">
      <c r="B3917" s="566"/>
      <c r="C3917" s="546"/>
      <c r="D3917" s="546"/>
      <c r="F3917" s="266"/>
      <c r="G3917" s="266"/>
      <c r="H3917" s="266"/>
    </row>
    <row r="3918" spans="2:8" s="319" customFormat="1">
      <c r="B3918" s="566"/>
      <c r="C3918" s="546"/>
      <c r="D3918" s="546"/>
      <c r="F3918" s="266"/>
      <c r="G3918" s="266"/>
      <c r="H3918" s="266"/>
    </row>
    <row r="3919" spans="2:8" s="319" customFormat="1">
      <c r="B3919" s="566"/>
      <c r="C3919" s="546"/>
      <c r="D3919" s="546"/>
      <c r="F3919" s="266"/>
      <c r="G3919" s="266"/>
      <c r="H3919" s="266"/>
    </row>
    <row r="3920" spans="2:8" s="319" customFormat="1">
      <c r="B3920" s="566"/>
      <c r="C3920" s="546"/>
      <c r="D3920" s="546"/>
      <c r="F3920" s="266"/>
      <c r="G3920" s="266"/>
      <c r="H3920" s="266"/>
    </row>
    <row r="3921" spans="2:8" s="319" customFormat="1">
      <c r="B3921" s="566"/>
      <c r="C3921" s="546"/>
      <c r="D3921" s="546"/>
      <c r="F3921" s="266"/>
      <c r="G3921" s="266"/>
      <c r="H3921" s="266"/>
    </row>
    <row r="3922" spans="2:8" s="319" customFormat="1">
      <c r="B3922" s="566"/>
      <c r="C3922" s="546"/>
      <c r="D3922" s="546"/>
      <c r="F3922" s="266"/>
      <c r="G3922" s="266"/>
      <c r="H3922" s="266"/>
    </row>
    <row r="3923" spans="2:8" s="319" customFormat="1">
      <c r="B3923" s="566"/>
      <c r="C3923" s="546"/>
      <c r="D3923" s="546"/>
      <c r="F3923" s="266"/>
      <c r="G3923" s="266"/>
      <c r="H3923" s="266"/>
    </row>
    <row r="3924" spans="2:8" s="319" customFormat="1">
      <c r="B3924" s="566"/>
      <c r="C3924" s="546"/>
      <c r="D3924" s="546"/>
      <c r="F3924" s="266"/>
      <c r="G3924" s="266"/>
      <c r="H3924" s="266"/>
    </row>
    <row r="3925" spans="2:8" s="319" customFormat="1">
      <c r="B3925" s="566"/>
      <c r="C3925" s="546"/>
      <c r="D3925" s="546"/>
      <c r="F3925" s="266"/>
      <c r="G3925" s="266"/>
      <c r="H3925" s="266"/>
    </row>
    <row r="3926" spans="2:8" s="319" customFormat="1">
      <c r="B3926" s="566"/>
      <c r="C3926" s="546"/>
      <c r="D3926" s="546"/>
      <c r="F3926" s="266"/>
      <c r="G3926" s="266"/>
      <c r="H3926" s="266"/>
    </row>
    <row r="3927" spans="2:8" s="319" customFormat="1">
      <c r="B3927" s="566"/>
      <c r="C3927" s="546"/>
      <c r="D3927" s="546"/>
      <c r="F3927" s="266"/>
      <c r="G3927" s="266"/>
      <c r="H3927" s="266"/>
    </row>
    <row r="3928" spans="2:8" s="319" customFormat="1">
      <c r="B3928" s="566"/>
      <c r="C3928" s="546"/>
      <c r="D3928" s="546"/>
      <c r="F3928" s="266"/>
      <c r="G3928" s="266"/>
      <c r="H3928" s="266"/>
    </row>
    <row r="3929" spans="2:8" s="319" customFormat="1">
      <c r="B3929" s="566"/>
      <c r="C3929" s="546"/>
      <c r="D3929" s="546"/>
      <c r="F3929" s="266"/>
      <c r="G3929" s="266"/>
      <c r="H3929" s="266"/>
    </row>
    <row r="3930" spans="2:8" s="319" customFormat="1">
      <c r="B3930" s="566"/>
      <c r="C3930" s="546"/>
      <c r="D3930" s="546"/>
      <c r="F3930" s="266"/>
      <c r="G3930" s="266"/>
      <c r="H3930" s="266"/>
    </row>
    <row r="3931" spans="2:8" s="319" customFormat="1">
      <c r="B3931" s="566"/>
      <c r="C3931" s="546"/>
      <c r="D3931" s="546"/>
      <c r="F3931" s="266"/>
      <c r="G3931" s="266"/>
      <c r="H3931" s="266"/>
    </row>
    <row r="3932" spans="2:8" s="319" customFormat="1">
      <c r="B3932" s="566"/>
      <c r="C3932" s="546"/>
      <c r="D3932" s="546"/>
      <c r="F3932" s="266"/>
      <c r="G3932" s="266"/>
      <c r="H3932" s="266"/>
    </row>
    <row r="3933" spans="2:8" s="319" customFormat="1">
      <c r="B3933" s="566"/>
      <c r="C3933" s="546"/>
      <c r="D3933" s="546"/>
      <c r="F3933" s="266"/>
      <c r="G3933" s="266"/>
      <c r="H3933" s="266"/>
    </row>
    <row r="3934" spans="2:8" s="319" customFormat="1">
      <c r="B3934" s="566"/>
      <c r="C3934" s="546"/>
      <c r="D3934" s="546"/>
      <c r="F3934" s="266"/>
      <c r="G3934" s="266"/>
      <c r="H3934" s="266"/>
    </row>
    <row r="3935" spans="2:8" s="319" customFormat="1">
      <c r="B3935" s="566"/>
      <c r="C3935" s="546"/>
      <c r="D3935" s="546"/>
      <c r="F3935" s="266"/>
      <c r="G3935" s="266"/>
      <c r="H3935" s="266"/>
    </row>
    <row r="3936" spans="2:8" s="319" customFormat="1">
      <c r="B3936" s="566"/>
      <c r="C3936" s="546"/>
      <c r="D3936" s="546"/>
      <c r="F3936" s="266"/>
      <c r="G3936" s="266"/>
      <c r="H3936" s="266"/>
    </row>
    <row r="3937" spans="2:8" s="319" customFormat="1">
      <c r="B3937" s="566"/>
      <c r="C3937" s="546"/>
      <c r="D3937" s="546"/>
      <c r="F3937" s="266"/>
      <c r="G3937" s="266"/>
      <c r="H3937" s="266"/>
    </row>
    <row r="3938" spans="2:8" s="319" customFormat="1">
      <c r="B3938" s="566"/>
      <c r="C3938" s="546"/>
      <c r="D3938" s="546"/>
      <c r="F3938" s="266"/>
      <c r="G3938" s="266"/>
      <c r="H3938" s="266"/>
    </row>
    <row r="3939" spans="2:8" s="319" customFormat="1">
      <c r="B3939" s="566"/>
      <c r="C3939" s="546"/>
      <c r="D3939" s="546"/>
      <c r="F3939" s="266"/>
      <c r="G3939" s="266"/>
      <c r="H3939" s="266"/>
    </row>
    <row r="3940" spans="2:8" s="319" customFormat="1">
      <c r="B3940" s="566"/>
      <c r="C3940" s="546"/>
      <c r="D3940" s="546"/>
      <c r="F3940" s="266"/>
      <c r="G3940" s="266"/>
      <c r="H3940" s="266"/>
    </row>
    <row r="3941" spans="2:8" s="319" customFormat="1">
      <c r="B3941" s="566"/>
      <c r="C3941" s="546"/>
      <c r="D3941" s="546"/>
      <c r="F3941" s="266"/>
      <c r="G3941" s="266"/>
      <c r="H3941" s="266"/>
    </row>
    <row r="3942" spans="2:8" s="319" customFormat="1">
      <c r="B3942" s="566"/>
      <c r="C3942" s="546"/>
      <c r="D3942" s="546"/>
      <c r="F3942" s="266"/>
      <c r="G3942" s="266"/>
      <c r="H3942" s="266"/>
    </row>
    <row r="3943" spans="2:8" s="319" customFormat="1">
      <c r="B3943" s="566"/>
      <c r="C3943" s="546"/>
      <c r="D3943" s="546"/>
      <c r="F3943" s="266"/>
      <c r="G3943" s="266"/>
      <c r="H3943" s="266"/>
    </row>
    <row r="3944" spans="2:8" s="319" customFormat="1">
      <c r="B3944" s="566"/>
      <c r="C3944" s="546"/>
      <c r="D3944" s="546"/>
      <c r="F3944" s="266"/>
      <c r="G3944" s="266"/>
      <c r="H3944" s="266"/>
    </row>
    <row r="3945" spans="2:8" s="319" customFormat="1">
      <c r="B3945" s="566"/>
      <c r="C3945" s="546"/>
      <c r="D3945" s="546"/>
      <c r="F3945" s="266"/>
      <c r="G3945" s="266"/>
      <c r="H3945" s="266"/>
    </row>
    <row r="3946" spans="2:8" s="319" customFormat="1">
      <c r="B3946" s="566"/>
      <c r="C3946" s="546"/>
      <c r="D3946" s="546"/>
      <c r="F3946" s="266"/>
      <c r="G3946" s="266"/>
      <c r="H3946" s="266"/>
    </row>
    <row r="3947" spans="2:8" s="319" customFormat="1">
      <c r="B3947" s="566"/>
      <c r="C3947" s="546"/>
      <c r="D3947" s="546"/>
      <c r="F3947" s="266"/>
      <c r="G3947" s="266"/>
      <c r="H3947" s="266"/>
    </row>
    <row r="3948" spans="2:8" s="319" customFormat="1">
      <c r="B3948" s="566"/>
      <c r="C3948" s="546"/>
      <c r="D3948" s="546"/>
      <c r="F3948" s="266"/>
      <c r="G3948" s="266"/>
      <c r="H3948" s="266"/>
    </row>
    <row r="3949" spans="2:8" s="319" customFormat="1">
      <c r="B3949" s="566"/>
      <c r="C3949" s="546"/>
      <c r="D3949" s="546"/>
      <c r="F3949" s="266"/>
      <c r="G3949" s="266"/>
      <c r="H3949" s="266"/>
    </row>
    <row r="3950" spans="2:8" s="319" customFormat="1">
      <c r="B3950" s="566"/>
      <c r="C3950" s="546"/>
      <c r="D3950" s="546"/>
      <c r="F3950" s="266"/>
      <c r="G3950" s="266"/>
      <c r="H3950" s="266"/>
    </row>
    <row r="3951" spans="2:8" s="319" customFormat="1">
      <c r="B3951" s="566"/>
      <c r="C3951" s="546"/>
      <c r="D3951" s="546"/>
      <c r="F3951" s="266"/>
      <c r="G3951" s="266"/>
      <c r="H3951" s="266"/>
    </row>
    <row r="3952" spans="2:8" s="319" customFormat="1">
      <c r="B3952" s="566"/>
      <c r="C3952" s="546"/>
      <c r="D3952" s="546"/>
      <c r="F3952" s="266"/>
      <c r="G3952" s="266"/>
      <c r="H3952" s="266"/>
    </row>
    <row r="3953" spans="2:8" s="319" customFormat="1">
      <c r="B3953" s="566"/>
      <c r="C3953" s="546"/>
      <c r="D3953" s="546"/>
      <c r="F3953" s="266"/>
      <c r="G3953" s="266"/>
      <c r="H3953" s="266"/>
    </row>
    <row r="3954" spans="2:8" s="319" customFormat="1">
      <c r="B3954" s="566"/>
      <c r="C3954" s="546"/>
      <c r="D3954" s="546"/>
      <c r="F3954" s="266"/>
      <c r="G3954" s="266"/>
      <c r="H3954" s="266"/>
    </row>
    <row r="3955" spans="2:8" s="319" customFormat="1">
      <c r="B3955" s="566"/>
      <c r="C3955" s="546"/>
      <c r="D3955" s="546"/>
      <c r="F3955" s="266"/>
      <c r="G3955" s="266"/>
      <c r="H3955" s="266"/>
    </row>
    <row r="3956" spans="2:8" s="319" customFormat="1">
      <c r="B3956" s="566"/>
      <c r="C3956" s="546"/>
      <c r="D3956" s="546"/>
      <c r="F3956" s="266"/>
      <c r="G3956" s="266"/>
      <c r="H3956" s="266"/>
    </row>
    <row r="3957" spans="2:8" s="319" customFormat="1">
      <c r="B3957" s="566"/>
      <c r="C3957" s="546"/>
      <c r="D3957" s="546"/>
      <c r="F3957" s="266"/>
      <c r="G3957" s="266"/>
      <c r="H3957" s="266"/>
    </row>
    <row r="3958" spans="2:8" s="319" customFormat="1">
      <c r="B3958" s="566"/>
      <c r="C3958" s="546"/>
      <c r="D3958" s="546"/>
      <c r="F3958" s="266"/>
      <c r="G3958" s="266"/>
      <c r="H3958" s="266"/>
    </row>
    <row r="3959" spans="2:8" s="319" customFormat="1">
      <c r="B3959" s="566"/>
      <c r="C3959" s="546"/>
      <c r="D3959" s="546"/>
      <c r="F3959" s="266"/>
      <c r="G3959" s="266"/>
      <c r="H3959" s="266"/>
    </row>
    <row r="3960" spans="2:8" s="319" customFormat="1">
      <c r="B3960" s="566"/>
      <c r="C3960" s="546"/>
      <c r="D3960" s="546"/>
      <c r="F3960" s="266"/>
      <c r="G3960" s="266"/>
      <c r="H3960" s="266"/>
    </row>
    <row r="3961" spans="2:8" s="319" customFormat="1">
      <c r="B3961" s="566"/>
      <c r="C3961" s="546"/>
      <c r="D3961" s="546"/>
      <c r="F3961" s="266"/>
      <c r="G3961" s="266"/>
      <c r="H3961" s="266"/>
    </row>
    <row r="3962" spans="2:8" s="319" customFormat="1">
      <c r="B3962" s="566"/>
      <c r="C3962" s="546"/>
      <c r="D3962" s="546"/>
      <c r="F3962" s="266"/>
      <c r="G3962" s="266"/>
      <c r="H3962" s="266"/>
    </row>
    <row r="3963" spans="2:8" s="319" customFormat="1">
      <c r="B3963" s="566"/>
      <c r="C3963" s="546"/>
      <c r="D3963" s="546"/>
      <c r="F3963" s="266"/>
      <c r="G3963" s="266"/>
      <c r="H3963" s="266"/>
    </row>
    <row r="3964" spans="2:8" s="319" customFormat="1">
      <c r="B3964" s="566"/>
      <c r="C3964" s="546"/>
      <c r="D3964" s="546"/>
      <c r="F3964" s="266"/>
      <c r="G3964" s="266"/>
      <c r="H3964" s="266"/>
    </row>
    <row r="3965" spans="2:8" s="319" customFormat="1">
      <c r="B3965" s="566"/>
      <c r="C3965" s="546"/>
      <c r="D3965" s="546"/>
      <c r="F3965" s="266"/>
      <c r="G3965" s="266"/>
      <c r="H3965" s="266"/>
    </row>
    <row r="3966" spans="2:8" s="319" customFormat="1">
      <c r="B3966" s="566"/>
      <c r="C3966" s="546"/>
      <c r="D3966" s="546"/>
      <c r="F3966" s="266"/>
      <c r="G3966" s="266"/>
      <c r="H3966" s="266"/>
    </row>
    <row r="3967" spans="2:8" s="319" customFormat="1">
      <c r="B3967" s="566"/>
      <c r="C3967" s="546"/>
      <c r="D3967" s="546"/>
      <c r="F3967" s="266"/>
      <c r="G3967" s="266"/>
      <c r="H3967" s="266"/>
    </row>
    <row r="3968" spans="2:8" s="319" customFormat="1">
      <c r="B3968" s="566"/>
      <c r="C3968" s="546"/>
      <c r="D3968" s="546"/>
      <c r="F3968" s="266"/>
      <c r="G3968" s="266"/>
      <c r="H3968" s="266"/>
    </row>
    <row r="3969" spans="2:8" s="319" customFormat="1">
      <c r="B3969" s="566"/>
      <c r="C3969" s="546"/>
      <c r="D3969" s="546"/>
      <c r="F3969" s="266"/>
      <c r="G3969" s="266"/>
      <c r="H3969" s="266"/>
    </row>
    <row r="3970" spans="2:8" s="319" customFormat="1">
      <c r="B3970" s="566"/>
      <c r="C3970" s="546"/>
      <c r="D3970" s="546"/>
      <c r="F3970" s="266"/>
      <c r="G3970" s="266"/>
      <c r="H3970" s="266"/>
    </row>
    <row r="3971" spans="2:8" s="319" customFormat="1">
      <c r="B3971" s="566"/>
      <c r="C3971" s="546"/>
      <c r="D3971" s="546"/>
      <c r="F3971" s="266"/>
      <c r="G3971" s="266"/>
      <c r="H3971" s="266"/>
    </row>
    <row r="3972" spans="2:8" s="319" customFormat="1">
      <c r="B3972" s="566"/>
      <c r="C3972" s="546"/>
      <c r="D3972" s="546"/>
      <c r="F3972" s="266"/>
      <c r="G3972" s="266"/>
      <c r="H3972" s="266"/>
    </row>
    <row r="3973" spans="2:8" s="319" customFormat="1">
      <c r="B3973" s="566"/>
      <c r="C3973" s="546"/>
      <c r="D3973" s="546"/>
      <c r="F3973" s="266"/>
      <c r="G3973" s="266"/>
      <c r="H3973" s="266"/>
    </row>
    <row r="3974" spans="2:8" s="319" customFormat="1">
      <c r="B3974" s="566"/>
      <c r="C3974" s="546"/>
      <c r="D3974" s="546"/>
      <c r="F3974" s="266"/>
      <c r="G3974" s="266"/>
      <c r="H3974" s="266"/>
    </row>
    <row r="3975" spans="2:8" s="319" customFormat="1">
      <c r="B3975" s="566"/>
      <c r="C3975" s="546"/>
      <c r="D3975" s="546"/>
      <c r="F3975" s="266"/>
      <c r="G3975" s="266"/>
      <c r="H3975" s="266"/>
    </row>
    <row r="3976" spans="2:8" s="319" customFormat="1">
      <c r="B3976" s="566"/>
      <c r="C3976" s="546"/>
      <c r="D3976" s="546"/>
      <c r="F3976" s="266"/>
      <c r="G3976" s="266"/>
      <c r="H3976" s="266"/>
    </row>
    <row r="3977" spans="2:8" s="319" customFormat="1">
      <c r="B3977" s="566"/>
      <c r="C3977" s="546"/>
      <c r="D3977" s="546"/>
      <c r="F3977" s="266"/>
      <c r="G3977" s="266"/>
      <c r="H3977" s="266"/>
    </row>
    <row r="3978" spans="2:8" s="319" customFormat="1">
      <c r="B3978" s="566"/>
      <c r="C3978" s="546"/>
      <c r="D3978" s="546"/>
      <c r="F3978" s="266"/>
      <c r="G3978" s="266"/>
      <c r="H3978" s="266"/>
    </row>
    <row r="3979" spans="2:8" s="319" customFormat="1">
      <c r="B3979" s="566"/>
      <c r="C3979" s="546"/>
      <c r="D3979" s="546"/>
      <c r="F3979" s="266"/>
      <c r="G3979" s="266"/>
      <c r="H3979" s="266"/>
    </row>
    <row r="3980" spans="2:8" s="319" customFormat="1">
      <c r="B3980" s="566"/>
      <c r="C3980" s="546"/>
      <c r="D3980" s="546"/>
      <c r="F3980" s="266"/>
      <c r="G3980" s="266"/>
      <c r="H3980" s="266"/>
    </row>
    <row r="3981" spans="2:8" s="319" customFormat="1">
      <c r="B3981" s="566"/>
      <c r="C3981" s="546"/>
      <c r="D3981" s="546"/>
      <c r="F3981" s="266"/>
      <c r="G3981" s="266"/>
      <c r="H3981" s="266"/>
    </row>
    <row r="3982" spans="2:8" s="319" customFormat="1">
      <c r="B3982" s="566"/>
      <c r="C3982" s="546"/>
      <c r="D3982" s="546"/>
      <c r="F3982" s="266"/>
      <c r="G3982" s="266"/>
      <c r="H3982" s="266"/>
    </row>
    <row r="3983" spans="2:8" s="319" customFormat="1">
      <c r="B3983" s="566"/>
      <c r="C3983" s="546"/>
      <c r="D3983" s="546"/>
      <c r="F3983" s="266"/>
      <c r="G3983" s="266"/>
      <c r="H3983" s="266"/>
    </row>
    <row r="3984" spans="2:8" s="319" customFormat="1">
      <c r="B3984" s="566"/>
      <c r="C3984" s="546"/>
      <c r="D3984" s="546"/>
      <c r="F3984" s="266"/>
      <c r="G3984" s="266"/>
      <c r="H3984" s="266"/>
    </row>
    <row r="3985" spans="2:8" s="319" customFormat="1">
      <c r="B3985" s="566"/>
      <c r="C3985" s="546"/>
      <c r="D3985" s="546"/>
      <c r="F3985" s="266"/>
      <c r="G3985" s="266"/>
      <c r="H3985" s="266"/>
    </row>
    <row r="3986" spans="2:8" s="319" customFormat="1">
      <c r="B3986" s="566"/>
      <c r="C3986" s="546"/>
      <c r="D3986" s="546"/>
      <c r="F3986" s="266"/>
      <c r="G3986" s="266"/>
      <c r="H3986" s="266"/>
    </row>
    <row r="3987" spans="2:8" s="319" customFormat="1">
      <c r="B3987" s="566"/>
      <c r="C3987" s="546"/>
      <c r="D3987" s="546"/>
      <c r="F3987" s="266"/>
      <c r="G3987" s="266"/>
      <c r="H3987" s="266"/>
    </row>
    <row r="3988" spans="2:8" s="319" customFormat="1">
      <c r="B3988" s="566"/>
      <c r="C3988" s="546"/>
      <c r="D3988" s="546"/>
      <c r="F3988" s="266"/>
      <c r="G3988" s="266"/>
      <c r="H3988" s="266"/>
    </row>
    <row r="3989" spans="2:8" s="319" customFormat="1">
      <c r="B3989" s="566"/>
      <c r="C3989" s="546"/>
      <c r="D3989" s="546"/>
      <c r="F3989" s="266"/>
      <c r="G3989" s="266"/>
      <c r="H3989" s="266"/>
    </row>
    <row r="3990" spans="2:8" s="319" customFormat="1">
      <c r="B3990" s="566"/>
      <c r="C3990" s="546"/>
      <c r="D3990" s="546"/>
      <c r="F3990" s="266"/>
      <c r="G3990" s="266"/>
      <c r="H3990" s="266"/>
    </row>
    <row r="3991" spans="2:8" s="319" customFormat="1">
      <c r="B3991" s="566"/>
      <c r="C3991" s="546"/>
      <c r="D3991" s="546"/>
      <c r="F3991" s="266"/>
      <c r="G3991" s="266"/>
      <c r="H3991" s="266"/>
    </row>
    <row r="3992" spans="2:8" s="319" customFormat="1">
      <c r="B3992" s="566"/>
      <c r="C3992" s="546"/>
      <c r="D3992" s="546"/>
      <c r="F3992" s="266"/>
      <c r="G3992" s="266"/>
      <c r="H3992" s="266"/>
    </row>
    <row r="3993" spans="2:8" s="319" customFormat="1">
      <c r="B3993" s="566"/>
      <c r="C3993" s="546"/>
      <c r="D3993" s="546"/>
      <c r="F3993" s="266"/>
      <c r="G3993" s="266"/>
      <c r="H3993" s="266"/>
    </row>
    <row r="3994" spans="2:8" s="319" customFormat="1">
      <c r="B3994" s="566"/>
      <c r="C3994" s="546"/>
      <c r="D3994" s="546"/>
      <c r="F3994" s="266"/>
      <c r="G3994" s="266"/>
      <c r="H3994" s="266"/>
    </row>
    <row r="3995" spans="2:8" s="319" customFormat="1">
      <c r="B3995" s="566"/>
      <c r="C3995" s="546"/>
      <c r="D3995" s="546"/>
      <c r="F3995" s="266"/>
      <c r="G3995" s="266"/>
      <c r="H3995" s="266"/>
    </row>
    <row r="3996" spans="2:8" s="319" customFormat="1">
      <c r="B3996" s="566"/>
      <c r="C3996" s="546"/>
      <c r="D3996" s="546"/>
      <c r="F3996" s="266"/>
      <c r="G3996" s="266"/>
      <c r="H3996" s="266"/>
    </row>
    <row r="3997" spans="2:8" s="319" customFormat="1">
      <c r="B3997" s="566"/>
      <c r="C3997" s="546"/>
      <c r="D3997" s="546"/>
      <c r="F3997" s="266"/>
      <c r="G3997" s="266"/>
      <c r="H3997" s="266"/>
    </row>
    <row r="3998" spans="2:8" s="319" customFormat="1">
      <c r="B3998" s="566"/>
      <c r="C3998" s="546"/>
      <c r="D3998" s="546"/>
      <c r="F3998" s="266"/>
      <c r="G3998" s="266"/>
      <c r="H3998" s="266"/>
    </row>
    <row r="3999" spans="2:8" s="319" customFormat="1">
      <c r="B3999" s="566"/>
      <c r="C3999" s="546"/>
      <c r="D3999" s="546"/>
      <c r="F3999" s="266"/>
      <c r="G3999" s="266"/>
      <c r="H3999" s="266"/>
    </row>
    <row r="4000" spans="2:8" s="319" customFormat="1">
      <c r="B4000" s="566"/>
      <c r="C4000" s="546"/>
      <c r="D4000" s="546"/>
      <c r="F4000" s="266"/>
      <c r="G4000" s="266"/>
      <c r="H4000" s="266"/>
    </row>
    <row r="4001" spans="2:8" s="319" customFormat="1">
      <c r="B4001" s="566"/>
      <c r="C4001" s="546"/>
      <c r="D4001" s="546"/>
      <c r="F4001" s="266"/>
      <c r="G4001" s="266"/>
      <c r="H4001" s="266"/>
    </row>
    <row r="4002" spans="2:8" s="319" customFormat="1">
      <c r="B4002" s="566"/>
      <c r="C4002" s="546"/>
      <c r="D4002" s="546"/>
      <c r="F4002" s="266"/>
      <c r="G4002" s="266"/>
      <c r="H4002" s="266"/>
    </row>
    <row r="4003" spans="2:8" s="319" customFormat="1">
      <c r="B4003" s="566"/>
      <c r="C4003" s="546"/>
      <c r="D4003" s="546"/>
      <c r="F4003" s="266"/>
      <c r="G4003" s="266"/>
      <c r="H4003" s="266"/>
    </row>
    <row r="4004" spans="2:8" s="319" customFormat="1">
      <c r="B4004" s="566"/>
      <c r="C4004" s="546"/>
      <c r="D4004" s="546"/>
      <c r="F4004" s="266"/>
      <c r="G4004" s="266"/>
      <c r="H4004" s="266"/>
    </row>
    <row r="4005" spans="2:8" s="319" customFormat="1">
      <c r="B4005" s="566"/>
      <c r="C4005" s="546"/>
      <c r="D4005" s="546"/>
      <c r="F4005" s="266"/>
      <c r="G4005" s="266"/>
      <c r="H4005" s="266"/>
    </row>
    <row r="4006" spans="2:8" s="319" customFormat="1">
      <c r="B4006" s="566"/>
      <c r="C4006" s="546"/>
      <c r="D4006" s="546"/>
      <c r="F4006" s="266"/>
      <c r="G4006" s="266"/>
      <c r="H4006" s="266"/>
    </row>
    <row r="4007" spans="2:8" s="319" customFormat="1">
      <c r="B4007" s="566"/>
      <c r="C4007" s="546"/>
      <c r="D4007" s="546"/>
      <c r="F4007" s="266"/>
      <c r="G4007" s="266"/>
      <c r="H4007" s="266"/>
    </row>
    <row r="4008" spans="2:8" s="319" customFormat="1">
      <c r="B4008" s="566"/>
      <c r="C4008" s="546"/>
      <c r="D4008" s="546"/>
      <c r="F4008" s="266"/>
      <c r="G4008" s="266"/>
      <c r="H4008" s="266"/>
    </row>
    <row r="4009" spans="2:8" s="319" customFormat="1">
      <c r="B4009" s="566"/>
      <c r="C4009" s="546"/>
      <c r="D4009" s="546"/>
      <c r="F4009" s="266"/>
      <c r="G4009" s="266"/>
      <c r="H4009" s="266"/>
    </row>
    <row r="4010" spans="2:8" s="319" customFormat="1">
      <c r="B4010" s="566"/>
      <c r="C4010" s="546"/>
      <c r="D4010" s="546"/>
      <c r="F4010" s="266"/>
      <c r="G4010" s="266"/>
      <c r="H4010" s="266"/>
    </row>
    <row r="4011" spans="2:8" s="319" customFormat="1">
      <c r="B4011" s="566"/>
      <c r="C4011" s="546"/>
      <c r="D4011" s="546"/>
      <c r="F4011" s="266"/>
      <c r="G4011" s="266"/>
      <c r="H4011" s="266"/>
    </row>
    <row r="4012" spans="2:8" s="319" customFormat="1">
      <c r="B4012" s="566"/>
      <c r="C4012" s="546"/>
      <c r="D4012" s="546"/>
      <c r="F4012" s="266"/>
      <c r="G4012" s="266"/>
      <c r="H4012" s="266"/>
    </row>
    <row r="4013" spans="2:8" s="319" customFormat="1">
      <c r="B4013" s="566"/>
      <c r="C4013" s="546"/>
      <c r="D4013" s="546"/>
      <c r="F4013" s="266"/>
      <c r="G4013" s="266"/>
      <c r="H4013" s="266"/>
    </row>
    <row r="4014" spans="2:8" s="319" customFormat="1">
      <c r="B4014" s="566"/>
      <c r="C4014" s="546"/>
      <c r="D4014" s="546"/>
      <c r="F4014" s="266"/>
      <c r="G4014" s="266"/>
      <c r="H4014" s="266"/>
    </row>
    <row r="4015" spans="2:8" s="319" customFormat="1">
      <c r="B4015" s="566"/>
      <c r="C4015" s="546"/>
      <c r="D4015" s="546"/>
      <c r="F4015" s="266"/>
      <c r="G4015" s="266"/>
      <c r="H4015" s="266"/>
    </row>
    <row r="4016" spans="2:8" s="319" customFormat="1">
      <c r="B4016" s="566"/>
      <c r="C4016" s="546"/>
      <c r="D4016" s="546"/>
      <c r="F4016" s="266"/>
      <c r="G4016" s="266"/>
      <c r="H4016" s="266"/>
    </row>
    <row r="4017" spans="2:8" s="319" customFormat="1">
      <c r="B4017" s="566"/>
      <c r="C4017" s="546"/>
      <c r="D4017" s="546"/>
      <c r="F4017" s="266"/>
      <c r="G4017" s="266"/>
      <c r="H4017" s="266"/>
    </row>
    <row r="4018" spans="2:8" s="319" customFormat="1">
      <c r="B4018" s="566"/>
      <c r="C4018" s="546"/>
      <c r="D4018" s="546"/>
      <c r="F4018" s="266"/>
      <c r="G4018" s="266"/>
      <c r="H4018" s="266"/>
    </row>
    <row r="4019" spans="2:8" s="319" customFormat="1">
      <c r="B4019" s="566"/>
      <c r="C4019" s="546"/>
      <c r="D4019" s="546"/>
      <c r="F4019" s="266"/>
      <c r="G4019" s="266"/>
      <c r="H4019" s="266"/>
    </row>
    <row r="4020" spans="2:8" s="319" customFormat="1">
      <c r="B4020" s="566"/>
      <c r="C4020" s="546"/>
      <c r="D4020" s="546"/>
      <c r="F4020" s="266"/>
      <c r="G4020" s="266"/>
      <c r="H4020" s="266"/>
    </row>
    <row r="4021" spans="2:8" s="319" customFormat="1">
      <c r="B4021" s="566"/>
      <c r="C4021" s="546"/>
      <c r="D4021" s="546"/>
      <c r="F4021" s="266"/>
      <c r="G4021" s="266"/>
      <c r="H4021" s="266"/>
    </row>
    <row r="4022" spans="2:8" s="319" customFormat="1">
      <c r="B4022" s="566"/>
      <c r="C4022" s="546"/>
      <c r="D4022" s="546"/>
      <c r="F4022" s="266"/>
      <c r="G4022" s="266"/>
      <c r="H4022" s="266"/>
    </row>
    <row r="4023" spans="2:8" s="319" customFormat="1">
      <c r="B4023" s="566"/>
      <c r="C4023" s="546"/>
      <c r="D4023" s="546"/>
      <c r="F4023" s="266"/>
      <c r="G4023" s="266"/>
      <c r="H4023" s="266"/>
    </row>
    <row r="4024" spans="2:8" s="319" customFormat="1">
      <c r="B4024" s="566"/>
      <c r="C4024" s="546"/>
      <c r="D4024" s="546"/>
      <c r="F4024" s="266"/>
      <c r="G4024" s="266"/>
      <c r="H4024" s="266"/>
    </row>
    <row r="4025" spans="2:8" s="319" customFormat="1">
      <c r="B4025" s="566"/>
      <c r="C4025" s="546"/>
      <c r="D4025" s="546"/>
      <c r="F4025" s="266"/>
      <c r="G4025" s="266"/>
      <c r="H4025" s="266"/>
    </row>
    <row r="4026" spans="2:8" s="319" customFormat="1">
      <c r="B4026" s="566"/>
      <c r="C4026" s="546"/>
      <c r="D4026" s="546"/>
      <c r="F4026" s="266"/>
      <c r="G4026" s="266"/>
      <c r="H4026" s="266"/>
    </row>
    <row r="4027" spans="2:8" s="319" customFormat="1">
      <c r="B4027" s="566"/>
      <c r="C4027" s="546"/>
      <c r="D4027" s="546"/>
      <c r="F4027" s="266"/>
      <c r="G4027" s="266"/>
      <c r="H4027" s="266"/>
    </row>
    <row r="4028" spans="2:8" s="319" customFormat="1">
      <c r="B4028" s="566"/>
      <c r="C4028" s="546"/>
      <c r="D4028" s="546"/>
      <c r="F4028" s="266"/>
      <c r="G4028" s="266"/>
      <c r="H4028" s="266"/>
    </row>
    <row r="4029" spans="2:8" s="319" customFormat="1">
      <c r="B4029" s="566"/>
      <c r="C4029" s="546"/>
      <c r="D4029" s="546"/>
      <c r="F4029" s="266"/>
      <c r="G4029" s="266"/>
      <c r="H4029" s="266"/>
    </row>
    <row r="4030" spans="2:8" s="319" customFormat="1">
      <c r="B4030" s="566"/>
      <c r="C4030" s="546"/>
      <c r="D4030" s="546"/>
      <c r="F4030" s="266"/>
      <c r="G4030" s="266"/>
      <c r="H4030" s="266"/>
    </row>
    <row r="4031" spans="2:8" s="319" customFormat="1">
      <c r="B4031" s="566"/>
      <c r="C4031" s="546"/>
      <c r="D4031" s="546"/>
      <c r="F4031" s="266"/>
      <c r="G4031" s="266"/>
      <c r="H4031" s="266"/>
    </row>
    <row r="4032" spans="2:8" s="319" customFormat="1">
      <c r="B4032" s="566"/>
      <c r="C4032" s="546"/>
      <c r="D4032" s="546"/>
      <c r="F4032" s="266"/>
      <c r="G4032" s="266"/>
      <c r="H4032" s="266"/>
    </row>
    <row r="4033" spans="2:8" s="319" customFormat="1">
      <c r="B4033" s="566"/>
      <c r="C4033" s="546"/>
      <c r="D4033" s="546"/>
      <c r="F4033" s="266"/>
      <c r="G4033" s="266"/>
      <c r="H4033" s="266"/>
    </row>
    <row r="4034" spans="2:8" s="319" customFormat="1">
      <c r="B4034" s="566"/>
      <c r="C4034" s="546"/>
      <c r="D4034" s="546"/>
      <c r="F4034" s="266"/>
      <c r="G4034" s="266"/>
      <c r="H4034" s="266"/>
    </row>
    <row r="4035" spans="2:8" s="319" customFormat="1">
      <c r="B4035" s="566"/>
      <c r="C4035" s="546"/>
      <c r="D4035" s="546"/>
      <c r="F4035" s="266"/>
      <c r="G4035" s="266"/>
      <c r="H4035" s="266"/>
    </row>
    <row r="4036" spans="2:8" s="319" customFormat="1">
      <c r="B4036" s="566"/>
      <c r="C4036" s="546"/>
      <c r="D4036" s="546"/>
      <c r="F4036" s="266"/>
      <c r="G4036" s="266"/>
      <c r="H4036" s="266"/>
    </row>
    <row r="4037" spans="2:8" s="319" customFormat="1">
      <c r="B4037" s="566"/>
      <c r="C4037" s="546"/>
      <c r="D4037" s="546"/>
      <c r="F4037" s="266"/>
      <c r="G4037" s="266"/>
      <c r="H4037" s="266"/>
    </row>
    <row r="4038" spans="2:8" s="319" customFormat="1">
      <c r="B4038" s="566"/>
      <c r="C4038" s="546"/>
      <c r="D4038" s="546"/>
      <c r="F4038" s="266"/>
      <c r="G4038" s="266"/>
      <c r="H4038" s="266"/>
    </row>
    <row r="4039" spans="2:8" s="319" customFormat="1">
      <c r="B4039" s="566"/>
      <c r="C4039" s="546"/>
      <c r="D4039" s="546"/>
      <c r="F4039" s="266"/>
      <c r="G4039" s="266"/>
      <c r="H4039" s="266"/>
    </row>
    <row r="4040" spans="2:8" s="319" customFormat="1">
      <c r="B4040" s="566"/>
      <c r="C4040" s="546"/>
      <c r="D4040" s="546"/>
      <c r="F4040" s="266"/>
      <c r="G4040" s="266"/>
      <c r="H4040" s="266"/>
    </row>
    <row r="4041" spans="2:8" s="319" customFormat="1">
      <c r="B4041" s="566"/>
      <c r="C4041" s="546"/>
      <c r="D4041" s="546"/>
      <c r="F4041" s="266"/>
      <c r="G4041" s="266"/>
      <c r="H4041" s="266"/>
    </row>
    <row r="4042" spans="2:8" s="319" customFormat="1">
      <c r="B4042" s="566"/>
      <c r="C4042" s="546"/>
      <c r="D4042" s="546"/>
      <c r="F4042" s="266"/>
      <c r="G4042" s="266"/>
      <c r="H4042" s="266"/>
    </row>
    <row r="4043" spans="2:8" s="319" customFormat="1">
      <c r="B4043" s="566"/>
      <c r="C4043" s="546"/>
      <c r="D4043" s="546"/>
      <c r="F4043" s="266"/>
      <c r="G4043" s="266"/>
      <c r="H4043" s="266"/>
    </row>
    <row r="4044" spans="2:8" s="319" customFormat="1">
      <c r="B4044" s="566"/>
      <c r="C4044" s="546"/>
      <c r="D4044" s="546"/>
      <c r="F4044" s="266"/>
      <c r="G4044" s="266"/>
      <c r="H4044" s="266"/>
    </row>
    <row r="4045" spans="2:8" s="319" customFormat="1">
      <c r="B4045" s="566"/>
      <c r="C4045" s="546"/>
      <c r="D4045" s="546"/>
      <c r="F4045" s="266"/>
      <c r="G4045" s="266"/>
      <c r="H4045" s="266"/>
    </row>
    <row r="4046" spans="2:8" s="319" customFormat="1">
      <c r="B4046" s="566"/>
      <c r="C4046" s="546"/>
      <c r="D4046" s="546"/>
      <c r="F4046" s="266"/>
      <c r="G4046" s="266"/>
      <c r="H4046" s="266"/>
    </row>
    <row r="4047" spans="2:8" s="319" customFormat="1">
      <c r="B4047" s="566"/>
      <c r="C4047" s="546"/>
      <c r="D4047" s="546"/>
      <c r="F4047" s="266"/>
      <c r="G4047" s="266"/>
      <c r="H4047" s="266"/>
    </row>
    <row r="4048" spans="2:8" s="319" customFormat="1">
      <c r="B4048" s="566"/>
      <c r="C4048" s="546"/>
      <c r="D4048" s="546"/>
      <c r="F4048" s="266"/>
      <c r="G4048" s="266"/>
      <c r="H4048" s="266"/>
    </row>
    <row r="4049" spans="2:8" s="319" customFormat="1">
      <c r="B4049" s="566"/>
      <c r="C4049" s="546"/>
      <c r="D4049" s="546"/>
      <c r="F4049" s="266"/>
      <c r="G4049" s="266"/>
      <c r="H4049" s="266"/>
    </row>
    <row r="4050" spans="2:8" s="319" customFormat="1">
      <c r="B4050" s="566"/>
      <c r="C4050" s="546"/>
      <c r="D4050" s="546"/>
      <c r="F4050" s="266"/>
      <c r="G4050" s="266"/>
      <c r="H4050" s="266"/>
    </row>
    <row r="4051" spans="2:8" s="319" customFormat="1">
      <c r="B4051" s="566"/>
      <c r="C4051" s="546"/>
      <c r="D4051" s="546"/>
      <c r="F4051" s="266"/>
      <c r="G4051" s="266"/>
      <c r="H4051" s="266"/>
    </row>
    <row r="4052" spans="2:8" s="319" customFormat="1">
      <c r="B4052" s="566"/>
      <c r="C4052" s="546"/>
      <c r="D4052" s="546"/>
      <c r="F4052" s="266"/>
      <c r="G4052" s="266"/>
      <c r="H4052" s="266"/>
    </row>
    <row r="4053" spans="2:8" s="319" customFormat="1">
      <c r="B4053" s="566"/>
      <c r="C4053" s="546"/>
      <c r="D4053" s="546"/>
      <c r="F4053" s="266"/>
      <c r="G4053" s="266"/>
      <c r="H4053" s="266"/>
    </row>
    <row r="4054" spans="2:8" s="319" customFormat="1">
      <c r="B4054" s="566"/>
      <c r="C4054" s="546"/>
      <c r="D4054" s="546"/>
      <c r="F4054" s="266"/>
      <c r="G4054" s="266"/>
      <c r="H4054" s="266"/>
    </row>
    <row r="4055" spans="2:8" s="319" customFormat="1">
      <c r="B4055" s="566"/>
      <c r="C4055" s="546"/>
      <c r="D4055" s="546"/>
      <c r="F4055" s="266"/>
      <c r="G4055" s="266"/>
      <c r="H4055" s="266"/>
    </row>
    <row r="4056" spans="2:8" s="319" customFormat="1">
      <c r="B4056" s="566"/>
      <c r="C4056" s="546"/>
      <c r="D4056" s="546"/>
      <c r="F4056" s="266"/>
      <c r="G4056" s="266"/>
      <c r="H4056" s="266"/>
    </row>
    <row r="4057" spans="2:8" s="319" customFormat="1">
      <c r="B4057" s="566"/>
      <c r="C4057" s="546"/>
      <c r="D4057" s="546"/>
      <c r="F4057" s="266"/>
      <c r="G4057" s="266"/>
      <c r="H4057" s="266"/>
    </row>
    <row r="4058" spans="2:8" s="319" customFormat="1">
      <c r="B4058" s="566"/>
      <c r="C4058" s="546"/>
      <c r="D4058" s="546"/>
      <c r="F4058" s="266"/>
      <c r="G4058" s="266"/>
      <c r="H4058" s="266"/>
    </row>
    <row r="4059" spans="2:8" s="319" customFormat="1">
      <c r="B4059" s="566"/>
      <c r="C4059" s="546"/>
      <c r="D4059" s="546"/>
      <c r="F4059" s="266"/>
      <c r="G4059" s="266"/>
      <c r="H4059" s="266"/>
    </row>
    <row r="4060" spans="2:8" s="319" customFormat="1">
      <c r="B4060" s="566"/>
      <c r="C4060" s="546"/>
      <c r="D4060" s="546"/>
      <c r="F4060" s="266"/>
      <c r="G4060" s="266"/>
      <c r="H4060" s="266"/>
    </row>
    <row r="4061" spans="2:8" s="319" customFormat="1">
      <c r="B4061" s="566"/>
      <c r="C4061" s="546"/>
      <c r="D4061" s="546"/>
      <c r="F4061" s="266"/>
      <c r="G4061" s="266"/>
      <c r="H4061" s="266"/>
    </row>
    <row r="4062" spans="2:8" s="319" customFormat="1">
      <c r="B4062" s="566"/>
      <c r="C4062" s="546"/>
      <c r="D4062" s="546"/>
      <c r="F4062" s="266"/>
      <c r="G4062" s="266"/>
      <c r="H4062" s="266"/>
    </row>
    <row r="4063" spans="2:8" s="319" customFormat="1">
      <c r="B4063" s="566"/>
      <c r="C4063" s="546"/>
      <c r="D4063" s="546"/>
      <c r="F4063" s="266"/>
      <c r="G4063" s="266"/>
      <c r="H4063" s="266"/>
    </row>
    <row r="4064" spans="2:8" s="319" customFormat="1">
      <c r="B4064" s="566"/>
      <c r="C4064" s="546"/>
      <c r="D4064" s="546"/>
      <c r="F4064" s="266"/>
      <c r="G4064" s="266"/>
      <c r="H4064" s="266"/>
    </row>
    <row r="4065" spans="2:8" s="319" customFormat="1">
      <c r="B4065" s="566"/>
      <c r="C4065" s="546"/>
      <c r="D4065" s="546"/>
      <c r="F4065" s="266"/>
      <c r="G4065" s="266"/>
      <c r="H4065" s="266"/>
    </row>
    <row r="4066" spans="2:8" s="319" customFormat="1">
      <c r="B4066" s="566"/>
      <c r="C4066" s="546"/>
      <c r="D4066" s="546"/>
      <c r="F4066" s="266"/>
      <c r="G4066" s="266"/>
      <c r="H4066" s="266"/>
    </row>
    <row r="4067" spans="2:8" s="319" customFormat="1">
      <c r="B4067" s="566"/>
      <c r="C4067" s="546"/>
      <c r="D4067" s="546"/>
      <c r="F4067" s="266"/>
      <c r="G4067" s="266"/>
      <c r="H4067" s="266"/>
    </row>
    <row r="4068" spans="2:8" s="319" customFormat="1">
      <c r="B4068" s="566"/>
      <c r="C4068" s="546"/>
      <c r="D4068" s="546"/>
      <c r="F4068" s="266"/>
      <c r="G4068" s="266"/>
      <c r="H4068" s="266"/>
    </row>
    <row r="4069" spans="2:8" s="319" customFormat="1">
      <c r="B4069" s="566"/>
      <c r="C4069" s="546"/>
      <c r="D4069" s="546"/>
      <c r="F4069" s="266"/>
      <c r="G4069" s="266"/>
      <c r="H4069" s="266"/>
    </row>
    <row r="4070" spans="2:8" s="319" customFormat="1">
      <c r="B4070" s="566"/>
      <c r="C4070" s="546"/>
      <c r="D4070" s="546"/>
      <c r="F4070" s="266"/>
      <c r="G4070" s="266"/>
      <c r="H4070" s="266"/>
    </row>
    <row r="4071" spans="2:8" s="319" customFormat="1">
      <c r="B4071" s="566"/>
      <c r="C4071" s="546"/>
      <c r="D4071" s="546"/>
      <c r="F4071" s="266"/>
      <c r="G4071" s="266"/>
      <c r="H4071" s="266"/>
    </row>
    <row r="4072" spans="2:8" s="319" customFormat="1">
      <c r="B4072" s="566"/>
      <c r="C4072" s="546"/>
      <c r="D4072" s="546"/>
      <c r="F4072" s="266"/>
      <c r="G4072" s="266"/>
      <c r="H4072" s="266"/>
    </row>
    <row r="4073" spans="2:8" s="319" customFormat="1">
      <c r="B4073" s="566"/>
      <c r="C4073" s="546"/>
      <c r="D4073" s="546"/>
      <c r="F4073" s="266"/>
      <c r="G4073" s="266"/>
      <c r="H4073" s="266"/>
    </row>
    <row r="4074" spans="2:8" s="319" customFormat="1">
      <c r="B4074" s="566"/>
      <c r="C4074" s="546"/>
      <c r="D4074" s="546"/>
      <c r="F4074" s="266"/>
      <c r="G4074" s="266"/>
      <c r="H4074" s="266"/>
    </row>
    <row r="4075" spans="2:8" s="319" customFormat="1">
      <c r="B4075" s="566"/>
      <c r="C4075" s="546"/>
      <c r="D4075" s="546"/>
      <c r="F4075" s="266"/>
      <c r="G4075" s="266"/>
      <c r="H4075" s="266"/>
    </row>
    <row r="4076" spans="2:8" s="319" customFormat="1">
      <c r="B4076" s="566"/>
      <c r="C4076" s="546"/>
      <c r="D4076" s="546"/>
      <c r="F4076" s="266"/>
      <c r="G4076" s="266"/>
      <c r="H4076" s="266"/>
    </row>
    <row r="4077" spans="2:8" s="319" customFormat="1">
      <c r="B4077" s="566"/>
      <c r="C4077" s="546"/>
      <c r="D4077" s="546"/>
      <c r="F4077" s="266"/>
      <c r="G4077" s="266"/>
      <c r="H4077" s="266"/>
    </row>
    <row r="4078" spans="2:8" s="319" customFormat="1">
      <c r="B4078" s="566"/>
      <c r="C4078" s="546"/>
      <c r="D4078" s="546"/>
      <c r="F4078" s="266"/>
      <c r="G4078" s="266"/>
      <c r="H4078" s="266"/>
    </row>
    <row r="4079" spans="2:8" s="319" customFormat="1">
      <c r="B4079" s="566"/>
      <c r="C4079" s="546"/>
      <c r="D4079" s="546"/>
      <c r="F4079" s="266"/>
      <c r="G4079" s="266"/>
      <c r="H4079" s="266"/>
    </row>
    <row r="4080" spans="2:8" s="319" customFormat="1">
      <c r="B4080" s="566"/>
      <c r="C4080" s="546"/>
      <c r="D4080" s="546"/>
      <c r="F4080" s="266"/>
      <c r="G4080" s="266"/>
      <c r="H4080" s="266"/>
    </row>
    <row r="4081" spans="2:8" s="319" customFormat="1">
      <c r="B4081" s="566"/>
      <c r="C4081" s="546"/>
      <c r="D4081" s="546"/>
      <c r="F4081" s="266"/>
      <c r="G4081" s="266"/>
      <c r="H4081" s="266"/>
    </row>
    <row r="4082" spans="2:8" s="319" customFormat="1">
      <c r="B4082" s="566"/>
      <c r="C4082" s="546"/>
      <c r="D4082" s="546"/>
      <c r="F4082" s="266"/>
      <c r="G4082" s="266"/>
      <c r="H4082" s="266"/>
    </row>
    <row r="4083" spans="2:8" s="319" customFormat="1">
      <c r="B4083" s="566"/>
      <c r="C4083" s="546"/>
      <c r="D4083" s="546"/>
      <c r="F4083" s="266"/>
      <c r="G4083" s="266"/>
      <c r="H4083" s="266"/>
    </row>
    <row r="4084" spans="2:8" s="319" customFormat="1">
      <c r="B4084" s="566"/>
      <c r="C4084" s="546"/>
      <c r="D4084" s="546"/>
      <c r="F4084" s="266"/>
      <c r="G4084" s="266"/>
      <c r="H4084" s="266"/>
    </row>
    <row r="4085" spans="2:8" s="319" customFormat="1">
      <c r="B4085" s="566"/>
      <c r="C4085" s="546"/>
      <c r="D4085" s="546"/>
      <c r="F4085" s="266"/>
      <c r="G4085" s="266"/>
      <c r="H4085" s="266"/>
    </row>
    <row r="4086" spans="2:8" s="319" customFormat="1">
      <c r="B4086" s="566"/>
      <c r="C4086" s="546"/>
      <c r="D4086" s="546"/>
      <c r="F4086" s="266"/>
      <c r="G4086" s="266"/>
      <c r="H4086" s="266"/>
    </row>
    <row r="4087" spans="2:8" s="319" customFormat="1">
      <c r="B4087" s="566"/>
      <c r="C4087" s="546"/>
      <c r="D4087" s="546"/>
      <c r="F4087" s="266"/>
      <c r="G4087" s="266"/>
      <c r="H4087" s="266"/>
    </row>
    <row r="4088" spans="2:8" s="319" customFormat="1">
      <c r="B4088" s="566"/>
      <c r="C4088" s="546"/>
      <c r="D4088" s="546"/>
      <c r="F4088" s="266"/>
      <c r="G4088" s="266"/>
      <c r="H4088" s="266"/>
    </row>
    <row r="4089" spans="2:8" s="319" customFormat="1">
      <c r="B4089" s="566"/>
      <c r="C4089" s="546"/>
      <c r="D4089" s="546"/>
      <c r="F4089" s="266"/>
      <c r="G4089" s="266"/>
      <c r="H4089" s="266"/>
    </row>
    <row r="4090" spans="2:8" s="319" customFormat="1">
      <c r="B4090" s="566"/>
      <c r="C4090" s="546"/>
      <c r="D4090" s="546"/>
      <c r="F4090" s="266"/>
      <c r="G4090" s="266"/>
      <c r="H4090" s="266"/>
    </row>
    <row r="4091" spans="2:8" s="319" customFormat="1">
      <c r="B4091" s="566"/>
      <c r="C4091" s="546"/>
      <c r="D4091" s="546"/>
      <c r="F4091" s="266"/>
      <c r="G4091" s="266"/>
      <c r="H4091" s="266"/>
    </row>
    <row r="4092" spans="2:8" s="319" customFormat="1">
      <c r="B4092" s="566"/>
      <c r="C4092" s="546"/>
      <c r="D4092" s="546"/>
      <c r="F4092" s="266"/>
      <c r="G4092" s="266"/>
      <c r="H4092" s="266"/>
    </row>
    <row r="4093" spans="2:8" s="319" customFormat="1">
      <c r="B4093" s="566"/>
      <c r="C4093" s="546"/>
      <c r="D4093" s="546"/>
      <c r="F4093" s="266"/>
      <c r="G4093" s="266"/>
      <c r="H4093" s="266"/>
    </row>
    <row r="4094" spans="2:8" s="319" customFormat="1">
      <c r="B4094" s="566"/>
      <c r="C4094" s="546"/>
      <c r="D4094" s="546"/>
      <c r="F4094" s="266"/>
      <c r="G4094" s="266"/>
      <c r="H4094" s="266"/>
    </row>
    <row r="4095" spans="2:8" s="319" customFormat="1">
      <c r="B4095" s="566"/>
      <c r="C4095" s="546"/>
      <c r="D4095" s="546"/>
      <c r="F4095" s="266"/>
      <c r="G4095" s="266"/>
      <c r="H4095" s="266"/>
    </row>
    <row r="4096" spans="2:8" s="319" customFormat="1">
      <c r="B4096" s="566"/>
      <c r="C4096" s="546"/>
      <c r="D4096" s="546"/>
      <c r="F4096" s="266"/>
      <c r="G4096" s="266"/>
      <c r="H4096" s="266"/>
    </row>
    <row r="4097" spans="2:8" s="319" customFormat="1">
      <c r="B4097" s="566"/>
      <c r="C4097" s="546"/>
      <c r="D4097" s="546"/>
      <c r="F4097" s="266"/>
      <c r="G4097" s="266"/>
      <c r="H4097" s="266"/>
    </row>
    <row r="4098" spans="2:8" s="319" customFormat="1">
      <c r="B4098" s="566"/>
      <c r="C4098" s="546"/>
      <c r="D4098" s="546"/>
      <c r="F4098" s="266"/>
      <c r="G4098" s="266"/>
      <c r="H4098" s="266"/>
    </row>
    <row r="4099" spans="2:8" s="319" customFormat="1">
      <c r="B4099" s="566"/>
      <c r="C4099" s="546"/>
      <c r="D4099" s="546"/>
      <c r="F4099" s="266"/>
      <c r="G4099" s="266"/>
      <c r="H4099" s="266"/>
    </row>
    <row r="4100" spans="2:8" s="319" customFormat="1">
      <c r="B4100" s="566"/>
      <c r="C4100" s="546"/>
      <c r="D4100" s="546"/>
      <c r="F4100" s="266"/>
      <c r="G4100" s="266"/>
      <c r="H4100" s="266"/>
    </row>
    <row r="4101" spans="2:8" s="319" customFormat="1">
      <c r="B4101" s="566"/>
      <c r="C4101" s="546"/>
      <c r="D4101" s="546"/>
      <c r="F4101" s="266"/>
      <c r="G4101" s="266"/>
      <c r="H4101" s="266"/>
    </row>
    <row r="4102" spans="2:8" s="319" customFormat="1">
      <c r="B4102" s="566"/>
      <c r="C4102" s="546"/>
      <c r="D4102" s="546"/>
      <c r="F4102" s="266"/>
      <c r="G4102" s="266"/>
      <c r="H4102" s="266"/>
    </row>
    <row r="4103" spans="2:8" s="319" customFormat="1">
      <c r="B4103" s="566"/>
      <c r="C4103" s="546"/>
      <c r="D4103" s="546"/>
      <c r="F4103" s="266"/>
      <c r="G4103" s="266"/>
      <c r="H4103" s="266"/>
    </row>
    <row r="4104" spans="2:8" s="319" customFormat="1">
      <c r="B4104" s="566"/>
      <c r="C4104" s="546"/>
      <c r="D4104" s="546"/>
      <c r="F4104" s="266"/>
      <c r="G4104" s="266"/>
      <c r="H4104" s="266"/>
    </row>
    <row r="4105" spans="2:8" s="319" customFormat="1">
      <c r="B4105" s="566"/>
      <c r="C4105" s="546"/>
      <c r="D4105" s="546"/>
      <c r="F4105" s="266"/>
      <c r="G4105" s="266"/>
      <c r="H4105" s="266"/>
    </row>
    <row r="4106" spans="2:8" s="319" customFormat="1">
      <c r="B4106" s="566"/>
      <c r="C4106" s="546"/>
      <c r="D4106" s="546"/>
      <c r="F4106" s="266"/>
      <c r="G4106" s="266"/>
      <c r="H4106" s="266"/>
    </row>
    <row r="4107" spans="2:8" s="319" customFormat="1">
      <c r="B4107" s="566"/>
      <c r="C4107" s="546"/>
      <c r="D4107" s="546"/>
      <c r="F4107" s="266"/>
      <c r="G4107" s="266"/>
      <c r="H4107" s="266"/>
    </row>
    <row r="4108" spans="2:8" s="319" customFormat="1">
      <c r="B4108" s="566"/>
      <c r="C4108" s="546"/>
      <c r="D4108" s="546"/>
      <c r="F4108" s="266"/>
      <c r="G4108" s="266"/>
      <c r="H4108" s="266"/>
    </row>
    <row r="4109" spans="2:8" s="319" customFormat="1">
      <c r="B4109" s="566"/>
      <c r="C4109" s="546"/>
      <c r="D4109" s="546"/>
      <c r="F4109" s="266"/>
      <c r="G4109" s="266"/>
      <c r="H4109" s="266"/>
    </row>
    <row r="4110" spans="2:8" s="319" customFormat="1">
      <c r="B4110" s="566"/>
      <c r="C4110" s="546"/>
      <c r="D4110" s="546"/>
      <c r="F4110" s="266"/>
      <c r="G4110" s="266"/>
      <c r="H4110" s="266"/>
    </row>
    <row r="4111" spans="2:8" s="319" customFormat="1">
      <c r="B4111" s="566"/>
      <c r="C4111" s="546"/>
      <c r="D4111" s="546"/>
      <c r="F4111" s="266"/>
      <c r="G4111" s="266"/>
      <c r="H4111" s="266"/>
    </row>
    <row r="4112" spans="2:8" s="319" customFormat="1">
      <c r="B4112" s="566"/>
      <c r="C4112" s="546"/>
      <c r="D4112" s="546"/>
      <c r="F4112" s="266"/>
      <c r="G4112" s="266"/>
      <c r="H4112" s="266"/>
    </row>
    <row r="4113" spans="2:8" s="319" customFormat="1">
      <c r="B4113" s="566"/>
      <c r="C4113" s="546"/>
      <c r="D4113" s="546"/>
      <c r="F4113" s="266"/>
      <c r="G4113" s="266"/>
      <c r="H4113" s="266"/>
    </row>
    <row r="4114" spans="2:8" s="319" customFormat="1">
      <c r="B4114" s="566"/>
      <c r="C4114" s="546"/>
      <c r="D4114" s="546"/>
      <c r="F4114" s="266"/>
      <c r="G4114" s="266"/>
      <c r="H4114" s="266"/>
    </row>
    <row r="4115" spans="2:8" s="319" customFormat="1">
      <c r="B4115" s="566"/>
      <c r="C4115" s="546"/>
      <c r="D4115" s="546"/>
      <c r="F4115" s="266"/>
      <c r="G4115" s="266"/>
      <c r="H4115" s="266"/>
    </row>
    <row r="4116" spans="2:8" s="319" customFormat="1">
      <c r="B4116" s="566"/>
      <c r="C4116" s="546"/>
      <c r="D4116" s="546"/>
      <c r="F4116" s="266"/>
      <c r="G4116" s="266"/>
      <c r="H4116" s="266"/>
    </row>
    <row r="4117" spans="2:8" s="319" customFormat="1">
      <c r="B4117" s="566"/>
      <c r="C4117" s="546"/>
      <c r="D4117" s="546"/>
      <c r="F4117" s="266"/>
      <c r="G4117" s="266"/>
      <c r="H4117" s="266"/>
    </row>
    <row r="4118" spans="2:8" s="319" customFormat="1">
      <c r="B4118" s="566"/>
      <c r="C4118" s="546"/>
      <c r="D4118" s="546"/>
      <c r="F4118" s="266"/>
      <c r="G4118" s="266"/>
      <c r="H4118" s="266"/>
    </row>
    <row r="4119" spans="2:8" s="319" customFormat="1">
      <c r="B4119" s="566"/>
      <c r="C4119" s="546"/>
      <c r="D4119" s="546"/>
      <c r="F4119" s="266"/>
      <c r="G4119" s="266"/>
      <c r="H4119" s="266"/>
    </row>
    <row r="4120" spans="2:8" s="319" customFormat="1">
      <c r="B4120" s="566"/>
      <c r="C4120" s="546"/>
      <c r="D4120" s="546"/>
      <c r="F4120" s="266"/>
      <c r="G4120" s="266"/>
      <c r="H4120" s="266"/>
    </row>
    <row r="4121" spans="2:8" s="319" customFormat="1">
      <c r="B4121" s="566"/>
      <c r="C4121" s="546"/>
      <c r="D4121" s="546"/>
      <c r="F4121" s="266"/>
      <c r="G4121" s="266"/>
      <c r="H4121" s="266"/>
    </row>
    <row r="4122" spans="2:8" s="319" customFormat="1">
      <c r="B4122" s="566"/>
      <c r="C4122" s="546"/>
      <c r="D4122" s="546"/>
      <c r="F4122" s="266"/>
      <c r="G4122" s="266"/>
      <c r="H4122" s="266"/>
    </row>
    <row r="4123" spans="2:8" s="319" customFormat="1">
      <c r="B4123" s="566"/>
      <c r="C4123" s="546"/>
      <c r="D4123" s="546"/>
      <c r="F4123" s="266"/>
      <c r="G4123" s="266"/>
      <c r="H4123" s="266"/>
    </row>
    <row r="4124" spans="2:8" s="319" customFormat="1">
      <c r="B4124" s="566"/>
      <c r="C4124" s="546"/>
      <c r="D4124" s="546"/>
      <c r="F4124" s="266"/>
      <c r="G4124" s="266"/>
      <c r="H4124" s="266"/>
    </row>
    <row r="4125" spans="2:8" s="319" customFormat="1">
      <c r="B4125" s="566"/>
      <c r="C4125" s="546"/>
      <c r="D4125" s="546"/>
      <c r="F4125" s="266"/>
      <c r="G4125" s="266"/>
      <c r="H4125" s="266"/>
    </row>
    <row r="4126" spans="2:8" s="319" customFormat="1">
      <c r="B4126" s="566"/>
      <c r="C4126" s="546"/>
      <c r="D4126" s="546"/>
      <c r="F4126" s="266"/>
      <c r="G4126" s="266"/>
      <c r="H4126" s="266"/>
    </row>
    <row r="4127" spans="2:8" s="319" customFormat="1">
      <c r="B4127" s="566"/>
      <c r="C4127" s="546"/>
      <c r="D4127" s="546"/>
      <c r="F4127" s="266"/>
      <c r="G4127" s="266"/>
      <c r="H4127" s="266"/>
    </row>
    <row r="4128" spans="2:8" s="319" customFormat="1">
      <c r="B4128" s="566"/>
      <c r="C4128" s="546"/>
      <c r="D4128" s="546"/>
      <c r="F4128" s="266"/>
      <c r="G4128" s="266"/>
      <c r="H4128" s="266"/>
    </row>
    <row r="4129" spans="2:8" s="319" customFormat="1">
      <c r="B4129" s="566"/>
      <c r="C4129" s="546"/>
      <c r="D4129" s="546"/>
      <c r="F4129" s="266"/>
      <c r="G4129" s="266"/>
      <c r="H4129" s="266"/>
    </row>
    <row r="4130" spans="2:8" s="319" customFormat="1">
      <c r="B4130" s="566"/>
      <c r="C4130" s="546"/>
      <c r="D4130" s="546"/>
      <c r="F4130" s="266"/>
      <c r="G4130" s="266"/>
      <c r="H4130" s="266"/>
    </row>
    <row r="4131" spans="2:8" s="319" customFormat="1">
      <c r="B4131" s="566"/>
      <c r="C4131" s="546"/>
      <c r="D4131" s="546"/>
      <c r="F4131" s="266"/>
      <c r="G4131" s="266"/>
      <c r="H4131" s="266"/>
    </row>
    <row r="4132" spans="2:8" s="319" customFormat="1">
      <c r="B4132" s="566"/>
      <c r="C4132" s="546"/>
      <c r="D4132" s="546"/>
      <c r="F4132" s="266"/>
      <c r="G4132" s="266"/>
      <c r="H4132" s="266"/>
    </row>
    <row r="4133" spans="2:8" s="319" customFormat="1">
      <c r="B4133" s="566"/>
      <c r="C4133" s="546"/>
      <c r="D4133" s="546"/>
      <c r="F4133" s="266"/>
      <c r="G4133" s="266"/>
      <c r="H4133" s="266"/>
    </row>
    <row r="4134" spans="2:8" s="319" customFormat="1">
      <c r="B4134" s="566"/>
      <c r="C4134" s="546"/>
      <c r="D4134" s="546"/>
      <c r="F4134" s="266"/>
      <c r="G4134" s="266"/>
      <c r="H4134" s="266"/>
    </row>
    <row r="4135" spans="2:8" s="319" customFormat="1">
      <c r="B4135" s="566"/>
      <c r="C4135" s="546"/>
      <c r="D4135" s="546"/>
      <c r="F4135" s="266"/>
      <c r="G4135" s="266"/>
      <c r="H4135" s="266"/>
    </row>
    <row r="4136" spans="2:8" s="319" customFormat="1">
      <c r="B4136" s="566"/>
      <c r="C4136" s="546"/>
      <c r="D4136" s="546"/>
      <c r="F4136" s="266"/>
      <c r="G4136" s="266"/>
      <c r="H4136" s="266"/>
    </row>
    <row r="4137" spans="2:8" s="319" customFormat="1">
      <c r="B4137" s="566"/>
      <c r="C4137" s="546"/>
      <c r="D4137" s="546"/>
      <c r="F4137" s="266"/>
      <c r="G4137" s="266"/>
      <c r="H4137" s="266"/>
    </row>
    <row r="4138" spans="2:8" s="319" customFormat="1">
      <c r="B4138" s="566"/>
      <c r="C4138" s="546"/>
      <c r="D4138" s="546"/>
      <c r="F4138" s="266"/>
      <c r="G4138" s="266"/>
      <c r="H4138" s="266"/>
    </row>
    <row r="4139" spans="2:8" s="319" customFormat="1">
      <c r="B4139" s="566"/>
      <c r="C4139" s="546"/>
      <c r="D4139" s="546"/>
      <c r="F4139" s="266"/>
      <c r="G4139" s="266"/>
      <c r="H4139" s="266"/>
    </row>
    <row r="4140" spans="2:8" s="319" customFormat="1">
      <c r="B4140" s="566"/>
      <c r="C4140" s="546"/>
      <c r="D4140" s="546"/>
      <c r="F4140" s="266"/>
      <c r="G4140" s="266"/>
      <c r="H4140" s="266"/>
    </row>
    <row r="4141" spans="2:8" s="319" customFormat="1">
      <c r="B4141" s="566"/>
      <c r="C4141" s="546"/>
      <c r="D4141" s="546"/>
      <c r="F4141" s="266"/>
      <c r="G4141" s="266"/>
      <c r="H4141" s="266"/>
    </row>
    <row r="4142" spans="2:8" s="319" customFormat="1">
      <c r="B4142" s="566"/>
      <c r="C4142" s="546"/>
      <c r="D4142" s="546"/>
      <c r="F4142" s="266"/>
      <c r="G4142" s="266"/>
      <c r="H4142" s="266"/>
    </row>
    <row r="4143" spans="2:8" s="319" customFormat="1">
      <c r="B4143" s="566"/>
      <c r="C4143" s="546"/>
      <c r="D4143" s="546"/>
      <c r="F4143" s="266"/>
      <c r="G4143" s="266"/>
      <c r="H4143" s="266"/>
    </row>
    <row r="4144" spans="2:8" s="319" customFormat="1">
      <c r="B4144" s="566"/>
      <c r="C4144" s="546"/>
      <c r="D4144" s="546"/>
      <c r="F4144" s="266"/>
      <c r="G4144" s="266"/>
      <c r="H4144" s="266"/>
    </row>
    <row r="4145" spans="2:8" s="319" customFormat="1">
      <c r="B4145" s="566"/>
      <c r="C4145" s="546"/>
      <c r="D4145" s="546"/>
      <c r="F4145" s="266"/>
      <c r="G4145" s="266"/>
      <c r="H4145" s="266"/>
    </row>
    <row r="4146" spans="2:8" s="319" customFormat="1">
      <c r="B4146" s="566"/>
      <c r="C4146" s="546"/>
      <c r="D4146" s="546"/>
      <c r="F4146" s="266"/>
      <c r="G4146" s="266"/>
      <c r="H4146" s="266"/>
    </row>
    <row r="4147" spans="2:8" s="319" customFormat="1">
      <c r="B4147" s="566"/>
      <c r="C4147" s="546"/>
      <c r="D4147" s="546"/>
      <c r="F4147" s="266"/>
      <c r="G4147" s="266"/>
      <c r="H4147" s="266"/>
    </row>
    <row r="4148" spans="2:8" s="319" customFormat="1">
      <c r="B4148" s="566"/>
      <c r="C4148" s="546"/>
      <c r="D4148" s="546"/>
      <c r="F4148" s="266"/>
      <c r="G4148" s="266"/>
      <c r="H4148" s="266"/>
    </row>
    <row r="4149" spans="2:8" s="319" customFormat="1">
      <c r="B4149" s="566"/>
      <c r="C4149" s="546"/>
      <c r="D4149" s="546"/>
      <c r="F4149" s="266"/>
      <c r="G4149" s="266"/>
      <c r="H4149" s="266"/>
    </row>
    <row r="4150" spans="2:8" s="319" customFormat="1">
      <c r="B4150" s="566"/>
      <c r="C4150" s="546"/>
      <c r="D4150" s="546"/>
      <c r="F4150" s="266"/>
      <c r="G4150" s="266"/>
      <c r="H4150" s="266"/>
    </row>
    <row r="4151" spans="2:8" s="319" customFormat="1">
      <c r="B4151" s="566"/>
      <c r="C4151" s="546"/>
      <c r="D4151" s="546"/>
      <c r="F4151" s="266"/>
      <c r="G4151" s="266"/>
      <c r="H4151" s="266"/>
    </row>
    <row r="4152" spans="2:8" s="319" customFormat="1">
      <c r="B4152" s="566"/>
      <c r="C4152" s="546"/>
      <c r="D4152" s="546"/>
      <c r="F4152" s="266"/>
      <c r="G4152" s="266"/>
      <c r="H4152" s="266"/>
    </row>
    <row r="4153" spans="2:8" s="319" customFormat="1">
      <c r="B4153" s="566"/>
      <c r="C4153" s="546"/>
      <c r="D4153" s="546"/>
      <c r="F4153" s="266"/>
      <c r="G4153" s="266"/>
      <c r="H4153" s="266"/>
    </row>
    <row r="4154" spans="2:8" s="319" customFormat="1">
      <c r="B4154" s="566"/>
      <c r="C4154" s="546"/>
      <c r="D4154" s="546"/>
      <c r="F4154" s="266"/>
      <c r="G4154" s="266"/>
      <c r="H4154" s="266"/>
    </row>
    <row r="4155" spans="2:8" s="319" customFormat="1">
      <c r="B4155" s="566"/>
      <c r="C4155" s="546"/>
      <c r="D4155" s="546"/>
      <c r="F4155" s="266"/>
      <c r="G4155" s="266"/>
      <c r="H4155" s="266"/>
    </row>
    <row r="4156" spans="2:8" s="319" customFormat="1">
      <c r="B4156" s="566"/>
      <c r="C4156" s="546"/>
      <c r="D4156" s="546"/>
      <c r="F4156" s="266"/>
      <c r="G4156" s="266"/>
      <c r="H4156" s="266"/>
    </row>
    <row r="4157" spans="2:8" s="319" customFormat="1">
      <c r="B4157" s="566"/>
      <c r="C4157" s="546"/>
      <c r="D4157" s="546"/>
      <c r="F4157" s="266"/>
      <c r="G4157" s="266"/>
      <c r="H4157" s="266"/>
    </row>
    <row r="4158" spans="2:8" s="319" customFormat="1">
      <c r="B4158" s="566"/>
      <c r="C4158" s="546"/>
      <c r="D4158" s="546"/>
      <c r="F4158" s="266"/>
      <c r="G4158" s="266"/>
      <c r="H4158" s="266"/>
    </row>
    <row r="4159" spans="2:8" s="319" customFormat="1">
      <c r="B4159" s="566"/>
      <c r="C4159" s="546"/>
      <c r="D4159" s="546"/>
      <c r="F4159" s="266"/>
      <c r="G4159" s="266"/>
      <c r="H4159" s="266"/>
    </row>
    <row r="4160" spans="2:8" s="319" customFormat="1">
      <c r="B4160" s="566"/>
      <c r="C4160" s="546"/>
      <c r="D4160" s="546"/>
      <c r="F4160" s="266"/>
      <c r="G4160" s="266"/>
      <c r="H4160" s="266"/>
    </row>
    <row r="4161" spans="2:8" s="319" customFormat="1">
      <c r="B4161" s="566"/>
      <c r="C4161" s="546"/>
      <c r="D4161" s="546"/>
      <c r="F4161" s="266"/>
      <c r="G4161" s="266"/>
      <c r="H4161" s="266"/>
    </row>
    <row r="4162" spans="2:8" s="319" customFormat="1">
      <c r="B4162" s="566"/>
      <c r="C4162" s="546"/>
      <c r="D4162" s="546"/>
      <c r="F4162" s="266"/>
      <c r="G4162" s="266"/>
      <c r="H4162" s="266"/>
    </row>
    <row r="4163" spans="2:8" s="319" customFormat="1">
      <c r="B4163" s="566"/>
      <c r="C4163" s="546"/>
      <c r="D4163" s="546"/>
      <c r="F4163" s="266"/>
      <c r="G4163" s="266"/>
      <c r="H4163" s="266"/>
    </row>
    <row r="4164" spans="2:8" s="319" customFormat="1">
      <c r="B4164" s="566"/>
      <c r="C4164" s="546"/>
      <c r="D4164" s="546"/>
      <c r="F4164" s="266"/>
      <c r="G4164" s="266"/>
      <c r="H4164" s="266"/>
    </row>
    <row r="4165" spans="2:8" s="319" customFormat="1">
      <c r="B4165" s="566"/>
      <c r="C4165" s="546"/>
      <c r="D4165" s="546"/>
      <c r="F4165" s="266"/>
      <c r="G4165" s="266"/>
      <c r="H4165" s="266"/>
    </row>
    <row r="4166" spans="2:8" s="319" customFormat="1">
      <c r="B4166" s="566"/>
      <c r="C4166" s="546"/>
      <c r="D4166" s="546"/>
      <c r="F4166" s="266"/>
      <c r="G4166" s="266"/>
      <c r="H4166" s="266"/>
    </row>
    <row r="4167" spans="2:8" s="319" customFormat="1">
      <c r="B4167" s="566"/>
      <c r="C4167" s="546"/>
      <c r="D4167" s="546"/>
      <c r="F4167" s="266"/>
      <c r="G4167" s="266"/>
      <c r="H4167" s="266"/>
    </row>
    <row r="4168" spans="2:8" s="319" customFormat="1">
      <c r="B4168" s="566"/>
      <c r="C4168" s="546"/>
      <c r="D4168" s="546"/>
      <c r="F4168" s="266"/>
      <c r="G4168" s="266"/>
      <c r="H4168" s="266"/>
    </row>
    <row r="4169" spans="2:8" s="319" customFormat="1">
      <c r="B4169" s="566"/>
      <c r="C4169" s="546"/>
      <c r="D4169" s="546"/>
      <c r="F4169" s="266"/>
      <c r="G4169" s="266"/>
      <c r="H4169" s="266"/>
    </row>
    <row r="4170" spans="2:8" s="319" customFormat="1">
      <c r="B4170" s="566"/>
      <c r="C4170" s="546"/>
      <c r="D4170" s="546"/>
      <c r="F4170" s="266"/>
      <c r="G4170" s="266"/>
      <c r="H4170" s="266"/>
    </row>
    <row r="4171" spans="2:8" s="319" customFormat="1">
      <c r="B4171" s="566"/>
      <c r="C4171" s="546"/>
      <c r="D4171" s="546"/>
      <c r="F4171" s="266"/>
      <c r="G4171" s="266"/>
      <c r="H4171" s="266"/>
    </row>
    <row r="4172" spans="2:8" s="319" customFormat="1">
      <c r="B4172" s="566"/>
      <c r="C4172" s="546"/>
      <c r="D4172" s="546"/>
      <c r="F4172" s="266"/>
      <c r="G4172" s="266"/>
      <c r="H4172" s="266"/>
    </row>
    <row r="4173" spans="2:8" s="319" customFormat="1">
      <c r="B4173" s="566"/>
      <c r="C4173" s="546"/>
      <c r="D4173" s="546"/>
      <c r="F4173" s="266"/>
      <c r="G4173" s="266"/>
      <c r="H4173" s="266"/>
    </row>
    <row r="4174" spans="2:8" s="319" customFormat="1">
      <c r="B4174" s="566"/>
      <c r="C4174" s="546"/>
      <c r="D4174" s="546"/>
      <c r="F4174" s="266"/>
      <c r="G4174" s="266"/>
      <c r="H4174" s="266"/>
    </row>
    <row r="4175" spans="2:8" s="319" customFormat="1">
      <c r="B4175" s="566"/>
      <c r="C4175" s="546"/>
      <c r="D4175" s="546"/>
      <c r="F4175" s="266"/>
      <c r="G4175" s="266"/>
      <c r="H4175" s="266"/>
    </row>
    <row r="4176" spans="2:8" s="319" customFormat="1">
      <c r="B4176" s="566"/>
      <c r="C4176" s="546"/>
      <c r="D4176" s="546"/>
      <c r="F4176" s="266"/>
      <c r="G4176" s="266"/>
      <c r="H4176" s="266"/>
    </row>
    <row r="4177" spans="2:8" s="319" customFormat="1">
      <c r="B4177" s="566"/>
      <c r="C4177" s="546"/>
      <c r="D4177" s="546"/>
      <c r="F4177" s="266"/>
      <c r="G4177" s="266"/>
      <c r="H4177" s="266"/>
    </row>
    <row r="4178" spans="2:8" s="319" customFormat="1">
      <c r="B4178" s="566"/>
      <c r="C4178" s="546"/>
      <c r="D4178" s="546"/>
      <c r="F4178" s="266"/>
      <c r="G4178" s="266"/>
      <c r="H4178" s="266"/>
    </row>
    <row r="4179" spans="2:8" s="319" customFormat="1">
      <c r="B4179" s="566"/>
      <c r="C4179" s="546"/>
      <c r="D4179" s="546"/>
      <c r="F4179" s="266"/>
      <c r="G4179" s="266"/>
      <c r="H4179" s="266"/>
    </row>
    <row r="4180" spans="2:8" s="319" customFormat="1">
      <c r="B4180" s="566"/>
      <c r="C4180" s="546"/>
      <c r="D4180" s="546"/>
      <c r="F4180" s="266"/>
      <c r="G4180" s="266"/>
      <c r="H4180" s="266"/>
    </row>
    <row r="4181" spans="2:8" s="319" customFormat="1">
      <c r="B4181" s="566"/>
      <c r="C4181" s="546"/>
      <c r="D4181" s="546"/>
      <c r="F4181" s="266"/>
      <c r="G4181" s="266"/>
      <c r="H4181" s="266"/>
    </row>
    <row r="4182" spans="2:8" s="319" customFormat="1">
      <c r="B4182" s="566"/>
      <c r="C4182" s="546"/>
      <c r="D4182" s="546"/>
      <c r="F4182" s="266"/>
      <c r="G4182" s="266"/>
      <c r="H4182" s="266"/>
    </row>
    <row r="4183" spans="2:8" s="319" customFormat="1">
      <c r="B4183" s="566"/>
      <c r="C4183" s="546"/>
      <c r="D4183" s="546"/>
      <c r="F4183" s="266"/>
      <c r="G4183" s="266"/>
      <c r="H4183" s="266"/>
    </row>
    <row r="4184" spans="2:8" s="319" customFormat="1">
      <c r="B4184" s="566"/>
      <c r="C4184" s="546"/>
      <c r="D4184" s="546"/>
      <c r="F4184" s="266"/>
      <c r="G4184" s="266"/>
      <c r="H4184" s="266"/>
    </row>
    <row r="4185" spans="2:8" s="319" customFormat="1">
      <c r="B4185" s="566"/>
      <c r="C4185" s="546"/>
      <c r="D4185" s="546"/>
      <c r="F4185" s="266"/>
      <c r="G4185" s="266"/>
      <c r="H4185" s="266"/>
    </row>
    <row r="4186" spans="2:8" s="319" customFormat="1">
      <c r="B4186" s="566"/>
      <c r="C4186" s="546"/>
      <c r="D4186" s="546"/>
      <c r="F4186" s="266"/>
      <c r="G4186" s="266"/>
      <c r="H4186" s="266"/>
    </row>
    <row r="4187" spans="2:8" s="319" customFormat="1">
      <c r="B4187" s="566"/>
      <c r="C4187" s="546"/>
      <c r="D4187" s="546"/>
      <c r="F4187" s="266"/>
      <c r="G4187" s="266"/>
      <c r="H4187" s="266"/>
    </row>
    <row r="4188" spans="2:8" s="319" customFormat="1">
      <c r="B4188" s="566"/>
      <c r="C4188" s="546"/>
      <c r="D4188" s="546"/>
      <c r="F4188" s="266"/>
      <c r="G4188" s="266"/>
      <c r="H4188" s="266"/>
    </row>
    <row r="4189" spans="2:8" s="319" customFormat="1">
      <c r="B4189" s="566"/>
      <c r="C4189" s="546"/>
      <c r="D4189" s="546"/>
      <c r="F4189" s="266"/>
      <c r="G4189" s="266"/>
      <c r="H4189" s="266"/>
    </row>
    <row r="4190" spans="2:8" s="319" customFormat="1">
      <c r="B4190" s="566"/>
      <c r="C4190" s="546"/>
      <c r="D4190" s="546"/>
      <c r="F4190" s="266"/>
      <c r="G4190" s="266"/>
      <c r="H4190" s="266"/>
    </row>
    <row r="4191" spans="2:8" s="319" customFormat="1">
      <c r="B4191" s="566"/>
      <c r="C4191" s="546"/>
      <c r="D4191" s="546"/>
      <c r="F4191" s="266"/>
      <c r="G4191" s="266"/>
      <c r="H4191" s="266"/>
    </row>
    <row r="4192" spans="2:8" s="319" customFormat="1">
      <c r="B4192" s="566"/>
      <c r="C4192" s="546"/>
      <c r="D4192" s="546"/>
      <c r="F4192" s="266"/>
      <c r="G4192" s="266"/>
      <c r="H4192" s="266"/>
    </row>
    <row r="4193" spans="2:8" s="319" customFormat="1">
      <c r="B4193" s="566"/>
      <c r="C4193" s="546"/>
      <c r="D4193" s="546"/>
      <c r="F4193" s="266"/>
      <c r="G4193" s="266"/>
      <c r="H4193" s="266"/>
    </row>
    <row r="4194" spans="2:8" s="319" customFormat="1">
      <c r="B4194" s="566"/>
      <c r="C4194" s="546"/>
      <c r="D4194" s="546"/>
      <c r="F4194" s="266"/>
      <c r="G4194" s="266"/>
      <c r="H4194" s="266"/>
    </row>
    <row r="4195" spans="2:8" s="319" customFormat="1">
      <c r="B4195" s="566"/>
      <c r="C4195" s="546"/>
      <c r="D4195" s="546"/>
      <c r="F4195" s="266"/>
      <c r="G4195" s="266"/>
      <c r="H4195" s="266"/>
    </row>
    <row r="4196" spans="2:8" s="319" customFormat="1">
      <c r="B4196" s="566"/>
      <c r="C4196" s="546"/>
      <c r="D4196" s="546"/>
      <c r="F4196" s="266"/>
      <c r="G4196" s="266"/>
      <c r="H4196" s="266"/>
    </row>
    <row r="4197" spans="2:8" s="319" customFormat="1">
      <c r="B4197" s="566"/>
      <c r="C4197" s="546"/>
      <c r="D4197" s="546"/>
      <c r="F4197" s="266"/>
      <c r="G4197" s="266"/>
      <c r="H4197" s="266"/>
    </row>
    <row r="4198" spans="2:8" s="319" customFormat="1">
      <c r="B4198" s="566"/>
      <c r="C4198" s="546"/>
      <c r="D4198" s="546"/>
      <c r="F4198" s="266"/>
      <c r="G4198" s="266"/>
      <c r="H4198" s="266"/>
    </row>
    <row r="4199" spans="2:8" s="319" customFormat="1">
      <c r="B4199" s="566"/>
      <c r="C4199" s="546"/>
      <c r="D4199" s="546"/>
      <c r="F4199" s="266"/>
      <c r="G4199" s="266"/>
      <c r="H4199" s="266"/>
    </row>
    <row r="4200" spans="2:8" s="319" customFormat="1">
      <c r="B4200" s="566"/>
      <c r="C4200" s="546"/>
      <c r="D4200" s="546"/>
      <c r="F4200" s="266"/>
      <c r="G4200" s="266"/>
      <c r="H4200" s="266"/>
    </row>
    <row r="4201" spans="2:8" s="319" customFormat="1">
      <c r="B4201" s="566"/>
      <c r="C4201" s="546"/>
      <c r="D4201" s="546"/>
      <c r="F4201" s="266"/>
      <c r="G4201" s="266"/>
      <c r="H4201" s="266"/>
    </row>
    <row r="4202" spans="2:8" s="319" customFormat="1">
      <c r="B4202" s="566"/>
      <c r="C4202" s="546"/>
      <c r="D4202" s="546"/>
      <c r="F4202" s="266"/>
      <c r="G4202" s="266"/>
      <c r="H4202" s="266"/>
    </row>
    <row r="4203" spans="2:8" s="319" customFormat="1">
      <c r="B4203" s="566"/>
      <c r="C4203" s="546"/>
      <c r="D4203" s="546"/>
      <c r="F4203" s="266"/>
      <c r="G4203" s="266"/>
      <c r="H4203" s="266"/>
    </row>
    <row r="4204" spans="2:8" s="319" customFormat="1">
      <c r="B4204" s="566"/>
      <c r="C4204" s="546"/>
      <c r="D4204" s="546"/>
      <c r="F4204" s="266"/>
      <c r="G4204" s="266"/>
      <c r="H4204" s="266"/>
    </row>
    <row r="4205" spans="2:8" s="319" customFormat="1">
      <c r="B4205" s="566"/>
      <c r="C4205" s="546"/>
      <c r="D4205" s="546"/>
      <c r="F4205" s="266"/>
      <c r="G4205" s="266"/>
      <c r="H4205" s="266"/>
    </row>
    <row r="4206" spans="2:8" s="319" customFormat="1">
      <c r="B4206" s="566"/>
      <c r="C4206" s="546"/>
      <c r="D4206" s="546"/>
      <c r="F4206" s="266"/>
      <c r="G4206" s="266"/>
      <c r="H4206" s="266"/>
    </row>
    <row r="4207" spans="2:8" s="319" customFormat="1">
      <c r="B4207" s="566"/>
      <c r="C4207" s="546"/>
      <c r="D4207" s="546"/>
      <c r="F4207" s="266"/>
      <c r="G4207" s="266"/>
      <c r="H4207" s="266"/>
    </row>
    <row r="4208" spans="2:8" s="319" customFormat="1">
      <c r="B4208" s="566"/>
      <c r="C4208" s="546"/>
      <c r="D4208" s="546"/>
      <c r="F4208" s="266"/>
      <c r="G4208" s="266"/>
      <c r="H4208" s="266"/>
    </row>
    <row r="4209" spans="2:8" s="319" customFormat="1">
      <c r="B4209" s="566"/>
      <c r="C4209" s="546"/>
      <c r="D4209" s="546"/>
      <c r="F4209" s="266"/>
      <c r="G4209" s="266"/>
      <c r="H4209" s="266"/>
    </row>
    <row r="4210" spans="2:8" s="319" customFormat="1">
      <c r="B4210" s="566"/>
      <c r="C4210" s="546"/>
      <c r="D4210" s="546"/>
      <c r="F4210" s="266"/>
      <c r="G4210" s="266"/>
      <c r="H4210" s="266"/>
    </row>
    <row r="4211" spans="2:8" s="319" customFormat="1">
      <c r="B4211" s="566"/>
      <c r="C4211" s="546"/>
      <c r="D4211" s="546"/>
      <c r="F4211" s="266"/>
      <c r="G4211" s="266"/>
      <c r="H4211" s="266"/>
    </row>
    <row r="4212" spans="2:8" s="319" customFormat="1">
      <c r="B4212" s="566"/>
      <c r="C4212" s="546"/>
      <c r="D4212" s="546"/>
      <c r="F4212" s="266"/>
      <c r="G4212" s="266"/>
      <c r="H4212" s="266"/>
    </row>
    <row r="4213" spans="2:8" s="319" customFormat="1">
      <c r="B4213" s="566"/>
      <c r="C4213" s="546"/>
      <c r="D4213" s="546"/>
      <c r="F4213" s="266"/>
      <c r="G4213" s="266"/>
      <c r="H4213" s="266"/>
    </row>
    <row r="4214" spans="2:8" s="319" customFormat="1">
      <c r="B4214" s="566"/>
      <c r="C4214" s="546"/>
      <c r="D4214" s="546"/>
      <c r="F4214" s="266"/>
      <c r="G4214" s="266"/>
      <c r="H4214" s="266"/>
    </row>
    <row r="4215" spans="2:8" s="319" customFormat="1">
      <c r="B4215" s="566"/>
      <c r="C4215" s="546"/>
      <c r="D4215" s="546"/>
      <c r="F4215" s="266"/>
      <c r="G4215" s="266"/>
      <c r="H4215" s="266"/>
    </row>
    <row r="4216" spans="2:8" s="319" customFormat="1">
      <c r="B4216" s="566"/>
      <c r="C4216" s="546"/>
      <c r="D4216" s="546"/>
      <c r="F4216" s="266"/>
      <c r="G4216" s="266"/>
      <c r="H4216" s="266"/>
    </row>
    <row r="4217" spans="2:8" s="319" customFormat="1">
      <c r="B4217" s="566"/>
      <c r="C4217" s="546"/>
      <c r="D4217" s="546"/>
      <c r="F4217" s="266"/>
      <c r="G4217" s="266"/>
      <c r="H4217" s="266"/>
    </row>
    <row r="4218" spans="2:8" s="319" customFormat="1">
      <c r="B4218" s="566"/>
      <c r="C4218" s="546"/>
      <c r="D4218" s="546"/>
      <c r="F4218" s="266"/>
      <c r="G4218" s="266"/>
      <c r="H4218" s="266"/>
    </row>
    <row r="4219" spans="2:8" s="319" customFormat="1">
      <c r="B4219" s="566"/>
      <c r="C4219" s="546"/>
      <c r="D4219" s="546"/>
      <c r="F4219" s="266"/>
      <c r="G4219" s="266"/>
      <c r="H4219" s="266"/>
    </row>
    <row r="4220" spans="2:8" s="319" customFormat="1">
      <c r="B4220" s="566"/>
      <c r="C4220" s="546"/>
      <c r="D4220" s="546"/>
      <c r="F4220" s="266"/>
      <c r="G4220" s="266"/>
      <c r="H4220" s="266"/>
    </row>
    <row r="4221" spans="2:8" s="319" customFormat="1">
      <c r="B4221" s="566"/>
      <c r="C4221" s="546"/>
      <c r="D4221" s="546"/>
      <c r="F4221" s="266"/>
      <c r="G4221" s="266"/>
      <c r="H4221" s="266"/>
    </row>
    <row r="4222" spans="2:8" s="319" customFormat="1">
      <c r="B4222" s="566"/>
      <c r="C4222" s="546"/>
      <c r="D4222" s="546"/>
      <c r="F4222" s="266"/>
      <c r="G4222" s="266"/>
      <c r="H4222" s="266"/>
    </row>
    <row r="4223" spans="2:8" s="319" customFormat="1">
      <c r="B4223" s="566"/>
      <c r="C4223" s="546"/>
      <c r="D4223" s="546"/>
      <c r="F4223" s="266"/>
      <c r="G4223" s="266"/>
      <c r="H4223" s="266"/>
    </row>
    <row r="4224" spans="2:8" s="319" customFormat="1">
      <c r="B4224" s="566"/>
      <c r="C4224" s="546"/>
      <c r="D4224" s="546"/>
      <c r="F4224" s="266"/>
      <c r="G4224" s="266"/>
      <c r="H4224" s="266"/>
    </row>
    <row r="4225" spans="2:8" s="319" customFormat="1">
      <c r="B4225" s="566"/>
      <c r="C4225" s="546"/>
      <c r="D4225" s="546"/>
      <c r="F4225" s="266"/>
      <c r="G4225" s="266"/>
      <c r="H4225" s="266"/>
    </row>
    <row r="4226" spans="2:8" s="319" customFormat="1">
      <c r="B4226" s="566"/>
      <c r="C4226" s="546"/>
      <c r="D4226" s="546"/>
      <c r="F4226" s="266"/>
      <c r="G4226" s="266"/>
      <c r="H4226" s="266"/>
    </row>
    <row r="4227" spans="2:8" s="319" customFormat="1">
      <c r="B4227" s="566"/>
      <c r="C4227" s="546"/>
      <c r="D4227" s="546"/>
      <c r="F4227" s="266"/>
      <c r="G4227" s="266"/>
      <c r="H4227" s="266"/>
    </row>
    <row r="4228" spans="2:8" s="319" customFormat="1">
      <c r="B4228" s="566"/>
      <c r="C4228" s="546"/>
      <c r="D4228" s="546"/>
      <c r="F4228" s="266"/>
      <c r="G4228" s="266"/>
      <c r="H4228" s="266"/>
    </row>
    <row r="4229" spans="2:8" s="319" customFormat="1">
      <c r="B4229" s="566"/>
      <c r="C4229" s="546"/>
      <c r="D4229" s="546"/>
      <c r="F4229" s="266"/>
      <c r="G4229" s="266"/>
      <c r="H4229" s="266"/>
    </row>
    <row r="4230" spans="2:8" s="319" customFormat="1">
      <c r="B4230" s="566"/>
      <c r="C4230" s="546"/>
      <c r="D4230" s="546"/>
      <c r="F4230" s="266"/>
      <c r="G4230" s="266"/>
      <c r="H4230" s="266"/>
    </row>
    <row r="4231" spans="2:8" s="319" customFormat="1">
      <c r="B4231" s="566"/>
      <c r="C4231" s="546"/>
      <c r="D4231" s="546"/>
      <c r="F4231" s="266"/>
      <c r="G4231" s="266"/>
      <c r="H4231" s="266"/>
    </row>
    <row r="4232" spans="2:8" s="319" customFormat="1">
      <c r="B4232" s="566"/>
      <c r="C4232" s="546"/>
      <c r="D4232" s="546"/>
      <c r="F4232" s="266"/>
      <c r="G4232" s="266"/>
      <c r="H4232" s="266"/>
    </row>
    <row r="4233" spans="2:8" s="319" customFormat="1">
      <c r="B4233" s="566"/>
      <c r="C4233" s="546"/>
      <c r="D4233" s="546"/>
      <c r="F4233" s="266"/>
      <c r="G4233" s="266"/>
      <c r="H4233" s="266"/>
    </row>
    <row r="4234" spans="2:8" s="319" customFormat="1">
      <c r="B4234" s="566"/>
      <c r="C4234" s="546"/>
      <c r="D4234" s="546"/>
      <c r="F4234" s="266"/>
      <c r="G4234" s="266"/>
      <c r="H4234" s="266"/>
    </row>
    <row r="4235" spans="2:8" s="319" customFormat="1">
      <c r="B4235" s="566"/>
      <c r="C4235" s="546"/>
      <c r="D4235" s="546"/>
      <c r="F4235" s="266"/>
      <c r="G4235" s="266"/>
      <c r="H4235" s="266"/>
    </row>
    <row r="4236" spans="2:8" s="319" customFormat="1">
      <c r="B4236" s="566"/>
      <c r="C4236" s="546"/>
      <c r="D4236" s="546"/>
      <c r="F4236" s="266"/>
      <c r="G4236" s="266"/>
      <c r="H4236" s="266"/>
    </row>
    <row r="4237" spans="2:8" s="319" customFormat="1">
      <c r="B4237" s="566"/>
      <c r="C4237" s="546"/>
      <c r="D4237" s="546"/>
      <c r="F4237" s="266"/>
      <c r="G4237" s="266"/>
      <c r="H4237" s="266"/>
    </row>
    <row r="4238" spans="2:8" s="319" customFormat="1">
      <c r="B4238" s="566"/>
      <c r="C4238" s="546"/>
      <c r="D4238" s="546"/>
      <c r="F4238" s="266"/>
      <c r="G4238" s="266"/>
      <c r="H4238" s="266"/>
    </row>
    <row r="4239" spans="2:8" s="319" customFormat="1">
      <c r="B4239" s="566"/>
      <c r="C4239" s="546"/>
      <c r="D4239" s="546"/>
      <c r="F4239" s="266"/>
      <c r="G4239" s="266"/>
      <c r="H4239" s="266"/>
    </row>
    <row r="4240" spans="2:8" s="319" customFormat="1">
      <c r="B4240" s="566"/>
      <c r="C4240" s="546"/>
      <c r="D4240" s="546"/>
      <c r="F4240" s="266"/>
      <c r="G4240" s="266"/>
      <c r="H4240" s="266"/>
    </row>
    <row r="4241" spans="2:8" s="319" customFormat="1">
      <c r="B4241" s="566"/>
      <c r="C4241" s="546"/>
      <c r="D4241" s="546"/>
      <c r="F4241" s="266"/>
      <c r="G4241" s="266"/>
      <c r="H4241" s="266"/>
    </row>
    <row r="4242" spans="2:8" s="319" customFormat="1">
      <c r="B4242" s="566"/>
      <c r="C4242" s="546"/>
      <c r="D4242" s="546"/>
      <c r="F4242" s="266"/>
      <c r="G4242" s="266"/>
      <c r="H4242" s="266"/>
    </row>
    <row r="4243" spans="2:8" s="319" customFormat="1">
      <c r="B4243" s="566"/>
      <c r="C4243" s="546"/>
      <c r="D4243" s="546"/>
      <c r="F4243" s="266"/>
      <c r="G4243" s="266"/>
      <c r="H4243" s="266"/>
    </row>
    <row r="4244" spans="2:8" s="319" customFormat="1">
      <c r="B4244" s="566"/>
      <c r="C4244" s="546"/>
      <c r="D4244" s="546"/>
      <c r="F4244" s="266"/>
      <c r="G4244" s="266"/>
      <c r="H4244" s="266"/>
    </row>
    <row r="4245" spans="2:8" s="319" customFormat="1">
      <c r="B4245" s="566"/>
      <c r="C4245" s="546"/>
      <c r="D4245" s="546"/>
      <c r="F4245" s="266"/>
      <c r="G4245" s="266"/>
      <c r="H4245" s="266"/>
    </row>
    <row r="4246" spans="2:8" s="319" customFormat="1">
      <c r="B4246" s="566"/>
      <c r="C4246" s="546"/>
      <c r="D4246" s="546"/>
      <c r="F4246" s="266"/>
      <c r="G4246" s="266"/>
      <c r="H4246" s="266"/>
    </row>
    <row r="4247" spans="2:8" s="319" customFormat="1">
      <c r="B4247" s="566"/>
      <c r="C4247" s="546"/>
      <c r="D4247" s="546"/>
      <c r="F4247" s="266"/>
      <c r="G4247" s="266"/>
      <c r="H4247" s="266"/>
    </row>
    <row r="4248" spans="2:8" s="319" customFormat="1">
      <c r="B4248" s="566"/>
      <c r="C4248" s="546"/>
      <c r="D4248" s="546"/>
      <c r="F4248" s="266"/>
      <c r="G4248" s="266"/>
      <c r="H4248" s="266"/>
    </row>
    <row r="4249" spans="2:8" s="319" customFormat="1">
      <c r="B4249" s="566"/>
      <c r="C4249" s="546"/>
      <c r="D4249" s="546"/>
      <c r="F4249" s="266"/>
      <c r="G4249" s="266"/>
      <c r="H4249" s="266"/>
    </row>
    <row r="4250" spans="2:8" s="319" customFormat="1">
      <c r="B4250" s="566"/>
      <c r="C4250" s="546"/>
      <c r="D4250" s="546"/>
      <c r="F4250" s="266"/>
      <c r="G4250" s="266"/>
      <c r="H4250" s="266"/>
    </row>
    <row r="4251" spans="2:8" s="319" customFormat="1">
      <c r="B4251" s="566"/>
      <c r="C4251" s="546"/>
      <c r="D4251" s="546"/>
      <c r="F4251" s="266"/>
      <c r="G4251" s="266"/>
      <c r="H4251" s="266"/>
    </row>
    <row r="4252" spans="2:8" s="319" customFormat="1">
      <c r="B4252" s="566"/>
      <c r="C4252" s="546"/>
      <c r="D4252" s="546"/>
      <c r="F4252" s="266"/>
      <c r="G4252" s="266"/>
      <c r="H4252" s="266"/>
    </row>
    <row r="4253" spans="2:8" s="319" customFormat="1">
      <c r="B4253" s="566"/>
      <c r="C4253" s="546"/>
      <c r="D4253" s="546"/>
      <c r="F4253" s="266"/>
      <c r="G4253" s="266"/>
      <c r="H4253" s="266"/>
    </row>
    <row r="4254" spans="2:8" s="319" customFormat="1">
      <c r="B4254" s="566"/>
      <c r="C4254" s="546"/>
      <c r="D4254" s="546"/>
      <c r="F4254" s="266"/>
      <c r="G4254" s="266"/>
      <c r="H4254" s="266"/>
    </row>
    <row r="4255" spans="2:8" s="319" customFormat="1">
      <c r="B4255" s="566"/>
      <c r="C4255" s="546"/>
      <c r="D4255" s="546"/>
      <c r="F4255" s="266"/>
      <c r="G4255" s="266"/>
      <c r="H4255" s="266"/>
    </row>
    <row r="4256" spans="2:8" s="319" customFormat="1">
      <c r="B4256" s="566"/>
      <c r="C4256" s="546"/>
      <c r="D4256" s="546"/>
      <c r="F4256" s="266"/>
      <c r="G4256" s="266"/>
      <c r="H4256" s="266"/>
    </row>
    <row r="4257" spans="2:8" s="319" customFormat="1">
      <c r="B4257" s="566"/>
      <c r="C4257" s="546"/>
      <c r="D4257" s="546"/>
      <c r="F4257" s="266"/>
      <c r="G4257" s="266"/>
      <c r="H4257" s="266"/>
    </row>
    <row r="4258" spans="2:8" s="319" customFormat="1">
      <c r="B4258" s="566"/>
      <c r="C4258" s="546"/>
      <c r="D4258" s="546"/>
      <c r="F4258" s="266"/>
      <c r="G4258" s="266"/>
      <c r="H4258" s="266"/>
    </row>
    <row r="4259" spans="2:8" s="319" customFormat="1">
      <c r="B4259" s="566"/>
      <c r="C4259" s="546"/>
      <c r="D4259" s="546"/>
      <c r="F4259" s="266"/>
      <c r="G4259" s="266"/>
      <c r="H4259" s="266"/>
    </row>
    <row r="4260" spans="2:8" s="319" customFormat="1">
      <c r="B4260" s="566"/>
      <c r="C4260" s="546"/>
      <c r="D4260" s="546"/>
      <c r="F4260" s="266"/>
      <c r="G4260" s="266"/>
      <c r="H4260" s="266"/>
    </row>
    <row r="4261" spans="2:8" s="319" customFormat="1">
      <c r="B4261" s="566"/>
      <c r="C4261" s="546"/>
      <c r="D4261" s="546"/>
      <c r="F4261" s="266"/>
      <c r="G4261" s="266"/>
      <c r="H4261" s="266"/>
    </row>
    <row r="4262" spans="2:8" s="319" customFormat="1">
      <c r="B4262" s="566"/>
      <c r="C4262" s="546"/>
      <c r="D4262" s="546"/>
      <c r="F4262" s="266"/>
      <c r="G4262" s="266"/>
      <c r="H4262" s="266"/>
    </row>
    <row r="4263" spans="2:8" s="319" customFormat="1">
      <c r="B4263" s="566"/>
      <c r="C4263" s="546"/>
      <c r="D4263" s="546"/>
      <c r="F4263" s="266"/>
      <c r="G4263" s="266"/>
      <c r="H4263" s="266"/>
    </row>
    <row r="4264" spans="2:8" s="319" customFormat="1">
      <c r="B4264" s="566"/>
      <c r="C4264" s="546"/>
      <c r="D4264" s="546"/>
      <c r="F4264" s="266"/>
      <c r="G4264" s="266"/>
      <c r="H4264" s="266"/>
    </row>
    <row r="4265" spans="2:8" s="319" customFormat="1">
      <c r="B4265" s="566"/>
      <c r="C4265" s="546"/>
      <c r="D4265" s="546"/>
      <c r="F4265" s="266"/>
      <c r="G4265" s="266"/>
      <c r="H4265" s="266"/>
    </row>
    <row r="4266" spans="2:8" s="319" customFormat="1">
      <c r="B4266" s="566"/>
      <c r="C4266" s="546"/>
      <c r="D4266" s="546"/>
      <c r="F4266" s="266"/>
      <c r="G4266" s="266"/>
      <c r="H4266" s="266"/>
    </row>
    <row r="4267" spans="2:8" s="319" customFormat="1">
      <c r="B4267" s="566"/>
      <c r="C4267" s="546"/>
      <c r="D4267" s="546"/>
      <c r="F4267" s="266"/>
      <c r="G4267" s="266"/>
      <c r="H4267" s="266"/>
    </row>
    <row r="4268" spans="2:8" s="319" customFormat="1">
      <c r="B4268" s="566"/>
      <c r="C4268" s="546"/>
      <c r="D4268" s="546"/>
      <c r="F4268" s="266"/>
      <c r="G4268" s="266"/>
      <c r="H4268" s="266"/>
    </row>
    <row r="4269" spans="2:8" s="319" customFormat="1">
      <c r="B4269" s="566"/>
      <c r="C4269" s="546"/>
      <c r="D4269" s="546"/>
      <c r="F4269" s="266"/>
      <c r="G4269" s="266"/>
      <c r="H4269" s="266"/>
    </row>
    <row r="4270" spans="2:8" s="319" customFormat="1">
      <c r="B4270" s="566"/>
      <c r="C4270" s="546"/>
      <c r="D4270" s="546"/>
      <c r="F4270" s="266"/>
      <c r="G4270" s="266"/>
      <c r="H4270" s="266"/>
    </row>
    <row r="4271" spans="2:8" s="319" customFormat="1">
      <c r="B4271" s="566"/>
      <c r="C4271" s="546"/>
      <c r="D4271" s="546"/>
      <c r="F4271" s="266"/>
      <c r="G4271" s="266"/>
      <c r="H4271" s="266"/>
    </row>
    <row r="4272" spans="2:8" s="319" customFormat="1">
      <c r="B4272" s="566"/>
      <c r="C4272" s="546"/>
      <c r="D4272" s="546"/>
      <c r="F4272" s="266"/>
      <c r="G4272" s="266"/>
      <c r="H4272" s="266"/>
    </row>
    <row r="4273" spans="2:8" s="319" customFormat="1">
      <c r="B4273" s="566"/>
      <c r="C4273" s="546"/>
      <c r="D4273" s="546"/>
      <c r="F4273" s="266"/>
      <c r="G4273" s="266"/>
      <c r="H4273" s="266"/>
    </row>
    <row r="4274" spans="2:8" s="319" customFormat="1">
      <c r="B4274" s="566"/>
      <c r="C4274" s="546"/>
      <c r="D4274" s="546"/>
      <c r="F4274" s="266"/>
      <c r="G4274" s="266"/>
      <c r="H4274" s="266"/>
    </row>
    <row r="4275" spans="2:8" s="319" customFormat="1">
      <c r="B4275" s="566"/>
      <c r="C4275" s="546"/>
      <c r="D4275" s="546"/>
      <c r="F4275" s="266"/>
      <c r="G4275" s="266"/>
      <c r="H4275" s="266"/>
    </row>
    <row r="4276" spans="2:8" s="319" customFormat="1">
      <c r="B4276" s="566"/>
      <c r="C4276" s="546"/>
      <c r="D4276" s="546"/>
      <c r="F4276" s="266"/>
      <c r="G4276" s="266"/>
      <c r="H4276" s="266"/>
    </row>
    <row r="4277" spans="2:8" s="319" customFormat="1">
      <c r="B4277" s="566"/>
      <c r="C4277" s="546"/>
      <c r="D4277" s="546"/>
      <c r="F4277" s="266"/>
      <c r="G4277" s="266"/>
      <c r="H4277" s="266"/>
    </row>
    <row r="4278" spans="2:8" s="319" customFormat="1">
      <c r="B4278" s="566"/>
      <c r="C4278" s="546"/>
      <c r="D4278" s="546"/>
      <c r="F4278" s="266"/>
      <c r="G4278" s="266"/>
      <c r="H4278" s="266"/>
    </row>
    <row r="4279" spans="2:8" s="319" customFormat="1">
      <c r="B4279" s="566"/>
      <c r="C4279" s="546"/>
      <c r="D4279" s="546"/>
      <c r="F4279" s="266"/>
      <c r="G4279" s="266"/>
      <c r="H4279" s="266"/>
    </row>
    <row r="4280" spans="2:8" s="319" customFormat="1">
      <c r="B4280" s="566"/>
      <c r="C4280" s="546"/>
      <c r="D4280" s="546"/>
      <c r="F4280" s="266"/>
      <c r="G4280" s="266"/>
      <c r="H4280" s="266"/>
    </row>
    <row r="4281" spans="2:8" s="319" customFormat="1">
      <c r="B4281" s="566"/>
      <c r="C4281" s="546"/>
      <c r="D4281" s="546"/>
      <c r="F4281" s="266"/>
      <c r="G4281" s="266"/>
      <c r="H4281" s="266"/>
    </row>
    <row r="4282" spans="2:8" s="319" customFormat="1">
      <c r="B4282" s="566"/>
      <c r="C4282" s="546"/>
      <c r="D4282" s="546"/>
      <c r="F4282" s="266"/>
      <c r="G4282" s="266"/>
      <c r="H4282" s="266"/>
    </row>
    <row r="4283" spans="2:8" s="319" customFormat="1">
      <c r="B4283" s="566"/>
      <c r="C4283" s="546"/>
      <c r="D4283" s="546"/>
      <c r="F4283" s="266"/>
      <c r="G4283" s="266"/>
      <c r="H4283" s="266"/>
    </row>
    <row r="4284" spans="2:8" s="319" customFormat="1">
      <c r="B4284" s="566"/>
      <c r="C4284" s="546"/>
      <c r="D4284" s="546"/>
      <c r="F4284" s="266"/>
      <c r="G4284" s="266"/>
      <c r="H4284" s="266"/>
    </row>
    <row r="4285" spans="2:8" s="319" customFormat="1">
      <c r="B4285" s="566"/>
      <c r="C4285" s="546"/>
      <c r="D4285" s="546"/>
      <c r="F4285" s="266"/>
      <c r="G4285" s="266"/>
      <c r="H4285" s="266"/>
    </row>
    <row r="4286" spans="2:8" s="319" customFormat="1">
      <c r="B4286" s="566"/>
      <c r="C4286" s="546"/>
      <c r="D4286" s="546"/>
      <c r="F4286" s="266"/>
      <c r="G4286" s="266"/>
      <c r="H4286" s="266"/>
    </row>
    <row r="4287" spans="2:8" s="319" customFormat="1">
      <c r="B4287" s="566"/>
      <c r="C4287" s="546"/>
      <c r="D4287" s="546"/>
      <c r="F4287" s="266"/>
      <c r="G4287" s="266"/>
      <c r="H4287" s="266"/>
    </row>
    <row r="4288" spans="2:8" s="319" customFormat="1">
      <c r="B4288" s="566"/>
      <c r="C4288" s="546"/>
      <c r="D4288" s="546"/>
      <c r="F4288" s="266"/>
      <c r="G4288" s="266"/>
      <c r="H4288" s="266"/>
    </row>
    <row r="4289" spans="2:8" s="319" customFormat="1">
      <c r="B4289" s="566"/>
      <c r="C4289" s="546"/>
      <c r="D4289" s="546"/>
      <c r="F4289" s="266"/>
      <c r="G4289" s="266"/>
      <c r="H4289" s="266"/>
    </row>
    <row r="4290" spans="2:8" s="319" customFormat="1">
      <c r="B4290" s="566"/>
      <c r="C4290" s="546"/>
      <c r="D4290" s="546"/>
      <c r="F4290" s="266"/>
      <c r="G4290" s="266"/>
      <c r="H4290" s="266"/>
    </row>
    <row r="4291" spans="2:8" s="319" customFormat="1">
      <c r="B4291" s="566"/>
      <c r="C4291" s="546"/>
      <c r="D4291" s="546"/>
      <c r="F4291" s="266"/>
      <c r="G4291" s="266"/>
      <c r="H4291" s="266"/>
    </row>
    <row r="4292" spans="2:8" s="319" customFormat="1">
      <c r="B4292" s="566"/>
      <c r="C4292" s="546"/>
      <c r="D4292" s="546"/>
      <c r="F4292" s="266"/>
      <c r="G4292" s="266"/>
      <c r="H4292" s="266"/>
    </row>
    <row r="4293" spans="2:8" s="319" customFormat="1">
      <c r="B4293" s="566"/>
      <c r="C4293" s="546"/>
      <c r="D4293" s="546"/>
      <c r="F4293" s="266"/>
      <c r="G4293" s="266"/>
      <c r="H4293" s="266"/>
    </row>
    <row r="4294" spans="2:8" s="319" customFormat="1">
      <c r="B4294" s="566"/>
      <c r="C4294" s="546"/>
      <c r="D4294" s="546"/>
      <c r="F4294" s="266"/>
      <c r="G4294" s="266"/>
      <c r="H4294" s="266"/>
    </row>
    <row r="4295" spans="2:8" s="319" customFormat="1">
      <c r="B4295" s="566"/>
      <c r="C4295" s="546"/>
      <c r="D4295" s="546"/>
      <c r="F4295" s="266"/>
      <c r="G4295" s="266"/>
      <c r="H4295" s="266"/>
    </row>
    <row r="4296" spans="2:8" s="319" customFormat="1">
      <c r="B4296" s="566"/>
      <c r="C4296" s="546"/>
      <c r="D4296" s="546"/>
      <c r="F4296" s="266"/>
      <c r="G4296" s="266"/>
      <c r="H4296" s="266"/>
    </row>
    <row r="4297" spans="2:8" s="319" customFormat="1">
      <c r="B4297" s="566"/>
      <c r="C4297" s="546"/>
      <c r="D4297" s="546"/>
      <c r="F4297" s="266"/>
      <c r="G4297" s="266"/>
      <c r="H4297" s="266"/>
    </row>
    <row r="4298" spans="2:8" s="319" customFormat="1">
      <c r="B4298" s="566"/>
      <c r="C4298" s="546"/>
      <c r="D4298" s="546"/>
      <c r="F4298" s="266"/>
      <c r="G4298" s="266"/>
      <c r="H4298" s="266"/>
    </row>
    <row r="4299" spans="2:8" s="319" customFormat="1">
      <c r="B4299" s="566"/>
      <c r="C4299" s="546"/>
      <c r="D4299" s="546"/>
      <c r="F4299" s="266"/>
      <c r="G4299" s="266"/>
      <c r="H4299" s="266"/>
    </row>
    <row r="4300" spans="2:8" s="319" customFormat="1">
      <c r="B4300" s="566"/>
      <c r="C4300" s="546"/>
      <c r="D4300" s="546"/>
      <c r="F4300" s="266"/>
      <c r="G4300" s="266"/>
      <c r="H4300" s="266"/>
    </row>
    <row r="4301" spans="2:8" s="319" customFormat="1">
      <c r="B4301" s="566"/>
      <c r="C4301" s="546"/>
      <c r="D4301" s="546"/>
      <c r="F4301" s="266"/>
      <c r="G4301" s="266"/>
      <c r="H4301" s="266"/>
    </row>
    <row r="4302" spans="2:8" s="319" customFormat="1">
      <c r="B4302" s="566"/>
      <c r="C4302" s="546"/>
      <c r="D4302" s="546"/>
      <c r="F4302" s="266"/>
      <c r="G4302" s="266"/>
      <c r="H4302" s="266"/>
    </row>
    <row r="4303" spans="2:8" s="319" customFormat="1">
      <c r="B4303" s="566"/>
      <c r="C4303" s="546"/>
      <c r="D4303" s="546"/>
      <c r="F4303" s="266"/>
      <c r="G4303" s="266"/>
      <c r="H4303" s="266"/>
    </row>
    <row r="4304" spans="2:8" s="319" customFormat="1">
      <c r="B4304" s="566"/>
      <c r="C4304" s="546"/>
      <c r="D4304" s="546"/>
      <c r="F4304" s="266"/>
      <c r="G4304" s="266"/>
      <c r="H4304" s="266"/>
    </row>
    <row r="4305" spans="2:8" s="319" customFormat="1">
      <c r="B4305" s="566"/>
      <c r="C4305" s="546"/>
      <c r="D4305" s="546"/>
      <c r="F4305" s="266"/>
      <c r="G4305" s="266"/>
      <c r="H4305" s="266"/>
    </row>
    <row r="4306" spans="2:8" s="319" customFormat="1">
      <c r="B4306" s="566"/>
      <c r="C4306" s="546"/>
      <c r="D4306" s="546"/>
      <c r="F4306" s="266"/>
      <c r="G4306" s="266"/>
      <c r="H4306" s="266"/>
    </row>
    <row r="4307" spans="2:8" s="319" customFormat="1">
      <c r="B4307" s="566"/>
      <c r="C4307" s="546"/>
      <c r="D4307" s="546"/>
      <c r="F4307" s="266"/>
      <c r="G4307" s="266"/>
      <c r="H4307" s="266"/>
    </row>
    <row r="4308" spans="2:8" s="319" customFormat="1">
      <c r="B4308" s="566"/>
      <c r="C4308" s="546"/>
      <c r="D4308" s="546"/>
      <c r="F4308" s="266"/>
      <c r="G4308" s="266"/>
      <c r="H4308" s="266"/>
    </row>
    <row r="4309" spans="2:8" s="319" customFormat="1">
      <c r="B4309" s="566"/>
      <c r="C4309" s="546"/>
      <c r="D4309" s="546"/>
      <c r="F4309" s="266"/>
      <c r="G4309" s="266"/>
      <c r="H4309" s="266"/>
    </row>
    <row r="4310" spans="2:8" s="319" customFormat="1">
      <c r="B4310" s="566"/>
      <c r="C4310" s="546"/>
      <c r="D4310" s="546"/>
      <c r="F4310" s="266"/>
      <c r="G4310" s="266"/>
      <c r="H4310" s="266"/>
    </row>
    <row r="4311" spans="2:8" s="319" customFormat="1">
      <c r="B4311" s="566"/>
      <c r="C4311" s="546"/>
      <c r="D4311" s="546"/>
      <c r="F4311" s="266"/>
      <c r="G4311" s="266"/>
      <c r="H4311" s="266"/>
    </row>
    <row r="4312" spans="2:8" s="319" customFormat="1">
      <c r="B4312" s="566"/>
      <c r="C4312" s="546"/>
      <c r="D4312" s="546"/>
      <c r="F4312" s="266"/>
      <c r="G4312" s="266"/>
      <c r="H4312" s="266"/>
    </row>
    <row r="4313" spans="2:8" s="319" customFormat="1">
      <c r="B4313" s="566"/>
      <c r="C4313" s="546"/>
      <c r="D4313" s="546"/>
      <c r="F4313" s="266"/>
      <c r="G4313" s="266"/>
      <c r="H4313" s="266"/>
    </row>
    <row r="4314" spans="2:8" s="319" customFormat="1">
      <c r="B4314" s="566"/>
      <c r="C4314" s="546"/>
      <c r="D4314" s="546"/>
      <c r="F4314" s="266"/>
      <c r="G4314" s="266"/>
      <c r="H4314" s="266"/>
    </row>
    <row r="4315" spans="2:8" s="319" customFormat="1">
      <c r="B4315" s="566"/>
      <c r="C4315" s="546"/>
      <c r="D4315" s="546"/>
      <c r="F4315" s="266"/>
      <c r="G4315" s="266"/>
      <c r="H4315" s="266"/>
    </row>
    <row r="4316" spans="2:8" s="319" customFormat="1">
      <c r="B4316" s="566"/>
      <c r="C4316" s="546"/>
      <c r="D4316" s="546"/>
      <c r="F4316" s="266"/>
      <c r="G4316" s="266"/>
      <c r="H4316" s="266"/>
    </row>
    <row r="4317" spans="2:8" s="319" customFormat="1">
      <c r="B4317" s="566"/>
      <c r="C4317" s="546"/>
      <c r="D4317" s="546"/>
      <c r="F4317" s="266"/>
      <c r="G4317" s="266"/>
      <c r="H4317" s="266"/>
    </row>
    <row r="4318" spans="2:8" s="319" customFormat="1">
      <c r="B4318" s="566"/>
      <c r="C4318" s="546"/>
      <c r="D4318" s="546"/>
      <c r="F4318" s="266"/>
      <c r="G4318" s="266"/>
      <c r="H4318" s="266"/>
    </row>
    <row r="4319" spans="2:8" s="319" customFormat="1">
      <c r="B4319" s="566"/>
      <c r="C4319" s="546"/>
      <c r="D4319" s="546"/>
      <c r="F4319" s="266"/>
      <c r="G4319" s="266"/>
      <c r="H4319" s="266"/>
    </row>
    <row r="4320" spans="2:8" s="319" customFormat="1">
      <c r="B4320" s="566"/>
      <c r="C4320" s="546"/>
      <c r="D4320" s="546"/>
      <c r="F4320" s="266"/>
      <c r="G4320" s="266"/>
      <c r="H4320" s="266"/>
    </row>
    <row r="4321" spans="2:8" s="319" customFormat="1">
      <c r="B4321" s="566"/>
      <c r="C4321" s="546"/>
      <c r="D4321" s="546"/>
      <c r="F4321" s="266"/>
      <c r="G4321" s="266"/>
      <c r="H4321" s="266"/>
    </row>
    <row r="4322" spans="2:8" s="319" customFormat="1">
      <c r="B4322" s="566"/>
      <c r="C4322" s="546"/>
      <c r="D4322" s="546"/>
      <c r="F4322" s="266"/>
      <c r="G4322" s="266"/>
      <c r="H4322" s="266"/>
    </row>
    <row r="4323" spans="2:8" s="319" customFormat="1">
      <c r="B4323" s="566"/>
      <c r="C4323" s="546"/>
      <c r="D4323" s="546"/>
      <c r="F4323" s="266"/>
      <c r="G4323" s="266"/>
      <c r="H4323" s="266"/>
    </row>
    <row r="4324" spans="2:8" s="319" customFormat="1">
      <c r="B4324" s="566"/>
      <c r="C4324" s="546"/>
      <c r="D4324" s="546"/>
      <c r="F4324" s="266"/>
      <c r="G4324" s="266"/>
      <c r="H4324" s="266"/>
    </row>
    <row r="4325" spans="2:8" s="319" customFormat="1">
      <c r="B4325" s="566"/>
      <c r="C4325" s="546"/>
      <c r="D4325" s="546"/>
      <c r="F4325" s="266"/>
      <c r="G4325" s="266"/>
      <c r="H4325" s="266"/>
    </row>
    <row r="4326" spans="2:8" s="319" customFormat="1">
      <c r="B4326" s="566"/>
      <c r="C4326" s="546"/>
      <c r="D4326" s="546"/>
      <c r="F4326" s="266"/>
      <c r="G4326" s="266"/>
      <c r="H4326" s="266"/>
    </row>
    <row r="4327" spans="2:8" s="319" customFormat="1">
      <c r="B4327" s="566"/>
      <c r="C4327" s="546"/>
      <c r="D4327" s="546"/>
      <c r="F4327" s="266"/>
      <c r="G4327" s="266"/>
      <c r="H4327" s="266"/>
    </row>
    <row r="4328" spans="2:8" s="319" customFormat="1">
      <c r="B4328" s="566"/>
      <c r="C4328" s="546"/>
      <c r="D4328" s="546"/>
      <c r="F4328" s="266"/>
      <c r="G4328" s="266"/>
      <c r="H4328" s="266"/>
    </row>
    <row r="4329" spans="2:8" s="319" customFormat="1">
      <c r="B4329" s="566"/>
      <c r="C4329" s="546"/>
      <c r="D4329" s="546"/>
      <c r="F4329" s="266"/>
      <c r="G4329" s="266"/>
      <c r="H4329" s="266"/>
    </row>
    <row r="4330" spans="2:8" s="319" customFormat="1">
      <c r="B4330" s="566"/>
      <c r="C4330" s="546"/>
      <c r="D4330" s="546"/>
      <c r="F4330" s="266"/>
      <c r="G4330" s="266"/>
      <c r="H4330" s="266"/>
    </row>
    <row r="4331" spans="2:8" s="319" customFormat="1">
      <c r="B4331" s="566"/>
      <c r="C4331" s="546"/>
      <c r="D4331" s="546"/>
      <c r="F4331" s="266"/>
      <c r="G4331" s="266"/>
      <c r="H4331" s="266"/>
    </row>
    <row r="4332" spans="2:8" s="319" customFormat="1">
      <c r="B4332" s="566"/>
      <c r="C4332" s="546"/>
      <c r="D4332" s="546"/>
      <c r="F4332" s="266"/>
      <c r="G4332" s="266"/>
      <c r="H4332" s="266"/>
    </row>
    <row r="4333" spans="2:8" s="319" customFormat="1">
      <c r="B4333" s="566"/>
      <c r="C4333" s="546"/>
      <c r="D4333" s="546"/>
      <c r="F4333" s="266"/>
      <c r="G4333" s="266"/>
      <c r="H4333" s="266"/>
    </row>
    <row r="4334" spans="2:8" s="319" customFormat="1">
      <c r="B4334" s="566"/>
      <c r="C4334" s="546"/>
      <c r="D4334" s="546"/>
      <c r="F4334" s="266"/>
      <c r="G4334" s="266"/>
      <c r="H4334" s="266"/>
    </row>
    <row r="4335" spans="2:8" s="319" customFormat="1">
      <c r="B4335" s="566"/>
      <c r="C4335" s="546"/>
      <c r="D4335" s="546"/>
      <c r="F4335" s="266"/>
      <c r="G4335" s="266"/>
      <c r="H4335" s="266"/>
    </row>
    <row r="4336" spans="2:8" s="319" customFormat="1">
      <c r="B4336" s="566"/>
      <c r="C4336" s="546"/>
      <c r="D4336" s="546"/>
      <c r="F4336" s="266"/>
      <c r="G4336" s="266"/>
      <c r="H4336" s="266"/>
    </row>
    <row r="4337" spans="2:8" s="319" customFormat="1">
      <c r="B4337" s="566"/>
      <c r="C4337" s="546"/>
      <c r="D4337" s="546"/>
      <c r="F4337" s="266"/>
      <c r="G4337" s="266"/>
      <c r="H4337" s="266"/>
    </row>
    <row r="4338" spans="2:8" s="319" customFormat="1">
      <c r="B4338" s="566"/>
      <c r="C4338" s="546"/>
      <c r="D4338" s="546"/>
      <c r="F4338" s="266"/>
      <c r="G4338" s="266"/>
      <c r="H4338" s="266"/>
    </row>
    <row r="4339" spans="2:8" s="319" customFormat="1">
      <c r="B4339" s="566"/>
      <c r="C4339" s="546"/>
      <c r="D4339" s="546"/>
      <c r="F4339" s="266"/>
      <c r="G4339" s="266"/>
      <c r="H4339" s="266"/>
    </row>
    <row r="4340" spans="2:8" s="319" customFormat="1">
      <c r="B4340" s="566"/>
      <c r="C4340" s="546"/>
      <c r="D4340" s="546"/>
      <c r="F4340" s="266"/>
      <c r="G4340" s="266"/>
      <c r="H4340" s="266"/>
    </row>
    <row r="4341" spans="2:8" s="319" customFormat="1">
      <c r="B4341" s="566"/>
      <c r="C4341" s="546"/>
      <c r="D4341" s="546"/>
      <c r="F4341" s="266"/>
      <c r="G4341" s="266"/>
      <c r="H4341" s="266"/>
    </row>
    <row r="4342" spans="2:8" s="319" customFormat="1">
      <c r="B4342" s="566"/>
      <c r="C4342" s="546"/>
      <c r="D4342" s="546"/>
      <c r="F4342" s="266"/>
      <c r="G4342" s="266"/>
      <c r="H4342" s="266"/>
    </row>
    <row r="4343" spans="2:8" s="319" customFormat="1">
      <c r="B4343" s="566"/>
      <c r="C4343" s="546"/>
      <c r="D4343" s="546"/>
      <c r="F4343" s="266"/>
      <c r="G4343" s="266"/>
      <c r="H4343" s="266"/>
    </row>
    <row r="4344" spans="2:8" s="319" customFormat="1">
      <c r="B4344" s="566"/>
      <c r="C4344" s="546"/>
      <c r="D4344" s="546"/>
      <c r="F4344" s="266"/>
      <c r="G4344" s="266"/>
      <c r="H4344" s="266"/>
    </row>
    <row r="4345" spans="2:8" s="319" customFormat="1">
      <c r="B4345" s="566"/>
      <c r="C4345" s="546"/>
      <c r="D4345" s="546"/>
      <c r="F4345" s="266"/>
      <c r="G4345" s="266"/>
      <c r="H4345" s="266"/>
    </row>
    <row r="4346" spans="2:8" s="319" customFormat="1">
      <c r="B4346" s="566"/>
      <c r="C4346" s="546"/>
      <c r="D4346" s="546"/>
      <c r="F4346" s="266"/>
      <c r="G4346" s="266"/>
      <c r="H4346" s="266"/>
    </row>
    <row r="4347" spans="2:8" s="319" customFormat="1">
      <c r="B4347" s="566"/>
      <c r="C4347" s="546"/>
      <c r="D4347" s="546"/>
      <c r="F4347" s="266"/>
      <c r="G4347" s="266"/>
      <c r="H4347" s="266"/>
    </row>
    <row r="4348" spans="2:8" s="319" customFormat="1">
      <c r="B4348" s="566"/>
      <c r="C4348" s="546"/>
      <c r="D4348" s="546"/>
      <c r="F4348" s="266"/>
      <c r="G4348" s="266"/>
      <c r="H4348" s="266"/>
    </row>
    <row r="4349" spans="2:8" s="319" customFormat="1">
      <c r="B4349" s="566"/>
      <c r="C4349" s="546"/>
      <c r="D4349" s="546"/>
      <c r="F4349" s="266"/>
      <c r="G4349" s="266"/>
      <c r="H4349" s="266"/>
    </row>
    <row r="4350" spans="2:8" s="319" customFormat="1">
      <c r="B4350" s="566"/>
      <c r="C4350" s="546"/>
      <c r="D4350" s="546"/>
      <c r="F4350" s="266"/>
      <c r="G4350" s="266"/>
      <c r="H4350" s="266"/>
    </row>
    <row r="4351" spans="2:8" s="319" customFormat="1">
      <c r="B4351" s="566"/>
      <c r="C4351" s="546"/>
      <c r="D4351" s="546"/>
      <c r="F4351" s="266"/>
      <c r="G4351" s="266"/>
      <c r="H4351" s="266"/>
    </row>
    <row r="4352" spans="2:8" s="319" customFormat="1">
      <c r="B4352" s="566"/>
      <c r="C4352" s="546"/>
      <c r="D4352" s="546"/>
      <c r="F4352" s="266"/>
      <c r="G4352" s="266"/>
      <c r="H4352" s="266"/>
    </row>
    <row r="4353" spans="2:8" s="319" customFormat="1">
      <c r="B4353" s="566"/>
      <c r="C4353" s="546"/>
      <c r="D4353" s="546"/>
      <c r="F4353" s="266"/>
      <c r="G4353" s="266"/>
      <c r="H4353" s="266"/>
    </row>
    <row r="4354" spans="2:8" s="319" customFormat="1">
      <c r="B4354" s="566"/>
      <c r="C4354" s="546"/>
      <c r="D4354" s="546"/>
      <c r="F4354" s="266"/>
      <c r="G4354" s="266"/>
      <c r="H4354" s="266"/>
    </row>
    <row r="4355" spans="2:8" s="319" customFormat="1">
      <c r="B4355" s="566"/>
      <c r="C4355" s="546"/>
      <c r="D4355" s="546"/>
      <c r="F4355" s="266"/>
      <c r="G4355" s="266"/>
      <c r="H4355" s="266"/>
    </row>
    <row r="4356" spans="2:8" s="319" customFormat="1">
      <c r="B4356" s="566"/>
      <c r="C4356" s="546"/>
      <c r="D4356" s="546"/>
      <c r="F4356" s="266"/>
      <c r="G4356" s="266"/>
      <c r="H4356" s="266"/>
    </row>
    <row r="4357" spans="2:8" s="319" customFormat="1">
      <c r="B4357" s="566"/>
      <c r="C4357" s="546"/>
      <c r="D4357" s="546"/>
      <c r="F4357" s="266"/>
      <c r="G4357" s="266"/>
      <c r="H4357" s="266"/>
    </row>
    <row r="4358" spans="2:8" s="319" customFormat="1">
      <c r="B4358" s="566"/>
      <c r="C4358" s="546"/>
      <c r="D4358" s="546"/>
      <c r="F4358" s="266"/>
      <c r="G4358" s="266"/>
      <c r="H4358" s="266"/>
    </row>
    <row r="4359" spans="2:8" s="319" customFormat="1">
      <c r="B4359" s="566"/>
      <c r="C4359" s="546"/>
      <c r="D4359" s="546"/>
      <c r="F4359" s="266"/>
      <c r="G4359" s="266"/>
      <c r="H4359" s="266"/>
    </row>
    <row r="4360" spans="2:8" s="319" customFormat="1">
      <c r="B4360" s="566"/>
      <c r="C4360" s="546"/>
      <c r="D4360" s="546"/>
      <c r="F4360" s="266"/>
      <c r="G4360" s="266"/>
      <c r="H4360" s="266"/>
    </row>
    <row r="4361" spans="2:8" s="319" customFormat="1">
      <c r="B4361" s="566"/>
      <c r="C4361" s="546"/>
      <c r="D4361" s="546"/>
      <c r="F4361" s="266"/>
      <c r="G4361" s="266"/>
      <c r="H4361" s="266"/>
    </row>
    <row r="4362" spans="2:8" s="319" customFormat="1">
      <c r="B4362" s="566"/>
      <c r="C4362" s="546"/>
      <c r="D4362" s="546"/>
      <c r="F4362" s="266"/>
      <c r="G4362" s="266"/>
      <c r="H4362" s="266"/>
    </row>
    <row r="4363" spans="2:8" s="319" customFormat="1">
      <c r="B4363" s="566"/>
      <c r="C4363" s="546"/>
      <c r="D4363" s="546"/>
      <c r="F4363" s="266"/>
      <c r="G4363" s="266"/>
      <c r="H4363" s="266"/>
    </row>
    <row r="4364" spans="2:8" s="319" customFormat="1">
      <c r="B4364" s="566"/>
      <c r="C4364" s="546"/>
      <c r="D4364" s="546"/>
      <c r="F4364" s="266"/>
      <c r="G4364" s="266"/>
      <c r="H4364" s="266"/>
    </row>
    <row r="4365" spans="2:8" s="319" customFormat="1">
      <c r="B4365" s="566"/>
      <c r="C4365" s="546"/>
      <c r="D4365" s="546"/>
      <c r="F4365" s="266"/>
      <c r="G4365" s="266"/>
      <c r="H4365" s="266"/>
    </row>
    <row r="4366" spans="2:8" s="319" customFormat="1">
      <c r="B4366" s="566"/>
      <c r="C4366" s="546"/>
      <c r="D4366" s="546"/>
      <c r="F4366" s="266"/>
      <c r="G4366" s="266"/>
      <c r="H4366" s="266"/>
    </row>
    <row r="4367" spans="2:8" s="319" customFormat="1">
      <c r="B4367" s="566"/>
      <c r="C4367" s="546"/>
      <c r="D4367" s="546"/>
      <c r="F4367" s="266"/>
      <c r="G4367" s="266"/>
      <c r="H4367" s="266"/>
    </row>
    <row r="4368" spans="2:8" s="319" customFormat="1">
      <c r="B4368" s="566"/>
      <c r="C4368" s="546"/>
      <c r="D4368" s="546"/>
      <c r="F4368" s="266"/>
      <c r="G4368" s="266"/>
      <c r="H4368" s="266"/>
    </row>
    <row r="4369" spans="2:8" s="319" customFormat="1">
      <c r="B4369" s="566"/>
      <c r="C4369" s="546"/>
      <c r="D4369" s="546"/>
      <c r="F4369" s="266"/>
      <c r="G4369" s="266"/>
      <c r="H4369" s="266"/>
    </row>
    <row r="4370" spans="2:8" s="319" customFormat="1">
      <c r="B4370" s="566"/>
      <c r="C4370" s="546"/>
      <c r="D4370" s="546"/>
      <c r="F4370" s="266"/>
      <c r="G4370" s="266"/>
      <c r="H4370" s="266"/>
    </row>
    <row r="4371" spans="2:8" s="319" customFormat="1">
      <c r="B4371" s="566"/>
      <c r="C4371" s="546"/>
      <c r="D4371" s="546"/>
      <c r="F4371" s="266"/>
      <c r="G4371" s="266"/>
      <c r="H4371" s="266"/>
    </row>
    <row r="4372" spans="2:8" s="319" customFormat="1">
      <c r="B4372" s="566"/>
      <c r="C4372" s="546"/>
      <c r="D4372" s="546"/>
      <c r="F4372" s="266"/>
      <c r="G4372" s="266"/>
      <c r="H4372" s="266"/>
    </row>
    <row r="4373" spans="2:8" s="319" customFormat="1">
      <c r="B4373" s="566"/>
      <c r="C4373" s="546"/>
      <c r="D4373" s="546"/>
      <c r="F4373" s="266"/>
      <c r="G4373" s="266"/>
      <c r="H4373" s="266"/>
    </row>
    <row r="4374" spans="2:8" s="319" customFormat="1">
      <c r="B4374" s="566"/>
      <c r="C4374" s="546"/>
      <c r="D4374" s="546"/>
      <c r="F4374" s="266"/>
      <c r="G4374" s="266"/>
      <c r="H4374" s="266"/>
    </row>
    <row r="4375" spans="2:8" s="319" customFormat="1">
      <c r="B4375" s="566"/>
      <c r="C4375" s="546"/>
      <c r="D4375" s="546"/>
      <c r="F4375" s="266"/>
      <c r="G4375" s="266"/>
      <c r="H4375" s="266"/>
    </row>
    <row r="4376" spans="2:8" s="319" customFormat="1">
      <c r="B4376" s="566"/>
      <c r="C4376" s="546"/>
      <c r="D4376" s="546"/>
      <c r="F4376" s="266"/>
      <c r="G4376" s="266"/>
      <c r="H4376" s="266"/>
    </row>
    <row r="4377" spans="2:8" s="319" customFormat="1">
      <c r="B4377" s="566"/>
      <c r="C4377" s="546"/>
      <c r="D4377" s="546"/>
      <c r="F4377" s="266"/>
      <c r="G4377" s="266"/>
      <c r="H4377" s="266"/>
    </row>
    <row r="4378" spans="2:8" s="319" customFormat="1">
      <c r="B4378" s="566"/>
      <c r="C4378" s="546"/>
      <c r="D4378" s="546"/>
      <c r="F4378" s="266"/>
      <c r="G4378" s="266"/>
      <c r="H4378" s="266"/>
    </row>
    <row r="4379" spans="2:8" s="319" customFormat="1">
      <c r="B4379" s="566"/>
      <c r="C4379" s="546"/>
      <c r="D4379" s="546"/>
      <c r="F4379" s="266"/>
      <c r="G4379" s="266"/>
      <c r="H4379" s="266"/>
    </row>
    <row r="4380" spans="2:8" s="319" customFormat="1">
      <c r="B4380" s="566"/>
      <c r="C4380" s="546"/>
      <c r="D4380" s="546"/>
      <c r="F4380" s="266"/>
      <c r="G4380" s="266"/>
      <c r="H4380" s="266"/>
    </row>
    <row r="4381" spans="2:8" s="319" customFormat="1">
      <c r="B4381" s="566"/>
      <c r="C4381" s="546"/>
      <c r="D4381" s="546"/>
      <c r="F4381" s="266"/>
      <c r="G4381" s="266"/>
      <c r="H4381" s="266"/>
    </row>
    <row r="4382" spans="2:8" s="319" customFormat="1">
      <c r="B4382" s="566"/>
      <c r="C4382" s="546"/>
      <c r="D4382" s="546"/>
      <c r="F4382" s="266"/>
      <c r="G4382" s="266"/>
      <c r="H4382" s="266"/>
    </row>
    <row r="4383" spans="2:8" s="319" customFormat="1">
      <c r="B4383" s="566"/>
      <c r="C4383" s="546"/>
      <c r="D4383" s="546"/>
      <c r="F4383" s="266"/>
      <c r="G4383" s="266"/>
      <c r="H4383" s="266"/>
    </row>
    <row r="4384" spans="2:8" s="319" customFormat="1">
      <c r="B4384" s="566"/>
      <c r="C4384" s="546"/>
      <c r="D4384" s="546"/>
      <c r="F4384" s="266"/>
      <c r="G4384" s="266"/>
      <c r="H4384" s="266"/>
    </row>
    <row r="4385" spans="2:8" s="319" customFormat="1">
      <c r="B4385" s="566"/>
      <c r="C4385" s="546"/>
      <c r="D4385" s="546"/>
      <c r="F4385" s="266"/>
      <c r="G4385" s="266"/>
      <c r="H4385" s="266"/>
    </row>
    <row r="4386" spans="2:8" s="319" customFormat="1">
      <c r="B4386" s="566"/>
      <c r="C4386" s="546"/>
      <c r="D4386" s="546"/>
      <c r="F4386" s="266"/>
      <c r="G4386" s="266"/>
      <c r="H4386" s="266"/>
    </row>
    <row r="4387" spans="2:8" s="319" customFormat="1">
      <c r="B4387" s="566"/>
      <c r="C4387" s="546"/>
      <c r="D4387" s="546"/>
      <c r="F4387" s="266"/>
      <c r="G4387" s="266"/>
      <c r="H4387" s="266"/>
    </row>
    <row r="4388" spans="2:8" s="319" customFormat="1">
      <c r="B4388" s="566"/>
      <c r="C4388" s="546"/>
      <c r="D4388" s="546"/>
      <c r="F4388" s="266"/>
      <c r="G4388" s="266"/>
      <c r="H4388" s="266"/>
    </row>
    <row r="4389" spans="2:8" s="319" customFormat="1">
      <c r="B4389" s="566"/>
      <c r="C4389" s="546"/>
      <c r="D4389" s="546"/>
      <c r="F4389" s="266"/>
      <c r="G4389" s="266"/>
      <c r="H4389" s="266"/>
    </row>
    <row r="4390" spans="2:8" s="319" customFormat="1">
      <c r="B4390" s="566"/>
      <c r="C4390" s="546"/>
      <c r="D4390" s="546"/>
      <c r="F4390" s="266"/>
      <c r="G4390" s="266"/>
      <c r="H4390" s="266"/>
    </row>
    <row r="4391" spans="2:8" s="319" customFormat="1">
      <c r="B4391" s="566"/>
      <c r="C4391" s="546"/>
      <c r="D4391" s="546"/>
      <c r="F4391" s="266"/>
      <c r="G4391" s="266"/>
      <c r="H4391" s="266"/>
    </row>
    <row r="4392" spans="2:8" s="319" customFormat="1">
      <c r="B4392" s="566"/>
      <c r="C4392" s="546"/>
      <c r="D4392" s="546"/>
      <c r="F4392" s="266"/>
      <c r="G4392" s="266"/>
      <c r="H4392" s="266"/>
    </row>
    <row r="4393" spans="2:8" s="319" customFormat="1">
      <c r="B4393" s="566"/>
      <c r="C4393" s="546"/>
      <c r="D4393" s="546"/>
      <c r="F4393" s="266"/>
      <c r="G4393" s="266"/>
      <c r="H4393" s="266"/>
    </row>
    <row r="4394" spans="2:8" s="319" customFormat="1">
      <c r="B4394" s="566"/>
      <c r="C4394" s="546"/>
      <c r="D4394" s="546"/>
      <c r="F4394" s="266"/>
      <c r="G4394" s="266"/>
      <c r="H4394" s="266"/>
    </row>
    <row r="4395" spans="2:8" s="319" customFormat="1">
      <c r="B4395" s="566"/>
      <c r="C4395" s="546"/>
      <c r="D4395" s="546"/>
      <c r="F4395" s="266"/>
      <c r="G4395" s="266"/>
      <c r="H4395" s="266"/>
    </row>
    <row r="4396" spans="2:8" s="319" customFormat="1">
      <c r="B4396" s="566"/>
      <c r="C4396" s="546"/>
      <c r="D4396" s="546"/>
      <c r="F4396" s="266"/>
      <c r="G4396" s="266"/>
      <c r="H4396" s="266"/>
    </row>
    <row r="4397" spans="2:8" s="319" customFormat="1">
      <c r="B4397" s="566"/>
      <c r="C4397" s="546"/>
      <c r="D4397" s="546"/>
      <c r="F4397" s="266"/>
      <c r="G4397" s="266"/>
      <c r="H4397" s="266"/>
    </row>
    <row r="4398" spans="2:8" s="319" customFormat="1">
      <c r="B4398" s="566"/>
      <c r="C4398" s="546"/>
      <c r="D4398" s="546"/>
      <c r="F4398" s="266"/>
      <c r="G4398" s="266"/>
      <c r="H4398" s="266"/>
    </row>
    <row r="4399" spans="2:8" s="319" customFormat="1">
      <c r="B4399" s="566"/>
      <c r="C4399" s="546"/>
      <c r="D4399" s="546"/>
      <c r="F4399" s="266"/>
      <c r="G4399" s="266"/>
      <c r="H4399" s="266"/>
    </row>
    <row r="4400" spans="2:8" s="319" customFormat="1">
      <c r="B4400" s="566"/>
      <c r="C4400" s="546"/>
      <c r="D4400" s="546"/>
      <c r="F4400" s="266"/>
      <c r="G4400" s="266"/>
      <c r="H4400" s="266"/>
    </row>
    <row r="4401" spans="2:8" s="319" customFormat="1">
      <c r="B4401" s="566"/>
      <c r="C4401" s="546"/>
      <c r="D4401" s="546"/>
      <c r="F4401" s="266"/>
      <c r="G4401" s="266"/>
      <c r="H4401" s="266"/>
    </row>
    <row r="4402" spans="2:8" s="319" customFormat="1">
      <c r="B4402" s="566"/>
      <c r="C4402" s="546"/>
      <c r="D4402" s="546"/>
      <c r="F4402" s="266"/>
      <c r="G4402" s="266"/>
      <c r="H4402" s="266"/>
    </row>
    <row r="4403" spans="2:8" s="319" customFormat="1">
      <c r="B4403" s="566"/>
      <c r="C4403" s="546"/>
      <c r="D4403" s="546"/>
      <c r="F4403" s="266"/>
      <c r="G4403" s="266"/>
      <c r="H4403" s="266"/>
    </row>
    <row r="4404" spans="2:8" s="319" customFormat="1">
      <c r="B4404" s="566"/>
      <c r="C4404" s="546"/>
      <c r="D4404" s="546"/>
      <c r="F4404" s="266"/>
      <c r="G4404" s="266"/>
      <c r="H4404" s="266"/>
    </row>
    <row r="4405" spans="2:8" s="319" customFormat="1">
      <c r="B4405" s="566"/>
      <c r="C4405" s="546"/>
      <c r="D4405" s="546"/>
      <c r="F4405" s="266"/>
      <c r="G4405" s="266"/>
      <c r="H4405" s="266"/>
    </row>
    <row r="4406" spans="2:8" s="319" customFormat="1">
      <c r="B4406" s="566"/>
      <c r="C4406" s="546"/>
      <c r="D4406" s="546"/>
      <c r="F4406" s="266"/>
      <c r="G4406" s="266"/>
      <c r="H4406" s="266"/>
    </row>
    <row r="4407" spans="2:8" s="319" customFormat="1">
      <c r="B4407" s="566"/>
      <c r="C4407" s="546"/>
      <c r="D4407" s="546"/>
      <c r="F4407" s="266"/>
      <c r="G4407" s="266"/>
      <c r="H4407" s="266"/>
    </row>
    <row r="4408" spans="2:8" s="319" customFormat="1">
      <c r="B4408" s="566"/>
      <c r="C4408" s="546"/>
      <c r="D4408" s="546"/>
      <c r="F4408" s="266"/>
      <c r="G4408" s="266"/>
      <c r="H4408" s="266"/>
    </row>
    <row r="4409" spans="2:8" s="319" customFormat="1">
      <c r="B4409" s="566"/>
      <c r="C4409" s="546"/>
      <c r="D4409" s="546"/>
      <c r="F4409" s="266"/>
      <c r="G4409" s="266"/>
      <c r="H4409" s="266"/>
    </row>
    <row r="4410" spans="2:8" s="319" customFormat="1">
      <c r="B4410" s="566"/>
      <c r="C4410" s="546"/>
      <c r="D4410" s="546"/>
      <c r="F4410" s="266"/>
      <c r="G4410" s="266"/>
      <c r="H4410" s="266"/>
    </row>
    <row r="4411" spans="2:8" s="319" customFormat="1">
      <c r="B4411" s="566"/>
      <c r="C4411" s="546"/>
      <c r="D4411" s="546"/>
      <c r="F4411" s="266"/>
      <c r="G4411" s="266"/>
      <c r="H4411" s="266"/>
    </row>
    <row r="4412" spans="2:8" s="319" customFormat="1">
      <c r="B4412" s="566"/>
      <c r="C4412" s="546"/>
      <c r="D4412" s="546"/>
      <c r="F4412" s="266"/>
      <c r="G4412" s="266"/>
      <c r="H4412" s="266"/>
    </row>
    <row r="4413" spans="2:8" s="319" customFormat="1">
      <c r="B4413" s="566"/>
      <c r="C4413" s="546"/>
      <c r="D4413" s="546"/>
      <c r="F4413" s="266"/>
      <c r="G4413" s="266"/>
      <c r="H4413" s="266"/>
    </row>
    <row r="4414" spans="2:8" s="319" customFormat="1">
      <c r="B4414" s="566"/>
      <c r="C4414" s="546"/>
      <c r="D4414" s="546"/>
      <c r="F4414" s="266"/>
      <c r="G4414" s="266"/>
      <c r="H4414" s="266"/>
    </row>
    <row r="4415" spans="2:8" s="319" customFormat="1">
      <c r="B4415" s="566"/>
      <c r="C4415" s="546"/>
      <c r="D4415" s="546"/>
      <c r="F4415" s="266"/>
      <c r="G4415" s="266"/>
      <c r="H4415" s="266"/>
    </row>
    <row r="4416" spans="2:8" s="319" customFormat="1">
      <c r="B4416" s="566"/>
      <c r="C4416" s="546"/>
      <c r="D4416" s="546"/>
      <c r="F4416" s="266"/>
      <c r="G4416" s="266"/>
      <c r="H4416" s="266"/>
    </row>
    <row r="4417" spans="2:8" s="319" customFormat="1">
      <c r="B4417" s="566"/>
      <c r="C4417" s="546"/>
      <c r="D4417" s="546"/>
      <c r="F4417" s="266"/>
      <c r="G4417" s="266"/>
      <c r="H4417" s="266"/>
    </row>
    <row r="4418" spans="2:8" s="319" customFormat="1">
      <c r="B4418" s="566"/>
      <c r="C4418" s="546"/>
      <c r="D4418" s="546"/>
      <c r="F4418" s="266"/>
      <c r="G4418" s="266"/>
      <c r="H4418" s="266"/>
    </row>
    <row r="4419" spans="2:8" s="319" customFormat="1">
      <c r="B4419" s="566"/>
      <c r="C4419" s="546"/>
      <c r="D4419" s="546"/>
      <c r="F4419" s="266"/>
      <c r="G4419" s="266"/>
      <c r="H4419" s="266"/>
    </row>
    <row r="4420" spans="2:8" s="319" customFormat="1">
      <c r="B4420" s="566"/>
      <c r="C4420" s="546"/>
      <c r="D4420" s="546"/>
      <c r="F4420" s="266"/>
      <c r="G4420" s="266"/>
      <c r="H4420" s="266"/>
    </row>
    <row r="4421" spans="2:8" s="319" customFormat="1">
      <c r="B4421" s="566"/>
      <c r="C4421" s="546"/>
      <c r="D4421" s="546"/>
      <c r="F4421" s="266"/>
      <c r="G4421" s="266"/>
      <c r="H4421" s="266"/>
    </row>
    <row r="4422" spans="2:8" s="319" customFormat="1">
      <c r="B4422" s="566"/>
      <c r="C4422" s="546"/>
      <c r="D4422" s="546"/>
      <c r="F4422" s="266"/>
      <c r="G4422" s="266"/>
      <c r="H4422" s="266"/>
    </row>
    <row r="4423" spans="2:8" s="319" customFormat="1">
      <c r="B4423" s="566"/>
      <c r="C4423" s="546"/>
      <c r="D4423" s="546"/>
      <c r="F4423" s="266"/>
      <c r="G4423" s="266"/>
      <c r="H4423" s="266"/>
    </row>
    <row r="4424" spans="2:8" s="319" customFormat="1">
      <c r="B4424" s="566"/>
      <c r="C4424" s="546"/>
      <c r="D4424" s="546"/>
      <c r="F4424" s="266"/>
      <c r="G4424" s="266"/>
      <c r="H4424" s="266"/>
    </row>
    <row r="4425" spans="2:8" s="319" customFormat="1">
      <c r="B4425" s="566"/>
      <c r="C4425" s="546"/>
      <c r="D4425" s="546"/>
      <c r="F4425" s="266"/>
      <c r="G4425" s="266"/>
      <c r="H4425" s="266"/>
    </row>
    <row r="4426" spans="2:8" s="319" customFormat="1">
      <c r="B4426" s="566"/>
      <c r="C4426" s="546"/>
      <c r="D4426" s="546"/>
      <c r="F4426" s="266"/>
      <c r="G4426" s="266"/>
      <c r="H4426" s="266"/>
    </row>
    <row r="4427" spans="2:8" s="319" customFormat="1">
      <c r="B4427" s="566"/>
      <c r="C4427" s="546"/>
      <c r="D4427" s="546"/>
      <c r="F4427" s="266"/>
      <c r="G4427" s="266"/>
      <c r="H4427" s="266"/>
    </row>
    <row r="4428" spans="2:8" s="319" customFormat="1">
      <c r="B4428" s="566"/>
      <c r="C4428" s="546"/>
      <c r="D4428" s="546"/>
      <c r="F4428" s="266"/>
      <c r="G4428" s="266"/>
      <c r="H4428" s="266"/>
    </row>
    <row r="4429" spans="2:8" s="319" customFormat="1">
      <c r="B4429" s="566"/>
      <c r="C4429" s="546"/>
      <c r="D4429" s="546"/>
      <c r="F4429" s="266"/>
      <c r="G4429" s="266"/>
      <c r="H4429" s="266"/>
    </row>
    <row r="4430" spans="2:8" s="319" customFormat="1">
      <c r="B4430" s="566"/>
      <c r="C4430" s="546"/>
      <c r="D4430" s="546"/>
      <c r="F4430" s="266"/>
      <c r="G4430" s="266"/>
      <c r="H4430" s="266"/>
    </row>
    <row r="4431" spans="2:8" s="319" customFormat="1">
      <c r="B4431" s="566"/>
      <c r="C4431" s="546"/>
      <c r="D4431" s="546"/>
      <c r="F4431" s="266"/>
      <c r="G4431" s="266"/>
      <c r="H4431" s="266"/>
    </row>
    <row r="4432" spans="2:8" s="319" customFormat="1">
      <c r="B4432" s="566"/>
      <c r="C4432" s="546"/>
      <c r="D4432" s="546"/>
      <c r="F4432" s="266"/>
      <c r="G4432" s="266"/>
      <c r="H4432" s="266"/>
    </row>
    <row r="4433" spans="2:8" s="319" customFormat="1">
      <c r="B4433" s="566"/>
      <c r="C4433" s="546"/>
      <c r="D4433" s="546"/>
      <c r="F4433" s="266"/>
      <c r="G4433" s="266"/>
      <c r="H4433" s="266"/>
    </row>
    <row r="4434" spans="2:8" s="319" customFormat="1">
      <c r="B4434" s="566"/>
      <c r="C4434" s="546"/>
      <c r="D4434" s="546"/>
      <c r="F4434" s="266"/>
      <c r="G4434" s="266"/>
      <c r="H4434" s="266"/>
    </row>
    <row r="4435" spans="2:8" s="319" customFormat="1">
      <c r="B4435" s="566"/>
      <c r="C4435" s="546"/>
      <c r="D4435" s="546"/>
      <c r="F4435" s="266"/>
      <c r="G4435" s="266"/>
      <c r="H4435" s="266"/>
    </row>
    <row r="4436" spans="2:8" s="319" customFormat="1">
      <c r="B4436" s="566"/>
      <c r="C4436" s="546"/>
      <c r="D4436" s="546"/>
      <c r="F4436" s="266"/>
      <c r="G4436" s="266"/>
      <c r="H4436" s="266"/>
    </row>
    <row r="4437" spans="2:8" s="319" customFormat="1">
      <c r="B4437" s="566"/>
      <c r="C4437" s="546"/>
      <c r="D4437" s="546"/>
      <c r="F4437" s="266"/>
      <c r="G4437" s="266"/>
      <c r="H4437" s="266"/>
    </row>
    <row r="4438" spans="2:8" s="319" customFormat="1">
      <c r="B4438" s="566"/>
      <c r="C4438" s="546"/>
      <c r="D4438" s="546"/>
      <c r="F4438" s="266"/>
      <c r="G4438" s="266"/>
      <c r="H4438" s="266"/>
    </row>
    <row r="4439" spans="2:8" s="319" customFormat="1">
      <c r="B4439" s="566"/>
      <c r="C4439" s="546"/>
      <c r="D4439" s="546"/>
      <c r="F4439" s="266"/>
      <c r="G4439" s="266"/>
      <c r="H4439" s="266"/>
    </row>
    <row r="4440" spans="2:8" s="319" customFormat="1">
      <c r="B4440" s="566"/>
      <c r="C4440" s="546"/>
      <c r="D4440" s="546"/>
      <c r="F4440" s="266"/>
      <c r="G4440" s="266"/>
      <c r="H4440" s="266"/>
    </row>
    <row r="4441" spans="2:8" s="319" customFormat="1">
      <c r="B4441" s="566"/>
      <c r="C4441" s="546"/>
      <c r="D4441" s="546"/>
      <c r="F4441" s="266"/>
      <c r="G4441" s="266"/>
      <c r="H4441" s="266"/>
    </row>
    <row r="4442" spans="2:8" s="319" customFormat="1">
      <c r="B4442" s="566"/>
      <c r="C4442" s="546"/>
      <c r="D4442" s="546"/>
      <c r="F4442" s="266"/>
      <c r="G4442" s="266"/>
      <c r="H4442" s="266"/>
    </row>
    <row r="4443" spans="2:8" s="319" customFormat="1">
      <c r="B4443" s="566"/>
      <c r="C4443" s="546"/>
      <c r="D4443" s="546"/>
      <c r="F4443" s="266"/>
      <c r="G4443" s="266"/>
      <c r="H4443" s="266"/>
    </row>
    <row r="4444" spans="2:8" s="319" customFormat="1">
      <c r="B4444" s="566"/>
      <c r="C4444" s="546"/>
      <c r="D4444" s="546"/>
      <c r="F4444" s="266"/>
      <c r="G4444" s="266"/>
      <c r="H4444" s="266"/>
    </row>
    <row r="4445" spans="2:8" s="319" customFormat="1">
      <c r="B4445" s="566"/>
      <c r="C4445" s="546"/>
      <c r="D4445" s="546"/>
      <c r="F4445" s="266"/>
      <c r="G4445" s="266"/>
      <c r="H4445" s="266"/>
    </row>
    <row r="4446" spans="2:8" s="319" customFormat="1">
      <c r="B4446" s="566"/>
      <c r="C4446" s="546"/>
      <c r="D4446" s="546"/>
      <c r="F4446" s="266"/>
      <c r="G4446" s="266"/>
      <c r="H4446" s="266"/>
    </row>
    <row r="4447" spans="2:8" s="319" customFormat="1">
      <c r="B4447" s="566"/>
      <c r="C4447" s="546"/>
      <c r="D4447" s="546"/>
      <c r="F4447" s="266"/>
      <c r="G4447" s="266"/>
      <c r="H4447" s="266"/>
    </row>
    <row r="4448" spans="2:8" s="319" customFormat="1">
      <c r="B4448" s="566"/>
      <c r="C4448" s="546"/>
      <c r="D4448" s="546"/>
      <c r="F4448" s="266"/>
      <c r="G4448" s="266"/>
      <c r="H4448" s="266"/>
    </row>
    <row r="4449" spans="2:8" s="319" customFormat="1">
      <c r="B4449" s="566"/>
      <c r="C4449" s="546"/>
      <c r="D4449" s="546"/>
      <c r="F4449" s="266"/>
      <c r="G4449" s="266"/>
      <c r="H4449" s="266"/>
    </row>
    <row r="4450" spans="2:8" s="319" customFormat="1">
      <c r="B4450" s="566"/>
      <c r="C4450" s="546"/>
      <c r="D4450" s="546"/>
      <c r="F4450" s="266"/>
      <c r="G4450" s="266"/>
      <c r="H4450" s="266"/>
    </row>
    <row r="4451" spans="2:8" s="319" customFormat="1">
      <c r="B4451" s="566"/>
      <c r="C4451" s="546"/>
      <c r="D4451" s="546"/>
      <c r="F4451" s="266"/>
      <c r="G4451" s="266"/>
      <c r="H4451" s="266"/>
    </row>
    <row r="4452" spans="2:8" s="319" customFormat="1">
      <c r="B4452" s="566"/>
      <c r="C4452" s="546"/>
      <c r="D4452" s="546"/>
      <c r="F4452" s="266"/>
      <c r="G4452" s="266"/>
      <c r="H4452" s="266"/>
    </row>
    <row r="4453" spans="2:8" s="319" customFormat="1">
      <c r="B4453" s="566"/>
      <c r="C4453" s="546"/>
      <c r="D4453" s="546"/>
      <c r="F4453" s="266"/>
      <c r="G4453" s="266"/>
      <c r="H4453" s="266"/>
    </row>
    <row r="4454" spans="2:8" s="319" customFormat="1">
      <c r="B4454" s="566"/>
      <c r="C4454" s="546"/>
      <c r="D4454" s="546"/>
      <c r="F4454" s="266"/>
      <c r="G4454" s="266"/>
      <c r="H4454" s="266"/>
    </row>
    <row r="4455" spans="2:8" s="319" customFormat="1">
      <c r="B4455" s="566"/>
      <c r="C4455" s="546"/>
      <c r="D4455" s="546"/>
      <c r="F4455" s="266"/>
      <c r="G4455" s="266"/>
      <c r="H4455" s="266"/>
    </row>
    <row r="4456" spans="2:8" s="319" customFormat="1">
      <c r="B4456" s="566"/>
      <c r="C4456" s="546"/>
      <c r="D4456" s="546"/>
      <c r="F4456" s="266"/>
      <c r="G4456" s="266"/>
      <c r="H4456" s="266"/>
    </row>
    <row r="4457" spans="2:8" s="319" customFormat="1">
      <c r="B4457" s="566"/>
      <c r="C4457" s="546"/>
      <c r="D4457" s="546"/>
      <c r="F4457" s="266"/>
      <c r="G4457" s="266"/>
      <c r="H4457" s="266"/>
    </row>
    <row r="4458" spans="2:8" s="319" customFormat="1">
      <c r="B4458" s="566"/>
      <c r="C4458" s="546"/>
      <c r="D4458" s="546"/>
      <c r="F4458" s="266"/>
      <c r="G4458" s="266"/>
      <c r="H4458" s="266"/>
    </row>
    <row r="4459" spans="2:8" s="319" customFormat="1">
      <c r="B4459" s="566"/>
      <c r="C4459" s="546"/>
      <c r="D4459" s="546"/>
      <c r="F4459" s="266"/>
      <c r="G4459" s="266"/>
      <c r="H4459" s="266"/>
    </row>
    <row r="4460" spans="2:8" s="319" customFormat="1">
      <c r="B4460" s="566"/>
      <c r="C4460" s="546"/>
      <c r="D4460" s="546"/>
      <c r="F4460" s="266"/>
      <c r="G4460" s="266"/>
      <c r="H4460" s="266"/>
    </row>
    <row r="4461" spans="2:8" s="319" customFormat="1">
      <c r="B4461" s="566"/>
      <c r="C4461" s="546"/>
      <c r="D4461" s="546"/>
      <c r="F4461" s="266"/>
      <c r="G4461" s="266"/>
      <c r="H4461" s="266"/>
    </row>
    <row r="4462" spans="2:8" s="319" customFormat="1">
      <c r="B4462" s="566"/>
      <c r="C4462" s="546"/>
      <c r="D4462" s="546"/>
      <c r="F4462" s="266"/>
      <c r="G4462" s="266"/>
      <c r="H4462" s="266"/>
    </row>
    <row r="4463" spans="2:8" s="319" customFormat="1">
      <c r="B4463" s="566"/>
      <c r="C4463" s="546"/>
      <c r="D4463" s="546"/>
      <c r="F4463" s="266"/>
      <c r="G4463" s="266"/>
      <c r="H4463" s="266"/>
    </row>
    <row r="4464" spans="2:8" s="319" customFormat="1">
      <c r="B4464" s="566"/>
      <c r="C4464" s="546"/>
      <c r="D4464" s="546"/>
      <c r="F4464" s="266"/>
      <c r="G4464" s="266"/>
      <c r="H4464" s="266"/>
    </row>
    <row r="4465" spans="2:8" s="319" customFormat="1">
      <c r="B4465" s="566"/>
      <c r="C4465" s="546"/>
      <c r="D4465" s="546"/>
      <c r="F4465" s="266"/>
      <c r="G4465" s="266"/>
      <c r="H4465" s="266"/>
    </row>
    <row r="4466" spans="2:8" s="319" customFormat="1">
      <c r="B4466" s="566"/>
      <c r="C4466" s="546"/>
      <c r="D4466" s="546"/>
      <c r="F4466" s="266"/>
      <c r="G4466" s="266"/>
      <c r="H4466" s="266"/>
    </row>
    <row r="4467" spans="2:8" s="319" customFormat="1">
      <c r="B4467" s="566"/>
      <c r="C4467" s="546"/>
      <c r="D4467" s="546"/>
      <c r="F4467" s="266"/>
      <c r="G4467" s="266"/>
      <c r="H4467" s="266"/>
    </row>
    <row r="4468" spans="2:8" s="319" customFormat="1">
      <c r="B4468" s="566"/>
      <c r="C4468" s="546"/>
      <c r="D4468" s="546"/>
      <c r="F4468" s="266"/>
      <c r="G4468" s="266"/>
      <c r="H4468" s="266"/>
    </row>
    <row r="4469" spans="2:8" s="319" customFormat="1">
      <c r="B4469" s="566"/>
      <c r="C4469" s="546"/>
      <c r="D4469" s="546"/>
      <c r="F4469" s="266"/>
      <c r="G4469" s="266"/>
      <c r="H4469" s="266"/>
    </row>
    <row r="4470" spans="2:8" s="319" customFormat="1">
      <c r="B4470" s="566"/>
      <c r="C4470" s="546"/>
      <c r="D4470" s="546"/>
      <c r="F4470" s="266"/>
      <c r="G4470" s="266"/>
      <c r="H4470" s="266"/>
    </row>
    <row r="4471" spans="2:8" s="319" customFormat="1">
      <c r="B4471" s="566"/>
      <c r="C4471" s="546"/>
      <c r="D4471" s="546"/>
      <c r="F4471" s="266"/>
      <c r="G4471" s="266"/>
      <c r="H4471" s="266"/>
    </row>
    <row r="4472" spans="2:8" s="319" customFormat="1">
      <c r="B4472" s="566"/>
      <c r="C4472" s="546"/>
      <c r="D4472" s="546"/>
      <c r="F4472" s="266"/>
      <c r="G4472" s="266"/>
      <c r="H4472" s="266"/>
    </row>
    <row r="4473" spans="2:8" s="319" customFormat="1">
      <c r="B4473" s="566"/>
      <c r="C4473" s="546"/>
      <c r="D4473" s="546"/>
      <c r="F4473" s="266"/>
      <c r="G4473" s="266"/>
      <c r="H4473" s="266"/>
    </row>
    <row r="4474" spans="2:8" s="319" customFormat="1">
      <c r="B4474" s="566"/>
      <c r="C4474" s="546"/>
      <c r="D4474" s="546"/>
      <c r="F4474" s="266"/>
      <c r="G4474" s="266"/>
      <c r="H4474" s="266"/>
    </row>
    <row r="4475" spans="2:8" s="319" customFormat="1">
      <c r="B4475" s="566"/>
      <c r="C4475" s="546"/>
      <c r="D4475" s="546"/>
      <c r="F4475" s="266"/>
      <c r="G4475" s="266"/>
      <c r="H4475" s="266"/>
    </row>
    <row r="4476" spans="2:8" s="319" customFormat="1">
      <c r="B4476" s="566"/>
      <c r="C4476" s="546"/>
      <c r="D4476" s="546"/>
      <c r="F4476" s="266"/>
      <c r="G4476" s="266"/>
      <c r="H4476" s="266"/>
    </row>
    <row r="4477" spans="2:8" s="319" customFormat="1">
      <c r="B4477" s="566"/>
      <c r="C4477" s="546"/>
      <c r="D4477" s="546"/>
      <c r="F4477" s="266"/>
      <c r="G4477" s="266"/>
      <c r="H4477" s="266"/>
    </row>
    <row r="4478" spans="2:8" s="319" customFormat="1">
      <c r="B4478" s="566"/>
      <c r="C4478" s="546"/>
      <c r="D4478" s="546"/>
      <c r="F4478" s="266"/>
      <c r="G4478" s="266"/>
      <c r="H4478" s="266"/>
    </row>
    <row r="4479" spans="2:8" s="319" customFormat="1">
      <c r="B4479" s="566"/>
      <c r="C4479" s="546"/>
      <c r="D4479" s="546"/>
      <c r="F4479" s="266"/>
      <c r="G4479" s="266"/>
      <c r="H4479" s="266"/>
    </row>
    <row r="4480" spans="2:8" s="319" customFormat="1">
      <c r="B4480" s="566"/>
      <c r="C4480" s="546"/>
      <c r="D4480" s="546"/>
      <c r="F4480" s="266"/>
      <c r="G4480" s="266"/>
      <c r="H4480" s="266"/>
    </row>
    <row r="4481" spans="2:8" s="319" customFormat="1">
      <c r="B4481" s="566"/>
      <c r="C4481" s="546"/>
      <c r="D4481" s="546"/>
      <c r="F4481" s="266"/>
      <c r="G4481" s="266"/>
      <c r="H4481" s="266"/>
    </row>
    <row r="4482" spans="2:8" s="319" customFormat="1">
      <c r="B4482" s="566"/>
      <c r="C4482" s="546"/>
      <c r="D4482" s="546"/>
      <c r="F4482" s="266"/>
      <c r="G4482" s="266"/>
      <c r="H4482" s="266"/>
    </row>
    <row r="4483" spans="2:8" s="319" customFormat="1">
      <c r="B4483" s="566"/>
      <c r="C4483" s="546"/>
      <c r="D4483" s="546"/>
      <c r="F4483" s="266"/>
      <c r="G4483" s="266"/>
      <c r="H4483" s="266"/>
    </row>
    <row r="4484" spans="2:8" s="319" customFormat="1">
      <c r="B4484" s="566"/>
      <c r="C4484" s="546"/>
      <c r="D4484" s="546"/>
      <c r="F4484" s="266"/>
      <c r="G4484" s="266"/>
      <c r="H4484" s="266"/>
    </row>
    <row r="4485" spans="2:8" s="319" customFormat="1">
      <c r="B4485" s="566"/>
      <c r="C4485" s="546"/>
      <c r="D4485" s="546"/>
      <c r="F4485" s="266"/>
      <c r="G4485" s="266"/>
      <c r="H4485" s="266"/>
    </row>
    <row r="4486" spans="2:8" s="319" customFormat="1">
      <c r="B4486" s="566"/>
      <c r="C4486" s="546"/>
      <c r="D4486" s="546"/>
      <c r="F4486" s="266"/>
      <c r="G4486" s="266"/>
      <c r="H4486" s="266"/>
    </row>
    <row r="4487" spans="2:8" s="319" customFormat="1">
      <c r="B4487" s="566"/>
      <c r="C4487" s="546"/>
      <c r="D4487" s="546"/>
      <c r="F4487" s="266"/>
      <c r="G4487" s="266"/>
      <c r="H4487" s="266"/>
    </row>
    <row r="4488" spans="2:8" s="319" customFormat="1">
      <c r="B4488" s="566"/>
      <c r="C4488" s="546"/>
      <c r="D4488" s="546"/>
      <c r="F4488" s="266"/>
      <c r="G4488" s="266"/>
      <c r="H4488" s="266"/>
    </row>
    <row r="4489" spans="2:8" s="319" customFormat="1">
      <c r="B4489" s="566"/>
      <c r="C4489" s="546"/>
      <c r="D4489" s="546"/>
      <c r="F4489" s="266"/>
      <c r="G4489" s="266"/>
      <c r="H4489" s="266"/>
    </row>
    <row r="4490" spans="2:8" s="319" customFormat="1">
      <c r="B4490" s="566"/>
      <c r="C4490" s="546"/>
      <c r="D4490" s="546"/>
      <c r="F4490" s="266"/>
      <c r="G4490" s="266"/>
      <c r="H4490" s="266"/>
    </row>
    <row r="4491" spans="2:8" s="319" customFormat="1">
      <c r="B4491" s="566"/>
      <c r="C4491" s="546"/>
      <c r="D4491" s="546"/>
      <c r="F4491" s="266"/>
      <c r="G4491" s="266"/>
      <c r="H4491" s="266"/>
    </row>
    <row r="4492" spans="2:8" s="319" customFormat="1">
      <c r="B4492" s="566"/>
      <c r="C4492" s="546"/>
      <c r="D4492" s="546"/>
      <c r="F4492" s="266"/>
      <c r="G4492" s="266"/>
      <c r="H4492" s="266"/>
    </row>
    <row r="4493" spans="2:8" s="319" customFormat="1">
      <c r="B4493" s="566"/>
      <c r="C4493" s="546"/>
      <c r="D4493" s="546"/>
      <c r="F4493" s="266"/>
      <c r="G4493" s="266"/>
      <c r="H4493" s="266"/>
    </row>
    <row r="4494" spans="2:8" s="319" customFormat="1">
      <c r="B4494" s="566"/>
      <c r="C4494" s="546"/>
      <c r="D4494" s="546"/>
      <c r="F4494" s="266"/>
      <c r="G4494" s="266"/>
      <c r="H4494" s="266"/>
    </row>
    <row r="4495" spans="2:8" s="319" customFormat="1">
      <c r="B4495" s="566"/>
      <c r="C4495" s="546"/>
      <c r="D4495" s="546"/>
      <c r="F4495" s="266"/>
      <c r="G4495" s="266"/>
      <c r="H4495" s="266"/>
    </row>
    <row r="4496" spans="2:8" s="319" customFormat="1">
      <c r="B4496" s="566"/>
      <c r="C4496" s="546"/>
      <c r="D4496" s="546"/>
      <c r="F4496" s="266"/>
      <c r="G4496" s="266"/>
      <c r="H4496" s="266"/>
    </row>
    <row r="4497" spans="2:8" s="319" customFormat="1">
      <c r="B4497" s="566"/>
      <c r="C4497" s="546"/>
      <c r="D4497" s="546"/>
      <c r="F4497" s="266"/>
      <c r="G4497" s="266"/>
      <c r="H4497" s="266"/>
    </row>
    <row r="4498" spans="2:8" s="319" customFormat="1">
      <c r="B4498" s="566"/>
      <c r="C4498" s="546"/>
      <c r="D4498" s="546"/>
      <c r="F4498" s="266"/>
      <c r="G4498" s="266"/>
      <c r="H4498" s="266"/>
    </row>
    <row r="4499" spans="2:8" s="319" customFormat="1">
      <c r="B4499" s="566"/>
      <c r="C4499" s="546"/>
      <c r="D4499" s="546"/>
      <c r="F4499" s="266"/>
      <c r="G4499" s="266"/>
      <c r="H4499" s="266"/>
    </row>
    <row r="4500" spans="2:8" s="319" customFormat="1">
      <c r="B4500" s="566"/>
      <c r="C4500" s="546"/>
      <c r="D4500" s="546"/>
      <c r="F4500" s="266"/>
      <c r="G4500" s="266"/>
      <c r="H4500" s="266"/>
    </row>
    <row r="4501" spans="2:8" s="319" customFormat="1">
      <c r="B4501" s="566"/>
      <c r="C4501" s="546"/>
      <c r="D4501" s="546"/>
      <c r="F4501" s="266"/>
      <c r="G4501" s="266"/>
      <c r="H4501" s="266"/>
    </row>
    <row r="4502" spans="2:8" s="319" customFormat="1">
      <c r="B4502" s="566"/>
      <c r="C4502" s="546"/>
      <c r="D4502" s="546"/>
      <c r="F4502" s="266"/>
      <c r="G4502" s="266"/>
      <c r="H4502" s="266"/>
    </row>
    <row r="4503" spans="2:8" s="319" customFormat="1">
      <c r="B4503" s="566"/>
      <c r="C4503" s="546"/>
      <c r="D4503" s="546"/>
      <c r="F4503" s="266"/>
      <c r="G4503" s="266"/>
      <c r="H4503" s="266"/>
    </row>
    <row r="4504" spans="2:8" s="319" customFormat="1">
      <c r="B4504" s="566"/>
      <c r="C4504" s="546"/>
      <c r="D4504" s="546"/>
      <c r="F4504" s="266"/>
      <c r="G4504" s="266"/>
      <c r="H4504" s="266"/>
    </row>
    <row r="4505" spans="2:8" s="319" customFormat="1">
      <c r="B4505" s="566"/>
      <c r="C4505" s="546"/>
      <c r="D4505" s="546"/>
      <c r="F4505" s="266"/>
      <c r="G4505" s="266"/>
      <c r="H4505" s="266"/>
    </row>
    <row r="4506" spans="2:8" s="319" customFormat="1">
      <c r="B4506" s="566"/>
      <c r="C4506" s="546"/>
      <c r="D4506" s="546"/>
      <c r="F4506" s="266"/>
      <c r="G4506" s="266"/>
      <c r="H4506" s="266"/>
    </row>
    <row r="4507" spans="2:8" s="319" customFormat="1">
      <c r="B4507" s="566"/>
      <c r="C4507" s="546"/>
      <c r="D4507" s="546"/>
      <c r="F4507" s="266"/>
      <c r="G4507" s="266"/>
      <c r="H4507" s="266"/>
    </row>
    <row r="4508" spans="2:8" s="319" customFormat="1">
      <c r="B4508" s="566"/>
      <c r="C4508" s="546"/>
      <c r="D4508" s="546"/>
      <c r="F4508" s="266"/>
      <c r="G4508" s="266"/>
      <c r="H4508" s="266"/>
    </row>
    <row r="4509" spans="2:8" s="319" customFormat="1">
      <c r="B4509" s="566"/>
      <c r="C4509" s="546"/>
      <c r="D4509" s="546"/>
      <c r="F4509" s="266"/>
      <c r="G4509" s="266"/>
      <c r="H4509" s="266"/>
    </row>
    <row r="4510" spans="2:8" s="319" customFormat="1">
      <c r="B4510" s="566"/>
      <c r="C4510" s="546"/>
      <c r="D4510" s="546"/>
      <c r="F4510" s="266"/>
      <c r="G4510" s="266"/>
      <c r="H4510" s="266"/>
    </row>
    <row r="4511" spans="2:8" s="319" customFormat="1">
      <c r="B4511" s="566"/>
      <c r="C4511" s="546"/>
      <c r="D4511" s="546"/>
      <c r="F4511" s="266"/>
      <c r="G4511" s="266"/>
      <c r="H4511" s="266"/>
    </row>
    <row r="4512" spans="2:8" s="319" customFormat="1">
      <c r="B4512" s="566"/>
      <c r="C4512" s="546"/>
      <c r="D4512" s="546"/>
      <c r="F4512" s="266"/>
      <c r="G4512" s="266"/>
      <c r="H4512" s="266"/>
    </row>
    <row r="4513" spans="2:8" s="319" customFormat="1">
      <c r="B4513" s="566"/>
      <c r="C4513" s="546"/>
      <c r="D4513" s="546"/>
      <c r="F4513" s="266"/>
      <c r="G4513" s="266"/>
      <c r="H4513" s="266"/>
    </row>
    <row r="4514" spans="2:8" s="319" customFormat="1">
      <c r="B4514" s="566"/>
      <c r="C4514" s="546"/>
      <c r="D4514" s="546"/>
      <c r="F4514" s="266"/>
      <c r="G4514" s="266"/>
      <c r="H4514" s="266"/>
    </row>
    <row r="4515" spans="2:8" s="319" customFormat="1">
      <c r="B4515" s="566"/>
      <c r="C4515" s="546"/>
      <c r="D4515" s="546"/>
      <c r="F4515" s="266"/>
      <c r="G4515" s="266"/>
      <c r="H4515" s="266"/>
    </row>
    <row r="4516" spans="2:8" s="319" customFormat="1">
      <c r="B4516" s="566"/>
      <c r="C4516" s="546"/>
      <c r="D4516" s="546"/>
      <c r="F4516" s="266"/>
      <c r="G4516" s="266"/>
      <c r="H4516" s="266"/>
    </row>
    <row r="4517" spans="2:8" s="319" customFormat="1">
      <c r="B4517" s="566"/>
      <c r="C4517" s="546"/>
      <c r="D4517" s="546"/>
      <c r="F4517" s="266"/>
      <c r="G4517" s="266"/>
      <c r="H4517" s="266"/>
    </row>
    <row r="4518" spans="2:8" s="319" customFormat="1">
      <c r="B4518" s="566"/>
      <c r="C4518" s="546"/>
      <c r="D4518" s="546"/>
      <c r="F4518" s="266"/>
      <c r="G4518" s="266"/>
      <c r="H4518" s="266"/>
    </row>
    <row r="4519" spans="2:8" s="319" customFormat="1">
      <c r="B4519" s="566"/>
      <c r="C4519" s="546"/>
      <c r="D4519" s="546"/>
      <c r="F4519" s="266"/>
      <c r="G4519" s="266"/>
      <c r="H4519" s="266"/>
    </row>
    <row r="4520" spans="2:8" s="319" customFormat="1">
      <c r="B4520" s="566"/>
      <c r="C4520" s="546"/>
      <c r="D4520" s="546"/>
      <c r="F4520" s="266"/>
      <c r="G4520" s="266"/>
      <c r="H4520" s="266"/>
    </row>
    <row r="4521" spans="2:8" s="319" customFormat="1">
      <c r="B4521" s="566"/>
      <c r="C4521" s="546"/>
      <c r="D4521" s="546"/>
      <c r="F4521" s="266"/>
      <c r="G4521" s="266"/>
      <c r="H4521" s="266"/>
    </row>
    <row r="4522" spans="2:8" s="319" customFormat="1">
      <c r="B4522" s="566"/>
      <c r="C4522" s="546"/>
      <c r="D4522" s="546"/>
      <c r="F4522" s="266"/>
      <c r="G4522" s="266"/>
      <c r="H4522" s="266"/>
    </row>
    <row r="4523" spans="2:8" s="319" customFormat="1">
      <c r="B4523" s="566"/>
      <c r="C4523" s="546"/>
      <c r="D4523" s="546"/>
      <c r="F4523" s="266"/>
      <c r="G4523" s="266"/>
      <c r="H4523" s="266"/>
    </row>
    <row r="4524" spans="2:8" s="319" customFormat="1">
      <c r="B4524" s="566"/>
      <c r="C4524" s="546"/>
      <c r="D4524" s="546"/>
      <c r="F4524" s="266"/>
      <c r="G4524" s="266"/>
      <c r="H4524" s="266"/>
    </row>
    <row r="4525" spans="2:8" s="319" customFormat="1">
      <c r="B4525" s="566"/>
      <c r="C4525" s="546"/>
      <c r="D4525" s="546"/>
      <c r="F4525" s="266"/>
      <c r="G4525" s="266"/>
      <c r="H4525" s="266"/>
    </row>
    <row r="4526" spans="2:8" s="319" customFormat="1">
      <c r="B4526" s="566"/>
      <c r="C4526" s="546"/>
      <c r="D4526" s="546"/>
      <c r="F4526" s="266"/>
      <c r="G4526" s="266"/>
      <c r="H4526" s="266"/>
    </row>
    <row r="4527" spans="2:8" s="319" customFormat="1">
      <c r="B4527" s="566"/>
      <c r="C4527" s="546"/>
      <c r="D4527" s="546"/>
      <c r="F4527" s="266"/>
      <c r="G4527" s="266"/>
      <c r="H4527" s="266"/>
    </row>
    <row r="4528" spans="2:8" s="319" customFormat="1">
      <c r="B4528" s="566"/>
      <c r="C4528" s="546"/>
      <c r="D4528" s="546"/>
      <c r="F4528" s="266"/>
      <c r="G4528" s="266"/>
      <c r="H4528" s="266"/>
    </row>
    <row r="4529" spans="2:8" s="319" customFormat="1">
      <c r="B4529" s="566"/>
      <c r="C4529" s="546"/>
      <c r="D4529" s="546"/>
      <c r="F4529" s="266"/>
      <c r="G4529" s="266"/>
      <c r="H4529" s="266"/>
    </row>
    <row r="4530" spans="2:8" s="319" customFormat="1">
      <c r="B4530" s="566"/>
      <c r="C4530" s="546"/>
      <c r="D4530" s="546"/>
      <c r="F4530" s="266"/>
      <c r="G4530" s="266"/>
      <c r="H4530" s="266"/>
    </row>
    <row r="4531" spans="2:8" s="319" customFormat="1">
      <c r="B4531" s="566"/>
      <c r="C4531" s="546"/>
      <c r="D4531" s="546"/>
      <c r="F4531" s="266"/>
      <c r="G4531" s="266"/>
      <c r="H4531" s="266"/>
    </row>
    <row r="4532" spans="2:8" s="319" customFormat="1">
      <c r="B4532" s="566"/>
      <c r="C4532" s="546"/>
      <c r="D4532" s="546"/>
      <c r="F4532" s="266"/>
      <c r="G4532" s="266"/>
      <c r="H4532" s="266"/>
    </row>
    <row r="4533" spans="2:8" s="319" customFormat="1">
      <c r="B4533" s="566"/>
      <c r="C4533" s="546"/>
      <c r="D4533" s="546"/>
      <c r="F4533" s="266"/>
      <c r="G4533" s="266"/>
      <c r="H4533" s="266"/>
    </row>
    <row r="4534" spans="2:8" s="319" customFormat="1">
      <c r="B4534" s="566"/>
      <c r="C4534" s="546"/>
      <c r="D4534" s="546"/>
      <c r="F4534" s="266"/>
      <c r="G4534" s="266"/>
      <c r="H4534" s="266"/>
    </row>
    <row r="4535" spans="2:8" s="319" customFormat="1">
      <c r="B4535" s="566"/>
      <c r="C4535" s="546"/>
      <c r="D4535" s="546"/>
      <c r="F4535" s="266"/>
      <c r="G4535" s="266"/>
      <c r="H4535" s="266"/>
    </row>
    <row r="4536" spans="2:8" s="319" customFormat="1">
      <c r="B4536" s="566"/>
      <c r="C4536" s="546"/>
      <c r="D4536" s="546"/>
      <c r="F4536" s="266"/>
      <c r="G4536" s="266"/>
      <c r="H4536" s="266"/>
    </row>
    <row r="4537" spans="2:8" s="319" customFormat="1">
      <c r="B4537" s="566"/>
      <c r="C4537" s="546"/>
      <c r="D4537" s="546"/>
      <c r="F4537" s="266"/>
      <c r="G4537" s="266"/>
      <c r="H4537" s="266"/>
    </row>
    <row r="4538" spans="2:8" s="319" customFormat="1">
      <c r="B4538" s="566"/>
      <c r="C4538" s="546"/>
      <c r="D4538" s="546"/>
      <c r="F4538" s="266"/>
      <c r="G4538" s="266"/>
      <c r="H4538" s="266"/>
    </row>
    <row r="4539" spans="2:8" s="319" customFormat="1">
      <c r="B4539" s="566"/>
      <c r="C4539" s="546"/>
      <c r="D4539" s="546"/>
      <c r="F4539" s="266"/>
      <c r="G4539" s="266"/>
      <c r="H4539" s="266"/>
    </row>
    <row r="4540" spans="2:8" s="319" customFormat="1">
      <c r="B4540" s="566"/>
      <c r="C4540" s="546"/>
      <c r="D4540" s="546"/>
      <c r="F4540" s="266"/>
      <c r="G4540" s="266"/>
      <c r="H4540" s="266"/>
    </row>
    <row r="4541" spans="2:8" s="319" customFormat="1">
      <c r="B4541" s="566"/>
      <c r="C4541" s="546"/>
      <c r="D4541" s="546"/>
      <c r="F4541" s="266"/>
      <c r="G4541" s="266"/>
      <c r="H4541" s="266"/>
    </row>
    <row r="4542" spans="2:8" s="319" customFormat="1">
      <c r="B4542" s="566"/>
      <c r="C4542" s="546"/>
      <c r="D4542" s="546"/>
      <c r="F4542" s="266"/>
      <c r="G4542" s="266"/>
      <c r="H4542" s="266"/>
    </row>
    <row r="4543" spans="2:8" s="319" customFormat="1">
      <c r="B4543" s="566"/>
      <c r="C4543" s="546"/>
      <c r="D4543" s="546"/>
      <c r="F4543" s="266"/>
      <c r="G4543" s="266"/>
      <c r="H4543" s="266"/>
    </row>
    <row r="4544" spans="2:8" s="319" customFormat="1">
      <c r="B4544" s="566"/>
      <c r="C4544" s="546"/>
      <c r="D4544" s="546"/>
      <c r="F4544" s="266"/>
      <c r="G4544" s="266"/>
      <c r="H4544" s="266"/>
    </row>
    <row r="4545" spans="2:8" s="319" customFormat="1">
      <c r="B4545" s="566"/>
      <c r="C4545" s="546"/>
      <c r="D4545" s="546"/>
      <c r="F4545" s="266"/>
      <c r="G4545" s="266"/>
      <c r="H4545" s="266"/>
    </row>
    <row r="4546" spans="2:8" s="319" customFormat="1">
      <c r="B4546" s="566"/>
      <c r="C4546" s="546"/>
      <c r="D4546" s="546"/>
      <c r="F4546" s="266"/>
      <c r="G4546" s="266"/>
      <c r="H4546" s="266"/>
    </row>
    <row r="4547" spans="2:8" s="319" customFormat="1">
      <c r="B4547" s="566"/>
      <c r="C4547" s="546"/>
      <c r="D4547" s="546"/>
      <c r="F4547" s="266"/>
      <c r="G4547" s="266"/>
      <c r="H4547" s="266"/>
    </row>
    <row r="4548" spans="2:8" s="319" customFormat="1">
      <c r="B4548" s="566"/>
      <c r="C4548" s="546"/>
      <c r="D4548" s="546"/>
      <c r="F4548" s="266"/>
      <c r="G4548" s="266"/>
      <c r="H4548" s="266"/>
    </row>
    <row r="4549" spans="2:8" s="319" customFormat="1">
      <c r="B4549" s="566"/>
      <c r="C4549" s="546"/>
      <c r="D4549" s="546"/>
      <c r="F4549" s="266"/>
      <c r="G4549" s="266"/>
      <c r="H4549" s="266"/>
    </row>
    <row r="4550" spans="2:8" s="319" customFormat="1">
      <c r="B4550" s="566"/>
      <c r="C4550" s="546"/>
      <c r="D4550" s="546"/>
      <c r="F4550" s="266"/>
      <c r="G4550" s="266"/>
      <c r="H4550" s="266"/>
    </row>
    <row r="4551" spans="2:8" s="319" customFormat="1">
      <c r="B4551" s="566"/>
      <c r="C4551" s="546"/>
      <c r="D4551" s="546"/>
      <c r="F4551" s="266"/>
      <c r="G4551" s="266"/>
      <c r="H4551" s="266"/>
    </row>
    <row r="4552" spans="2:8" s="319" customFormat="1">
      <c r="B4552" s="566"/>
      <c r="C4552" s="546"/>
      <c r="D4552" s="546"/>
      <c r="F4552" s="266"/>
      <c r="G4552" s="266"/>
      <c r="H4552" s="266"/>
    </row>
    <row r="4553" spans="2:8" s="319" customFormat="1">
      <c r="B4553" s="566"/>
      <c r="C4553" s="546"/>
      <c r="D4553" s="546"/>
      <c r="F4553" s="266"/>
      <c r="G4553" s="266"/>
      <c r="H4553" s="266"/>
    </row>
    <row r="4554" spans="2:8" s="319" customFormat="1">
      <c r="B4554" s="566"/>
      <c r="C4554" s="546"/>
      <c r="D4554" s="546"/>
      <c r="F4554" s="266"/>
      <c r="G4554" s="266"/>
      <c r="H4554" s="266"/>
    </row>
    <row r="4555" spans="2:8" s="319" customFormat="1">
      <c r="B4555" s="566"/>
      <c r="C4555" s="546"/>
      <c r="D4555" s="546"/>
      <c r="F4555" s="266"/>
      <c r="G4555" s="266"/>
      <c r="H4555" s="266"/>
    </row>
    <row r="4556" spans="2:8" s="319" customFormat="1">
      <c r="B4556" s="566"/>
      <c r="C4556" s="546"/>
      <c r="D4556" s="546"/>
      <c r="F4556" s="266"/>
      <c r="G4556" s="266"/>
      <c r="H4556" s="266"/>
    </row>
    <row r="4557" spans="2:8" s="319" customFormat="1">
      <c r="B4557" s="566"/>
      <c r="C4557" s="546"/>
      <c r="D4557" s="546"/>
      <c r="F4557" s="266"/>
      <c r="G4557" s="266"/>
      <c r="H4557" s="266"/>
    </row>
    <row r="4558" spans="2:8" s="319" customFormat="1">
      <c r="B4558" s="566"/>
      <c r="C4558" s="546"/>
      <c r="D4558" s="546"/>
      <c r="F4558" s="266"/>
      <c r="G4558" s="266"/>
      <c r="H4558" s="266"/>
    </row>
    <row r="4559" spans="2:8" s="319" customFormat="1">
      <c r="B4559" s="566"/>
      <c r="C4559" s="546"/>
      <c r="D4559" s="546"/>
      <c r="F4559" s="266"/>
      <c r="G4559" s="266"/>
      <c r="H4559" s="266"/>
    </row>
    <row r="4560" spans="2:8" s="319" customFormat="1">
      <c r="B4560" s="566"/>
      <c r="C4560" s="546"/>
      <c r="D4560" s="546"/>
      <c r="F4560" s="266"/>
      <c r="G4560" s="266"/>
      <c r="H4560" s="266"/>
    </row>
    <row r="4561" spans="2:8" s="319" customFormat="1">
      <c r="B4561" s="566"/>
      <c r="C4561" s="546"/>
      <c r="D4561" s="546"/>
      <c r="F4561" s="266"/>
      <c r="G4561" s="266"/>
      <c r="H4561" s="266"/>
    </row>
    <row r="4562" spans="2:8" s="319" customFormat="1">
      <c r="B4562" s="566"/>
      <c r="C4562" s="546"/>
      <c r="D4562" s="546"/>
      <c r="F4562" s="266"/>
      <c r="G4562" s="266"/>
      <c r="H4562" s="266"/>
    </row>
    <row r="4563" spans="2:8" s="319" customFormat="1">
      <c r="B4563" s="566"/>
      <c r="C4563" s="546"/>
      <c r="D4563" s="546"/>
      <c r="F4563" s="266"/>
      <c r="G4563" s="266"/>
      <c r="H4563" s="266"/>
    </row>
    <row r="4564" spans="2:8" s="319" customFormat="1">
      <c r="B4564" s="566"/>
      <c r="C4564" s="546"/>
      <c r="D4564" s="546"/>
      <c r="F4564" s="266"/>
      <c r="G4564" s="266"/>
      <c r="H4564" s="266"/>
    </row>
    <row r="4565" spans="2:8" s="319" customFormat="1">
      <c r="B4565" s="566"/>
      <c r="C4565" s="546"/>
      <c r="D4565" s="546"/>
      <c r="F4565" s="266"/>
      <c r="G4565" s="266"/>
      <c r="H4565" s="266"/>
    </row>
    <row r="4566" spans="2:8" s="319" customFormat="1">
      <c r="B4566" s="566"/>
      <c r="C4566" s="546"/>
      <c r="D4566" s="546"/>
      <c r="F4566" s="266"/>
      <c r="G4566" s="266"/>
      <c r="H4566" s="266"/>
    </row>
    <row r="4567" spans="2:8" s="319" customFormat="1">
      <c r="B4567" s="566"/>
      <c r="C4567" s="546"/>
      <c r="D4567" s="546"/>
      <c r="F4567" s="266"/>
      <c r="G4567" s="266"/>
      <c r="H4567" s="266"/>
    </row>
    <row r="4568" spans="2:8" s="319" customFormat="1">
      <c r="B4568" s="566"/>
      <c r="C4568" s="546"/>
      <c r="D4568" s="546"/>
      <c r="F4568" s="266"/>
      <c r="G4568" s="266"/>
      <c r="H4568" s="266"/>
    </row>
    <row r="4569" spans="2:8" s="319" customFormat="1">
      <c r="B4569" s="566"/>
      <c r="C4569" s="546"/>
      <c r="D4569" s="546"/>
      <c r="F4569" s="266"/>
      <c r="G4569" s="266"/>
      <c r="H4569" s="266"/>
    </row>
    <row r="4570" spans="2:8" s="319" customFormat="1">
      <c r="B4570" s="566"/>
      <c r="C4570" s="546"/>
      <c r="D4570" s="546"/>
      <c r="F4570" s="266"/>
      <c r="G4570" s="266"/>
      <c r="H4570" s="266"/>
    </row>
    <row r="4571" spans="2:8" s="319" customFormat="1">
      <c r="B4571" s="566"/>
      <c r="C4571" s="546"/>
      <c r="D4571" s="546"/>
      <c r="F4571" s="266"/>
      <c r="G4571" s="266"/>
      <c r="H4571" s="266"/>
    </row>
    <row r="4572" spans="2:8" s="319" customFormat="1">
      <c r="B4572" s="566"/>
      <c r="C4572" s="546"/>
      <c r="D4572" s="546"/>
      <c r="F4572" s="266"/>
      <c r="G4572" s="266"/>
      <c r="H4572" s="266"/>
    </row>
    <row r="4573" spans="2:8" s="319" customFormat="1">
      <c r="B4573" s="566"/>
      <c r="C4573" s="546"/>
      <c r="D4573" s="546"/>
      <c r="F4573" s="266"/>
      <c r="G4573" s="266"/>
      <c r="H4573" s="266"/>
    </row>
    <row r="4574" spans="2:8" s="319" customFormat="1">
      <c r="B4574" s="566"/>
      <c r="C4574" s="546"/>
      <c r="D4574" s="546"/>
      <c r="F4574" s="266"/>
      <c r="G4574" s="266"/>
      <c r="H4574" s="266"/>
    </row>
    <row r="4575" spans="2:8" s="319" customFormat="1">
      <c r="B4575" s="566"/>
      <c r="C4575" s="546"/>
      <c r="D4575" s="546"/>
      <c r="F4575" s="266"/>
      <c r="G4575" s="266"/>
      <c r="H4575" s="266"/>
    </row>
    <row r="4576" spans="2:8" s="319" customFormat="1">
      <c r="B4576" s="566"/>
      <c r="C4576" s="546"/>
      <c r="D4576" s="546"/>
      <c r="F4576" s="266"/>
      <c r="G4576" s="266"/>
      <c r="H4576" s="266"/>
    </row>
    <row r="4577" spans="2:8" s="319" customFormat="1">
      <c r="B4577" s="566"/>
      <c r="C4577" s="546"/>
      <c r="D4577" s="546"/>
      <c r="F4577" s="266"/>
      <c r="G4577" s="266"/>
      <c r="H4577" s="266"/>
    </row>
    <row r="4578" spans="2:8" s="319" customFormat="1">
      <c r="B4578" s="566"/>
      <c r="C4578" s="546"/>
      <c r="D4578" s="546"/>
      <c r="F4578" s="266"/>
      <c r="G4578" s="266"/>
      <c r="H4578" s="266"/>
    </row>
    <row r="4579" spans="2:8" s="319" customFormat="1">
      <c r="B4579" s="566"/>
      <c r="C4579" s="546"/>
      <c r="D4579" s="546"/>
      <c r="F4579" s="266"/>
      <c r="G4579" s="266"/>
      <c r="H4579" s="266"/>
    </row>
    <row r="4580" spans="2:8" s="319" customFormat="1">
      <c r="B4580" s="566"/>
      <c r="C4580" s="546"/>
      <c r="D4580" s="546"/>
      <c r="F4580" s="266"/>
      <c r="G4580" s="266"/>
      <c r="H4580" s="266"/>
    </row>
    <row r="4581" spans="2:8" s="319" customFormat="1">
      <c r="B4581" s="566"/>
      <c r="C4581" s="546"/>
      <c r="D4581" s="546"/>
      <c r="F4581" s="266"/>
      <c r="G4581" s="266"/>
      <c r="H4581" s="266"/>
    </row>
    <row r="4582" spans="2:8" s="319" customFormat="1">
      <c r="B4582" s="566"/>
      <c r="C4582" s="546"/>
      <c r="D4582" s="546"/>
      <c r="F4582" s="266"/>
      <c r="G4582" s="266"/>
      <c r="H4582" s="266"/>
    </row>
    <row r="4583" spans="2:8" s="319" customFormat="1">
      <c r="B4583" s="566"/>
      <c r="C4583" s="546"/>
      <c r="D4583" s="546"/>
      <c r="F4583" s="266"/>
      <c r="G4583" s="266"/>
      <c r="H4583" s="266"/>
    </row>
    <row r="4584" spans="2:8" s="319" customFormat="1">
      <c r="B4584" s="566"/>
      <c r="C4584" s="546"/>
      <c r="D4584" s="546"/>
      <c r="F4584" s="266"/>
      <c r="G4584" s="266"/>
      <c r="H4584" s="266"/>
    </row>
    <row r="4585" spans="2:8" s="319" customFormat="1">
      <c r="B4585" s="566"/>
      <c r="C4585" s="546"/>
      <c r="D4585" s="546"/>
      <c r="F4585" s="266"/>
      <c r="G4585" s="266"/>
      <c r="H4585" s="266"/>
    </row>
    <row r="4586" spans="2:8" s="319" customFormat="1">
      <c r="B4586" s="566"/>
      <c r="C4586" s="546"/>
      <c r="D4586" s="546"/>
      <c r="F4586" s="266"/>
      <c r="G4586" s="266"/>
      <c r="H4586" s="266"/>
    </row>
    <row r="4587" spans="2:8" s="319" customFormat="1">
      <c r="B4587" s="566"/>
      <c r="C4587" s="546"/>
      <c r="D4587" s="546"/>
      <c r="F4587" s="266"/>
      <c r="G4587" s="266"/>
      <c r="H4587" s="266"/>
    </row>
    <row r="4588" spans="2:8" s="319" customFormat="1">
      <c r="B4588" s="566"/>
      <c r="C4588" s="546"/>
      <c r="D4588" s="546"/>
      <c r="F4588" s="266"/>
      <c r="G4588" s="266"/>
      <c r="H4588" s="266"/>
    </row>
    <row r="4589" spans="2:8" s="319" customFormat="1">
      <c r="B4589" s="566"/>
      <c r="C4589" s="546"/>
      <c r="D4589" s="546"/>
      <c r="F4589" s="266"/>
      <c r="G4589" s="266"/>
      <c r="H4589" s="266"/>
    </row>
    <row r="4590" spans="2:8" s="319" customFormat="1">
      <c r="B4590" s="566"/>
      <c r="C4590" s="546"/>
      <c r="D4590" s="546"/>
      <c r="F4590" s="266"/>
      <c r="G4590" s="266"/>
      <c r="H4590" s="266"/>
    </row>
    <row r="4591" spans="2:8" s="319" customFormat="1">
      <c r="B4591" s="566"/>
      <c r="C4591" s="546"/>
      <c r="D4591" s="546"/>
      <c r="F4591" s="266"/>
      <c r="G4591" s="266"/>
      <c r="H4591" s="266"/>
    </row>
    <row r="4592" spans="2:8" s="319" customFormat="1">
      <c r="B4592" s="566"/>
      <c r="C4592" s="546"/>
      <c r="D4592" s="546"/>
      <c r="F4592" s="266"/>
      <c r="G4592" s="266"/>
      <c r="H4592" s="266"/>
    </row>
    <row r="4593" spans="2:8" s="319" customFormat="1">
      <c r="B4593" s="566"/>
      <c r="C4593" s="546"/>
      <c r="D4593" s="546"/>
      <c r="F4593" s="266"/>
      <c r="G4593" s="266"/>
      <c r="H4593" s="266"/>
    </row>
    <row r="4594" spans="2:8" s="319" customFormat="1">
      <c r="B4594" s="566"/>
      <c r="C4594" s="546"/>
      <c r="D4594" s="546"/>
      <c r="F4594" s="266"/>
      <c r="G4594" s="266"/>
      <c r="H4594" s="266"/>
    </row>
    <row r="4595" spans="2:8" s="319" customFormat="1">
      <c r="B4595" s="566"/>
      <c r="C4595" s="546"/>
      <c r="D4595" s="546"/>
      <c r="F4595" s="266"/>
      <c r="G4595" s="266"/>
      <c r="H4595" s="266"/>
    </row>
    <row r="4596" spans="2:8" s="319" customFormat="1">
      <c r="B4596" s="566"/>
      <c r="C4596" s="546"/>
      <c r="D4596" s="546"/>
      <c r="F4596" s="266"/>
      <c r="G4596" s="266"/>
      <c r="H4596" s="266"/>
    </row>
    <row r="4597" spans="2:8" s="319" customFormat="1">
      <c r="B4597" s="566"/>
      <c r="C4597" s="546"/>
      <c r="D4597" s="546"/>
      <c r="F4597" s="266"/>
      <c r="G4597" s="266"/>
      <c r="H4597" s="266"/>
    </row>
    <row r="4598" spans="2:8" s="319" customFormat="1">
      <c r="B4598" s="566"/>
      <c r="C4598" s="546"/>
      <c r="D4598" s="546"/>
      <c r="F4598" s="266"/>
      <c r="G4598" s="266"/>
      <c r="H4598" s="266"/>
    </row>
    <row r="4599" spans="2:8" s="319" customFormat="1">
      <c r="B4599" s="566"/>
      <c r="C4599" s="546"/>
      <c r="D4599" s="546"/>
      <c r="F4599" s="266"/>
      <c r="G4599" s="266"/>
      <c r="H4599" s="266"/>
    </row>
    <row r="4600" spans="2:8" s="319" customFormat="1">
      <c r="B4600" s="566"/>
      <c r="C4600" s="546"/>
      <c r="D4600" s="546"/>
      <c r="F4600" s="266"/>
      <c r="G4600" s="266"/>
      <c r="H4600" s="266"/>
    </row>
    <row r="4601" spans="2:8" s="319" customFormat="1">
      <c r="B4601" s="566"/>
      <c r="C4601" s="546"/>
      <c r="D4601" s="546"/>
      <c r="F4601" s="266"/>
      <c r="G4601" s="266"/>
      <c r="H4601" s="266"/>
    </row>
    <row r="4602" spans="2:8" s="319" customFormat="1">
      <c r="B4602" s="566"/>
      <c r="C4602" s="546"/>
      <c r="D4602" s="546"/>
      <c r="F4602" s="266"/>
      <c r="G4602" s="266"/>
      <c r="H4602" s="266"/>
    </row>
    <row r="4603" spans="2:8" s="319" customFormat="1">
      <c r="B4603" s="566"/>
      <c r="C4603" s="546"/>
      <c r="D4603" s="546"/>
      <c r="F4603" s="266"/>
      <c r="G4603" s="266"/>
      <c r="H4603" s="266"/>
    </row>
    <row r="4604" spans="2:8" s="319" customFormat="1">
      <c r="B4604" s="566"/>
      <c r="C4604" s="546"/>
      <c r="D4604" s="546"/>
      <c r="F4604" s="266"/>
      <c r="G4604" s="266"/>
      <c r="H4604" s="266"/>
    </row>
    <row r="4605" spans="2:8" s="319" customFormat="1">
      <c r="B4605" s="566"/>
      <c r="C4605" s="546"/>
      <c r="D4605" s="546"/>
      <c r="F4605" s="266"/>
      <c r="G4605" s="266"/>
      <c r="H4605" s="266"/>
    </row>
    <row r="4606" spans="2:8" s="319" customFormat="1">
      <c r="B4606" s="566"/>
      <c r="C4606" s="546"/>
      <c r="D4606" s="546"/>
      <c r="F4606" s="266"/>
      <c r="G4606" s="266"/>
      <c r="H4606" s="266"/>
    </row>
    <row r="4607" spans="2:8" s="319" customFormat="1">
      <c r="B4607" s="566"/>
      <c r="C4607" s="546"/>
      <c r="D4607" s="546"/>
      <c r="F4607" s="266"/>
      <c r="G4607" s="266"/>
      <c r="H4607" s="266"/>
    </row>
    <row r="4608" spans="2:8" s="319" customFormat="1">
      <c r="B4608" s="566"/>
      <c r="C4608" s="546"/>
      <c r="D4608" s="546"/>
      <c r="F4608" s="266"/>
      <c r="G4608" s="266"/>
      <c r="H4608" s="266"/>
    </row>
    <row r="4609" spans="2:8" s="319" customFormat="1">
      <c r="B4609" s="566"/>
      <c r="C4609" s="546"/>
      <c r="D4609" s="546"/>
      <c r="F4609" s="266"/>
      <c r="G4609" s="266"/>
      <c r="H4609" s="266"/>
    </row>
    <row r="4610" spans="2:8" s="319" customFormat="1">
      <c r="B4610" s="566"/>
      <c r="C4610" s="546"/>
      <c r="D4610" s="546"/>
      <c r="F4610" s="266"/>
      <c r="G4610" s="266"/>
      <c r="H4610" s="266"/>
    </row>
    <row r="4611" spans="2:8" s="319" customFormat="1">
      <c r="B4611" s="566"/>
      <c r="C4611" s="546"/>
      <c r="D4611" s="546"/>
      <c r="F4611" s="266"/>
      <c r="G4611" s="266"/>
      <c r="H4611" s="266"/>
    </row>
    <row r="4612" spans="2:8" s="319" customFormat="1">
      <c r="B4612" s="566"/>
      <c r="C4612" s="546"/>
      <c r="D4612" s="546"/>
      <c r="F4612" s="266"/>
      <c r="G4612" s="266"/>
      <c r="H4612" s="266"/>
    </row>
    <row r="4613" spans="2:8" s="319" customFormat="1">
      <c r="B4613" s="566"/>
      <c r="C4613" s="546"/>
      <c r="D4613" s="546"/>
      <c r="F4613" s="266"/>
      <c r="G4613" s="266"/>
      <c r="H4613" s="266"/>
    </row>
    <row r="4614" spans="2:8" s="319" customFormat="1">
      <c r="B4614" s="566"/>
      <c r="C4614" s="546"/>
      <c r="D4614" s="546"/>
      <c r="F4614" s="266"/>
      <c r="G4614" s="266"/>
      <c r="H4614" s="266"/>
    </row>
    <row r="4615" spans="2:8" s="319" customFormat="1">
      <c r="B4615" s="566"/>
      <c r="C4615" s="546"/>
      <c r="D4615" s="546"/>
      <c r="F4615" s="266"/>
      <c r="G4615" s="266"/>
      <c r="H4615" s="266"/>
    </row>
    <row r="4616" spans="2:8" s="319" customFormat="1">
      <c r="B4616" s="566"/>
      <c r="C4616" s="546"/>
      <c r="D4616" s="546"/>
      <c r="F4616" s="266"/>
      <c r="G4616" s="266"/>
      <c r="H4616" s="266"/>
    </row>
    <row r="4617" spans="2:8" s="319" customFormat="1">
      <c r="B4617" s="566"/>
      <c r="C4617" s="546"/>
      <c r="D4617" s="546"/>
      <c r="F4617" s="266"/>
      <c r="G4617" s="266"/>
      <c r="H4617" s="266"/>
    </row>
    <row r="4618" spans="2:8" s="319" customFormat="1">
      <c r="B4618" s="566"/>
      <c r="C4618" s="546"/>
      <c r="D4618" s="546"/>
      <c r="F4618" s="266"/>
      <c r="G4618" s="266"/>
      <c r="H4618" s="266"/>
    </row>
    <row r="4619" spans="2:8" s="319" customFormat="1">
      <c r="B4619" s="566"/>
      <c r="C4619" s="546"/>
      <c r="D4619" s="546"/>
      <c r="F4619" s="266"/>
      <c r="G4619" s="266"/>
      <c r="H4619" s="266"/>
    </row>
    <row r="4620" spans="2:8" s="319" customFormat="1">
      <c r="B4620" s="566"/>
      <c r="C4620" s="546"/>
      <c r="D4620" s="546"/>
      <c r="F4620" s="266"/>
      <c r="G4620" s="266"/>
      <c r="H4620" s="266"/>
    </row>
    <row r="4621" spans="2:8" s="319" customFormat="1">
      <c r="B4621" s="566"/>
      <c r="C4621" s="546"/>
      <c r="D4621" s="546"/>
      <c r="F4621" s="266"/>
      <c r="G4621" s="266"/>
      <c r="H4621" s="266"/>
    </row>
    <row r="4622" spans="2:8" s="319" customFormat="1">
      <c r="B4622" s="566"/>
      <c r="C4622" s="546"/>
      <c r="D4622" s="546"/>
      <c r="F4622" s="266"/>
      <c r="G4622" s="266"/>
      <c r="H4622" s="266"/>
    </row>
    <row r="4623" spans="2:8" s="319" customFormat="1">
      <c r="B4623" s="566"/>
      <c r="C4623" s="546"/>
      <c r="D4623" s="546"/>
      <c r="F4623" s="266"/>
      <c r="G4623" s="266"/>
      <c r="H4623" s="266"/>
    </row>
    <row r="4624" spans="2:8" s="319" customFormat="1">
      <c r="B4624" s="566"/>
      <c r="C4624" s="546"/>
      <c r="D4624" s="546"/>
      <c r="F4624" s="266"/>
      <c r="G4624" s="266"/>
      <c r="H4624" s="266"/>
    </row>
    <row r="4625" spans="2:8" s="319" customFormat="1">
      <c r="B4625" s="566"/>
      <c r="C4625" s="546"/>
      <c r="D4625" s="546"/>
      <c r="F4625" s="266"/>
      <c r="G4625" s="266"/>
      <c r="H4625" s="266"/>
    </row>
    <row r="4626" spans="2:8" s="319" customFormat="1">
      <c r="B4626" s="566"/>
      <c r="C4626" s="546"/>
      <c r="D4626" s="546"/>
      <c r="F4626" s="266"/>
      <c r="G4626" s="266"/>
      <c r="H4626" s="266"/>
    </row>
    <row r="4627" spans="2:8" s="319" customFormat="1">
      <c r="B4627" s="566"/>
      <c r="C4627" s="546"/>
      <c r="D4627" s="546"/>
      <c r="F4627" s="266"/>
      <c r="G4627" s="266"/>
      <c r="H4627" s="266"/>
    </row>
    <row r="4628" spans="2:8" s="319" customFormat="1">
      <c r="B4628" s="566"/>
      <c r="C4628" s="546"/>
      <c r="D4628" s="546"/>
      <c r="F4628" s="266"/>
      <c r="G4628" s="266"/>
      <c r="H4628" s="266"/>
    </row>
    <row r="4629" spans="2:8" s="319" customFormat="1">
      <c r="B4629" s="566"/>
      <c r="C4629" s="546"/>
      <c r="D4629" s="546"/>
      <c r="F4629" s="266"/>
      <c r="G4629" s="266"/>
      <c r="H4629" s="266"/>
    </row>
    <row r="4630" spans="2:8" s="319" customFormat="1">
      <c r="B4630" s="566"/>
      <c r="C4630" s="546"/>
      <c r="D4630" s="546"/>
      <c r="F4630" s="266"/>
      <c r="G4630" s="266"/>
      <c r="H4630" s="266"/>
    </row>
    <row r="4631" spans="2:8" s="319" customFormat="1">
      <c r="B4631" s="566"/>
      <c r="C4631" s="546"/>
      <c r="D4631" s="546"/>
      <c r="F4631" s="266"/>
      <c r="G4631" s="266"/>
      <c r="H4631" s="266"/>
    </row>
    <row r="4632" spans="2:8" s="319" customFormat="1">
      <c r="B4632" s="566"/>
      <c r="C4632" s="546"/>
      <c r="D4632" s="546"/>
      <c r="F4632" s="266"/>
      <c r="G4632" s="266"/>
      <c r="H4632" s="266"/>
    </row>
    <row r="4633" spans="2:8" s="319" customFormat="1">
      <c r="B4633" s="566"/>
      <c r="C4633" s="546"/>
      <c r="D4633" s="546"/>
      <c r="F4633" s="266"/>
      <c r="G4633" s="266"/>
      <c r="H4633" s="266"/>
    </row>
    <row r="4634" spans="2:8" s="319" customFormat="1">
      <c r="B4634" s="566"/>
      <c r="C4634" s="546"/>
      <c r="D4634" s="546"/>
      <c r="F4634" s="266"/>
      <c r="G4634" s="266"/>
      <c r="H4634" s="266"/>
    </row>
    <row r="4635" spans="2:8" s="319" customFormat="1">
      <c r="B4635" s="566"/>
      <c r="C4635" s="546"/>
      <c r="D4635" s="546"/>
      <c r="F4635" s="266"/>
      <c r="G4635" s="266"/>
      <c r="H4635" s="266"/>
    </row>
    <row r="4636" spans="2:8" s="319" customFormat="1">
      <c r="B4636" s="566"/>
      <c r="C4636" s="546"/>
      <c r="D4636" s="546"/>
      <c r="F4636" s="266"/>
      <c r="G4636" s="266"/>
      <c r="H4636" s="266"/>
    </row>
    <row r="4637" spans="2:8" s="319" customFormat="1">
      <c r="B4637" s="566"/>
      <c r="C4637" s="546"/>
      <c r="D4637" s="546"/>
      <c r="F4637" s="266"/>
      <c r="G4637" s="266"/>
      <c r="H4637" s="266"/>
    </row>
    <row r="4638" spans="2:8" s="319" customFormat="1">
      <c r="B4638" s="566"/>
      <c r="C4638" s="546"/>
      <c r="D4638" s="546"/>
      <c r="F4638" s="266"/>
      <c r="G4638" s="266"/>
      <c r="H4638" s="266"/>
    </row>
    <row r="4639" spans="2:8" s="319" customFormat="1">
      <c r="B4639" s="566"/>
      <c r="C4639" s="546"/>
      <c r="D4639" s="546"/>
      <c r="F4639" s="266"/>
      <c r="G4639" s="266"/>
      <c r="H4639" s="266"/>
    </row>
    <row r="4640" spans="2:8" s="319" customFormat="1">
      <c r="B4640" s="566"/>
      <c r="C4640" s="546"/>
      <c r="D4640" s="546"/>
      <c r="F4640" s="266"/>
      <c r="G4640" s="266"/>
      <c r="H4640" s="266"/>
    </row>
    <row r="4641" spans="2:8" s="319" customFormat="1">
      <c r="B4641" s="566"/>
      <c r="C4641" s="546"/>
      <c r="D4641" s="546"/>
      <c r="F4641" s="266"/>
      <c r="G4641" s="266"/>
      <c r="H4641" s="266"/>
    </row>
    <row r="4642" spans="2:8" s="319" customFormat="1">
      <c r="B4642" s="566"/>
      <c r="C4642" s="546"/>
      <c r="D4642" s="546"/>
      <c r="F4642" s="266"/>
      <c r="G4642" s="266"/>
      <c r="H4642" s="266"/>
    </row>
    <row r="4643" spans="2:8" s="319" customFormat="1">
      <c r="B4643" s="566"/>
      <c r="C4643" s="546"/>
      <c r="D4643" s="546"/>
      <c r="F4643" s="266"/>
      <c r="G4643" s="266"/>
      <c r="H4643" s="266"/>
    </row>
    <row r="4644" spans="2:8" s="319" customFormat="1">
      <c r="B4644" s="566"/>
      <c r="C4644" s="546"/>
      <c r="D4644" s="546"/>
      <c r="F4644" s="266"/>
      <c r="G4644" s="266"/>
      <c r="H4644" s="266"/>
    </row>
    <row r="4645" spans="2:8" s="319" customFormat="1">
      <c r="B4645" s="566"/>
      <c r="C4645" s="546"/>
      <c r="D4645" s="546"/>
      <c r="F4645" s="266"/>
      <c r="G4645" s="266"/>
      <c r="H4645" s="266"/>
    </row>
    <row r="4646" spans="2:8" s="319" customFormat="1">
      <c r="B4646" s="566"/>
      <c r="C4646" s="546"/>
      <c r="D4646" s="546"/>
      <c r="F4646" s="266"/>
      <c r="G4646" s="266"/>
      <c r="H4646" s="266"/>
    </row>
    <row r="4647" spans="2:8" s="319" customFormat="1">
      <c r="B4647" s="566"/>
      <c r="C4647" s="546"/>
      <c r="D4647" s="546"/>
      <c r="F4647" s="266"/>
      <c r="G4647" s="266"/>
      <c r="H4647" s="266"/>
    </row>
    <row r="4648" spans="2:8" s="319" customFormat="1">
      <c r="B4648" s="566"/>
      <c r="C4648" s="546"/>
      <c r="D4648" s="546"/>
      <c r="F4648" s="266"/>
      <c r="G4648" s="266"/>
      <c r="H4648" s="266"/>
    </row>
    <row r="4649" spans="2:8" s="319" customFormat="1">
      <c r="B4649" s="566"/>
      <c r="C4649" s="546"/>
      <c r="D4649" s="546"/>
      <c r="F4649" s="266"/>
      <c r="G4649" s="266"/>
      <c r="H4649" s="266"/>
    </row>
    <row r="4650" spans="2:8" s="319" customFormat="1">
      <c r="B4650" s="566"/>
      <c r="C4650" s="546"/>
      <c r="D4650" s="546"/>
      <c r="F4650" s="266"/>
      <c r="G4650" s="266"/>
      <c r="H4650" s="266"/>
    </row>
    <row r="4651" spans="2:8" s="319" customFormat="1">
      <c r="B4651" s="566"/>
      <c r="C4651" s="546"/>
      <c r="D4651" s="546"/>
      <c r="F4651" s="266"/>
      <c r="G4651" s="266"/>
      <c r="H4651" s="266"/>
    </row>
    <row r="4652" spans="2:8" s="319" customFormat="1">
      <c r="B4652" s="566"/>
      <c r="C4652" s="546"/>
      <c r="D4652" s="546"/>
      <c r="F4652" s="266"/>
      <c r="G4652" s="266"/>
      <c r="H4652" s="266"/>
    </row>
    <row r="4653" spans="2:8" s="319" customFormat="1">
      <c r="B4653" s="566"/>
      <c r="C4653" s="546"/>
      <c r="D4653" s="546"/>
      <c r="F4653" s="266"/>
      <c r="G4653" s="266"/>
      <c r="H4653" s="266"/>
    </row>
    <row r="4654" spans="2:8" s="319" customFormat="1">
      <c r="B4654" s="566"/>
      <c r="C4654" s="546"/>
      <c r="D4654" s="546"/>
      <c r="F4654" s="266"/>
      <c r="G4654" s="266"/>
      <c r="H4654" s="266"/>
    </row>
    <row r="4655" spans="2:8" s="319" customFormat="1">
      <c r="B4655" s="566"/>
      <c r="C4655" s="546"/>
      <c r="D4655" s="546"/>
      <c r="F4655" s="266"/>
      <c r="G4655" s="266"/>
      <c r="H4655" s="266"/>
    </row>
    <row r="4656" spans="2:8" s="319" customFormat="1">
      <c r="B4656" s="566"/>
      <c r="C4656" s="546"/>
      <c r="D4656" s="546"/>
      <c r="F4656" s="266"/>
      <c r="G4656" s="266"/>
      <c r="H4656" s="266"/>
    </row>
    <row r="4657" spans="2:8" s="319" customFormat="1">
      <c r="B4657" s="566"/>
      <c r="C4657" s="546"/>
      <c r="D4657" s="546"/>
      <c r="F4657" s="266"/>
      <c r="G4657" s="266"/>
      <c r="H4657" s="266"/>
    </row>
    <row r="4658" spans="2:8" s="319" customFormat="1">
      <c r="B4658" s="566"/>
      <c r="C4658" s="546"/>
      <c r="D4658" s="546"/>
      <c r="F4658" s="266"/>
      <c r="G4658" s="266"/>
      <c r="H4658" s="266"/>
    </row>
    <row r="4659" spans="2:8" s="319" customFormat="1">
      <c r="B4659" s="566"/>
      <c r="C4659" s="546"/>
      <c r="D4659" s="546"/>
      <c r="F4659" s="266"/>
      <c r="G4659" s="266"/>
      <c r="H4659" s="266"/>
    </row>
    <row r="4660" spans="2:8" s="319" customFormat="1">
      <c r="B4660" s="566"/>
      <c r="C4660" s="546"/>
      <c r="D4660" s="546"/>
      <c r="F4660" s="266"/>
      <c r="G4660" s="266"/>
      <c r="H4660" s="266"/>
    </row>
    <row r="4661" spans="2:8" s="319" customFormat="1">
      <c r="B4661" s="566"/>
      <c r="C4661" s="546"/>
      <c r="D4661" s="546"/>
      <c r="F4661" s="266"/>
      <c r="G4661" s="266"/>
      <c r="H4661" s="266"/>
    </row>
    <row r="4662" spans="2:8" s="319" customFormat="1">
      <c r="B4662" s="566"/>
      <c r="C4662" s="546"/>
      <c r="D4662" s="546"/>
      <c r="F4662" s="266"/>
      <c r="G4662" s="266"/>
      <c r="H4662" s="266"/>
    </row>
    <row r="4663" spans="2:8" s="319" customFormat="1">
      <c r="B4663" s="566"/>
      <c r="C4663" s="546"/>
      <c r="D4663" s="546"/>
      <c r="F4663" s="266"/>
      <c r="G4663" s="266"/>
      <c r="H4663" s="266"/>
    </row>
    <row r="4664" spans="2:8" s="319" customFormat="1">
      <c r="B4664" s="566"/>
      <c r="C4664" s="546"/>
      <c r="D4664" s="546"/>
      <c r="F4664" s="266"/>
      <c r="G4664" s="266"/>
      <c r="H4664" s="266"/>
    </row>
    <row r="4665" spans="2:8" s="319" customFormat="1">
      <c r="B4665" s="566"/>
      <c r="C4665" s="546"/>
      <c r="D4665" s="546"/>
      <c r="F4665" s="266"/>
      <c r="G4665" s="266"/>
      <c r="H4665" s="266"/>
    </row>
    <row r="4666" spans="2:8" s="319" customFormat="1">
      <c r="B4666" s="566"/>
      <c r="C4666" s="546"/>
      <c r="D4666" s="546"/>
      <c r="F4666" s="266"/>
      <c r="G4666" s="266"/>
      <c r="H4666" s="266"/>
    </row>
    <row r="4667" spans="2:8" s="319" customFormat="1">
      <c r="B4667" s="566"/>
      <c r="C4667" s="546"/>
      <c r="D4667" s="546"/>
      <c r="F4667" s="266"/>
      <c r="G4667" s="266"/>
      <c r="H4667" s="266"/>
    </row>
    <row r="4668" spans="2:8" s="319" customFormat="1">
      <c r="B4668" s="566"/>
      <c r="C4668" s="546"/>
      <c r="D4668" s="546"/>
      <c r="F4668" s="266"/>
      <c r="G4668" s="266"/>
      <c r="H4668" s="266"/>
    </row>
    <row r="4669" spans="2:8" s="319" customFormat="1">
      <c r="B4669" s="566"/>
      <c r="C4669" s="546"/>
      <c r="D4669" s="546"/>
      <c r="F4669" s="266"/>
      <c r="G4669" s="266"/>
      <c r="H4669" s="266"/>
    </row>
    <row r="4670" spans="2:8" s="319" customFormat="1">
      <c r="B4670" s="566"/>
      <c r="C4670" s="546"/>
      <c r="D4670" s="546"/>
      <c r="F4670" s="266"/>
      <c r="G4670" s="266"/>
      <c r="H4670" s="266"/>
    </row>
    <row r="4671" spans="2:8" s="319" customFormat="1">
      <c r="B4671" s="566"/>
      <c r="C4671" s="546"/>
      <c r="D4671" s="546"/>
      <c r="F4671" s="266"/>
      <c r="G4671" s="266"/>
      <c r="H4671" s="266"/>
    </row>
    <row r="4672" spans="2:8" s="319" customFormat="1">
      <c r="B4672" s="566"/>
      <c r="C4672" s="546"/>
      <c r="D4672" s="546"/>
      <c r="F4672" s="266"/>
      <c r="G4672" s="266"/>
      <c r="H4672" s="266"/>
    </row>
    <row r="4673" spans="2:8" s="319" customFormat="1">
      <c r="B4673" s="566"/>
      <c r="C4673" s="546"/>
      <c r="D4673" s="546"/>
      <c r="F4673" s="266"/>
      <c r="G4673" s="266"/>
      <c r="H4673" s="266"/>
    </row>
    <row r="4674" spans="2:8" s="319" customFormat="1">
      <c r="B4674" s="566"/>
      <c r="C4674" s="546"/>
      <c r="D4674" s="546"/>
      <c r="F4674" s="266"/>
      <c r="G4674" s="266"/>
      <c r="H4674" s="266"/>
    </row>
    <row r="4675" spans="2:8" s="319" customFormat="1">
      <c r="B4675" s="566"/>
      <c r="C4675" s="546"/>
      <c r="D4675" s="546"/>
      <c r="F4675" s="266"/>
      <c r="G4675" s="266"/>
      <c r="H4675" s="266"/>
    </row>
    <row r="4676" spans="2:8" s="319" customFormat="1">
      <c r="B4676" s="566"/>
      <c r="C4676" s="546"/>
      <c r="D4676" s="546"/>
      <c r="F4676" s="266"/>
      <c r="G4676" s="266"/>
      <c r="H4676" s="266"/>
    </row>
    <row r="4677" spans="2:8" s="319" customFormat="1">
      <c r="B4677" s="566"/>
      <c r="C4677" s="546"/>
      <c r="D4677" s="546"/>
      <c r="F4677" s="266"/>
      <c r="G4677" s="266"/>
      <c r="H4677" s="266"/>
    </row>
    <row r="4678" spans="2:8" s="319" customFormat="1">
      <c r="B4678" s="566"/>
      <c r="C4678" s="546"/>
      <c r="D4678" s="546"/>
      <c r="F4678" s="266"/>
      <c r="G4678" s="266"/>
      <c r="H4678" s="266"/>
    </row>
    <row r="4679" spans="2:8" s="319" customFormat="1">
      <c r="B4679" s="566"/>
      <c r="C4679" s="546"/>
      <c r="D4679" s="546"/>
      <c r="F4679" s="266"/>
      <c r="G4679" s="266"/>
      <c r="H4679" s="266"/>
    </row>
    <row r="4680" spans="2:8" s="319" customFormat="1">
      <c r="B4680" s="566"/>
      <c r="C4680" s="546"/>
      <c r="D4680" s="546"/>
      <c r="F4680" s="266"/>
      <c r="G4680" s="266"/>
      <c r="H4680" s="266"/>
    </row>
    <row r="4681" spans="2:8" s="319" customFormat="1">
      <c r="B4681" s="566"/>
      <c r="C4681" s="546"/>
      <c r="D4681" s="546"/>
      <c r="F4681" s="266"/>
      <c r="G4681" s="266"/>
      <c r="H4681" s="266"/>
    </row>
    <row r="4682" spans="2:8" s="319" customFormat="1">
      <c r="B4682" s="566"/>
      <c r="C4682" s="546"/>
      <c r="D4682" s="546"/>
      <c r="F4682" s="266"/>
      <c r="G4682" s="266"/>
      <c r="H4682" s="266"/>
    </row>
    <row r="4683" spans="2:8" s="319" customFormat="1">
      <c r="B4683" s="566"/>
      <c r="C4683" s="546"/>
      <c r="D4683" s="546"/>
      <c r="F4683" s="266"/>
      <c r="G4683" s="266"/>
      <c r="H4683" s="266"/>
    </row>
    <row r="4684" spans="2:8" s="319" customFormat="1">
      <c r="B4684" s="566"/>
      <c r="C4684" s="546"/>
      <c r="D4684" s="546"/>
      <c r="F4684" s="266"/>
      <c r="G4684" s="266"/>
      <c r="H4684" s="266"/>
    </row>
    <row r="4685" spans="2:8" s="319" customFormat="1">
      <c r="B4685" s="566"/>
      <c r="C4685" s="546"/>
      <c r="D4685" s="546"/>
      <c r="F4685" s="266"/>
      <c r="G4685" s="266"/>
      <c r="H4685" s="266"/>
    </row>
    <row r="4686" spans="2:8" s="319" customFormat="1">
      <c r="B4686" s="566"/>
      <c r="C4686" s="546"/>
      <c r="D4686" s="546"/>
      <c r="F4686" s="266"/>
      <c r="G4686" s="266"/>
      <c r="H4686" s="266"/>
    </row>
    <row r="4687" spans="2:8" s="319" customFormat="1">
      <c r="B4687" s="566"/>
      <c r="C4687" s="546"/>
      <c r="D4687" s="546"/>
      <c r="F4687" s="266"/>
      <c r="G4687" s="266"/>
      <c r="H4687" s="266"/>
    </row>
    <row r="4688" spans="2:8" s="319" customFormat="1">
      <c r="B4688" s="566"/>
      <c r="C4688" s="546"/>
      <c r="D4688" s="546"/>
      <c r="F4688" s="266"/>
      <c r="G4688" s="266"/>
      <c r="H4688" s="266"/>
    </row>
    <row r="4689" spans="2:8" s="319" customFormat="1">
      <c r="B4689" s="566"/>
      <c r="C4689" s="546"/>
      <c r="D4689" s="546"/>
      <c r="F4689" s="266"/>
      <c r="G4689" s="266"/>
      <c r="H4689" s="266"/>
    </row>
    <row r="4690" spans="2:8" s="319" customFormat="1">
      <c r="B4690" s="566"/>
      <c r="C4690" s="546"/>
      <c r="D4690" s="546"/>
      <c r="F4690" s="266"/>
      <c r="G4690" s="266"/>
      <c r="H4690" s="266"/>
    </row>
    <row r="4691" spans="2:8" s="319" customFormat="1">
      <c r="B4691" s="566"/>
      <c r="C4691" s="546"/>
      <c r="D4691" s="546"/>
      <c r="F4691" s="266"/>
      <c r="G4691" s="266"/>
      <c r="H4691" s="266"/>
    </row>
    <row r="4692" spans="2:8" s="319" customFormat="1">
      <c r="B4692" s="566"/>
      <c r="C4692" s="546"/>
      <c r="D4692" s="546"/>
      <c r="F4692" s="266"/>
      <c r="G4692" s="266"/>
      <c r="H4692" s="266"/>
    </row>
    <row r="4693" spans="2:8" s="319" customFormat="1">
      <c r="B4693" s="566"/>
      <c r="C4693" s="546"/>
      <c r="D4693" s="546"/>
      <c r="F4693" s="266"/>
      <c r="G4693" s="266"/>
      <c r="H4693" s="266"/>
    </row>
    <row r="4694" spans="2:8" s="319" customFormat="1">
      <c r="B4694" s="566"/>
      <c r="C4694" s="546"/>
      <c r="D4694" s="546"/>
      <c r="F4694" s="266"/>
      <c r="G4694" s="266"/>
      <c r="H4694" s="266"/>
    </row>
    <row r="4695" spans="2:8" s="319" customFormat="1">
      <c r="B4695" s="566"/>
      <c r="C4695" s="546"/>
      <c r="D4695" s="546"/>
      <c r="F4695" s="266"/>
      <c r="G4695" s="266"/>
      <c r="H4695" s="266"/>
    </row>
    <row r="4696" spans="2:8" s="319" customFormat="1">
      <c r="B4696" s="566"/>
      <c r="C4696" s="546"/>
      <c r="D4696" s="546"/>
      <c r="F4696" s="266"/>
      <c r="G4696" s="266"/>
      <c r="H4696" s="266"/>
    </row>
    <row r="4697" spans="2:8" s="319" customFormat="1">
      <c r="B4697" s="566"/>
      <c r="C4697" s="546"/>
      <c r="D4697" s="546"/>
      <c r="F4697" s="266"/>
      <c r="G4697" s="266"/>
      <c r="H4697" s="266"/>
    </row>
    <row r="4698" spans="2:8" s="319" customFormat="1">
      <c r="B4698" s="566"/>
      <c r="C4698" s="546"/>
      <c r="D4698" s="546"/>
      <c r="F4698" s="266"/>
      <c r="G4698" s="266"/>
      <c r="H4698" s="266"/>
    </row>
    <row r="4699" spans="2:8" s="319" customFormat="1">
      <c r="B4699" s="566"/>
      <c r="C4699" s="546"/>
      <c r="D4699" s="546"/>
      <c r="F4699" s="266"/>
      <c r="G4699" s="266"/>
      <c r="H4699" s="266"/>
    </row>
    <row r="4700" spans="2:8" s="319" customFormat="1">
      <c r="B4700" s="566"/>
      <c r="C4700" s="546"/>
      <c r="D4700" s="546"/>
      <c r="F4700" s="266"/>
      <c r="G4700" s="266"/>
      <c r="H4700" s="266"/>
    </row>
    <row r="4701" spans="2:8" s="319" customFormat="1">
      <c r="B4701" s="566"/>
      <c r="C4701" s="546"/>
      <c r="D4701" s="546"/>
      <c r="F4701" s="266"/>
      <c r="G4701" s="266"/>
      <c r="H4701" s="266"/>
    </row>
    <row r="4702" spans="2:8" s="319" customFormat="1">
      <c r="B4702" s="566"/>
      <c r="C4702" s="546"/>
      <c r="D4702" s="546"/>
      <c r="F4702" s="266"/>
      <c r="G4702" s="266"/>
      <c r="H4702" s="266"/>
    </row>
    <row r="4703" spans="2:8" s="319" customFormat="1">
      <c r="B4703" s="566"/>
      <c r="C4703" s="546"/>
      <c r="D4703" s="546"/>
      <c r="F4703" s="266"/>
      <c r="G4703" s="266"/>
      <c r="H4703" s="266"/>
    </row>
    <row r="4704" spans="2:8" s="319" customFormat="1">
      <c r="B4704" s="566"/>
      <c r="C4704" s="546"/>
      <c r="D4704" s="546"/>
      <c r="F4704" s="266"/>
      <c r="G4704" s="266"/>
      <c r="H4704" s="266"/>
    </row>
    <row r="4705" spans="2:8" s="319" customFormat="1">
      <c r="B4705" s="566"/>
      <c r="C4705" s="546"/>
      <c r="D4705" s="546"/>
      <c r="F4705" s="266"/>
      <c r="G4705" s="266"/>
      <c r="H4705" s="266"/>
    </row>
    <row r="4706" spans="2:8" s="319" customFormat="1">
      <c r="B4706" s="566"/>
      <c r="C4706" s="546"/>
      <c r="D4706" s="546"/>
      <c r="F4706" s="266"/>
      <c r="G4706" s="266"/>
      <c r="H4706" s="266"/>
    </row>
    <row r="4707" spans="2:8" s="319" customFormat="1">
      <c r="B4707" s="566"/>
      <c r="C4707" s="546"/>
      <c r="D4707" s="546"/>
      <c r="F4707" s="266"/>
      <c r="G4707" s="266"/>
      <c r="H4707" s="266"/>
    </row>
    <row r="4708" spans="2:8" s="319" customFormat="1">
      <c r="B4708" s="566"/>
      <c r="C4708" s="546"/>
      <c r="D4708" s="546"/>
      <c r="F4708" s="266"/>
      <c r="G4708" s="266"/>
      <c r="H4708" s="266"/>
    </row>
    <row r="4709" spans="2:8" s="319" customFormat="1">
      <c r="B4709" s="566"/>
      <c r="C4709" s="546"/>
      <c r="D4709" s="546"/>
      <c r="F4709" s="266"/>
      <c r="G4709" s="266"/>
      <c r="H4709" s="266"/>
    </row>
    <row r="4710" spans="2:8" s="319" customFormat="1">
      <c r="B4710" s="566"/>
      <c r="C4710" s="546"/>
      <c r="D4710" s="546"/>
      <c r="F4710" s="266"/>
      <c r="G4710" s="266"/>
      <c r="H4710" s="266"/>
    </row>
    <row r="4711" spans="2:8" s="319" customFormat="1">
      <c r="B4711" s="566"/>
      <c r="C4711" s="546"/>
      <c r="D4711" s="546"/>
      <c r="F4711" s="266"/>
      <c r="G4711" s="266"/>
      <c r="H4711" s="266"/>
    </row>
    <row r="4712" spans="2:8" s="319" customFormat="1">
      <c r="B4712" s="566"/>
      <c r="C4712" s="546"/>
      <c r="D4712" s="546"/>
      <c r="F4712" s="266"/>
      <c r="G4712" s="266"/>
      <c r="H4712" s="266"/>
    </row>
    <row r="4713" spans="2:8" s="319" customFormat="1">
      <c r="B4713" s="566"/>
      <c r="C4713" s="546"/>
      <c r="D4713" s="546"/>
      <c r="F4713" s="266"/>
      <c r="G4713" s="266"/>
      <c r="H4713" s="266"/>
    </row>
    <row r="4714" spans="2:8" s="319" customFormat="1">
      <c r="B4714" s="566"/>
      <c r="C4714" s="546"/>
      <c r="D4714" s="546"/>
      <c r="F4714" s="266"/>
      <c r="G4714" s="266"/>
      <c r="H4714" s="266"/>
    </row>
    <row r="4715" spans="2:8" s="319" customFormat="1">
      <c r="B4715" s="566"/>
      <c r="C4715" s="546"/>
      <c r="D4715" s="546"/>
      <c r="F4715" s="266"/>
      <c r="G4715" s="266"/>
      <c r="H4715" s="266"/>
    </row>
    <row r="4716" spans="2:8" s="319" customFormat="1">
      <c r="B4716" s="566"/>
      <c r="C4716" s="546"/>
      <c r="D4716" s="546"/>
      <c r="F4716" s="266"/>
      <c r="G4716" s="266"/>
      <c r="H4716" s="266"/>
    </row>
    <row r="4717" spans="2:8" s="319" customFormat="1">
      <c r="B4717" s="566"/>
      <c r="C4717" s="546"/>
      <c r="D4717" s="546"/>
      <c r="F4717" s="266"/>
      <c r="G4717" s="266"/>
      <c r="H4717" s="266"/>
    </row>
    <row r="4718" spans="2:8" s="319" customFormat="1">
      <c r="B4718" s="566"/>
      <c r="C4718" s="546"/>
      <c r="D4718" s="546"/>
      <c r="F4718" s="266"/>
      <c r="G4718" s="266"/>
      <c r="H4718" s="266"/>
    </row>
    <row r="4719" spans="2:8" s="319" customFormat="1">
      <c r="B4719" s="566"/>
      <c r="C4719" s="546"/>
      <c r="D4719" s="546"/>
      <c r="F4719" s="266"/>
      <c r="G4719" s="266"/>
      <c r="H4719" s="266"/>
    </row>
    <row r="4720" spans="2:8" s="319" customFormat="1">
      <c r="B4720" s="566"/>
      <c r="C4720" s="546"/>
      <c r="D4720" s="546"/>
      <c r="F4720" s="266"/>
      <c r="G4720" s="266"/>
      <c r="H4720" s="266"/>
    </row>
    <row r="4721" spans="2:8" s="319" customFormat="1">
      <c r="B4721" s="566"/>
      <c r="C4721" s="546"/>
      <c r="D4721" s="546"/>
      <c r="F4721" s="266"/>
      <c r="G4721" s="266"/>
      <c r="H4721" s="266"/>
    </row>
    <row r="4722" spans="2:8" s="319" customFormat="1">
      <c r="B4722" s="566"/>
      <c r="C4722" s="546"/>
      <c r="D4722" s="546"/>
      <c r="F4722" s="266"/>
      <c r="G4722" s="266"/>
      <c r="H4722" s="266"/>
    </row>
    <row r="4723" spans="2:8" s="319" customFormat="1">
      <c r="B4723" s="566"/>
      <c r="C4723" s="546"/>
      <c r="D4723" s="546"/>
      <c r="F4723" s="266"/>
      <c r="G4723" s="266"/>
      <c r="H4723" s="266"/>
    </row>
    <row r="4724" spans="2:8" s="319" customFormat="1">
      <c r="B4724" s="566"/>
      <c r="C4724" s="546"/>
      <c r="D4724" s="546"/>
      <c r="F4724" s="266"/>
      <c r="G4724" s="266"/>
      <c r="H4724" s="266"/>
    </row>
    <row r="4725" spans="2:8" s="319" customFormat="1">
      <c r="B4725" s="566"/>
      <c r="C4725" s="546"/>
      <c r="D4725" s="546"/>
      <c r="F4725" s="266"/>
      <c r="G4725" s="266"/>
      <c r="H4725" s="266"/>
    </row>
    <row r="4726" spans="2:8" s="319" customFormat="1">
      <c r="B4726" s="566"/>
      <c r="C4726" s="546"/>
      <c r="D4726" s="546"/>
      <c r="F4726" s="266"/>
      <c r="G4726" s="266"/>
      <c r="H4726" s="266"/>
    </row>
    <row r="4727" spans="2:8" s="319" customFormat="1">
      <c r="B4727" s="566"/>
      <c r="C4727" s="546"/>
      <c r="D4727" s="546"/>
      <c r="F4727" s="266"/>
      <c r="G4727" s="266"/>
      <c r="H4727" s="266"/>
    </row>
    <row r="4728" spans="2:8" s="319" customFormat="1">
      <c r="B4728" s="566"/>
      <c r="C4728" s="546"/>
      <c r="D4728" s="546"/>
      <c r="F4728" s="266"/>
      <c r="G4728" s="266"/>
      <c r="H4728" s="266"/>
    </row>
    <row r="4729" spans="2:8" s="319" customFormat="1">
      <c r="B4729" s="566"/>
      <c r="C4729" s="546"/>
      <c r="D4729" s="546"/>
      <c r="F4729" s="266"/>
      <c r="G4729" s="266"/>
      <c r="H4729" s="266"/>
    </row>
    <row r="4730" spans="2:8" s="319" customFormat="1">
      <c r="B4730" s="566"/>
      <c r="C4730" s="546"/>
      <c r="D4730" s="546"/>
      <c r="F4730" s="266"/>
      <c r="G4730" s="266"/>
      <c r="H4730" s="266"/>
    </row>
    <row r="4731" spans="2:8" s="319" customFormat="1">
      <c r="B4731" s="566"/>
      <c r="C4731" s="546"/>
      <c r="D4731" s="546"/>
      <c r="F4731" s="266"/>
      <c r="G4731" s="266"/>
      <c r="H4731" s="266"/>
    </row>
    <row r="4732" spans="2:8" s="319" customFormat="1">
      <c r="B4732" s="566"/>
      <c r="C4732" s="546"/>
      <c r="D4732" s="546"/>
      <c r="F4732" s="266"/>
      <c r="G4732" s="266"/>
      <c r="H4732" s="266"/>
    </row>
    <row r="4733" spans="2:8" s="319" customFormat="1">
      <c r="B4733" s="566"/>
      <c r="C4733" s="546"/>
      <c r="D4733" s="546"/>
      <c r="F4733" s="266"/>
      <c r="G4733" s="266"/>
      <c r="H4733" s="266"/>
    </row>
    <row r="4734" spans="2:8" s="319" customFormat="1">
      <c r="B4734" s="566"/>
      <c r="C4734" s="546"/>
      <c r="D4734" s="546"/>
      <c r="F4734" s="266"/>
      <c r="G4734" s="266"/>
      <c r="H4734" s="266"/>
    </row>
    <row r="4735" spans="2:8" s="319" customFormat="1">
      <c r="B4735" s="566"/>
      <c r="C4735" s="546"/>
      <c r="D4735" s="546"/>
      <c r="F4735" s="266"/>
      <c r="G4735" s="266"/>
      <c r="H4735" s="266"/>
    </row>
    <row r="4736" spans="2:8" s="319" customFormat="1">
      <c r="B4736" s="566"/>
      <c r="C4736" s="546"/>
      <c r="D4736" s="546"/>
      <c r="F4736" s="266"/>
      <c r="G4736" s="266"/>
      <c r="H4736" s="266"/>
    </row>
    <row r="4737" spans="2:8" s="319" customFormat="1">
      <c r="B4737" s="566"/>
      <c r="C4737" s="546"/>
      <c r="D4737" s="546"/>
      <c r="F4737" s="266"/>
      <c r="G4737" s="266"/>
      <c r="H4737" s="266"/>
    </row>
    <row r="4738" spans="2:8" s="319" customFormat="1">
      <c r="B4738" s="566"/>
      <c r="C4738" s="546"/>
      <c r="D4738" s="546"/>
      <c r="F4738" s="266"/>
      <c r="G4738" s="266"/>
      <c r="H4738" s="266"/>
    </row>
    <row r="4739" spans="2:8" s="319" customFormat="1">
      <c r="B4739" s="566"/>
      <c r="C4739" s="546"/>
      <c r="D4739" s="546"/>
      <c r="F4739" s="266"/>
      <c r="G4739" s="266"/>
      <c r="H4739" s="266"/>
    </row>
    <row r="4740" spans="2:8" s="319" customFormat="1">
      <c r="B4740" s="566"/>
      <c r="C4740" s="546"/>
      <c r="D4740" s="546"/>
      <c r="F4740" s="266"/>
      <c r="G4740" s="266"/>
      <c r="H4740" s="266"/>
    </row>
    <row r="4741" spans="2:8" s="319" customFormat="1">
      <c r="B4741" s="566"/>
      <c r="C4741" s="546"/>
      <c r="D4741" s="546"/>
      <c r="F4741" s="266"/>
      <c r="G4741" s="266"/>
      <c r="H4741" s="266"/>
    </row>
    <row r="4742" spans="2:8" s="319" customFormat="1">
      <c r="B4742" s="566"/>
      <c r="C4742" s="546"/>
      <c r="D4742" s="546"/>
      <c r="F4742" s="266"/>
      <c r="G4742" s="266"/>
      <c r="H4742" s="266"/>
    </row>
    <row r="4743" spans="2:8" s="319" customFormat="1">
      <c r="B4743" s="566"/>
      <c r="C4743" s="546"/>
      <c r="D4743" s="546"/>
      <c r="F4743" s="266"/>
      <c r="G4743" s="266"/>
      <c r="H4743" s="266"/>
    </row>
    <row r="4744" spans="2:8" s="319" customFormat="1">
      <c r="B4744" s="566"/>
      <c r="C4744" s="546"/>
      <c r="D4744" s="546"/>
      <c r="F4744" s="266"/>
      <c r="G4744" s="266"/>
      <c r="H4744" s="266"/>
    </row>
    <row r="4745" spans="2:8" s="319" customFormat="1">
      <c r="B4745" s="566"/>
      <c r="C4745" s="546"/>
      <c r="D4745" s="546"/>
      <c r="F4745" s="266"/>
      <c r="G4745" s="266"/>
      <c r="H4745" s="266"/>
    </row>
    <row r="4746" spans="2:8" s="319" customFormat="1">
      <c r="B4746" s="566"/>
      <c r="C4746" s="546"/>
      <c r="D4746" s="546"/>
      <c r="F4746" s="266"/>
      <c r="G4746" s="266"/>
      <c r="H4746" s="266"/>
    </row>
    <row r="4747" spans="2:8" s="319" customFormat="1">
      <c r="B4747" s="566"/>
      <c r="C4747" s="546"/>
      <c r="D4747" s="546"/>
      <c r="F4747" s="266"/>
      <c r="G4747" s="266"/>
      <c r="H4747" s="266"/>
    </row>
    <row r="4748" spans="2:8" s="319" customFormat="1">
      <c r="B4748" s="566"/>
      <c r="C4748" s="546"/>
      <c r="D4748" s="546"/>
      <c r="F4748" s="266"/>
      <c r="G4748" s="266"/>
      <c r="H4748" s="266"/>
    </row>
    <row r="4749" spans="2:8" s="319" customFormat="1">
      <c r="B4749" s="566"/>
      <c r="C4749" s="546"/>
      <c r="D4749" s="546"/>
      <c r="F4749" s="266"/>
      <c r="G4749" s="266"/>
      <c r="H4749" s="266"/>
    </row>
    <row r="4750" spans="2:8" s="319" customFormat="1">
      <c r="B4750" s="566"/>
      <c r="C4750" s="546"/>
      <c r="D4750" s="546"/>
      <c r="F4750" s="266"/>
      <c r="G4750" s="266"/>
      <c r="H4750" s="266"/>
    </row>
    <row r="4751" spans="2:8" s="319" customFormat="1">
      <c r="B4751" s="566"/>
      <c r="C4751" s="546"/>
      <c r="D4751" s="546"/>
      <c r="F4751" s="266"/>
      <c r="G4751" s="266"/>
      <c r="H4751" s="266"/>
    </row>
    <row r="4752" spans="2:8" s="319" customFormat="1">
      <c r="B4752" s="566"/>
      <c r="C4752" s="546"/>
      <c r="D4752" s="546"/>
      <c r="F4752" s="266"/>
      <c r="G4752" s="266"/>
      <c r="H4752" s="266"/>
    </row>
    <row r="4753" spans="2:8" s="319" customFormat="1">
      <c r="B4753" s="566"/>
      <c r="C4753" s="546"/>
      <c r="D4753" s="546"/>
      <c r="F4753" s="266"/>
      <c r="G4753" s="266"/>
      <c r="H4753" s="266"/>
    </row>
    <row r="4754" spans="2:8" s="319" customFormat="1">
      <c r="B4754" s="566"/>
      <c r="C4754" s="546"/>
      <c r="D4754" s="546"/>
      <c r="F4754" s="266"/>
      <c r="G4754" s="266"/>
      <c r="H4754" s="266"/>
    </row>
    <row r="4755" spans="2:8" s="319" customFormat="1">
      <c r="B4755" s="566"/>
      <c r="C4755" s="546"/>
      <c r="D4755" s="546"/>
      <c r="F4755" s="266"/>
      <c r="G4755" s="266"/>
      <c r="H4755" s="266"/>
    </row>
    <row r="4756" spans="2:8" s="319" customFormat="1">
      <c r="B4756" s="566"/>
      <c r="C4756" s="546"/>
      <c r="D4756" s="546"/>
      <c r="F4756" s="266"/>
      <c r="G4756" s="266"/>
      <c r="H4756" s="266"/>
    </row>
    <row r="4757" spans="2:8" s="319" customFormat="1">
      <c r="B4757" s="566"/>
      <c r="C4757" s="546"/>
      <c r="D4757" s="546"/>
      <c r="F4757" s="266"/>
      <c r="G4757" s="266"/>
      <c r="H4757" s="266"/>
    </row>
    <row r="4758" spans="2:8" s="319" customFormat="1">
      <c r="B4758" s="566"/>
      <c r="C4758" s="546"/>
      <c r="D4758" s="546"/>
      <c r="F4758" s="266"/>
      <c r="G4758" s="266"/>
      <c r="H4758" s="266"/>
    </row>
    <row r="4759" spans="2:8" s="319" customFormat="1">
      <c r="B4759" s="566"/>
      <c r="C4759" s="546"/>
      <c r="D4759" s="546"/>
      <c r="F4759" s="266"/>
      <c r="G4759" s="266"/>
      <c r="H4759" s="266"/>
    </row>
    <row r="4760" spans="2:8" s="319" customFormat="1">
      <c r="B4760" s="566"/>
      <c r="C4760" s="546"/>
      <c r="D4760" s="546"/>
      <c r="F4760" s="266"/>
      <c r="G4760" s="266"/>
      <c r="H4760" s="266"/>
    </row>
    <row r="4761" spans="2:8" s="319" customFormat="1">
      <c r="B4761" s="566"/>
      <c r="C4761" s="546"/>
      <c r="D4761" s="546"/>
      <c r="F4761" s="266"/>
      <c r="G4761" s="266"/>
      <c r="H4761" s="266"/>
    </row>
    <row r="4762" spans="2:8" s="319" customFormat="1">
      <c r="B4762" s="566"/>
      <c r="C4762" s="546"/>
      <c r="D4762" s="546"/>
      <c r="F4762" s="266"/>
      <c r="G4762" s="266"/>
      <c r="H4762" s="266"/>
    </row>
    <row r="4763" spans="2:8" s="319" customFormat="1">
      <c r="B4763" s="566"/>
      <c r="C4763" s="546"/>
      <c r="D4763" s="546"/>
      <c r="F4763" s="266"/>
      <c r="G4763" s="266"/>
      <c r="H4763" s="266"/>
    </row>
    <row r="4764" spans="2:8" s="319" customFormat="1">
      <c r="B4764" s="566"/>
      <c r="C4764" s="546"/>
      <c r="D4764" s="546"/>
      <c r="F4764" s="266"/>
      <c r="G4764" s="266"/>
      <c r="H4764" s="266"/>
    </row>
    <row r="4765" spans="2:8" s="319" customFormat="1">
      <c r="B4765" s="566"/>
      <c r="C4765" s="546"/>
      <c r="D4765" s="546"/>
      <c r="F4765" s="266"/>
      <c r="G4765" s="266"/>
      <c r="H4765" s="266"/>
    </row>
    <row r="4766" spans="2:8" s="319" customFormat="1">
      <c r="B4766" s="566"/>
      <c r="C4766" s="546"/>
      <c r="D4766" s="546"/>
      <c r="F4766" s="266"/>
      <c r="G4766" s="266"/>
      <c r="H4766" s="266"/>
    </row>
    <row r="4767" spans="2:8" s="319" customFormat="1">
      <c r="B4767" s="566"/>
      <c r="C4767" s="546"/>
      <c r="D4767" s="546"/>
      <c r="F4767" s="266"/>
      <c r="G4767" s="266"/>
      <c r="H4767" s="266"/>
    </row>
    <row r="4768" spans="2:8" s="319" customFormat="1">
      <c r="B4768" s="566"/>
      <c r="C4768" s="546"/>
      <c r="D4768" s="546"/>
      <c r="F4768" s="266"/>
      <c r="G4768" s="266"/>
      <c r="H4768" s="266"/>
    </row>
    <row r="4769" spans="2:8" s="319" customFormat="1">
      <c r="B4769" s="566"/>
      <c r="C4769" s="546"/>
      <c r="D4769" s="546"/>
      <c r="F4769" s="266"/>
      <c r="G4769" s="266"/>
      <c r="H4769" s="266"/>
    </row>
    <row r="4770" spans="2:8" s="319" customFormat="1">
      <c r="B4770" s="566"/>
      <c r="C4770" s="546"/>
      <c r="D4770" s="546"/>
      <c r="F4770" s="266"/>
      <c r="G4770" s="266"/>
      <c r="H4770" s="266"/>
    </row>
    <row r="4771" spans="2:8" s="319" customFormat="1">
      <c r="B4771" s="566"/>
      <c r="C4771" s="546"/>
      <c r="D4771" s="546"/>
      <c r="F4771" s="266"/>
      <c r="G4771" s="266"/>
      <c r="H4771" s="266"/>
    </row>
    <row r="4772" spans="2:8" s="319" customFormat="1">
      <c r="B4772" s="566"/>
      <c r="C4772" s="546"/>
      <c r="D4772" s="546"/>
      <c r="F4772" s="266"/>
      <c r="G4772" s="266"/>
      <c r="H4772" s="266"/>
    </row>
    <row r="4773" spans="2:8" s="319" customFormat="1">
      <c r="B4773" s="566"/>
      <c r="C4773" s="546"/>
      <c r="D4773" s="546"/>
      <c r="F4773" s="266"/>
      <c r="G4773" s="266"/>
      <c r="H4773" s="266"/>
    </row>
    <row r="4774" spans="2:8" s="319" customFormat="1">
      <c r="B4774" s="566"/>
      <c r="C4774" s="546"/>
      <c r="D4774" s="546"/>
      <c r="F4774" s="266"/>
      <c r="G4774" s="266"/>
      <c r="H4774" s="266"/>
    </row>
    <row r="4775" spans="2:8" s="319" customFormat="1">
      <c r="B4775" s="566"/>
      <c r="C4775" s="546"/>
      <c r="D4775" s="546"/>
      <c r="F4775" s="266"/>
      <c r="G4775" s="266"/>
      <c r="H4775" s="266"/>
    </row>
    <row r="4776" spans="2:8" s="319" customFormat="1">
      <c r="B4776" s="566"/>
      <c r="C4776" s="546"/>
      <c r="D4776" s="546"/>
      <c r="F4776" s="266"/>
      <c r="G4776" s="266"/>
      <c r="H4776" s="266"/>
    </row>
    <row r="4777" spans="2:8" s="319" customFormat="1">
      <c r="B4777" s="566"/>
      <c r="C4777" s="546"/>
      <c r="D4777" s="546"/>
      <c r="F4777" s="266"/>
      <c r="G4777" s="266"/>
      <c r="H4777" s="266"/>
    </row>
    <row r="4778" spans="2:8" s="319" customFormat="1">
      <c r="B4778" s="566"/>
      <c r="C4778" s="546"/>
      <c r="D4778" s="546"/>
      <c r="F4778" s="266"/>
      <c r="G4778" s="266"/>
      <c r="H4778" s="266"/>
    </row>
    <row r="4779" spans="2:8" s="319" customFormat="1">
      <c r="B4779" s="566"/>
      <c r="C4779" s="546"/>
      <c r="D4779" s="546"/>
      <c r="F4779" s="266"/>
      <c r="G4779" s="266"/>
      <c r="H4779" s="266"/>
    </row>
    <row r="4780" spans="2:8" s="319" customFormat="1">
      <c r="B4780" s="566"/>
      <c r="C4780" s="546"/>
      <c r="D4780" s="546"/>
      <c r="F4780" s="266"/>
      <c r="G4780" s="266"/>
      <c r="H4780" s="266"/>
    </row>
    <row r="4781" spans="2:8" s="319" customFormat="1">
      <c r="B4781" s="566"/>
      <c r="C4781" s="546"/>
      <c r="D4781" s="546"/>
      <c r="F4781" s="266"/>
      <c r="G4781" s="266"/>
      <c r="H4781" s="266"/>
    </row>
    <row r="4782" spans="2:8" s="319" customFormat="1">
      <c r="B4782" s="566"/>
      <c r="C4782" s="546"/>
      <c r="D4782" s="546"/>
      <c r="F4782" s="266"/>
      <c r="G4782" s="266"/>
      <c r="H4782" s="266"/>
    </row>
    <row r="4783" spans="2:8" s="319" customFormat="1">
      <c r="B4783" s="566"/>
      <c r="C4783" s="546"/>
      <c r="D4783" s="546"/>
      <c r="F4783" s="266"/>
      <c r="G4783" s="266"/>
      <c r="H4783" s="266"/>
    </row>
    <row r="4784" spans="2:8" s="319" customFormat="1">
      <c r="B4784" s="566"/>
      <c r="C4784" s="546"/>
      <c r="D4784" s="546"/>
      <c r="F4784" s="266"/>
      <c r="G4784" s="266"/>
      <c r="H4784" s="266"/>
    </row>
    <row r="4785" spans="2:8" s="319" customFormat="1">
      <c r="B4785" s="566"/>
      <c r="C4785" s="546"/>
      <c r="D4785" s="546"/>
      <c r="F4785" s="266"/>
      <c r="G4785" s="266"/>
      <c r="H4785" s="266"/>
    </row>
    <row r="4786" spans="2:8" s="319" customFormat="1">
      <c r="B4786" s="566"/>
      <c r="C4786" s="546"/>
      <c r="D4786" s="546"/>
      <c r="F4786" s="266"/>
      <c r="G4786" s="266"/>
      <c r="H4786" s="266"/>
    </row>
    <row r="4787" spans="2:8" s="319" customFormat="1">
      <c r="B4787" s="566"/>
      <c r="C4787" s="546"/>
      <c r="D4787" s="546"/>
      <c r="F4787" s="266"/>
      <c r="G4787" s="266"/>
      <c r="H4787" s="266"/>
    </row>
    <row r="4788" spans="2:8" s="319" customFormat="1">
      <c r="B4788" s="566"/>
      <c r="C4788" s="546"/>
      <c r="D4788" s="546"/>
      <c r="F4788" s="266"/>
      <c r="G4788" s="266"/>
      <c r="H4788" s="266"/>
    </row>
    <row r="4789" spans="2:8" s="319" customFormat="1">
      <c r="B4789" s="566"/>
      <c r="C4789" s="546"/>
      <c r="D4789" s="546"/>
      <c r="F4789" s="266"/>
      <c r="G4789" s="266"/>
      <c r="H4789" s="266"/>
    </row>
    <row r="4790" spans="2:8" s="319" customFormat="1">
      <c r="B4790" s="566"/>
      <c r="C4790" s="546"/>
      <c r="D4790" s="546"/>
      <c r="F4790" s="266"/>
      <c r="G4790" s="266"/>
      <c r="H4790" s="266"/>
    </row>
    <row r="4791" spans="2:8" s="319" customFormat="1">
      <c r="B4791" s="566"/>
      <c r="C4791" s="546"/>
      <c r="D4791" s="546"/>
      <c r="F4791" s="266"/>
      <c r="G4791" s="266"/>
      <c r="H4791" s="266"/>
    </row>
    <row r="4792" spans="2:8" s="319" customFormat="1">
      <c r="B4792" s="566"/>
      <c r="C4792" s="546"/>
      <c r="D4792" s="546"/>
      <c r="F4792" s="266"/>
      <c r="G4792" s="266"/>
      <c r="H4792" s="266"/>
    </row>
    <row r="4793" spans="2:8" s="319" customFormat="1">
      <c r="B4793" s="566"/>
      <c r="C4793" s="546"/>
      <c r="D4793" s="546"/>
      <c r="F4793" s="266"/>
      <c r="G4793" s="266"/>
      <c r="H4793" s="266"/>
    </row>
    <row r="4794" spans="2:8" s="319" customFormat="1">
      <c r="B4794" s="566"/>
      <c r="C4794" s="546"/>
      <c r="D4794" s="546"/>
      <c r="F4794" s="266"/>
      <c r="G4794" s="266"/>
      <c r="H4794" s="266"/>
    </row>
    <row r="4795" spans="2:8" s="319" customFormat="1">
      <c r="B4795" s="566"/>
      <c r="C4795" s="546"/>
      <c r="D4795" s="546"/>
      <c r="F4795" s="266"/>
      <c r="G4795" s="266"/>
      <c r="H4795" s="266"/>
    </row>
    <row r="4796" spans="2:8" s="319" customFormat="1">
      <c r="B4796" s="566"/>
      <c r="C4796" s="546"/>
      <c r="D4796" s="546"/>
      <c r="F4796" s="266"/>
      <c r="G4796" s="266"/>
      <c r="H4796" s="266"/>
    </row>
    <row r="4797" spans="2:8" s="319" customFormat="1">
      <c r="B4797" s="566"/>
      <c r="C4797" s="546"/>
      <c r="D4797" s="546"/>
      <c r="F4797" s="266"/>
      <c r="G4797" s="266"/>
      <c r="H4797" s="266"/>
    </row>
    <row r="4798" spans="2:8" s="319" customFormat="1">
      <c r="B4798" s="566"/>
      <c r="C4798" s="546"/>
      <c r="D4798" s="546"/>
      <c r="F4798" s="266"/>
      <c r="G4798" s="266"/>
      <c r="H4798" s="266"/>
    </row>
    <row r="4799" spans="2:8" s="319" customFormat="1">
      <c r="B4799" s="566"/>
      <c r="C4799" s="546"/>
      <c r="D4799" s="546"/>
      <c r="F4799" s="266"/>
      <c r="G4799" s="266"/>
      <c r="H4799" s="266"/>
    </row>
    <row r="4800" spans="2:8" s="319" customFormat="1">
      <c r="B4800" s="566"/>
      <c r="C4800" s="546"/>
      <c r="D4800" s="546"/>
      <c r="F4800" s="266"/>
      <c r="G4800" s="266"/>
      <c r="H4800" s="266"/>
    </row>
    <row r="4801" spans="2:8" s="319" customFormat="1">
      <c r="B4801" s="566"/>
      <c r="C4801" s="546"/>
      <c r="D4801" s="546"/>
      <c r="F4801" s="266"/>
      <c r="G4801" s="266"/>
      <c r="H4801" s="266"/>
    </row>
    <row r="4802" spans="2:8" s="319" customFormat="1">
      <c r="B4802" s="566"/>
      <c r="C4802" s="546"/>
      <c r="D4802" s="546"/>
      <c r="F4802" s="266"/>
      <c r="G4802" s="266"/>
      <c r="H4802" s="266"/>
    </row>
    <row r="4803" spans="2:8" s="319" customFormat="1">
      <c r="B4803" s="566"/>
      <c r="C4803" s="546"/>
      <c r="D4803" s="546"/>
      <c r="F4803" s="266"/>
      <c r="G4803" s="266"/>
      <c r="H4803" s="266"/>
    </row>
    <row r="4804" spans="2:8" s="319" customFormat="1">
      <c r="B4804" s="566"/>
      <c r="C4804" s="546"/>
      <c r="D4804" s="546"/>
      <c r="F4804" s="266"/>
      <c r="G4804" s="266"/>
      <c r="H4804" s="266"/>
    </row>
    <row r="4805" spans="2:8" s="319" customFormat="1">
      <c r="B4805" s="566"/>
      <c r="C4805" s="546"/>
      <c r="D4805" s="546"/>
      <c r="F4805" s="266"/>
      <c r="G4805" s="266"/>
      <c r="H4805" s="266"/>
    </row>
    <row r="4806" spans="2:8" s="319" customFormat="1">
      <c r="B4806" s="566"/>
      <c r="C4806" s="546"/>
      <c r="D4806" s="546"/>
      <c r="F4806" s="266"/>
      <c r="G4806" s="266"/>
      <c r="H4806" s="266"/>
    </row>
    <row r="4807" spans="2:8" s="319" customFormat="1">
      <c r="B4807" s="566"/>
      <c r="C4807" s="546"/>
      <c r="D4807" s="546"/>
      <c r="F4807" s="266"/>
      <c r="G4807" s="266"/>
      <c r="H4807" s="266"/>
    </row>
    <row r="4808" spans="2:8" s="319" customFormat="1">
      <c r="B4808" s="566"/>
      <c r="C4808" s="546"/>
      <c r="D4808" s="546"/>
      <c r="F4808" s="266"/>
      <c r="G4808" s="266"/>
      <c r="H4808" s="266"/>
    </row>
    <row r="4809" spans="2:8" s="319" customFormat="1">
      <c r="B4809" s="566"/>
      <c r="C4809" s="546"/>
      <c r="D4809" s="546"/>
      <c r="F4809" s="266"/>
      <c r="G4809" s="266"/>
      <c r="H4809" s="266"/>
    </row>
    <row r="4810" spans="2:8" s="319" customFormat="1">
      <c r="B4810" s="566"/>
      <c r="C4810" s="546"/>
      <c r="D4810" s="546"/>
      <c r="F4810" s="266"/>
      <c r="G4810" s="266"/>
      <c r="H4810" s="266"/>
    </row>
    <row r="4811" spans="2:8" s="319" customFormat="1">
      <c r="B4811" s="566"/>
      <c r="C4811" s="546"/>
      <c r="D4811" s="546"/>
      <c r="F4811" s="266"/>
      <c r="G4811" s="266"/>
      <c r="H4811" s="266"/>
    </row>
    <row r="4812" spans="2:8" s="319" customFormat="1">
      <c r="B4812" s="566"/>
      <c r="C4812" s="546"/>
      <c r="D4812" s="546"/>
      <c r="F4812" s="266"/>
      <c r="G4812" s="266"/>
      <c r="H4812" s="266"/>
    </row>
    <row r="4813" spans="2:8" s="319" customFormat="1">
      <c r="B4813" s="566"/>
      <c r="C4813" s="546"/>
      <c r="D4813" s="546"/>
      <c r="F4813" s="266"/>
      <c r="G4813" s="266"/>
      <c r="H4813" s="266"/>
    </row>
    <row r="4814" spans="2:8" s="319" customFormat="1">
      <c r="B4814" s="566"/>
      <c r="C4814" s="546"/>
      <c r="D4814" s="546"/>
      <c r="F4814" s="266"/>
      <c r="G4814" s="266"/>
      <c r="H4814" s="266"/>
    </row>
    <row r="4815" spans="2:8" s="319" customFormat="1">
      <c r="B4815" s="566"/>
      <c r="C4815" s="546"/>
      <c r="D4815" s="546"/>
      <c r="F4815" s="266"/>
      <c r="G4815" s="266"/>
      <c r="H4815" s="266"/>
    </row>
    <row r="4816" spans="2:8" s="319" customFormat="1">
      <c r="B4816" s="566"/>
      <c r="C4816" s="546"/>
      <c r="D4816" s="546"/>
      <c r="F4816" s="266"/>
      <c r="G4816" s="266"/>
      <c r="H4816" s="266"/>
    </row>
    <row r="4817" spans="2:8" s="319" customFormat="1">
      <c r="B4817" s="566"/>
      <c r="C4817" s="546"/>
      <c r="D4817" s="546"/>
      <c r="F4817" s="266"/>
      <c r="G4817" s="266"/>
      <c r="H4817" s="266"/>
    </row>
    <row r="4818" spans="2:8" s="319" customFormat="1">
      <c r="B4818" s="566"/>
      <c r="C4818" s="546"/>
      <c r="D4818" s="546"/>
      <c r="F4818" s="266"/>
      <c r="G4818" s="266"/>
      <c r="H4818" s="266"/>
    </row>
    <row r="4819" spans="2:8" s="319" customFormat="1">
      <c r="B4819" s="566"/>
      <c r="C4819" s="546"/>
      <c r="D4819" s="546"/>
      <c r="F4819" s="266"/>
      <c r="G4819" s="266"/>
      <c r="H4819" s="266"/>
    </row>
    <row r="4820" spans="2:8" s="319" customFormat="1">
      <c r="B4820" s="566"/>
      <c r="C4820" s="546"/>
      <c r="D4820" s="546"/>
      <c r="F4820" s="266"/>
      <c r="G4820" s="266"/>
      <c r="H4820" s="266"/>
    </row>
    <row r="4821" spans="2:8" s="319" customFormat="1">
      <c r="B4821" s="566"/>
      <c r="C4821" s="546"/>
      <c r="D4821" s="546"/>
      <c r="F4821" s="266"/>
      <c r="G4821" s="266"/>
      <c r="H4821" s="266"/>
    </row>
    <row r="4822" spans="2:8" s="319" customFormat="1">
      <c r="B4822" s="566"/>
      <c r="C4822" s="546"/>
      <c r="D4822" s="546"/>
      <c r="F4822" s="266"/>
      <c r="G4822" s="266"/>
      <c r="H4822" s="266"/>
    </row>
    <row r="4823" spans="2:8" s="319" customFormat="1">
      <c r="B4823" s="566"/>
      <c r="C4823" s="546"/>
      <c r="D4823" s="546"/>
      <c r="F4823" s="266"/>
      <c r="G4823" s="266"/>
      <c r="H4823" s="266"/>
    </row>
    <row r="4824" spans="2:8" s="319" customFormat="1">
      <c r="B4824" s="566"/>
      <c r="C4824" s="546"/>
      <c r="D4824" s="546"/>
      <c r="F4824" s="266"/>
      <c r="G4824" s="266"/>
      <c r="H4824" s="266"/>
    </row>
    <row r="4825" spans="2:8" s="319" customFormat="1">
      <c r="B4825" s="566"/>
      <c r="C4825" s="546"/>
      <c r="D4825" s="546"/>
      <c r="F4825" s="266"/>
      <c r="G4825" s="266"/>
      <c r="H4825" s="266"/>
    </row>
    <row r="4826" spans="2:8" s="319" customFormat="1">
      <c r="B4826" s="566"/>
      <c r="C4826" s="546"/>
      <c r="D4826" s="546"/>
      <c r="F4826" s="266"/>
      <c r="G4826" s="266"/>
      <c r="H4826" s="266"/>
    </row>
    <row r="4827" spans="2:8" s="319" customFormat="1">
      <c r="B4827" s="566"/>
      <c r="C4827" s="546"/>
      <c r="D4827" s="546"/>
      <c r="F4827" s="266"/>
      <c r="G4827" s="266"/>
      <c r="H4827" s="266"/>
    </row>
    <row r="4828" spans="2:8" s="319" customFormat="1">
      <c r="B4828" s="566"/>
      <c r="C4828" s="546"/>
      <c r="D4828" s="546"/>
      <c r="F4828" s="266"/>
      <c r="G4828" s="266"/>
      <c r="H4828" s="266"/>
    </row>
    <row r="4829" spans="2:8" s="319" customFormat="1">
      <c r="B4829" s="566"/>
      <c r="C4829" s="546"/>
      <c r="D4829" s="546"/>
      <c r="F4829" s="266"/>
      <c r="G4829" s="266"/>
      <c r="H4829" s="266"/>
    </row>
    <row r="4830" spans="2:8" s="319" customFormat="1">
      <c r="B4830" s="566"/>
      <c r="C4830" s="546"/>
      <c r="D4830" s="546"/>
      <c r="F4830" s="266"/>
      <c r="G4830" s="266"/>
      <c r="H4830" s="266"/>
    </row>
    <row r="4831" spans="2:8" s="319" customFormat="1">
      <c r="B4831" s="566"/>
      <c r="C4831" s="546"/>
      <c r="D4831" s="546"/>
      <c r="F4831" s="266"/>
      <c r="G4831" s="266"/>
      <c r="H4831" s="266"/>
    </row>
    <row r="4832" spans="2:8" s="319" customFormat="1">
      <c r="B4832" s="566"/>
      <c r="C4832" s="546"/>
      <c r="D4832" s="546"/>
      <c r="F4832" s="266"/>
      <c r="G4832" s="266"/>
      <c r="H4832" s="266"/>
    </row>
    <row r="4833" spans="2:8" s="319" customFormat="1">
      <c r="B4833" s="566"/>
      <c r="C4833" s="546"/>
      <c r="D4833" s="546"/>
      <c r="F4833" s="266"/>
      <c r="G4833" s="266"/>
      <c r="H4833" s="266"/>
    </row>
    <row r="4834" spans="2:8" s="319" customFormat="1">
      <c r="B4834" s="566"/>
      <c r="C4834" s="546"/>
      <c r="D4834" s="546"/>
      <c r="F4834" s="266"/>
      <c r="G4834" s="266"/>
      <c r="H4834" s="266"/>
    </row>
    <row r="4835" spans="2:8" s="319" customFormat="1">
      <c r="B4835" s="566"/>
      <c r="C4835" s="546"/>
      <c r="D4835" s="546"/>
      <c r="F4835" s="266"/>
      <c r="G4835" s="266"/>
      <c r="H4835" s="266"/>
    </row>
    <row r="4836" spans="2:8" s="319" customFormat="1">
      <c r="B4836" s="566"/>
      <c r="C4836" s="546"/>
      <c r="D4836" s="546"/>
      <c r="F4836" s="266"/>
      <c r="G4836" s="266"/>
      <c r="H4836" s="266"/>
    </row>
    <row r="4837" spans="2:8" s="319" customFormat="1">
      <c r="B4837" s="566"/>
      <c r="C4837" s="546"/>
      <c r="D4837" s="546"/>
      <c r="F4837" s="266"/>
      <c r="G4837" s="266"/>
      <c r="H4837" s="266"/>
    </row>
    <row r="4838" spans="2:8" s="319" customFormat="1">
      <c r="B4838" s="566"/>
      <c r="C4838" s="546"/>
      <c r="D4838" s="546"/>
      <c r="F4838" s="266"/>
      <c r="G4838" s="266"/>
      <c r="H4838" s="266"/>
    </row>
    <row r="4839" spans="2:8" s="319" customFormat="1">
      <c r="B4839" s="566"/>
      <c r="C4839" s="546"/>
      <c r="D4839" s="546"/>
      <c r="F4839" s="266"/>
      <c r="G4839" s="266"/>
      <c r="H4839" s="266"/>
    </row>
    <row r="4840" spans="2:8" s="319" customFormat="1">
      <c r="B4840" s="566"/>
      <c r="C4840" s="546"/>
      <c r="D4840" s="546"/>
      <c r="F4840" s="266"/>
      <c r="G4840" s="266"/>
      <c r="H4840" s="266"/>
    </row>
    <row r="4841" spans="2:8" s="319" customFormat="1">
      <c r="B4841" s="566"/>
      <c r="C4841" s="546"/>
      <c r="D4841" s="546"/>
      <c r="F4841" s="266"/>
      <c r="G4841" s="266"/>
      <c r="H4841" s="266"/>
    </row>
    <row r="4842" spans="2:8" s="319" customFormat="1">
      <c r="B4842" s="566"/>
      <c r="C4842" s="546"/>
      <c r="D4842" s="546"/>
      <c r="F4842" s="266"/>
      <c r="G4842" s="266"/>
      <c r="H4842" s="266"/>
    </row>
    <row r="4843" spans="2:8" s="319" customFormat="1">
      <c r="B4843" s="566"/>
      <c r="C4843" s="546"/>
      <c r="D4843" s="546"/>
      <c r="F4843" s="266"/>
      <c r="G4843" s="266"/>
      <c r="H4843" s="266"/>
    </row>
    <row r="4844" spans="2:8" s="319" customFormat="1">
      <c r="B4844" s="566"/>
      <c r="C4844" s="546"/>
      <c r="D4844" s="546"/>
      <c r="F4844" s="266"/>
      <c r="G4844" s="266"/>
      <c r="H4844" s="266"/>
    </row>
    <row r="4845" spans="2:8" s="319" customFormat="1">
      <c r="B4845" s="566"/>
      <c r="C4845" s="546"/>
      <c r="D4845" s="546"/>
      <c r="F4845" s="266"/>
      <c r="G4845" s="266"/>
      <c r="H4845" s="266"/>
    </row>
    <row r="4846" spans="2:8" s="319" customFormat="1">
      <c r="B4846" s="566"/>
      <c r="C4846" s="546"/>
      <c r="D4846" s="546"/>
      <c r="F4846" s="266"/>
      <c r="G4846" s="266"/>
      <c r="H4846" s="266"/>
    </row>
    <row r="4847" spans="2:8" s="319" customFormat="1">
      <c r="B4847" s="566"/>
      <c r="C4847" s="546"/>
      <c r="D4847" s="546"/>
      <c r="F4847" s="266"/>
      <c r="G4847" s="266"/>
      <c r="H4847" s="266"/>
    </row>
    <row r="4848" spans="2:8" s="319" customFormat="1">
      <c r="B4848" s="566"/>
      <c r="C4848" s="546"/>
      <c r="D4848" s="546"/>
      <c r="F4848" s="266"/>
      <c r="G4848" s="266"/>
      <c r="H4848" s="266"/>
    </row>
    <row r="4849" spans="2:8" s="319" customFormat="1">
      <c r="B4849" s="566"/>
      <c r="C4849" s="546"/>
      <c r="D4849" s="546"/>
      <c r="F4849" s="266"/>
      <c r="G4849" s="266"/>
      <c r="H4849" s="266"/>
    </row>
    <row r="4850" spans="2:8" s="319" customFormat="1">
      <c r="B4850" s="566"/>
      <c r="C4850" s="546"/>
      <c r="D4850" s="546"/>
      <c r="F4850" s="266"/>
      <c r="G4850" s="266"/>
      <c r="H4850" s="266"/>
    </row>
    <row r="4851" spans="2:8" s="319" customFormat="1">
      <c r="B4851" s="566"/>
      <c r="C4851" s="546"/>
      <c r="D4851" s="546"/>
      <c r="F4851" s="266"/>
      <c r="G4851" s="266"/>
      <c r="H4851" s="266"/>
    </row>
    <row r="4852" spans="2:8" s="319" customFormat="1">
      <c r="B4852" s="566"/>
      <c r="C4852" s="546"/>
      <c r="D4852" s="546"/>
      <c r="F4852" s="266"/>
      <c r="G4852" s="266"/>
      <c r="H4852" s="266"/>
    </row>
    <row r="4853" spans="2:8" s="319" customFormat="1">
      <c r="B4853" s="566"/>
      <c r="C4853" s="546"/>
      <c r="D4853" s="546"/>
      <c r="F4853" s="266"/>
      <c r="G4853" s="266"/>
      <c r="H4853" s="266"/>
    </row>
    <row r="4854" spans="2:8" s="319" customFormat="1">
      <c r="B4854" s="566"/>
      <c r="C4854" s="546"/>
      <c r="D4854" s="546"/>
      <c r="F4854" s="266"/>
      <c r="G4854" s="266"/>
      <c r="H4854" s="266"/>
    </row>
    <row r="4855" spans="2:8" s="319" customFormat="1">
      <c r="B4855" s="566"/>
      <c r="C4855" s="546"/>
      <c r="D4855" s="546"/>
      <c r="F4855" s="266"/>
      <c r="G4855" s="266"/>
      <c r="H4855" s="266"/>
    </row>
    <row r="4856" spans="2:8" s="319" customFormat="1">
      <c r="B4856" s="566"/>
      <c r="C4856" s="546"/>
      <c r="D4856" s="546"/>
      <c r="F4856" s="266"/>
      <c r="G4856" s="266"/>
      <c r="H4856" s="266"/>
    </row>
    <row r="4857" spans="2:8" s="319" customFormat="1">
      <c r="B4857" s="566"/>
      <c r="C4857" s="546"/>
      <c r="D4857" s="546"/>
      <c r="F4857" s="266"/>
      <c r="G4857" s="266"/>
      <c r="H4857" s="266"/>
    </row>
    <row r="4858" spans="2:8" s="319" customFormat="1">
      <c r="B4858" s="566"/>
      <c r="C4858" s="546"/>
      <c r="D4858" s="546"/>
      <c r="F4858" s="266"/>
      <c r="G4858" s="266"/>
      <c r="H4858" s="266"/>
    </row>
    <row r="4859" spans="2:8" s="319" customFormat="1">
      <c r="B4859" s="566"/>
      <c r="C4859" s="546"/>
      <c r="D4859" s="546"/>
      <c r="F4859" s="266"/>
      <c r="G4859" s="266"/>
      <c r="H4859" s="266"/>
    </row>
    <row r="4860" spans="2:8" s="319" customFormat="1">
      <c r="B4860" s="566"/>
      <c r="C4860" s="546"/>
      <c r="D4860" s="546"/>
      <c r="F4860" s="266"/>
      <c r="G4860" s="266"/>
      <c r="H4860" s="266"/>
    </row>
    <row r="4861" spans="2:8" s="319" customFormat="1">
      <c r="B4861" s="566"/>
      <c r="C4861" s="546"/>
      <c r="D4861" s="546"/>
      <c r="F4861" s="266"/>
      <c r="G4861" s="266"/>
      <c r="H4861" s="266"/>
    </row>
    <row r="4862" spans="2:8" s="319" customFormat="1">
      <c r="B4862" s="566"/>
      <c r="C4862" s="546"/>
      <c r="D4862" s="546"/>
      <c r="F4862" s="266"/>
      <c r="G4862" s="266"/>
      <c r="H4862" s="266"/>
    </row>
    <row r="4863" spans="2:8" s="319" customFormat="1">
      <c r="B4863" s="566"/>
      <c r="C4863" s="546"/>
      <c r="D4863" s="546"/>
      <c r="F4863" s="266"/>
      <c r="G4863" s="266"/>
      <c r="H4863" s="266"/>
    </row>
    <row r="4864" spans="2:8" s="319" customFormat="1">
      <c r="B4864" s="566"/>
      <c r="C4864" s="546"/>
      <c r="D4864" s="546"/>
      <c r="F4864" s="266"/>
      <c r="G4864" s="266"/>
      <c r="H4864" s="266"/>
    </row>
    <row r="4865" spans="2:8" s="319" customFormat="1">
      <c r="B4865" s="566"/>
      <c r="C4865" s="546"/>
      <c r="D4865" s="546"/>
      <c r="F4865" s="266"/>
      <c r="G4865" s="266"/>
      <c r="H4865" s="266"/>
    </row>
    <row r="4866" spans="2:8" s="319" customFormat="1">
      <c r="B4866" s="566"/>
      <c r="C4866" s="546"/>
      <c r="D4866" s="546"/>
      <c r="F4866" s="266"/>
      <c r="G4866" s="266"/>
      <c r="H4866" s="266"/>
    </row>
    <row r="4867" spans="2:8" s="319" customFormat="1">
      <c r="B4867" s="566"/>
      <c r="C4867" s="546"/>
      <c r="D4867" s="546"/>
      <c r="F4867" s="266"/>
      <c r="G4867" s="266"/>
      <c r="H4867" s="266"/>
    </row>
    <row r="4868" spans="2:8" s="319" customFormat="1">
      <c r="B4868" s="566"/>
      <c r="C4868" s="546"/>
      <c r="D4868" s="546"/>
      <c r="F4868" s="266"/>
      <c r="G4868" s="266"/>
      <c r="H4868" s="266"/>
    </row>
    <row r="4869" spans="2:8" s="319" customFormat="1">
      <c r="B4869" s="566"/>
      <c r="C4869" s="546"/>
      <c r="D4869" s="546"/>
      <c r="F4869" s="266"/>
      <c r="G4869" s="266"/>
      <c r="H4869" s="266"/>
    </row>
    <row r="4870" spans="2:8" s="319" customFormat="1">
      <c r="B4870" s="566"/>
      <c r="C4870" s="546"/>
      <c r="D4870" s="546"/>
      <c r="F4870" s="266"/>
      <c r="G4870" s="266"/>
      <c r="H4870" s="266"/>
    </row>
    <row r="4871" spans="2:8" s="319" customFormat="1">
      <c r="B4871" s="566"/>
      <c r="C4871" s="546"/>
      <c r="D4871" s="546"/>
      <c r="F4871" s="266"/>
      <c r="G4871" s="266"/>
      <c r="H4871" s="266"/>
    </row>
    <row r="4872" spans="2:8" s="319" customFormat="1">
      <c r="B4872" s="566"/>
      <c r="C4872" s="546"/>
      <c r="D4872" s="546"/>
      <c r="F4872" s="266"/>
      <c r="G4872" s="266"/>
      <c r="H4872" s="266"/>
    </row>
    <row r="4873" spans="2:8" s="319" customFormat="1">
      <c r="B4873" s="566"/>
      <c r="C4873" s="546"/>
      <c r="D4873" s="546"/>
      <c r="F4873" s="266"/>
      <c r="G4873" s="266"/>
      <c r="H4873" s="266"/>
    </row>
    <row r="4874" spans="2:8" s="319" customFormat="1">
      <c r="B4874" s="566"/>
      <c r="C4874" s="546"/>
      <c r="D4874" s="546"/>
      <c r="F4874" s="266"/>
      <c r="G4874" s="266"/>
      <c r="H4874" s="266"/>
    </row>
    <row r="4875" spans="2:8" s="319" customFormat="1">
      <c r="B4875" s="566"/>
      <c r="C4875" s="546"/>
      <c r="D4875" s="546"/>
      <c r="F4875" s="266"/>
      <c r="G4875" s="266"/>
      <c r="H4875" s="266"/>
    </row>
    <row r="4876" spans="2:8" s="319" customFormat="1">
      <c r="B4876" s="566"/>
      <c r="C4876" s="546"/>
      <c r="D4876" s="546"/>
      <c r="F4876" s="266"/>
      <c r="G4876" s="266"/>
      <c r="H4876" s="266"/>
    </row>
    <row r="4877" spans="2:8" s="319" customFormat="1">
      <c r="B4877" s="566"/>
      <c r="C4877" s="546"/>
      <c r="D4877" s="546"/>
      <c r="F4877" s="266"/>
      <c r="G4877" s="266"/>
      <c r="H4877" s="266"/>
    </row>
    <row r="4878" spans="2:8" s="319" customFormat="1">
      <c r="B4878" s="566"/>
      <c r="C4878" s="546"/>
      <c r="D4878" s="546"/>
      <c r="F4878" s="266"/>
      <c r="G4878" s="266"/>
      <c r="H4878" s="266"/>
    </row>
    <row r="4879" spans="2:8" s="319" customFormat="1">
      <c r="B4879" s="566"/>
      <c r="C4879" s="546"/>
      <c r="D4879" s="546"/>
      <c r="F4879" s="266"/>
      <c r="G4879" s="266"/>
      <c r="H4879" s="266"/>
    </row>
    <row r="4880" spans="2:8" s="319" customFormat="1">
      <c r="B4880" s="566"/>
      <c r="C4880" s="546"/>
      <c r="D4880" s="546"/>
      <c r="F4880" s="266"/>
      <c r="G4880" s="266"/>
      <c r="H4880" s="266"/>
    </row>
    <row r="4881" spans="2:8" s="319" customFormat="1">
      <c r="B4881" s="566"/>
      <c r="C4881" s="546"/>
      <c r="D4881" s="546"/>
      <c r="F4881" s="266"/>
      <c r="G4881" s="266"/>
      <c r="H4881" s="266"/>
    </row>
    <row r="4882" spans="2:8" s="319" customFormat="1">
      <c r="B4882" s="566"/>
      <c r="C4882" s="546"/>
      <c r="D4882" s="546"/>
      <c r="F4882" s="266"/>
      <c r="G4882" s="266"/>
      <c r="H4882" s="266"/>
    </row>
    <row r="4883" spans="2:8" s="319" customFormat="1">
      <c r="B4883" s="566"/>
      <c r="C4883" s="546"/>
      <c r="D4883" s="546"/>
      <c r="F4883" s="266"/>
      <c r="G4883" s="266"/>
      <c r="H4883" s="266"/>
    </row>
  </sheetData>
  <sortState xmlns:xlrd2="http://schemas.microsoft.com/office/spreadsheetml/2017/richdata2" ref="B15:G1107">
    <sortCondition ref="C15:C1107"/>
    <sortCondition ref="D15:D1107"/>
    <sortCondition ref="F15:F1107"/>
  </sortState>
  <mergeCells count="5">
    <mergeCell ref="A1:G1"/>
    <mergeCell ref="A3:G3"/>
    <mergeCell ref="A4:G4"/>
    <mergeCell ref="A5:G5"/>
    <mergeCell ref="A2:G2"/>
  </mergeCells>
  <printOptions horizontalCentered="1"/>
  <pageMargins left="0.5" right="0.5" top="1" bottom="0.1" header="0.5" footer="0.38"/>
  <pageSetup fitToHeight="0" orientation="portrait" r:id="rId1"/>
  <headerFooter alignWithMargins="0">
    <oddHeader>&amp;RKY PSC Case No. 2021-00183
Staff 3-034
Attachment  A
Page &amp;P of &amp;N</oddHeader>
  </headerFooter>
  <ignoredErrors>
    <ignoredError sqref="C13:G13"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
  <sheetViews>
    <sheetView workbookViewId="0"/>
  </sheetViews>
  <sheetFormatPr defaultRowHeight="15.4"/>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tabColor rgb="FF00B050"/>
  </sheetPr>
  <dimension ref="A1:H91"/>
  <sheetViews>
    <sheetView zoomScaleNormal="100" zoomScaleSheetLayoutView="100" workbookViewId="0">
      <selection activeCell="H2" sqref="H2"/>
    </sheetView>
  </sheetViews>
  <sheetFormatPr defaultColWidth="8.88671875" defaultRowHeight="12.75"/>
  <cols>
    <col min="1" max="1" width="5.21875" style="358" customWidth="1"/>
    <col min="2" max="2" width="40.6640625" style="357" bestFit="1" customWidth="1"/>
    <col min="3" max="3" width="11.21875" style="356" customWidth="1"/>
    <col min="4" max="4" width="7.21875" style="359" customWidth="1"/>
    <col min="5" max="5" width="14.21875" style="356" customWidth="1"/>
    <col min="6" max="6" width="8.88671875" style="357"/>
    <col min="7" max="8" width="10" style="357" bestFit="1" customWidth="1"/>
    <col min="9" max="16384" width="8.88671875" style="357"/>
  </cols>
  <sheetData>
    <row r="1" spans="1:8" ht="14.25">
      <c r="A1" s="627" t="str">
        <f>'(WP) Instructions &amp; Input'!B2</f>
        <v>COLUMBIA GAS OF KENTUCKY, INC.</v>
      </c>
      <c r="B1" s="627"/>
      <c r="C1" s="627"/>
      <c r="D1" s="627"/>
      <c r="E1" s="627"/>
      <c r="F1" s="360"/>
      <c r="G1" s="360"/>
      <c r="H1" s="614" t="s">
        <v>392</v>
      </c>
    </row>
    <row r="2" spans="1:8" ht="14.25">
      <c r="A2" s="627" t="str">
        <f>'(WP) Instructions &amp; Input'!B9</f>
        <v>CASE NO. 2021-00183</v>
      </c>
      <c r="B2" s="627"/>
      <c r="C2" s="627"/>
      <c r="D2" s="627"/>
      <c r="E2" s="627"/>
      <c r="F2" s="360"/>
      <c r="G2" s="360"/>
      <c r="H2" s="615" t="s">
        <v>394</v>
      </c>
    </row>
    <row r="3" spans="1:8" ht="14.25">
      <c r="A3" s="628" t="str">
        <f>'(WP) Instructions &amp; Input'!B3</f>
        <v>CASH WORKING CAPITAL</v>
      </c>
      <c r="B3" s="628"/>
      <c r="C3" s="628"/>
      <c r="D3" s="628"/>
      <c r="E3" s="628"/>
      <c r="F3" s="361"/>
      <c r="G3" s="361"/>
      <c r="H3" s="614" t="s">
        <v>393</v>
      </c>
    </row>
    <row r="4" spans="1:8" ht="13.15">
      <c r="A4" s="629" t="s">
        <v>310</v>
      </c>
      <c r="B4" s="629"/>
      <c r="C4" s="629"/>
      <c r="D4" s="629"/>
      <c r="E4" s="629"/>
      <c r="F4" s="361"/>
      <c r="G4" s="361"/>
      <c r="H4" s="361"/>
    </row>
    <row r="5" spans="1:8" ht="13.15">
      <c r="A5" s="629" t="str">
        <f>'(WP) Instructions &amp; Input'!B4</f>
        <v>TME:  DECEMBER 31, 2019</v>
      </c>
      <c r="B5" s="629"/>
      <c r="C5" s="629"/>
      <c r="D5" s="629"/>
      <c r="E5" s="629"/>
      <c r="F5" s="362"/>
      <c r="G5" s="362"/>
      <c r="H5" s="362"/>
    </row>
    <row r="6" spans="1:8" ht="13.15">
      <c r="A6" s="596"/>
      <c r="B6" s="596"/>
      <c r="C6" s="596"/>
      <c r="D6" s="596"/>
      <c r="E6" s="596"/>
      <c r="F6" s="362"/>
      <c r="G6" s="362"/>
      <c r="H6" s="362"/>
    </row>
    <row r="7" spans="1:8" ht="13.15">
      <c r="A7" s="596"/>
      <c r="B7" s="596"/>
      <c r="C7" s="596"/>
      <c r="D7" s="596"/>
      <c r="E7" s="601" t="str">
        <f>'(WP) Instructions &amp; Input'!$B$11</f>
        <v>Attachment KLJ-CWC-1</v>
      </c>
      <c r="F7" s="362"/>
      <c r="G7" s="362"/>
      <c r="H7" s="362"/>
    </row>
    <row r="8" spans="1:8" ht="13.15">
      <c r="A8" s="596"/>
      <c r="B8" s="596"/>
      <c r="C8" s="596"/>
      <c r="D8" s="596"/>
      <c r="E8" s="601" t="s">
        <v>343</v>
      </c>
      <c r="F8" s="362"/>
      <c r="G8" s="362"/>
      <c r="H8" s="362"/>
    </row>
    <row r="9" spans="1:8" ht="13.15">
      <c r="A9" s="596"/>
      <c r="B9" s="596"/>
      <c r="C9" s="596"/>
      <c r="D9" s="596"/>
      <c r="E9" s="597" t="str">
        <f>'(WP) Instructions &amp; Input'!$B$12</f>
        <v>WITNESS: JOHNSON</v>
      </c>
      <c r="F9" s="362"/>
      <c r="G9" s="362"/>
      <c r="H9" s="362"/>
    </row>
    <row r="10" spans="1:8">
      <c r="A10" s="363"/>
      <c r="B10" s="363"/>
      <c r="C10" s="363"/>
      <c r="D10" s="363"/>
      <c r="E10" s="363"/>
      <c r="F10" s="363"/>
      <c r="G10" s="363"/>
      <c r="H10" s="363"/>
    </row>
    <row r="11" spans="1:8">
      <c r="A11" s="357"/>
      <c r="C11" s="357"/>
      <c r="D11" s="356"/>
      <c r="E11" s="357"/>
      <c r="F11" s="359"/>
      <c r="H11" s="356"/>
    </row>
    <row r="12" spans="1:8" ht="13.15">
      <c r="A12" s="595" t="s">
        <v>12</v>
      </c>
      <c r="B12" s="595"/>
      <c r="C12" s="364" t="s">
        <v>205</v>
      </c>
      <c r="D12" s="365" t="s">
        <v>199</v>
      </c>
      <c r="E12" s="364" t="s">
        <v>77</v>
      </c>
    </row>
    <row r="13" spans="1:8" ht="13.15">
      <c r="A13" s="366" t="s">
        <v>110</v>
      </c>
      <c r="B13" s="366" t="s">
        <v>89</v>
      </c>
      <c r="C13" s="367" t="s">
        <v>16</v>
      </c>
      <c r="D13" s="368" t="s">
        <v>13</v>
      </c>
      <c r="E13" s="367" t="s">
        <v>205</v>
      </c>
    </row>
    <row r="14" spans="1:8">
      <c r="A14" s="598"/>
      <c r="B14" s="369" t="s">
        <v>18</v>
      </c>
      <c r="C14" s="370" t="s">
        <v>19</v>
      </c>
      <c r="D14" s="371" t="s">
        <v>20</v>
      </c>
      <c r="E14" s="372" t="s">
        <v>206</v>
      </c>
      <c r="G14" s="373"/>
    </row>
    <row r="15" spans="1:8">
      <c r="A15" s="598"/>
      <c r="B15" s="369"/>
      <c r="C15" s="372" t="s">
        <v>23</v>
      </c>
      <c r="D15" s="371"/>
      <c r="E15" s="372" t="s">
        <v>23</v>
      </c>
      <c r="G15" s="374"/>
      <c r="H15" s="374"/>
    </row>
    <row r="16" spans="1:8" ht="20.100000000000001" customHeight="1">
      <c r="A16" s="598">
        <v>1</v>
      </c>
      <c r="B16" s="357" t="s">
        <v>207</v>
      </c>
      <c r="C16" s="375">
        <f>'Sh 3a - Coll-Lag'!G19-'Sh 3c - Bill Lag'!C17-'Sh 3c - Bill Lag'!C18</f>
        <v>101730470.34</v>
      </c>
      <c r="D16" s="263">
        <f>'(WP) 3c Bill Lag DIS'!E267</f>
        <v>1.4484126984126984</v>
      </c>
      <c r="E16" s="375">
        <f>D16*C16</f>
        <v>147347705.05595237</v>
      </c>
      <c r="F16" s="376"/>
      <c r="G16" s="374"/>
      <c r="H16" s="374"/>
    </row>
    <row r="17" spans="1:5" ht="20.100000000000001" customHeight="1">
      <c r="A17" s="598">
        <f>A16+1</f>
        <v>2</v>
      </c>
      <c r="B17" s="357" t="s">
        <v>216</v>
      </c>
      <c r="C17" s="375">
        <f>'(WP) 3c Bill Lag GTS'!E1430</f>
        <v>8174782.5100000044</v>
      </c>
      <c r="D17" s="263">
        <f>ROUND(+E17/C17,2)</f>
        <v>11.39</v>
      </c>
      <c r="E17" s="375">
        <f>'(WP) 3c Bill Lag GTS'!F1430</f>
        <v>93120748.729999974</v>
      </c>
    </row>
    <row r="18" spans="1:5" ht="20.100000000000001" customHeight="1">
      <c r="A18" s="598">
        <f>A17+1</f>
        <v>3</v>
      </c>
      <c r="B18" s="357" t="s">
        <v>217</v>
      </c>
      <c r="C18" s="377">
        <f>'(WP) 3c Bill Lag GMB'!F497</f>
        <v>1964780.2200000009</v>
      </c>
      <c r="D18" s="264">
        <f>ROUND(+E18/C18,2)</f>
        <v>4.6900000000000004</v>
      </c>
      <c r="E18" s="377">
        <f>'(WP) 3c Bill Lag GMB'!G497</f>
        <v>9216529.4799999986</v>
      </c>
    </row>
    <row r="19" spans="1:5" ht="20.100000000000001" customHeight="1">
      <c r="A19" s="598">
        <f>A18+1</f>
        <v>4</v>
      </c>
      <c r="B19" s="378"/>
      <c r="C19" s="379">
        <f>SUM(C16:C18)</f>
        <v>111870033.07000001</v>
      </c>
      <c r="E19" s="379">
        <f>SUM(E16:E18)</f>
        <v>249684983.26595232</v>
      </c>
    </row>
    <row r="20" spans="1:5" ht="23.1" customHeight="1">
      <c r="A20" s="598">
        <f>A19+1</f>
        <v>5</v>
      </c>
      <c r="B20" s="378" t="s">
        <v>208</v>
      </c>
      <c r="D20" s="265">
        <f>ROUND($E$19/$C$19,2)</f>
        <v>2.23</v>
      </c>
    </row>
    <row r="21" spans="1:5">
      <c r="A21" s="357"/>
    </row>
    <row r="22" spans="1:5" ht="14.25">
      <c r="A22" s="357"/>
      <c r="D22" s="265"/>
    </row>
    <row r="23" spans="1:5">
      <c r="A23" s="357"/>
    </row>
    <row r="24" spans="1:5">
      <c r="A24" s="357"/>
    </row>
    <row r="25" spans="1:5">
      <c r="A25" s="357"/>
    </row>
    <row r="26" spans="1:5">
      <c r="A26" s="357"/>
    </row>
    <row r="27" spans="1:5">
      <c r="A27" s="357"/>
    </row>
    <row r="28" spans="1:5">
      <c r="A28" s="357"/>
    </row>
    <row r="29" spans="1:5">
      <c r="A29" s="357"/>
    </row>
    <row r="30" spans="1:5">
      <c r="A30" s="357"/>
    </row>
    <row r="31" spans="1:5">
      <c r="A31" s="357"/>
    </row>
    <row r="32" spans="1:5">
      <c r="A32" s="357"/>
    </row>
    <row r="33" spans="1:1">
      <c r="A33" s="357"/>
    </row>
    <row r="34" spans="1:1">
      <c r="A34" s="357"/>
    </row>
    <row r="35" spans="1:1">
      <c r="A35" s="357"/>
    </row>
    <row r="36" spans="1:1">
      <c r="A36" s="357"/>
    </row>
    <row r="37" spans="1:1">
      <c r="A37" s="357"/>
    </row>
    <row r="38" spans="1:1">
      <c r="A38" s="357"/>
    </row>
    <row r="39" spans="1:1">
      <c r="A39" s="357"/>
    </row>
    <row r="40" spans="1:1">
      <c r="A40" s="357"/>
    </row>
    <row r="41" spans="1:1">
      <c r="A41" s="357"/>
    </row>
    <row r="42" spans="1:1">
      <c r="A42" s="357"/>
    </row>
    <row r="43" spans="1:1">
      <c r="A43" s="357"/>
    </row>
    <row r="44" spans="1:1">
      <c r="A44" s="357"/>
    </row>
    <row r="45" spans="1:1">
      <c r="A45" s="357"/>
    </row>
    <row r="46" spans="1:1">
      <c r="A46" s="357"/>
    </row>
    <row r="47" spans="1:1">
      <c r="A47" s="357"/>
    </row>
    <row r="48" spans="1:1">
      <c r="A48" s="357"/>
    </row>
    <row r="49" spans="1:1">
      <c r="A49" s="357"/>
    </row>
    <row r="50" spans="1:1">
      <c r="A50" s="357"/>
    </row>
    <row r="51" spans="1:1">
      <c r="A51" s="357"/>
    </row>
    <row r="52" spans="1:1">
      <c r="A52" s="357"/>
    </row>
    <row r="53" spans="1:1">
      <c r="A53" s="357"/>
    </row>
    <row r="54" spans="1:1">
      <c r="A54" s="357"/>
    </row>
    <row r="55" spans="1:1">
      <c r="A55" s="357"/>
    </row>
    <row r="56" spans="1:1">
      <c r="A56" s="357"/>
    </row>
    <row r="57" spans="1:1">
      <c r="A57" s="357"/>
    </row>
    <row r="58" spans="1:1">
      <c r="A58" s="357"/>
    </row>
    <row r="59" spans="1:1">
      <c r="A59" s="357"/>
    </row>
    <row r="60" spans="1:1">
      <c r="A60" s="357"/>
    </row>
    <row r="61" spans="1:1">
      <c r="A61" s="357"/>
    </row>
    <row r="62" spans="1:1">
      <c r="A62" s="357"/>
    </row>
    <row r="63" spans="1:1">
      <c r="A63" s="357"/>
    </row>
    <row r="64" spans="1:1">
      <c r="A64" s="357"/>
    </row>
    <row r="65" spans="1:1">
      <c r="A65" s="357"/>
    </row>
    <row r="66" spans="1:1">
      <c r="A66" s="357"/>
    </row>
    <row r="67" spans="1:1">
      <c r="A67" s="357"/>
    </row>
    <row r="68" spans="1:1">
      <c r="A68" s="357"/>
    </row>
    <row r="69" spans="1:1">
      <c r="A69" s="357"/>
    </row>
    <row r="70" spans="1:1">
      <c r="A70" s="357"/>
    </row>
    <row r="71" spans="1:1">
      <c r="A71" s="357"/>
    </row>
    <row r="72" spans="1:1">
      <c r="A72" s="357"/>
    </row>
    <row r="73" spans="1:1">
      <c r="A73" s="357"/>
    </row>
    <row r="74" spans="1:1">
      <c r="A74" s="357"/>
    </row>
    <row r="75" spans="1:1">
      <c r="A75" s="357"/>
    </row>
    <row r="76" spans="1:1">
      <c r="A76" s="357"/>
    </row>
    <row r="77" spans="1:1">
      <c r="A77" s="357"/>
    </row>
    <row r="78" spans="1:1">
      <c r="A78" s="357"/>
    </row>
    <row r="79" spans="1:1">
      <c r="A79" s="357"/>
    </row>
    <row r="80" spans="1:1">
      <c r="A80" s="357"/>
    </row>
    <row r="81" spans="1:1">
      <c r="A81" s="357"/>
    </row>
    <row r="82" spans="1:1">
      <c r="A82" s="357"/>
    </row>
    <row r="83" spans="1:1">
      <c r="A83" s="357"/>
    </row>
    <row r="84" spans="1:1">
      <c r="A84" s="357"/>
    </row>
    <row r="85" spans="1:1">
      <c r="A85" s="357"/>
    </row>
    <row r="86" spans="1:1">
      <c r="A86" s="357"/>
    </row>
    <row r="87" spans="1:1">
      <c r="A87" s="357"/>
    </row>
    <row r="88" spans="1:1">
      <c r="A88" s="357"/>
    </row>
    <row r="89" spans="1:1">
      <c r="A89" s="357"/>
    </row>
    <row r="90" spans="1:1">
      <c r="A90" s="357"/>
    </row>
    <row r="91" spans="1:1">
      <c r="A91" s="357"/>
    </row>
  </sheetData>
  <mergeCells count="5">
    <mergeCell ref="A1:E1"/>
    <mergeCell ref="A3:E3"/>
    <mergeCell ref="A4:E4"/>
    <mergeCell ref="A5:E5"/>
    <mergeCell ref="A2:E2"/>
  </mergeCells>
  <printOptions horizontalCentered="1"/>
  <pageMargins left="0.5" right="0.5" top="1" bottom="0.1" header="0.5" footer="0.38"/>
  <pageSetup orientation="portrait" r:id="rId1"/>
  <headerFooter alignWithMargins="0">
    <oddHeader>&amp;RKY PSC Case No. 2021-00183
Staff 3-034
Attachment  A
Page &amp;P of &amp;N</oddHeader>
  </headerFooter>
  <ignoredErrors>
    <ignoredError sqref="B14:D1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I31"/>
  <sheetViews>
    <sheetView topLeftCell="A7" workbookViewId="0">
      <selection activeCell="C13" sqref="C13"/>
    </sheetView>
  </sheetViews>
  <sheetFormatPr defaultRowHeight="15.4"/>
  <cols>
    <col min="2" max="2" width="31.6640625" bestFit="1" customWidth="1"/>
    <col min="3" max="3" width="20.6640625" bestFit="1" customWidth="1"/>
  </cols>
  <sheetData>
    <row r="1" spans="1:9">
      <c r="A1" s="46"/>
      <c r="B1" s="46"/>
      <c r="C1" s="46"/>
      <c r="D1" s="47" t="str">
        <f>'(WP) Instructions &amp; Input'!B11</f>
        <v>Attachment KLJ-CWC-1</v>
      </c>
      <c r="E1" s="46"/>
      <c r="F1" s="45"/>
      <c r="G1" s="44"/>
      <c r="H1" s="49"/>
    </row>
    <row r="2" spans="1:9">
      <c r="A2" s="46"/>
      <c r="B2" s="46"/>
      <c r="C2" s="46"/>
      <c r="D2" s="48" t="str">
        <f>'(WP) Instructions &amp; Input'!B12</f>
        <v>WITNESS: JOHNSON</v>
      </c>
      <c r="E2" s="46"/>
      <c r="F2" s="45"/>
      <c r="G2" s="44"/>
      <c r="H2" s="49"/>
    </row>
    <row r="3" spans="1:9">
      <c r="A3" s="46"/>
      <c r="B3" s="46"/>
      <c r="C3" s="46"/>
      <c r="D3" s="48">
        <f>'(WP) Instructions &amp; Input'!B6</f>
        <v>0</v>
      </c>
      <c r="E3" s="46"/>
      <c r="F3" s="45"/>
      <c r="G3" s="44"/>
      <c r="H3" s="49"/>
    </row>
    <row r="4" spans="1:9">
      <c r="A4" s="46"/>
      <c r="B4" s="46"/>
      <c r="C4" s="46"/>
      <c r="D4" s="48" t="s">
        <v>232</v>
      </c>
      <c r="E4" s="46"/>
      <c r="F4" s="45"/>
      <c r="G4" s="49"/>
      <c r="H4" s="49"/>
    </row>
    <row r="5" spans="1:9">
      <c r="A5" s="630" t="str">
        <f>'(WP) Instructions &amp; Input'!B2</f>
        <v>COLUMBIA GAS OF KENTUCKY, INC.</v>
      </c>
      <c r="B5" s="630"/>
      <c r="C5" s="630"/>
      <c r="D5" s="82"/>
      <c r="E5" s="82"/>
      <c r="F5" s="82"/>
      <c r="G5" s="82"/>
      <c r="H5" s="45"/>
      <c r="I5" s="46"/>
    </row>
    <row r="6" spans="1:9">
      <c r="A6" s="630" t="str">
        <f>'(WP) Instructions &amp; Input'!B3</f>
        <v>CASH WORKING CAPITAL</v>
      </c>
      <c r="B6" s="630"/>
      <c r="C6" s="630"/>
      <c r="D6" s="82"/>
      <c r="E6" s="82"/>
      <c r="F6" s="82"/>
      <c r="G6" s="82"/>
      <c r="H6" s="45"/>
      <c r="I6" s="46"/>
    </row>
    <row r="7" spans="1:9">
      <c r="A7" s="630" t="s">
        <v>229</v>
      </c>
      <c r="B7" s="630"/>
      <c r="C7" s="630"/>
      <c r="D7" s="82"/>
      <c r="E7" s="82"/>
      <c r="F7" s="82"/>
      <c r="G7" s="82"/>
      <c r="H7" s="45"/>
      <c r="I7" s="46"/>
    </row>
    <row r="8" spans="1:9">
      <c r="A8" s="631" t="str">
        <f>'(WP) Instructions &amp; Input'!B4</f>
        <v>TME:  DECEMBER 31, 2019</v>
      </c>
      <c r="B8" s="631"/>
      <c r="C8" s="631"/>
      <c r="D8" s="43"/>
      <c r="E8" s="43"/>
      <c r="F8" s="43"/>
      <c r="G8" s="43"/>
      <c r="H8" s="45"/>
      <c r="I8" s="46"/>
    </row>
    <row r="11" spans="1:9">
      <c r="A11" s="74" t="s">
        <v>225</v>
      </c>
      <c r="B11" s="75" t="s">
        <v>104</v>
      </c>
      <c r="C11" s="76" t="s">
        <v>230</v>
      </c>
    </row>
    <row r="12" spans="1:9">
      <c r="A12" s="73"/>
      <c r="B12" s="70"/>
      <c r="C12" s="72" t="s">
        <v>183</v>
      </c>
    </row>
    <row r="13" spans="1:9">
      <c r="A13" s="73">
        <v>1</v>
      </c>
      <c r="B13" s="84" t="s">
        <v>220</v>
      </c>
      <c r="C13" s="78">
        <v>2205767</v>
      </c>
    </row>
    <row r="14" spans="1:9">
      <c r="A14" s="73">
        <f t="shared" ref="A14:A24" si="0">A13+1</f>
        <v>2</v>
      </c>
      <c r="B14" s="84" t="s">
        <v>60</v>
      </c>
      <c r="C14" s="78">
        <v>1746256</v>
      </c>
    </row>
    <row r="15" spans="1:9">
      <c r="A15" s="73">
        <f t="shared" si="0"/>
        <v>3</v>
      </c>
      <c r="B15" s="84" t="s">
        <v>46</v>
      </c>
      <c r="C15" s="78">
        <v>2028950</v>
      </c>
    </row>
    <row r="16" spans="1:9">
      <c r="A16" s="73">
        <f t="shared" si="0"/>
        <v>4</v>
      </c>
      <c r="B16" s="84" t="s">
        <v>47</v>
      </c>
      <c r="C16" s="78">
        <v>1116889</v>
      </c>
    </row>
    <row r="17" spans="1:3">
      <c r="A17" s="73">
        <f t="shared" si="0"/>
        <v>5</v>
      </c>
      <c r="B17" s="84" t="s">
        <v>48</v>
      </c>
      <c r="C17" s="78">
        <v>866643</v>
      </c>
    </row>
    <row r="18" spans="1:3">
      <c r="A18" s="73">
        <f t="shared" si="0"/>
        <v>6</v>
      </c>
      <c r="B18" s="85" t="s">
        <v>49</v>
      </c>
      <c r="C18" s="78">
        <v>800033</v>
      </c>
    </row>
    <row r="19" spans="1:3">
      <c r="A19" s="73">
        <f t="shared" si="0"/>
        <v>7</v>
      </c>
      <c r="B19" s="85" t="s">
        <v>50</v>
      </c>
      <c r="C19" s="78">
        <v>888798</v>
      </c>
    </row>
    <row r="20" spans="1:3">
      <c r="A20" s="73">
        <f t="shared" si="0"/>
        <v>8</v>
      </c>
      <c r="B20" s="85" t="s">
        <v>61</v>
      </c>
      <c r="C20" s="78">
        <v>858952</v>
      </c>
    </row>
    <row r="21" spans="1:3">
      <c r="A21" s="73">
        <f t="shared" si="0"/>
        <v>9</v>
      </c>
      <c r="B21" s="85" t="s">
        <v>62</v>
      </c>
      <c r="C21" s="78">
        <v>889025</v>
      </c>
    </row>
    <row r="22" spans="1:3">
      <c r="A22" s="73">
        <f t="shared" si="0"/>
        <v>10</v>
      </c>
      <c r="B22" s="84" t="s">
        <v>84</v>
      </c>
      <c r="C22" s="78">
        <v>963368</v>
      </c>
    </row>
    <row r="23" spans="1:3">
      <c r="A23" s="73">
        <f t="shared" si="0"/>
        <v>11</v>
      </c>
      <c r="B23" s="84" t="s">
        <v>63</v>
      </c>
      <c r="C23" s="78">
        <v>920198</v>
      </c>
    </row>
    <row r="24" spans="1:3">
      <c r="A24" s="73">
        <f t="shared" si="0"/>
        <v>12</v>
      </c>
      <c r="B24" s="84" t="s">
        <v>51</v>
      </c>
      <c r="C24" s="79">
        <v>1442736</v>
      </c>
    </row>
    <row r="25" spans="1:3">
      <c r="A25" s="73">
        <f>A24+1</f>
        <v>13</v>
      </c>
      <c r="B25" s="83" t="s">
        <v>54</v>
      </c>
      <c r="C25" s="80">
        <f>SUM(C13:C24)</f>
        <v>14727615</v>
      </c>
    </row>
    <row r="26" spans="1:3" ht="15.75">
      <c r="A26" s="73">
        <f>A25+1</f>
        <v>14</v>
      </c>
      <c r="B26" s="86" t="s">
        <v>231</v>
      </c>
      <c r="C26" s="81">
        <f>C25/12</f>
        <v>1227301.25</v>
      </c>
    </row>
    <row r="27" spans="1:3">
      <c r="B27" s="87"/>
    </row>
    <row r="28" spans="1:3">
      <c r="A28" s="73">
        <f>A26+1</f>
        <v>15</v>
      </c>
      <c r="B28" s="86" t="s">
        <v>226</v>
      </c>
      <c r="C28" s="78">
        <v>333819774.72000003</v>
      </c>
    </row>
    <row r="29" spans="1:3">
      <c r="A29" s="73">
        <f>A28+1</f>
        <v>16</v>
      </c>
      <c r="B29" s="84" t="s">
        <v>227</v>
      </c>
      <c r="C29" s="77">
        <f>C28/365</f>
        <v>914574.72526027402</v>
      </c>
    </row>
    <row r="30" spans="1:3">
      <c r="A30" s="73"/>
    </row>
    <row r="31" spans="1:3">
      <c r="A31" s="71">
        <f>A29+1</f>
        <v>17</v>
      </c>
      <c r="B31" s="88" t="s">
        <v>228</v>
      </c>
      <c r="C31" s="89">
        <f>ROUND(C26/C29,2)</f>
        <v>1.34</v>
      </c>
    </row>
  </sheetData>
  <mergeCells count="4">
    <mergeCell ref="A5:C5"/>
    <mergeCell ref="A6:C6"/>
    <mergeCell ref="A7:C7"/>
    <mergeCell ref="A8:C8"/>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transitionEntry="1" codeName="Sheet8">
    <tabColor rgb="FF00B050"/>
  </sheetPr>
  <dimension ref="A1:J30"/>
  <sheetViews>
    <sheetView zoomScaleNormal="100" zoomScaleSheetLayoutView="110" workbookViewId="0">
      <selection activeCell="J2" sqref="J2"/>
    </sheetView>
  </sheetViews>
  <sheetFormatPr defaultColWidth="9.6640625" defaultRowHeight="12.75"/>
  <cols>
    <col min="1" max="1" width="5.6640625" style="94" customWidth="1"/>
    <col min="2" max="2" width="19.6640625" style="94" customWidth="1"/>
    <col min="3" max="3" width="11" style="94" customWidth="1"/>
    <col min="4" max="4" width="13.6640625" style="94" customWidth="1"/>
    <col min="5" max="5" width="10.6640625" style="94" customWidth="1"/>
    <col min="6" max="6" width="14.6640625" style="94" bestFit="1" customWidth="1"/>
    <col min="7" max="7" width="0" style="94" hidden="1" customWidth="1"/>
    <col min="8" max="16384" width="9.6640625" style="94"/>
  </cols>
  <sheetData>
    <row r="1" spans="1:10" ht="12.6" customHeight="1">
      <c r="A1" s="622" t="str">
        <f>'(WP) Instructions &amp; Input'!B2</f>
        <v>COLUMBIA GAS OF KENTUCKY, INC.</v>
      </c>
      <c r="B1" s="622"/>
      <c r="C1" s="622"/>
      <c r="D1" s="622"/>
      <c r="E1" s="622"/>
      <c r="F1" s="622"/>
      <c r="G1" s="348"/>
      <c r="H1" s="100"/>
      <c r="J1" s="614" t="s">
        <v>392</v>
      </c>
    </row>
    <row r="2" spans="1:10" ht="12.6" customHeight="1">
      <c r="A2" s="622" t="str">
        <f>'(WP) Instructions &amp; Input'!B9</f>
        <v>CASE NO. 2021-00183</v>
      </c>
      <c r="B2" s="622"/>
      <c r="C2" s="622"/>
      <c r="D2" s="622"/>
      <c r="E2" s="622"/>
      <c r="F2" s="622"/>
      <c r="G2" s="100"/>
      <c r="H2" s="100"/>
      <c r="J2" s="615" t="s">
        <v>394</v>
      </c>
    </row>
    <row r="3" spans="1:10" ht="12.6" customHeight="1">
      <c r="A3" s="634" t="str">
        <f>'(WP) Instructions &amp; Input'!B3</f>
        <v>CASH WORKING CAPITAL</v>
      </c>
      <c r="B3" s="634"/>
      <c r="C3" s="634"/>
      <c r="D3" s="634"/>
      <c r="E3" s="634"/>
      <c r="F3" s="634"/>
      <c r="G3" s="348"/>
      <c r="H3" s="100"/>
      <c r="J3" s="614" t="s">
        <v>393</v>
      </c>
    </row>
    <row r="4" spans="1:10" ht="12.6" customHeight="1">
      <c r="A4" s="633" t="s">
        <v>311</v>
      </c>
      <c r="B4" s="633"/>
      <c r="C4" s="633"/>
      <c r="D4" s="633"/>
      <c r="E4" s="633"/>
      <c r="F4" s="633"/>
      <c r="G4" s="348"/>
      <c r="H4" s="100"/>
    </row>
    <row r="5" spans="1:10" ht="12.6" customHeight="1">
      <c r="A5" s="622" t="str">
        <f>'(WP) Instructions &amp; Input'!B4</f>
        <v>TME:  DECEMBER 31, 2019</v>
      </c>
      <c r="B5" s="622"/>
      <c r="C5" s="622"/>
      <c r="D5" s="622"/>
      <c r="E5" s="622"/>
      <c r="F5" s="622"/>
      <c r="G5" s="348"/>
      <c r="H5" s="100"/>
    </row>
    <row r="6" spans="1:10" ht="12.6" customHeight="1">
      <c r="A6" s="99"/>
      <c r="B6" s="99"/>
      <c r="C6" s="99"/>
      <c r="D6" s="99"/>
      <c r="E6" s="99"/>
      <c r="F6" s="99"/>
      <c r="G6" s="348"/>
      <c r="H6" s="100"/>
    </row>
    <row r="7" spans="1:10" ht="12.6" customHeight="1">
      <c r="A7" s="99"/>
      <c r="B7" s="99"/>
      <c r="C7" s="99"/>
      <c r="D7" s="99"/>
      <c r="E7" s="99"/>
      <c r="F7" s="600" t="str">
        <f>'(WP) Instructions &amp; Input'!$B$11</f>
        <v>Attachment KLJ-CWC-1</v>
      </c>
      <c r="G7" s="348"/>
      <c r="H7" s="100"/>
    </row>
    <row r="8" spans="1:10" ht="12.6" customHeight="1">
      <c r="A8" s="99"/>
      <c r="B8" s="99"/>
      <c r="C8" s="99"/>
      <c r="D8" s="99"/>
      <c r="E8" s="99"/>
      <c r="F8" s="600" t="s">
        <v>344</v>
      </c>
      <c r="G8" s="348"/>
      <c r="H8" s="100"/>
    </row>
    <row r="9" spans="1:10" ht="12.6" customHeight="1">
      <c r="A9" s="99"/>
      <c r="B9" s="99"/>
      <c r="C9" s="99"/>
      <c r="D9" s="99"/>
      <c r="E9" s="99"/>
      <c r="F9" s="588" t="str">
        <f>'(WP) Instructions &amp; Input'!$B$12</f>
        <v>WITNESS: JOHNSON</v>
      </c>
      <c r="G9" s="348"/>
      <c r="H9" s="100"/>
    </row>
    <row r="10" spans="1:10" ht="12.6" customHeight="1">
      <c r="A10" s="100"/>
      <c r="B10" s="100"/>
      <c r="C10" s="100"/>
      <c r="D10" s="100"/>
      <c r="E10" s="100"/>
      <c r="F10" s="100"/>
      <c r="G10" s="100"/>
      <c r="H10" s="100"/>
    </row>
    <row r="11" spans="1:10" ht="12.6" customHeight="1">
      <c r="A11" s="100"/>
      <c r="B11" s="100"/>
      <c r="C11" s="100"/>
      <c r="D11" s="100"/>
      <c r="E11" s="184" t="s">
        <v>77</v>
      </c>
      <c r="F11" s="99" t="s">
        <v>72</v>
      </c>
      <c r="G11" s="100"/>
      <c r="H11" s="100"/>
    </row>
    <row r="12" spans="1:10" ht="12.6" customHeight="1">
      <c r="A12" s="99" t="s">
        <v>12</v>
      </c>
      <c r="B12" s="100"/>
      <c r="C12" s="100"/>
      <c r="D12" s="99" t="s">
        <v>16</v>
      </c>
      <c r="E12" s="184" t="s">
        <v>78</v>
      </c>
      <c r="F12" s="99" t="s">
        <v>14</v>
      </c>
      <c r="G12" s="100"/>
      <c r="H12" s="100"/>
    </row>
    <row r="13" spans="1:10" ht="12.6" customHeight="1">
      <c r="A13" s="122" t="s">
        <v>15</v>
      </c>
      <c r="B13" s="122" t="s">
        <v>79</v>
      </c>
      <c r="C13" s="122" t="s">
        <v>80</v>
      </c>
      <c r="D13" s="122" t="s">
        <v>81</v>
      </c>
      <c r="E13" s="186" t="s">
        <v>82</v>
      </c>
      <c r="F13" s="122" t="s">
        <v>17</v>
      </c>
      <c r="G13" s="100"/>
      <c r="H13" s="100"/>
    </row>
    <row r="14" spans="1:10" ht="12.6" customHeight="1">
      <c r="A14" s="100"/>
      <c r="B14" s="99" t="s">
        <v>18</v>
      </c>
      <c r="C14" s="99" t="s">
        <v>19</v>
      </c>
      <c r="D14" s="99" t="s">
        <v>20</v>
      </c>
      <c r="E14" s="99" t="s">
        <v>21</v>
      </c>
      <c r="F14" s="99" t="s">
        <v>76</v>
      </c>
      <c r="G14" s="100"/>
      <c r="H14" s="100"/>
    </row>
    <row r="15" spans="1:10" ht="12.6" customHeight="1">
      <c r="A15" s="100"/>
      <c r="B15" s="100"/>
      <c r="C15" s="100"/>
      <c r="D15" s="99" t="s">
        <v>23</v>
      </c>
      <c r="E15" s="100"/>
      <c r="F15" s="99" t="s">
        <v>23</v>
      </c>
      <c r="G15" s="100"/>
      <c r="H15" s="100"/>
    </row>
    <row r="16" spans="1:10" ht="12.6" customHeight="1">
      <c r="A16" s="98"/>
    </row>
    <row r="17" spans="1:8" ht="12.6" customHeight="1">
      <c r="A17" s="98">
        <v>1</v>
      </c>
      <c r="B17" s="261" t="s">
        <v>177</v>
      </c>
      <c r="C17" s="153" t="s">
        <v>214</v>
      </c>
      <c r="D17" s="350">
        <f>'Sh 4a - Commodity'!F305</f>
        <v>25356337.070000004</v>
      </c>
      <c r="E17" s="180">
        <f>'Sh 4a - Commodity'!E305</f>
        <v>41</v>
      </c>
      <c r="F17" s="349">
        <f>'Sh 4a - Commodity'!G305</f>
        <v>1039559252</v>
      </c>
    </row>
    <row r="18" spans="1:8" ht="12.6" customHeight="1">
      <c r="A18" s="98">
        <f>A17+1</f>
        <v>2</v>
      </c>
      <c r="B18" s="261" t="s">
        <v>197</v>
      </c>
      <c r="C18" s="153" t="s">
        <v>53</v>
      </c>
      <c r="D18" s="351">
        <f>'Sh 4b - Transportation'!F76</f>
        <v>19938065.91</v>
      </c>
      <c r="E18" s="352">
        <f>'Sh 4b - Transportation'!E76</f>
        <v>37.39</v>
      </c>
      <c r="F18" s="353">
        <f>'Sh 4b - Transportation'!G76</f>
        <v>745475971</v>
      </c>
      <c r="H18" s="145"/>
    </row>
    <row r="19" spans="1:8" ht="12.6" customHeight="1">
      <c r="A19" s="98"/>
      <c r="B19" s="145"/>
      <c r="C19" s="262"/>
      <c r="D19" s="136"/>
      <c r="E19" s="180"/>
      <c r="F19" s="349"/>
    </row>
    <row r="20" spans="1:8" ht="12.6" customHeight="1">
      <c r="A20" s="98">
        <f>A18+1</f>
        <v>3</v>
      </c>
      <c r="C20" s="195" t="s">
        <v>54</v>
      </c>
      <c r="D20" s="354">
        <f>SUM(D17:D19)</f>
        <v>45294402.980000004</v>
      </c>
      <c r="E20" s="196">
        <f>ROUND(F20/D20,2)</f>
        <v>39.409999999999997</v>
      </c>
      <c r="F20" s="355">
        <f>SUM(F17:F19)</f>
        <v>1785035223</v>
      </c>
    </row>
    <row r="21" spans="1:8" ht="12.6" customHeight="1">
      <c r="E21" s="194"/>
    </row>
    <row r="22" spans="1:8" ht="42.75" customHeight="1">
      <c r="A22" s="198" t="s">
        <v>83</v>
      </c>
      <c r="B22" s="632" t="s">
        <v>67</v>
      </c>
      <c r="C22" s="632"/>
      <c r="D22" s="632"/>
      <c r="E22" s="632"/>
      <c r="F22" s="632"/>
    </row>
    <row r="23" spans="1:8" ht="12.75" customHeight="1"/>
    <row r="24" spans="1:8" ht="12.75" customHeight="1"/>
    <row r="25" spans="1:8" ht="12.75" customHeight="1"/>
    <row r="27" spans="1:8">
      <c r="B27" s="94" t="s">
        <v>24</v>
      </c>
    </row>
    <row r="29" spans="1:8">
      <c r="D29" s="134"/>
      <c r="E29" s="180"/>
      <c r="F29" s="134"/>
    </row>
    <row r="30" spans="1:8">
      <c r="A30" s="144"/>
      <c r="C30" s="262"/>
      <c r="D30" s="134"/>
      <c r="E30" s="180"/>
      <c r="F30" s="134"/>
    </row>
  </sheetData>
  <mergeCells count="6">
    <mergeCell ref="A1:F1"/>
    <mergeCell ref="B22:F22"/>
    <mergeCell ref="A5:F5"/>
    <mergeCell ref="A4:F4"/>
    <mergeCell ref="A3:F3"/>
    <mergeCell ref="A2:F2"/>
  </mergeCells>
  <phoneticPr fontId="0" type="noConversion"/>
  <printOptions horizontalCentered="1"/>
  <pageMargins left="0.5" right="0.5" top="1" bottom="0.1" header="0.5" footer="0.38"/>
  <pageSetup orientation="portrait" r:id="rId1"/>
  <headerFooter alignWithMargins="0">
    <oddHeader>&amp;RKY PSC Case No. 2021-00183
Staff 3-034
Attachment  A
Page &amp;P of &amp;N</oddHeader>
  </headerFooter>
  <ignoredErrors>
    <ignoredError sqref="B14:E1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transitionEntry="1" codeName="Sheet9">
    <tabColor rgb="FF00B050"/>
  </sheetPr>
  <dimension ref="A1:K421"/>
  <sheetViews>
    <sheetView zoomScaleNormal="100" zoomScaleSheetLayoutView="100" workbookViewId="0">
      <selection activeCell="K2" sqref="K2"/>
    </sheetView>
  </sheetViews>
  <sheetFormatPr defaultColWidth="8.88671875" defaultRowHeight="12.75"/>
  <cols>
    <col min="1" max="1" width="5.6640625" style="98" bestFit="1" customWidth="1"/>
    <col min="2" max="2" width="9.33203125" style="306" customWidth="1"/>
    <col min="3" max="3" width="9.88671875" style="94" customWidth="1"/>
    <col min="4" max="5" width="10.21875" style="94" customWidth="1"/>
    <col min="6" max="6" width="11.6640625" style="322" customWidth="1"/>
    <col min="7" max="7" width="13" style="94" customWidth="1"/>
    <col min="8" max="8" width="12.33203125" style="94" bestFit="1" customWidth="1"/>
    <col min="9" max="16384" width="8.88671875" style="94"/>
  </cols>
  <sheetData>
    <row r="1" spans="1:11" ht="14.25">
      <c r="A1" s="622" t="str">
        <f>'(WP) Instructions &amp; Input'!B2</f>
        <v>COLUMBIA GAS OF KENTUCKY, INC.</v>
      </c>
      <c r="B1" s="622"/>
      <c r="C1" s="622"/>
      <c r="D1" s="622"/>
      <c r="E1" s="622"/>
      <c r="F1" s="622"/>
      <c r="G1" s="622"/>
      <c r="H1" s="100"/>
      <c r="K1" s="614" t="s">
        <v>392</v>
      </c>
    </row>
    <row r="2" spans="1:11" ht="14.25">
      <c r="A2" s="622" t="str">
        <f>'(WP) Instructions &amp; Input'!B9</f>
        <v>CASE NO. 2021-00183</v>
      </c>
      <c r="B2" s="622"/>
      <c r="C2" s="622"/>
      <c r="D2" s="622"/>
      <c r="E2" s="622"/>
      <c r="F2" s="622"/>
      <c r="G2" s="622"/>
      <c r="H2" s="100"/>
      <c r="K2" s="615" t="s">
        <v>394</v>
      </c>
    </row>
    <row r="3" spans="1:11" ht="14.25">
      <c r="A3" s="634" t="str">
        <f>'(WP) Instructions &amp; Input'!B3</f>
        <v>CASH WORKING CAPITAL</v>
      </c>
      <c r="B3" s="634"/>
      <c r="C3" s="634"/>
      <c r="D3" s="634"/>
      <c r="E3" s="634"/>
      <c r="F3" s="634"/>
      <c r="G3" s="634"/>
      <c r="H3" s="100"/>
      <c r="K3" s="614" t="s">
        <v>393</v>
      </c>
    </row>
    <row r="4" spans="1:11" ht="13.15">
      <c r="A4" s="633" t="s">
        <v>312</v>
      </c>
      <c r="B4" s="633"/>
      <c r="C4" s="633"/>
      <c r="D4" s="633"/>
      <c r="E4" s="633"/>
      <c r="F4" s="633"/>
      <c r="G4" s="633"/>
      <c r="H4" s="100"/>
    </row>
    <row r="5" spans="1:11" ht="13.15">
      <c r="A5" s="622" t="str">
        <f>'(WP) Instructions &amp; Input'!B4</f>
        <v>TME:  DECEMBER 31, 2019</v>
      </c>
      <c r="B5" s="622"/>
      <c r="C5" s="622"/>
      <c r="D5" s="622"/>
      <c r="E5" s="622"/>
      <c r="F5" s="622"/>
      <c r="G5" s="622"/>
      <c r="H5" s="100"/>
    </row>
    <row r="6" spans="1:11" ht="13.15">
      <c r="A6" s="99"/>
      <c r="B6" s="99"/>
      <c r="C6" s="99"/>
      <c r="D6" s="99"/>
      <c r="E6" s="99"/>
      <c r="F6" s="99"/>
      <c r="G6" s="99"/>
      <c r="H6" s="100"/>
    </row>
    <row r="7" spans="1:11" ht="13.15">
      <c r="A7" s="99"/>
      <c r="B7" s="99"/>
      <c r="C7" s="99"/>
      <c r="D7" s="99"/>
      <c r="E7" s="99"/>
      <c r="F7" s="99"/>
      <c r="G7" s="600" t="str">
        <f>'(WP) Instructions &amp; Input'!$B$11</f>
        <v>Attachment KLJ-CWC-1</v>
      </c>
      <c r="H7" s="100"/>
    </row>
    <row r="8" spans="1:11" ht="13.15">
      <c r="A8" s="99"/>
      <c r="B8" s="99"/>
      <c r="C8" s="99"/>
      <c r="D8" s="99"/>
      <c r="E8" s="99"/>
      <c r="F8" s="99"/>
      <c r="G8" s="600" t="s">
        <v>370</v>
      </c>
      <c r="H8" s="100"/>
    </row>
    <row r="9" spans="1:11" ht="13.15">
      <c r="A9" s="99"/>
      <c r="B9" s="99"/>
      <c r="C9" s="99"/>
      <c r="D9" s="99"/>
      <c r="E9" s="99"/>
      <c r="F9" s="99"/>
      <c r="G9" s="588" t="str">
        <f>'(WP) Instructions &amp; Input'!$B$12</f>
        <v>WITNESS: JOHNSON</v>
      </c>
      <c r="H9" s="100"/>
    </row>
    <row r="10" spans="1:11" ht="13.15">
      <c r="A10" s="99"/>
      <c r="B10" s="99"/>
      <c r="C10" s="99"/>
      <c r="D10" s="99"/>
      <c r="E10" s="99"/>
      <c r="F10" s="99"/>
      <c r="G10" s="99"/>
      <c r="H10" s="100"/>
    </row>
    <row r="11" spans="1:11" ht="13.15">
      <c r="B11" s="302"/>
      <c r="C11" s="100"/>
      <c r="D11" s="99" t="s">
        <v>109</v>
      </c>
      <c r="E11" s="100"/>
      <c r="F11" s="385"/>
    </row>
    <row r="12" spans="1:11" ht="13.15">
      <c r="A12" s="99" t="s">
        <v>136</v>
      </c>
      <c r="B12" s="302" t="s">
        <v>129</v>
      </c>
      <c r="C12" s="99" t="s">
        <v>85</v>
      </c>
      <c r="D12" s="99" t="s">
        <v>1</v>
      </c>
      <c r="E12" s="99" t="s">
        <v>13</v>
      </c>
      <c r="F12" s="386"/>
      <c r="G12" s="99" t="s">
        <v>77</v>
      </c>
    </row>
    <row r="13" spans="1:11" ht="13.15">
      <c r="A13" s="122" t="s">
        <v>15</v>
      </c>
      <c r="B13" s="303" t="s">
        <v>104</v>
      </c>
      <c r="C13" s="122" t="s">
        <v>73</v>
      </c>
      <c r="D13" s="122" t="s">
        <v>130</v>
      </c>
      <c r="E13" s="122" t="s">
        <v>17</v>
      </c>
      <c r="F13" s="387" t="s">
        <v>85</v>
      </c>
      <c r="G13" s="122" t="s">
        <v>17</v>
      </c>
    </row>
    <row r="14" spans="1:11" ht="13.15">
      <c r="A14" s="122"/>
      <c r="B14" s="304" t="s">
        <v>18</v>
      </c>
      <c r="C14" s="304" t="s">
        <v>19</v>
      </c>
      <c r="D14" s="304" t="s">
        <v>20</v>
      </c>
      <c r="E14" s="304" t="s">
        <v>108</v>
      </c>
      <c r="F14" s="304" t="s">
        <v>22</v>
      </c>
      <c r="G14" s="304" t="s">
        <v>2</v>
      </c>
    </row>
    <row r="15" spans="1:11" ht="15.75" customHeight="1">
      <c r="A15" s="122"/>
      <c r="B15" s="303"/>
      <c r="C15" s="122"/>
      <c r="D15" s="122"/>
      <c r="E15" s="122"/>
      <c r="F15" s="387"/>
    </row>
    <row r="16" spans="1:11">
      <c r="A16" s="98">
        <v>1</v>
      </c>
      <c r="B16" s="397">
        <f>42369-334+365+366+365+365</f>
        <v>43496</v>
      </c>
      <c r="C16" s="397">
        <v>43521</v>
      </c>
      <c r="D16" s="398">
        <v>15.5</v>
      </c>
      <c r="E16" s="398">
        <f>C16-B16+D16</f>
        <v>40.5</v>
      </c>
      <c r="F16" s="399">
        <v>12300</v>
      </c>
      <c r="G16" s="399">
        <f t="shared" ref="G16:G38" si="0">ROUND(E16*F16,0)</f>
        <v>498150</v>
      </c>
      <c r="H16" s="389"/>
      <c r="I16" s="389"/>
      <c r="J16" s="390"/>
    </row>
    <row r="17" spans="1:8">
      <c r="A17" s="98">
        <f>A16+1</f>
        <v>2</v>
      </c>
      <c r="B17" s="397">
        <f t="shared" ref="B17:B38" si="1">42369-334+365+366+365+365</f>
        <v>43496</v>
      </c>
      <c r="C17" s="397">
        <v>43521</v>
      </c>
      <c r="D17" s="398">
        <v>15.5</v>
      </c>
      <c r="E17" s="398">
        <f t="shared" ref="E17:E50" si="2">C17-B17+D17</f>
        <v>40.5</v>
      </c>
      <c r="F17" s="399">
        <v>174562.5</v>
      </c>
      <c r="G17" s="399">
        <f t="shared" si="0"/>
        <v>7069781</v>
      </c>
      <c r="H17" s="391"/>
    </row>
    <row r="18" spans="1:8">
      <c r="A18" s="98">
        <f t="shared" ref="A18:A38" si="3">A17+1</f>
        <v>3</v>
      </c>
      <c r="B18" s="397">
        <f t="shared" si="1"/>
        <v>43496</v>
      </c>
      <c r="C18" s="397">
        <v>43521</v>
      </c>
      <c r="D18" s="398">
        <v>15.5</v>
      </c>
      <c r="E18" s="398">
        <f t="shared" si="2"/>
        <v>40.5</v>
      </c>
      <c r="F18" s="399">
        <v>531</v>
      </c>
      <c r="G18" s="399">
        <f t="shared" si="0"/>
        <v>21506</v>
      </c>
    </row>
    <row r="19" spans="1:8">
      <c r="A19" s="98">
        <f t="shared" si="3"/>
        <v>4</v>
      </c>
      <c r="B19" s="397">
        <f t="shared" si="1"/>
        <v>43496</v>
      </c>
      <c r="C19" s="397">
        <v>43521</v>
      </c>
      <c r="D19" s="398">
        <v>15.5</v>
      </c>
      <c r="E19" s="398">
        <f t="shared" si="2"/>
        <v>40.5</v>
      </c>
      <c r="F19" s="399">
        <v>440893</v>
      </c>
      <c r="G19" s="399">
        <f t="shared" si="0"/>
        <v>17856167</v>
      </c>
    </row>
    <row r="20" spans="1:8">
      <c r="A20" s="98">
        <f t="shared" si="3"/>
        <v>5</v>
      </c>
      <c r="B20" s="397">
        <f t="shared" si="1"/>
        <v>43496</v>
      </c>
      <c r="C20" s="397">
        <v>43521</v>
      </c>
      <c r="D20" s="398">
        <v>15.5</v>
      </c>
      <c r="E20" s="398">
        <f t="shared" si="2"/>
        <v>40.5</v>
      </c>
      <c r="F20" s="399">
        <v>37834.69</v>
      </c>
      <c r="G20" s="399">
        <f t="shared" si="0"/>
        <v>1532305</v>
      </c>
    </row>
    <row r="21" spans="1:8">
      <c r="A21" s="98">
        <f t="shared" si="3"/>
        <v>6</v>
      </c>
      <c r="B21" s="397">
        <f t="shared" si="1"/>
        <v>43496</v>
      </c>
      <c r="C21" s="397">
        <v>43521</v>
      </c>
      <c r="D21" s="398">
        <v>15.5</v>
      </c>
      <c r="E21" s="398">
        <f t="shared" si="2"/>
        <v>40.5</v>
      </c>
      <c r="F21" s="399">
        <v>1053225</v>
      </c>
      <c r="G21" s="399">
        <f t="shared" si="0"/>
        <v>42655613</v>
      </c>
    </row>
    <row r="22" spans="1:8">
      <c r="A22" s="98">
        <f t="shared" si="3"/>
        <v>7</v>
      </c>
      <c r="B22" s="397">
        <f t="shared" si="1"/>
        <v>43496</v>
      </c>
      <c r="C22" s="397">
        <v>43521</v>
      </c>
      <c r="D22" s="398">
        <v>15.5</v>
      </c>
      <c r="E22" s="398">
        <f t="shared" si="2"/>
        <v>40.5</v>
      </c>
      <c r="F22" s="399">
        <v>199022.42</v>
      </c>
      <c r="G22" s="399">
        <f t="shared" si="0"/>
        <v>8060408</v>
      </c>
    </row>
    <row r="23" spans="1:8">
      <c r="A23" s="98">
        <f t="shared" si="3"/>
        <v>8</v>
      </c>
      <c r="B23" s="397">
        <f t="shared" si="1"/>
        <v>43496</v>
      </c>
      <c r="C23" s="397">
        <v>43521</v>
      </c>
      <c r="D23" s="398">
        <v>15.5</v>
      </c>
      <c r="E23" s="398">
        <f t="shared" si="2"/>
        <v>40.5</v>
      </c>
      <c r="F23" s="399">
        <v>1881.25</v>
      </c>
      <c r="G23" s="399">
        <f t="shared" si="0"/>
        <v>76191</v>
      </c>
    </row>
    <row r="24" spans="1:8">
      <c r="A24" s="98">
        <f t="shared" si="3"/>
        <v>9</v>
      </c>
      <c r="B24" s="397">
        <f t="shared" si="1"/>
        <v>43496</v>
      </c>
      <c r="C24" s="397">
        <v>43521</v>
      </c>
      <c r="D24" s="398">
        <v>15.5</v>
      </c>
      <c r="E24" s="398">
        <f t="shared" si="2"/>
        <v>40.5</v>
      </c>
      <c r="F24" s="399">
        <v>93750</v>
      </c>
      <c r="G24" s="399">
        <f t="shared" si="0"/>
        <v>3796875</v>
      </c>
    </row>
    <row r="25" spans="1:8">
      <c r="A25" s="98">
        <f t="shared" si="3"/>
        <v>10</v>
      </c>
      <c r="B25" s="397">
        <f t="shared" si="1"/>
        <v>43496</v>
      </c>
      <c r="C25" s="397">
        <v>43521</v>
      </c>
      <c r="D25" s="398">
        <v>15.5</v>
      </c>
      <c r="E25" s="398">
        <f t="shared" si="2"/>
        <v>40.5</v>
      </c>
      <c r="F25" s="399">
        <v>24306.25</v>
      </c>
      <c r="G25" s="399">
        <f t="shared" si="0"/>
        <v>984403</v>
      </c>
    </row>
    <row r="26" spans="1:8">
      <c r="A26" s="610">
        <f t="shared" si="3"/>
        <v>11</v>
      </c>
      <c r="B26" s="397">
        <f t="shared" si="1"/>
        <v>43496</v>
      </c>
      <c r="C26" s="397">
        <v>43521</v>
      </c>
      <c r="D26" s="398">
        <v>15.5</v>
      </c>
      <c r="E26" s="398">
        <f t="shared" si="2"/>
        <v>40.5</v>
      </c>
      <c r="F26" s="399">
        <v>79158</v>
      </c>
      <c r="G26" s="399">
        <f t="shared" si="0"/>
        <v>3205899</v>
      </c>
    </row>
    <row r="27" spans="1:8">
      <c r="A27" s="610">
        <f t="shared" si="3"/>
        <v>12</v>
      </c>
      <c r="B27" s="397">
        <f t="shared" si="1"/>
        <v>43496</v>
      </c>
      <c r="C27" s="397">
        <v>43521</v>
      </c>
      <c r="D27" s="398">
        <v>15.5</v>
      </c>
      <c r="E27" s="398">
        <f t="shared" si="2"/>
        <v>40.5</v>
      </c>
      <c r="F27" s="399">
        <v>61322.5</v>
      </c>
      <c r="G27" s="399">
        <f t="shared" si="0"/>
        <v>2483561</v>
      </c>
    </row>
    <row r="28" spans="1:8">
      <c r="A28" s="610">
        <f t="shared" si="3"/>
        <v>13</v>
      </c>
      <c r="B28" s="397">
        <f t="shared" si="1"/>
        <v>43496</v>
      </c>
      <c r="C28" s="397">
        <v>43521</v>
      </c>
      <c r="D28" s="398">
        <v>15.5</v>
      </c>
      <c r="E28" s="398">
        <f t="shared" si="2"/>
        <v>40.5</v>
      </c>
      <c r="F28" s="399">
        <v>13525</v>
      </c>
      <c r="G28" s="399">
        <f t="shared" si="0"/>
        <v>547763</v>
      </c>
    </row>
    <row r="29" spans="1:8">
      <c r="A29" s="610">
        <f t="shared" si="3"/>
        <v>14</v>
      </c>
      <c r="B29" s="397">
        <f t="shared" si="1"/>
        <v>43496</v>
      </c>
      <c r="C29" s="397">
        <v>43521</v>
      </c>
      <c r="D29" s="398">
        <v>15.5</v>
      </c>
      <c r="E29" s="398">
        <f t="shared" si="2"/>
        <v>40.5</v>
      </c>
      <c r="F29" s="399">
        <v>26875</v>
      </c>
      <c r="G29" s="399">
        <f t="shared" si="0"/>
        <v>1088438</v>
      </c>
    </row>
    <row r="30" spans="1:8">
      <c r="A30" s="610">
        <f t="shared" si="3"/>
        <v>15</v>
      </c>
      <c r="B30" s="397">
        <f t="shared" si="1"/>
        <v>43496</v>
      </c>
      <c r="C30" s="397">
        <v>43521</v>
      </c>
      <c r="D30" s="398">
        <v>15.5</v>
      </c>
      <c r="E30" s="398">
        <f t="shared" si="2"/>
        <v>40.5</v>
      </c>
      <c r="F30" s="399">
        <v>176250</v>
      </c>
      <c r="G30" s="399">
        <f t="shared" si="0"/>
        <v>7138125</v>
      </c>
    </row>
    <row r="31" spans="1:8">
      <c r="A31" s="610">
        <f t="shared" si="3"/>
        <v>16</v>
      </c>
      <c r="B31" s="397">
        <f t="shared" si="1"/>
        <v>43496</v>
      </c>
      <c r="C31" s="397">
        <v>43521</v>
      </c>
      <c r="D31" s="398">
        <v>15.5</v>
      </c>
      <c r="E31" s="398">
        <f t="shared" si="2"/>
        <v>40.5</v>
      </c>
      <c r="F31" s="399">
        <v>30500</v>
      </c>
      <c r="G31" s="399">
        <f t="shared" si="0"/>
        <v>1235250</v>
      </c>
    </row>
    <row r="32" spans="1:8">
      <c r="A32" s="610">
        <f t="shared" si="3"/>
        <v>17</v>
      </c>
      <c r="B32" s="397">
        <f t="shared" si="1"/>
        <v>43496</v>
      </c>
      <c r="C32" s="397">
        <v>43521</v>
      </c>
      <c r="D32" s="398">
        <v>15.5</v>
      </c>
      <c r="E32" s="398">
        <f t="shared" si="2"/>
        <v>40.5</v>
      </c>
      <c r="F32" s="399">
        <v>100325</v>
      </c>
      <c r="G32" s="399">
        <f t="shared" si="0"/>
        <v>4063163</v>
      </c>
    </row>
    <row r="33" spans="1:7">
      <c r="A33" s="610">
        <f t="shared" si="3"/>
        <v>18</v>
      </c>
      <c r="B33" s="397">
        <f t="shared" si="1"/>
        <v>43496</v>
      </c>
      <c r="C33" s="397">
        <v>43521</v>
      </c>
      <c r="D33" s="398">
        <v>15.5</v>
      </c>
      <c r="E33" s="398">
        <f t="shared" si="2"/>
        <v>40.5</v>
      </c>
      <c r="F33" s="399">
        <v>16800</v>
      </c>
      <c r="G33" s="399">
        <f t="shared" si="0"/>
        <v>680400</v>
      </c>
    </row>
    <row r="34" spans="1:7">
      <c r="A34" s="610">
        <f t="shared" si="3"/>
        <v>19</v>
      </c>
      <c r="B34" s="397">
        <f t="shared" si="1"/>
        <v>43496</v>
      </c>
      <c r="C34" s="397">
        <v>43521</v>
      </c>
      <c r="D34" s="398">
        <v>15.5</v>
      </c>
      <c r="E34" s="398">
        <f t="shared" si="2"/>
        <v>40.5</v>
      </c>
      <c r="F34" s="399">
        <v>113875.5</v>
      </c>
      <c r="G34" s="399">
        <f t="shared" si="0"/>
        <v>4611958</v>
      </c>
    </row>
    <row r="35" spans="1:7">
      <c r="A35" s="610">
        <f t="shared" si="3"/>
        <v>20</v>
      </c>
      <c r="B35" s="397">
        <f t="shared" si="1"/>
        <v>43496</v>
      </c>
      <c r="C35" s="397">
        <v>43521</v>
      </c>
      <c r="D35" s="398">
        <v>15.5</v>
      </c>
      <c r="E35" s="398">
        <f t="shared" si="2"/>
        <v>40.5</v>
      </c>
      <c r="F35" s="399">
        <v>26962.5</v>
      </c>
      <c r="G35" s="399">
        <f t="shared" si="0"/>
        <v>1091981</v>
      </c>
    </row>
    <row r="36" spans="1:7">
      <c r="A36" s="610">
        <f t="shared" si="3"/>
        <v>21</v>
      </c>
      <c r="B36" s="397">
        <f t="shared" si="1"/>
        <v>43496</v>
      </c>
      <c r="C36" s="397">
        <v>43521</v>
      </c>
      <c r="D36" s="398">
        <v>15.5</v>
      </c>
      <c r="E36" s="398">
        <f t="shared" si="2"/>
        <v>40.5</v>
      </c>
      <c r="F36" s="399">
        <v>1441.25</v>
      </c>
      <c r="G36" s="399">
        <f t="shared" si="0"/>
        <v>58371</v>
      </c>
    </row>
    <row r="37" spans="1:7">
      <c r="A37" s="610">
        <f t="shared" si="3"/>
        <v>22</v>
      </c>
      <c r="B37" s="397">
        <f t="shared" si="1"/>
        <v>43496</v>
      </c>
      <c r="C37" s="397">
        <v>43521</v>
      </c>
      <c r="D37" s="398">
        <v>15.5</v>
      </c>
      <c r="E37" s="398">
        <f t="shared" si="2"/>
        <v>40.5</v>
      </c>
      <c r="F37" s="399">
        <v>127860</v>
      </c>
      <c r="G37" s="399">
        <f t="shared" si="0"/>
        <v>5178330</v>
      </c>
    </row>
    <row r="38" spans="1:7">
      <c r="A38" s="610">
        <f t="shared" si="3"/>
        <v>23</v>
      </c>
      <c r="B38" s="397">
        <f t="shared" si="1"/>
        <v>43496</v>
      </c>
      <c r="C38" s="397">
        <v>43521</v>
      </c>
      <c r="D38" s="398">
        <v>15.5</v>
      </c>
      <c r="E38" s="398">
        <f t="shared" si="2"/>
        <v>40.5</v>
      </c>
      <c r="F38" s="399">
        <v>20160</v>
      </c>
      <c r="G38" s="399">
        <f t="shared" si="0"/>
        <v>816480</v>
      </c>
    </row>
    <row r="39" spans="1:7" ht="13.5" customHeight="1">
      <c r="A39" s="98" t="s">
        <v>24</v>
      </c>
      <c r="B39" s="400"/>
      <c r="C39" s="400"/>
      <c r="D39" s="398"/>
      <c r="E39" s="398" t="s">
        <v>24</v>
      </c>
      <c r="F39" s="399"/>
      <c r="G39" s="399"/>
    </row>
    <row r="40" spans="1:7">
      <c r="A40" s="98">
        <f>A38+1</f>
        <v>24</v>
      </c>
      <c r="B40" s="397">
        <f>B16+28</f>
        <v>43524</v>
      </c>
      <c r="C40" s="397">
        <v>43549</v>
      </c>
      <c r="D40" s="398">
        <v>14</v>
      </c>
      <c r="E40" s="398">
        <f t="shared" si="2"/>
        <v>39</v>
      </c>
      <c r="F40" s="399">
        <v>11987.5</v>
      </c>
      <c r="G40" s="399">
        <f>ROUND(E40*F40,0)</f>
        <v>467513</v>
      </c>
    </row>
    <row r="41" spans="1:7">
      <c r="A41" s="98">
        <f t="shared" ref="A41:A118" si="4">A40+1</f>
        <v>25</v>
      </c>
      <c r="B41" s="397">
        <f>B40</f>
        <v>43524</v>
      </c>
      <c r="C41" s="397">
        <v>43549</v>
      </c>
      <c r="D41" s="398">
        <f>D40</f>
        <v>14</v>
      </c>
      <c r="E41" s="398">
        <f t="shared" si="2"/>
        <v>39</v>
      </c>
      <c r="F41" s="399">
        <v>26600</v>
      </c>
      <c r="G41" s="399">
        <f>ROUND(E41*F41,0)</f>
        <v>1037400</v>
      </c>
    </row>
    <row r="42" spans="1:7">
      <c r="A42" s="98">
        <f t="shared" si="4"/>
        <v>26</v>
      </c>
      <c r="B42" s="397">
        <f>B41</f>
        <v>43524</v>
      </c>
      <c r="C42" s="397">
        <v>43549</v>
      </c>
      <c r="D42" s="398">
        <f>D41</f>
        <v>14</v>
      </c>
      <c r="E42" s="398">
        <f t="shared" si="2"/>
        <v>39</v>
      </c>
      <c r="F42" s="399">
        <v>136423.5</v>
      </c>
      <c r="G42" s="399">
        <f>ROUND(E42*F42,0)</f>
        <v>5320517</v>
      </c>
    </row>
    <row r="43" spans="1:7">
      <c r="A43" s="98">
        <f t="shared" si="4"/>
        <v>27</v>
      </c>
      <c r="B43" s="397">
        <f>B42</f>
        <v>43524</v>
      </c>
      <c r="C43" s="397">
        <v>43549</v>
      </c>
      <c r="D43" s="398">
        <f>D42</f>
        <v>14</v>
      </c>
      <c r="E43" s="398">
        <f t="shared" si="2"/>
        <v>39</v>
      </c>
      <c r="F43" s="399">
        <v>3603.75</v>
      </c>
      <c r="G43" s="399">
        <f>ROUND(E43*F43,0)</f>
        <v>140546</v>
      </c>
    </row>
    <row r="44" spans="1:7">
      <c r="A44" s="610">
        <f t="shared" si="4"/>
        <v>28</v>
      </c>
      <c r="B44" s="397">
        <f t="shared" ref="B44:B50" si="5">B43</f>
        <v>43524</v>
      </c>
      <c r="C44" s="397">
        <v>43549</v>
      </c>
      <c r="D44" s="398">
        <f t="shared" ref="D44:D50" si="6">D43</f>
        <v>14</v>
      </c>
      <c r="E44" s="398">
        <f t="shared" si="2"/>
        <v>39</v>
      </c>
      <c r="F44" s="399">
        <v>189801.3</v>
      </c>
      <c r="G44" s="399">
        <f t="shared" ref="G44:G50" si="7">ROUND(E44*F44,0)</f>
        <v>7402251</v>
      </c>
    </row>
    <row r="45" spans="1:7">
      <c r="A45" s="610">
        <f t="shared" si="4"/>
        <v>29</v>
      </c>
      <c r="B45" s="397">
        <f t="shared" si="5"/>
        <v>43524</v>
      </c>
      <c r="C45" s="397">
        <v>43549</v>
      </c>
      <c r="D45" s="398">
        <f t="shared" si="6"/>
        <v>14</v>
      </c>
      <c r="E45" s="398">
        <f t="shared" si="2"/>
        <v>39</v>
      </c>
      <c r="F45" s="399">
        <v>1195</v>
      </c>
      <c r="G45" s="399">
        <f t="shared" si="7"/>
        <v>46605</v>
      </c>
    </row>
    <row r="46" spans="1:7">
      <c r="A46" s="610">
        <f t="shared" si="4"/>
        <v>30</v>
      </c>
      <c r="B46" s="397">
        <f t="shared" si="5"/>
        <v>43524</v>
      </c>
      <c r="C46" s="397">
        <v>43549</v>
      </c>
      <c r="D46" s="398">
        <f t="shared" si="6"/>
        <v>14</v>
      </c>
      <c r="E46" s="398">
        <f t="shared" si="2"/>
        <v>39</v>
      </c>
      <c r="F46" s="399">
        <v>33762.75</v>
      </c>
      <c r="G46" s="399">
        <f t="shared" si="7"/>
        <v>1316747</v>
      </c>
    </row>
    <row r="47" spans="1:7">
      <c r="A47" s="610">
        <f t="shared" si="4"/>
        <v>31</v>
      </c>
      <c r="B47" s="397">
        <f t="shared" si="5"/>
        <v>43524</v>
      </c>
      <c r="C47" s="397">
        <v>43549</v>
      </c>
      <c r="D47" s="398">
        <f t="shared" si="6"/>
        <v>14</v>
      </c>
      <c r="E47" s="398">
        <f t="shared" si="2"/>
        <v>39</v>
      </c>
      <c r="F47" s="399">
        <v>11950</v>
      </c>
      <c r="G47" s="399">
        <f t="shared" si="7"/>
        <v>466050</v>
      </c>
    </row>
    <row r="48" spans="1:7">
      <c r="A48" s="610">
        <f t="shared" si="4"/>
        <v>32</v>
      </c>
      <c r="B48" s="397">
        <f t="shared" si="5"/>
        <v>43524</v>
      </c>
      <c r="C48" s="397">
        <v>43549</v>
      </c>
      <c r="D48" s="398">
        <f t="shared" si="6"/>
        <v>14</v>
      </c>
      <c r="E48" s="398">
        <f t="shared" si="2"/>
        <v>39</v>
      </c>
      <c r="F48" s="399">
        <v>34707</v>
      </c>
      <c r="G48" s="399">
        <f t="shared" si="7"/>
        <v>1353573</v>
      </c>
    </row>
    <row r="49" spans="1:7">
      <c r="A49" s="610">
        <f t="shared" si="4"/>
        <v>33</v>
      </c>
      <c r="B49" s="397">
        <f t="shared" si="5"/>
        <v>43524</v>
      </c>
      <c r="C49" s="397">
        <v>43549</v>
      </c>
      <c r="D49" s="398">
        <f t="shared" si="6"/>
        <v>14</v>
      </c>
      <c r="E49" s="398">
        <f t="shared" si="2"/>
        <v>39</v>
      </c>
      <c r="F49" s="399">
        <v>11950</v>
      </c>
      <c r="G49" s="399">
        <f t="shared" si="7"/>
        <v>466050</v>
      </c>
    </row>
    <row r="50" spans="1:7">
      <c r="A50" s="610">
        <f t="shared" si="4"/>
        <v>34</v>
      </c>
      <c r="B50" s="397">
        <f t="shared" si="5"/>
        <v>43524</v>
      </c>
      <c r="C50" s="397">
        <v>43549</v>
      </c>
      <c r="D50" s="398">
        <f t="shared" si="6"/>
        <v>14</v>
      </c>
      <c r="E50" s="398">
        <f t="shared" si="2"/>
        <v>39</v>
      </c>
      <c r="F50" s="399">
        <v>10710</v>
      </c>
      <c r="G50" s="399">
        <f t="shared" si="7"/>
        <v>417690</v>
      </c>
    </row>
    <row r="51" spans="1:7" ht="12.75" customHeight="1">
      <c r="A51" s="98" t="s">
        <v>24</v>
      </c>
      <c r="B51" s="401"/>
      <c r="C51" s="397"/>
      <c r="D51" s="398"/>
      <c r="E51" s="398"/>
      <c r="F51" s="399"/>
      <c r="G51" s="399"/>
    </row>
    <row r="52" spans="1:7">
      <c r="A52" s="308">
        <f>A50+1</f>
        <v>35</v>
      </c>
      <c r="B52" s="397">
        <f>B40+31</f>
        <v>43555</v>
      </c>
      <c r="C52" s="397">
        <v>43580</v>
      </c>
      <c r="D52" s="398">
        <v>15.5</v>
      </c>
      <c r="E52" s="398">
        <f t="shared" ref="E52:E77" si="8">C52-B52+D52</f>
        <v>40.5</v>
      </c>
      <c r="F52" s="399">
        <v>3270.5</v>
      </c>
      <c r="G52" s="399">
        <f t="shared" ref="G52:G77" si="9">ROUND(E52*F52,0)</f>
        <v>132455</v>
      </c>
    </row>
    <row r="53" spans="1:7">
      <c r="A53" s="98">
        <f t="shared" si="4"/>
        <v>36</v>
      </c>
      <c r="B53" s="397">
        <f>B52</f>
        <v>43555</v>
      </c>
      <c r="C53" s="397">
        <v>43580</v>
      </c>
      <c r="D53" s="398">
        <v>15.5</v>
      </c>
      <c r="E53" s="398">
        <f t="shared" si="8"/>
        <v>40.5</v>
      </c>
      <c r="F53" s="399">
        <v>72900</v>
      </c>
      <c r="G53" s="399">
        <f t="shared" si="9"/>
        <v>2952450</v>
      </c>
    </row>
    <row r="54" spans="1:7">
      <c r="A54" s="98">
        <f t="shared" si="4"/>
        <v>37</v>
      </c>
      <c r="B54" s="397">
        <f t="shared" ref="B54:B77" si="10">B53</f>
        <v>43555</v>
      </c>
      <c r="C54" s="397">
        <v>43580</v>
      </c>
      <c r="D54" s="398">
        <v>15.5</v>
      </c>
      <c r="E54" s="398">
        <f t="shared" si="8"/>
        <v>40.5</v>
      </c>
      <c r="F54" s="399">
        <v>256.5</v>
      </c>
      <c r="G54" s="399">
        <f t="shared" si="9"/>
        <v>10388</v>
      </c>
    </row>
    <row r="55" spans="1:7">
      <c r="A55" s="98">
        <f t="shared" si="4"/>
        <v>38</v>
      </c>
      <c r="B55" s="397">
        <f t="shared" si="10"/>
        <v>43555</v>
      </c>
      <c r="C55" s="397">
        <v>43580</v>
      </c>
      <c r="D55" s="398">
        <v>15.5</v>
      </c>
      <c r="E55" s="398">
        <f t="shared" si="8"/>
        <v>40.5</v>
      </c>
      <c r="F55" s="399">
        <v>729318.5</v>
      </c>
      <c r="G55" s="399">
        <f t="shared" si="9"/>
        <v>29537399</v>
      </c>
    </row>
    <row r="56" spans="1:7">
      <c r="A56" s="98">
        <f t="shared" si="4"/>
        <v>39</v>
      </c>
      <c r="B56" s="397">
        <f t="shared" si="10"/>
        <v>43555</v>
      </c>
      <c r="C56" s="397">
        <v>43580</v>
      </c>
      <c r="D56" s="398">
        <v>15.5</v>
      </c>
      <c r="E56" s="398">
        <f t="shared" si="8"/>
        <v>40.5</v>
      </c>
      <c r="F56" s="399">
        <v>507</v>
      </c>
      <c r="G56" s="399">
        <f t="shared" si="9"/>
        <v>20534</v>
      </c>
    </row>
    <row r="57" spans="1:7">
      <c r="A57" s="98">
        <f t="shared" si="4"/>
        <v>40</v>
      </c>
      <c r="B57" s="397">
        <f t="shared" si="10"/>
        <v>43555</v>
      </c>
      <c r="C57" s="397">
        <v>43580</v>
      </c>
      <c r="D57" s="398">
        <v>15.5</v>
      </c>
      <c r="E57" s="398">
        <f t="shared" si="8"/>
        <v>40.5</v>
      </c>
      <c r="F57" s="399">
        <v>267700</v>
      </c>
      <c r="G57" s="399">
        <f t="shared" si="9"/>
        <v>10841850</v>
      </c>
    </row>
    <row r="58" spans="1:7">
      <c r="A58" s="98">
        <f t="shared" si="4"/>
        <v>41</v>
      </c>
      <c r="B58" s="397">
        <f t="shared" si="10"/>
        <v>43555</v>
      </c>
      <c r="C58" s="397">
        <v>43580</v>
      </c>
      <c r="D58" s="398">
        <v>15.5</v>
      </c>
      <c r="E58" s="398">
        <f t="shared" si="8"/>
        <v>40.5</v>
      </c>
      <c r="F58" s="399">
        <v>87647.25</v>
      </c>
      <c r="G58" s="399">
        <f t="shared" si="9"/>
        <v>3549714</v>
      </c>
    </row>
    <row r="59" spans="1:7">
      <c r="A59" s="98">
        <f t="shared" si="4"/>
        <v>42</v>
      </c>
      <c r="B59" s="397">
        <f t="shared" si="10"/>
        <v>43555</v>
      </c>
      <c r="C59" s="397">
        <v>43580</v>
      </c>
      <c r="D59" s="398">
        <v>15.5</v>
      </c>
      <c r="E59" s="398">
        <f t="shared" si="8"/>
        <v>40.5</v>
      </c>
      <c r="F59" s="399">
        <v>135656.4</v>
      </c>
      <c r="G59" s="399">
        <f t="shared" si="9"/>
        <v>5494084</v>
      </c>
    </row>
    <row r="60" spans="1:7">
      <c r="A60" s="98">
        <f t="shared" si="4"/>
        <v>43</v>
      </c>
      <c r="B60" s="397">
        <f t="shared" si="10"/>
        <v>43555</v>
      </c>
      <c r="C60" s="397">
        <v>43580</v>
      </c>
      <c r="D60" s="398">
        <v>15.5</v>
      </c>
      <c r="E60" s="398">
        <f t="shared" si="8"/>
        <v>40.5</v>
      </c>
      <c r="F60" s="399">
        <v>74768.5</v>
      </c>
      <c r="G60" s="399">
        <f t="shared" si="9"/>
        <v>3028124</v>
      </c>
    </row>
    <row r="61" spans="1:7">
      <c r="A61" s="98">
        <f t="shared" si="4"/>
        <v>44</v>
      </c>
      <c r="B61" s="397">
        <f t="shared" si="10"/>
        <v>43555</v>
      </c>
      <c r="C61" s="397">
        <v>43580</v>
      </c>
      <c r="D61" s="398">
        <v>15.5</v>
      </c>
      <c r="E61" s="398">
        <f t="shared" si="8"/>
        <v>40.5</v>
      </c>
      <c r="F61" s="399">
        <v>22059</v>
      </c>
      <c r="G61" s="399">
        <f t="shared" si="9"/>
        <v>893390</v>
      </c>
    </row>
    <row r="62" spans="1:7">
      <c r="A62" s="98">
        <f t="shared" si="4"/>
        <v>45</v>
      </c>
      <c r="B62" s="397">
        <f t="shared" si="10"/>
        <v>43555</v>
      </c>
      <c r="C62" s="397">
        <v>43580</v>
      </c>
      <c r="D62" s="398">
        <v>15.5</v>
      </c>
      <c r="E62" s="398">
        <f t="shared" si="8"/>
        <v>40.5</v>
      </c>
      <c r="F62" s="399">
        <v>49575</v>
      </c>
      <c r="G62" s="399">
        <f t="shared" si="9"/>
        <v>2007788</v>
      </c>
    </row>
    <row r="63" spans="1:7">
      <c r="A63" s="98">
        <f t="shared" si="4"/>
        <v>46</v>
      </c>
      <c r="B63" s="397">
        <f t="shared" si="10"/>
        <v>43555</v>
      </c>
      <c r="C63" s="397">
        <v>43580</v>
      </c>
      <c r="D63" s="398">
        <v>15.5</v>
      </c>
      <c r="E63" s="398">
        <f t="shared" si="8"/>
        <v>40.5</v>
      </c>
      <c r="F63" s="399">
        <v>130239.75</v>
      </c>
      <c r="G63" s="399">
        <f t="shared" si="9"/>
        <v>5274710</v>
      </c>
    </row>
    <row r="64" spans="1:7">
      <c r="A64" s="98">
        <f t="shared" si="4"/>
        <v>47</v>
      </c>
      <c r="B64" s="397">
        <f t="shared" si="10"/>
        <v>43555</v>
      </c>
      <c r="C64" s="397">
        <v>43580</v>
      </c>
      <c r="D64" s="398">
        <v>15.5</v>
      </c>
      <c r="E64" s="398">
        <f t="shared" si="8"/>
        <v>40.5</v>
      </c>
      <c r="F64" s="399">
        <v>60000.75</v>
      </c>
      <c r="G64" s="399">
        <f t="shared" si="9"/>
        <v>2430030</v>
      </c>
    </row>
    <row r="65" spans="1:7">
      <c r="A65" s="98">
        <f t="shared" si="4"/>
        <v>48</v>
      </c>
      <c r="B65" s="397">
        <f t="shared" si="10"/>
        <v>43555</v>
      </c>
      <c r="C65" s="397">
        <v>43580</v>
      </c>
      <c r="D65" s="398">
        <v>15.5</v>
      </c>
      <c r="E65" s="398">
        <f t="shared" si="8"/>
        <v>40.5</v>
      </c>
      <c r="F65" s="399">
        <v>36150</v>
      </c>
      <c r="G65" s="399">
        <f t="shared" si="9"/>
        <v>1464075</v>
      </c>
    </row>
    <row r="66" spans="1:7">
      <c r="A66" s="98">
        <f t="shared" si="4"/>
        <v>49</v>
      </c>
      <c r="B66" s="397">
        <f t="shared" si="10"/>
        <v>43555</v>
      </c>
      <c r="C66" s="397">
        <v>43580</v>
      </c>
      <c r="D66" s="398">
        <v>15.5</v>
      </c>
      <c r="E66" s="398">
        <f t="shared" si="8"/>
        <v>40.5</v>
      </c>
      <c r="F66" s="399">
        <v>26575</v>
      </c>
      <c r="G66" s="399">
        <f t="shared" si="9"/>
        <v>1076288</v>
      </c>
    </row>
    <row r="67" spans="1:7">
      <c r="A67" s="98">
        <f t="shared" si="4"/>
        <v>50</v>
      </c>
      <c r="B67" s="397">
        <f t="shared" si="10"/>
        <v>43555</v>
      </c>
      <c r="C67" s="397">
        <v>43580</v>
      </c>
      <c r="D67" s="398">
        <v>15.5</v>
      </c>
      <c r="E67" s="398">
        <f t="shared" si="8"/>
        <v>40.5</v>
      </c>
      <c r="F67" s="399">
        <v>110452.5</v>
      </c>
      <c r="G67" s="399">
        <f t="shared" si="9"/>
        <v>4473326</v>
      </c>
    </row>
    <row r="68" spans="1:7">
      <c r="A68" s="98">
        <f t="shared" si="4"/>
        <v>51</v>
      </c>
      <c r="B68" s="397">
        <f t="shared" si="10"/>
        <v>43555</v>
      </c>
      <c r="C68" s="397">
        <v>43580</v>
      </c>
      <c r="D68" s="398">
        <v>15.5</v>
      </c>
      <c r="E68" s="398">
        <f t="shared" si="8"/>
        <v>40.5</v>
      </c>
      <c r="F68" s="399">
        <v>36112.5</v>
      </c>
      <c r="G68" s="399">
        <f t="shared" si="9"/>
        <v>1462556</v>
      </c>
    </row>
    <row r="69" spans="1:7">
      <c r="A69" s="98">
        <f t="shared" si="4"/>
        <v>52</v>
      </c>
      <c r="B69" s="397">
        <f t="shared" si="10"/>
        <v>43555</v>
      </c>
      <c r="C69" s="397">
        <v>43580</v>
      </c>
      <c r="D69" s="398">
        <v>15.5</v>
      </c>
      <c r="E69" s="398">
        <f t="shared" si="8"/>
        <v>40.5</v>
      </c>
      <c r="F69" s="399">
        <v>224439.25</v>
      </c>
      <c r="G69" s="399">
        <f t="shared" si="9"/>
        <v>9089790</v>
      </c>
    </row>
    <row r="70" spans="1:7">
      <c r="A70" s="98">
        <f t="shared" si="4"/>
        <v>53</v>
      </c>
      <c r="B70" s="397">
        <f t="shared" si="10"/>
        <v>43555</v>
      </c>
      <c r="C70" s="397">
        <v>43580</v>
      </c>
      <c r="D70" s="398">
        <v>15.5</v>
      </c>
      <c r="E70" s="398">
        <f t="shared" si="8"/>
        <v>40.5</v>
      </c>
      <c r="F70" s="399">
        <v>201123.5</v>
      </c>
      <c r="G70" s="399">
        <f t="shared" si="9"/>
        <v>8145502</v>
      </c>
    </row>
    <row r="71" spans="1:7">
      <c r="A71" s="610">
        <f t="shared" si="4"/>
        <v>54</v>
      </c>
      <c r="B71" s="397">
        <f t="shared" si="10"/>
        <v>43555</v>
      </c>
      <c r="C71" s="397">
        <v>43580</v>
      </c>
      <c r="D71" s="398">
        <v>15.5</v>
      </c>
      <c r="E71" s="398">
        <f t="shared" si="8"/>
        <v>40.5</v>
      </c>
      <c r="F71" s="399">
        <v>164424</v>
      </c>
      <c r="G71" s="399">
        <f t="shared" si="9"/>
        <v>6659172</v>
      </c>
    </row>
    <row r="72" spans="1:7">
      <c r="A72" s="610">
        <f t="shared" si="4"/>
        <v>55</v>
      </c>
      <c r="B72" s="397">
        <f t="shared" si="10"/>
        <v>43555</v>
      </c>
      <c r="C72" s="397">
        <v>43580</v>
      </c>
      <c r="D72" s="398">
        <v>15.5</v>
      </c>
      <c r="E72" s="398">
        <f t="shared" si="8"/>
        <v>40.5</v>
      </c>
      <c r="F72" s="399">
        <v>13275</v>
      </c>
      <c r="G72" s="399">
        <f t="shared" si="9"/>
        <v>537638</v>
      </c>
    </row>
    <row r="73" spans="1:7">
      <c r="A73" s="610">
        <f t="shared" si="4"/>
        <v>56</v>
      </c>
      <c r="B73" s="397">
        <f t="shared" si="10"/>
        <v>43555</v>
      </c>
      <c r="C73" s="397">
        <v>43580</v>
      </c>
      <c r="D73" s="398">
        <v>15.5</v>
      </c>
      <c r="E73" s="398">
        <f t="shared" si="8"/>
        <v>40.5</v>
      </c>
      <c r="F73" s="399">
        <v>5928</v>
      </c>
      <c r="G73" s="399">
        <f t="shared" si="9"/>
        <v>240084</v>
      </c>
    </row>
    <row r="74" spans="1:7">
      <c r="A74" s="610">
        <f t="shared" si="4"/>
        <v>57</v>
      </c>
      <c r="B74" s="397">
        <f t="shared" si="10"/>
        <v>43555</v>
      </c>
      <c r="C74" s="397">
        <v>43580</v>
      </c>
      <c r="D74" s="398">
        <v>15.5</v>
      </c>
      <c r="E74" s="398">
        <f t="shared" si="8"/>
        <v>40.5</v>
      </c>
      <c r="F74" s="399">
        <v>38250</v>
      </c>
      <c r="G74" s="399">
        <f t="shared" si="9"/>
        <v>1549125</v>
      </c>
    </row>
    <row r="75" spans="1:7">
      <c r="A75" s="610">
        <f t="shared" si="4"/>
        <v>58</v>
      </c>
      <c r="B75" s="397">
        <f t="shared" si="10"/>
        <v>43555</v>
      </c>
      <c r="C75" s="397">
        <v>43580</v>
      </c>
      <c r="D75" s="398">
        <v>15.5</v>
      </c>
      <c r="E75" s="398">
        <f t="shared" si="8"/>
        <v>40.5</v>
      </c>
      <c r="F75" s="399">
        <v>161829.5</v>
      </c>
      <c r="G75" s="399">
        <f t="shared" si="9"/>
        <v>6554095</v>
      </c>
    </row>
    <row r="76" spans="1:7">
      <c r="A76" s="610">
        <f t="shared" si="4"/>
        <v>59</v>
      </c>
      <c r="B76" s="397">
        <f t="shared" si="10"/>
        <v>43555</v>
      </c>
      <c r="C76" s="397">
        <v>43580</v>
      </c>
      <c r="D76" s="398">
        <v>15.5</v>
      </c>
      <c r="E76" s="398">
        <f t="shared" si="8"/>
        <v>40.5</v>
      </c>
      <c r="F76" s="399">
        <v>59574.25</v>
      </c>
      <c r="G76" s="399">
        <f t="shared" si="9"/>
        <v>2412757</v>
      </c>
    </row>
    <row r="77" spans="1:7">
      <c r="A77" s="610">
        <f t="shared" si="4"/>
        <v>60</v>
      </c>
      <c r="B77" s="397">
        <f t="shared" si="10"/>
        <v>43555</v>
      </c>
      <c r="C77" s="397">
        <v>43580</v>
      </c>
      <c r="D77" s="398">
        <v>15.5</v>
      </c>
      <c r="E77" s="398">
        <f t="shared" si="8"/>
        <v>40.5</v>
      </c>
      <c r="F77" s="399">
        <v>134970</v>
      </c>
      <c r="G77" s="399">
        <f t="shared" si="9"/>
        <v>5466285</v>
      </c>
    </row>
    <row r="78" spans="1:7">
      <c r="A78" s="98" t="s">
        <v>24</v>
      </c>
      <c r="B78" s="397"/>
      <c r="C78" s="402"/>
      <c r="D78" s="398"/>
      <c r="E78" s="398"/>
      <c r="F78" s="403"/>
      <c r="G78" s="399"/>
    </row>
    <row r="79" spans="1:7">
      <c r="A79" s="98">
        <f>A77+1</f>
        <v>61</v>
      </c>
      <c r="B79" s="397">
        <f>B52+30</f>
        <v>43585</v>
      </c>
      <c r="C79" s="402">
        <v>43613</v>
      </c>
      <c r="D79" s="398">
        <v>15</v>
      </c>
      <c r="E79" s="398">
        <f t="shared" ref="E79:E87" si="11">C79-B79+D79</f>
        <v>43</v>
      </c>
      <c r="F79" s="403">
        <v>43761</v>
      </c>
      <c r="G79" s="399">
        <f t="shared" ref="G79:G110" si="12">ROUND(E79*F79,0)</f>
        <v>1881723</v>
      </c>
    </row>
    <row r="80" spans="1:7">
      <c r="A80" s="98">
        <f t="shared" si="4"/>
        <v>62</v>
      </c>
      <c r="B80" s="397">
        <f>B79</f>
        <v>43585</v>
      </c>
      <c r="C80" s="402">
        <v>43613</v>
      </c>
      <c r="D80" s="398">
        <f>D79</f>
        <v>15</v>
      </c>
      <c r="E80" s="398">
        <f t="shared" si="11"/>
        <v>43</v>
      </c>
      <c r="F80" s="403">
        <v>15942.5</v>
      </c>
      <c r="G80" s="399">
        <f t="shared" si="12"/>
        <v>685528</v>
      </c>
    </row>
    <row r="81" spans="1:7">
      <c r="A81" s="98">
        <f t="shared" si="4"/>
        <v>63</v>
      </c>
      <c r="B81" s="397">
        <f t="shared" ref="B81:B110" si="13">B80</f>
        <v>43585</v>
      </c>
      <c r="C81" s="402">
        <v>43613</v>
      </c>
      <c r="D81" s="398">
        <f t="shared" ref="D81:D110" si="14">D80</f>
        <v>15</v>
      </c>
      <c r="E81" s="398">
        <f t="shared" si="11"/>
        <v>43</v>
      </c>
      <c r="F81" s="403">
        <v>1104.25</v>
      </c>
      <c r="G81" s="399">
        <f t="shared" si="12"/>
        <v>47483</v>
      </c>
    </row>
    <row r="82" spans="1:7">
      <c r="A82" s="98">
        <f t="shared" si="4"/>
        <v>64</v>
      </c>
      <c r="B82" s="397">
        <f t="shared" si="13"/>
        <v>43585</v>
      </c>
      <c r="C82" s="402">
        <v>43613</v>
      </c>
      <c r="D82" s="398">
        <f t="shared" si="14"/>
        <v>15</v>
      </c>
      <c r="E82" s="398">
        <f t="shared" si="11"/>
        <v>43</v>
      </c>
      <c r="F82" s="403">
        <v>351657.75</v>
      </c>
      <c r="G82" s="399">
        <f t="shared" si="12"/>
        <v>15121283</v>
      </c>
    </row>
    <row r="83" spans="1:7">
      <c r="A83" s="98">
        <f t="shared" si="4"/>
        <v>65</v>
      </c>
      <c r="B83" s="397">
        <f t="shared" si="13"/>
        <v>43585</v>
      </c>
      <c r="C83" s="402">
        <v>43613</v>
      </c>
      <c r="D83" s="398">
        <f t="shared" si="14"/>
        <v>15</v>
      </c>
      <c r="E83" s="398">
        <f t="shared" si="11"/>
        <v>43</v>
      </c>
      <c r="F83" s="403">
        <v>11925</v>
      </c>
      <c r="G83" s="399">
        <f t="shared" si="12"/>
        <v>512775</v>
      </c>
    </row>
    <row r="84" spans="1:7">
      <c r="A84" s="98">
        <f t="shared" si="4"/>
        <v>66</v>
      </c>
      <c r="B84" s="397">
        <f t="shared" si="13"/>
        <v>43585</v>
      </c>
      <c r="C84" s="402">
        <v>43613</v>
      </c>
      <c r="D84" s="398">
        <f t="shared" si="14"/>
        <v>15</v>
      </c>
      <c r="E84" s="398">
        <f t="shared" si="11"/>
        <v>43</v>
      </c>
      <c r="F84" s="403">
        <v>316700</v>
      </c>
      <c r="G84" s="399">
        <f t="shared" si="12"/>
        <v>13618100</v>
      </c>
    </row>
    <row r="85" spans="1:7">
      <c r="A85" s="98">
        <f t="shared" si="4"/>
        <v>67</v>
      </c>
      <c r="B85" s="397">
        <f t="shared" si="13"/>
        <v>43585</v>
      </c>
      <c r="C85" s="402">
        <v>43613</v>
      </c>
      <c r="D85" s="398">
        <f t="shared" si="14"/>
        <v>15</v>
      </c>
      <c r="E85" s="398">
        <f t="shared" si="11"/>
        <v>43</v>
      </c>
      <c r="F85" s="403">
        <v>43950</v>
      </c>
      <c r="G85" s="399">
        <f t="shared" si="12"/>
        <v>1889850</v>
      </c>
    </row>
    <row r="86" spans="1:7">
      <c r="A86" s="98">
        <f t="shared" si="4"/>
        <v>68</v>
      </c>
      <c r="B86" s="397">
        <f t="shared" si="13"/>
        <v>43585</v>
      </c>
      <c r="C86" s="402">
        <v>43613</v>
      </c>
      <c r="D86" s="398">
        <f t="shared" si="14"/>
        <v>15</v>
      </c>
      <c r="E86" s="398">
        <f t="shared" si="11"/>
        <v>43</v>
      </c>
      <c r="F86" s="403">
        <v>109668.95</v>
      </c>
      <c r="G86" s="399">
        <f t="shared" si="12"/>
        <v>4715765</v>
      </c>
    </row>
    <row r="87" spans="1:7">
      <c r="A87" s="98">
        <f t="shared" si="4"/>
        <v>69</v>
      </c>
      <c r="B87" s="397">
        <f t="shared" si="13"/>
        <v>43585</v>
      </c>
      <c r="C87" s="402">
        <v>43613</v>
      </c>
      <c r="D87" s="398">
        <f t="shared" si="14"/>
        <v>15</v>
      </c>
      <c r="E87" s="398">
        <f t="shared" si="11"/>
        <v>43</v>
      </c>
      <c r="F87" s="403">
        <v>11950</v>
      </c>
      <c r="G87" s="399">
        <f t="shared" si="12"/>
        <v>513850</v>
      </c>
    </row>
    <row r="88" spans="1:7">
      <c r="A88" s="610">
        <f t="shared" si="4"/>
        <v>70</v>
      </c>
      <c r="B88" s="397">
        <f t="shared" si="13"/>
        <v>43585</v>
      </c>
      <c r="C88" s="402">
        <v>43613</v>
      </c>
      <c r="D88" s="398">
        <f t="shared" si="14"/>
        <v>15</v>
      </c>
      <c r="E88" s="398">
        <f t="shared" ref="E88:E110" si="15">C88-B88+D88</f>
        <v>43</v>
      </c>
      <c r="F88" s="403">
        <v>371846</v>
      </c>
      <c r="G88" s="399">
        <f t="shared" si="12"/>
        <v>15989378</v>
      </c>
    </row>
    <row r="89" spans="1:7">
      <c r="A89" s="610">
        <f t="shared" si="4"/>
        <v>71</v>
      </c>
      <c r="B89" s="397">
        <f t="shared" si="13"/>
        <v>43585</v>
      </c>
      <c r="C89" s="402">
        <v>43613</v>
      </c>
      <c r="D89" s="398">
        <f t="shared" si="14"/>
        <v>15</v>
      </c>
      <c r="E89" s="398">
        <f t="shared" si="15"/>
        <v>43</v>
      </c>
      <c r="F89" s="403">
        <v>4759.5</v>
      </c>
      <c r="G89" s="399">
        <f t="shared" si="12"/>
        <v>204659</v>
      </c>
    </row>
    <row r="90" spans="1:7">
      <c r="A90" s="610">
        <f t="shared" si="4"/>
        <v>72</v>
      </c>
      <c r="B90" s="397">
        <f t="shared" si="13"/>
        <v>43585</v>
      </c>
      <c r="C90" s="402">
        <v>43613</v>
      </c>
      <c r="D90" s="398">
        <f t="shared" si="14"/>
        <v>15</v>
      </c>
      <c r="E90" s="398">
        <f t="shared" si="15"/>
        <v>43</v>
      </c>
      <c r="F90" s="403">
        <v>75338</v>
      </c>
      <c r="G90" s="399">
        <f t="shared" si="12"/>
        <v>3239534</v>
      </c>
    </row>
    <row r="91" spans="1:7">
      <c r="A91" s="610">
        <f t="shared" si="4"/>
        <v>73</v>
      </c>
      <c r="B91" s="397">
        <f t="shared" si="13"/>
        <v>43585</v>
      </c>
      <c r="C91" s="402">
        <v>43613</v>
      </c>
      <c r="D91" s="398">
        <f t="shared" si="14"/>
        <v>15</v>
      </c>
      <c r="E91" s="398">
        <f t="shared" si="15"/>
        <v>43</v>
      </c>
      <c r="F91" s="403">
        <v>1509</v>
      </c>
      <c r="G91" s="399">
        <f t="shared" si="12"/>
        <v>64887</v>
      </c>
    </row>
    <row r="92" spans="1:7">
      <c r="A92" s="610">
        <f t="shared" si="4"/>
        <v>74</v>
      </c>
      <c r="B92" s="397">
        <f t="shared" si="13"/>
        <v>43585</v>
      </c>
      <c r="C92" s="402">
        <v>43613</v>
      </c>
      <c r="D92" s="398">
        <f t="shared" si="14"/>
        <v>15</v>
      </c>
      <c r="E92" s="398">
        <f t="shared" si="15"/>
        <v>43</v>
      </c>
      <c r="F92" s="403">
        <v>1164864.5</v>
      </c>
      <c r="G92" s="399">
        <f t="shared" si="12"/>
        <v>50089174</v>
      </c>
    </row>
    <row r="93" spans="1:7">
      <c r="A93" s="610">
        <f t="shared" si="4"/>
        <v>75</v>
      </c>
      <c r="B93" s="397">
        <f t="shared" si="13"/>
        <v>43585</v>
      </c>
      <c r="C93" s="402">
        <v>43613</v>
      </c>
      <c r="D93" s="398">
        <f t="shared" si="14"/>
        <v>15</v>
      </c>
      <c r="E93" s="398">
        <f t="shared" si="15"/>
        <v>43</v>
      </c>
      <c r="F93" s="403">
        <v>7265</v>
      </c>
      <c r="G93" s="399">
        <f t="shared" si="12"/>
        <v>312395</v>
      </c>
    </row>
    <row r="94" spans="1:7">
      <c r="A94" s="610">
        <f t="shared" si="4"/>
        <v>76</v>
      </c>
      <c r="B94" s="397">
        <f t="shared" si="13"/>
        <v>43585</v>
      </c>
      <c r="C94" s="402">
        <v>43613</v>
      </c>
      <c r="D94" s="398">
        <f t="shared" si="14"/>
        <v>15</v>
      </c>
      <c r="E94" s="398">
        <f t="shared" si="15"/>
        <v>43</v>
      </c>
      <c r="F94" s="403">
        <v>90604.75</v>
      </c>
      <c r="G94" s="399">
        <f t="shared" si="12"/>
        <v>3896004</v>
      </c>
    </row>
    <row r="95" spans="1:7">
      <c r="A95" s="610">
        <f t="shared" si="4"/>
        <v>77</v>
      </c>
      <c r="B95" s="397">
        <f t="shared" si="13"/>
        <v>43585</v>
      </c>
      <c r="C95" s="402">
        <v>43613</v>
      </c>
      <c r="D95" s="398">
        <f t="shared" si="14"/>
        <v>15</v>
      </c>
      <c r="E95" s="398">
        <f t="shared" si="15"/>
        <v>43</v>
      </c>
      <c r="F95" s="403">
        <v>16180</v>
      </c>
      <c r="G95" s="399">
        <f t="shared" si="12"/>
        <v>695740</v>
      </c>
    </row>
    <row r="96" spans="1:7">
      <c r="A96" s="610">
        <f t="shared" si="4"/>
        <v>78</v>
      </c>
      <c r="B96" s="397">
        <f t="shared" si="13"/>
        <v>43585</v>
      </c>
      <c r="C96" s="402">
        <v>43613</v>
      </c>
      <c r="D96" s="398">
        <f t="shared" si="14"/>
        <v>15</v>
      </c>
      <c r="E96" s="398">
        <f t="shared" si="15"/>
        <v>43</v>
      </c>
      <c r="F96" s="403">
        <v>12575</v>
      </c>
      <c r="G96" s="399">
        <f t="shared" si="12"/>
        <v>540725</v>
      </c>
    </row>
    <row r="97" spans="1:7">
      <c r="A97" s="610">
        <f t="shared" si="4"/>
        <v>79</v>
      </c>
      <c r="B97" s="397">
        <f t="shared" si="13"/>
        <v>43585</v>
      </c>
      <c r="C97" s="402">
        <v>43613</v>
      </c>
      <c r="D97" s="398">
        <f t="shared" si="14"/>
        <v>15</v>
      </c>
      <c r="E97" s="398">
        <f t="shared" si="15"/>
        <v>43</v>
      </c>
      <c r="F97" s="403">
        <v>132022.5</v>
      </c>
      <c r="G97" s="399">
        <f t="shared" si="12"/>
        <v>5676968</v>
      </c>
    </row>
    <row r="98" spans="1:7">
      <c r="A98" s="610">
        <f t="shared" si="4"/>
        <v>80</v>
      </c>
      <c r="B98" s="397">
        <f t="shared" si="13"/>
        <v>43585</v>
      </c>
      <c r="C98" s="402">
        <v>43613</v>
      </c>
      <c r="D98" s="398">
        <f t="shared" si="14"/>
        <v>15</v>
      </c>
      <c r="E98" s="398">
        <f t="shared" si="15"/>
        <v>43</v>
      </c>
      <c r="F98" s="403">
        <v>25802.5</v>
      </c>
      <c r="G98" s="399">
        <f t="shared" si="12"/>
        <v>1109508</v>
      </c>
    </row>
    <row r="99" spans="1:7">
      <c r="A99" s="610">
        <f t="shared" si="4"/>
        <v>81</v>
      </c>
      <c r="B99" s="397">
        <f t="shared" si="13"/>
        <v>43585</v>
      </c>
      <c r="C99" s="402">
        <v>43613</v>
      </c>
      <c r="D99" s="398">
        <f t="shared" si="14"/>
        <v>15</v>
      </c>
      <c r="E99" s="398">
        <f t="shared" si="15"/>
        <v>43</v>
      </c>
      <c r="F99" s="403">
        <v>102214.75</v>
      </c>
      <c r="G99" s="399">
        <f t="shared" si="12"/>
        <v>4395234</v>
      </c>
    </row>
    <row r="100" spans="1:7">
      <c r="A100" s="610">
        <f t="shared" si="4"/>
        <v>82</v>
      </c>
      <c r="B100" s="397">
        <f t="shared" si="13"/>
        <v>43585</v>
      </c>
      <c r="C100" s="402">
        <v>43613</v>
      </c>
      <c r="D100" s="398">
        <f t="shared" si="14"/>
        <v>15</v>
      </c>
      <c r="E100" s="398">
        <f t="shared" si="15"/>
        <v>43</v>
      </c>
      <c r="F100" s="403">
        <v>12575</v>
      </c>
      <c r="G100" s="399">
        <f t="shared" si="12"/>
        <v>540725</v>
      </c>
    </row>
    <row r="101" spans="1:7">
      <c r="A101" s="610">
        <f t="shared" si="4"/>
        <v>83</v>
      </c>
      <c r="B101" s="397">
        <f t="shared" si="13"/>
        <v>43585</v>
      </c>
      <c r="C101" s="402">
        <v>43613</v>
      </c>
      <c r="D101" s="398">
        <f t="shared" si="14"/>
        <v>15</v>
      </c>
      <c r="E101" s="398">
        <f t="shared" si="15"/>
        <v>43</v>
      </c>
      <c r="F101" s="403">
        <v>71000</v>
      </c>
      <c r="G101" s="399">
        <f t="shared" si="12"/>
        <v>3053000</v>
      </c>
    </row>
    <row r="102" spans="1:7">
      <c r="A102" s="610">
        <f t="shared" si="4"/>
        <v>84</v>
      </c>
      <c r="B102" s="397">
        <f t="shared" si="13"/>
        <v>43585</v>
      </c>
      <c r="C102" s="402">
        <v>43613</v>
      </c>
      <c r="D102" s="398">
        <f t="shared" si="14"/>
        <v>15</v>
      </c>
      <c r="E102" s="398">
        <f t="shared" si="15"/>
        <v>43</v>
      </c>
      <c r="F102" s="403">
        <v>1636.75</v>
      </c>
      <c r="G102" s="399">
        <f t="shared" si="12"/>
        <v>70380</v>
      </c>
    </row>
    <row r="103" spans="1:7">
      <c r="A103" s="610">
        <f t="shared" si="4"/>
        <v>85</v>
      </c>
      <c r="B103" s="397">
        <f t="shared" si="13"/>
        <v>43585</v>
      </c>
      <c r="C103" s="402">
        <v>43613</v>
      </c>
      <c r="D103" s="398">
        <f t="shared" si="14"/>
        <v>15</v>
      </c>
      <c r="E103" s="398">
        <f t="shared" si="15"/>
        <v>43</v>
      </c>
      <c r="F103" s="403">
        <v>8078</v>
      </c>
      <c r="G103" s="399">
        <f t="shared" si="12"/>
        <v>347354</v>
      </c>
    </row>
    <row r="104" spans="1:7">
      <c r="A104" s="610">
        <f t="shared" si="4"/>
        <v>86</v>
      </c>
      <c r="B104" s="397">
        <f t="shared" si="13"/>
        <v>43585</v>
      </c>
      <c r="C104" s="402">
        <v>43613</v>
      </c>
      <c r="D104" s="398">
        <f t="shared" si="14"/>
        <v>15</v>
      </c>
      <c r="E104" s="398">
        <f t="shared" si="15"/>
        <v>43</v>
      </c>
      <c r="F104" s="403">
        <v>42296</v>
      </c>
      <c r="G104" s="399">
        <f t="shared" si="12"/>
        <v>1818728</v>
      </c>
    </row>
    <row r="105" spans="1:7">
      <c r="A105" s="610">
        <f t="shared" si="4"/>
        <v>87</v>
      </c>
      <c r="B105" s="397">
        <f t="shared" si="13"/>
        <v>43585</v>
      </c>
      <c r="C105" s="402">
        <v>43613</v>
      </c>
      <c r="D105" s="398">
        <f t="shared" si="14"/>
        <v>15</v>
      </c>
      <c r="E105" s="398">
        <f t="shared" si="15"/>
        <v>43</v>
      </c>
      <c r="F105" s="403">
        <v>35932.5</v>
      </c>
      <c r="G105" s="399">
        <f t="shared" si="12"/>
        <v>1545098</v>
      </c>
    </row>
    <row r="106" spans="1:7">
      <c r="A106" s="610">
        <f t="shared" si="4"/>
        <v>88</v>
      </c>
      <c r="B106" s="397">
        <f t="shared" si="13"/>
        <v>43585</v>
      </c>
      <c r="C106" s="402">
        <v>43613</v>
      </c>
      <c r="D106" s="398">
        <f t="shared" si="14"/>
        <v>15</v>
      </c>
      <c r="E106" s="398">
        <f t="shared" si="15"/>
        <v>43</v>
      </c>
      <c r="F106" s="403">
        <v>73200</v>
      </c>
      <c r="G106" s="399">
        <f t="shared" si="12"/>
        <v>3147600</v>
      </c>
    </row>
    <row r="107" spans="1:7">
      <c r="A107" s="610">
        <f t="shared" si="4"/>
        <v>89</v>
      </c>
      <c r="B107" s="397">
        <f t="shared" si="13"/>
        <v>43585</v>
      </c>
      <c r="C107" s="402">
        <v>43613</v>
      </c>
      <c r="D107" s="398">
        <f t="shared" si="14"/>
        <v>15</v>
      </c>
      <c r="E107" s="398">
        <f t="shared" si="15"/>
        <v>43</v>
      </c>
      <c r="F107" s="403">
        <v>60752.5</v>
      </c>
      <c r="G107" s="399">
        <f t="shared" si="12"/>
        <v>2612358</v>
      </c>
    </row>
    <row r="108" spans="1:7">
      <c r="A108" s="610">
        <f t="shared" si="4"/>
        <v>90</v>
      </c>
      <c r="B108" s="397">
        <f t="shared" si="13"/>
        <v>43585</v>
      </c>
      <c r="C108" s="402">
        <v>43613</v>
      </c>
      <c r="D108" s="398">
        <f t="shared" si="14"/>
        <v>15</v>
      </c>
      <c r="E108" s="398">
        <f t="shared" si="15"/>
        <v>43</v>
      </c>
      <c r="F108" s="403">
        <v>28290</v>
      </c>
      <c r="G108" s="399">
        <f t="shared" si="12"/>
        <v>1216470</v>
      </c>
    </row>
    <row r="109" spans="1:7">
      <c r="A109" s="610">
        <f t="shared" si="4"/>
        <v>91</v>
      </c>
      <c r="B109" s="397">
        <f t="shared" si="13"/>
        <v>43585</v>
      </c>
      <c r="C109" s="402">
        <v>43613</v>
      </c>
      <c r="D109" s="398">
        <f t="shared" si="14"/>
        <v>15</v>
      </c>
      <c r="E109" s="398">
        <f t="shared" si="15"/>
        <v>43</v>
      </c>
      <c r="F109" s="403">
        <v>62350</v>
      </c>
      <c r="G109" s="399">
        <f t="shared" si="12"/>
        <v>2681050</v>
      </c>
    </row>
    <row r="110" spans="1:7">
      <c r="A110" s="610">
        <f t="shared" si="4"/>
        <v>92</v>
      </c>
      <c r="B110" s="397">
        <f t="shared" si="13"/>
        <v>43585</v>
      </c>
      <c r="C110" s="402">
        <v>43613</v>
      </c>
      <c r="D110" s="398">
        <f t="shared" si="14"/>
        <v>15</v>
      </c>
      <c r="E110" s="398">
        <f t="shared" si="15"/>
        <v>43</v>
      </c>
      <c r="F110" s="403">
        <v>43481.5</v>
      </c>
      <c r="G110" s="399">
        <f t="shared" si="12"/>
        <v>1869705</v>
      </c>
    </row>
    <row r="111" spans="1:7" ht="13.15">
      <c r="A111" s="98" t="s">
        <v>24</v>
      </c>
      <c r="B111" s="404"/>
      <c r="C111" s="402"/>
      <c r="D111" s="398"/>
      <c r="E111" s="398"/>
      <c r="F111" s="405"/>
      <c r="G111" s="399"/>
    </row>
    <row r="112" spans="1:7">
      <c r="A112" s="98">
        <f>A110+1</f>
        <v>93</v>
      </c>
      <c r="B112" s="397">
        <f>B79+31</f>
        <v>43616</v>
      </c>
      <c r="C112" s="402">
        <v>43641</v>
      </c>
      <c r="D112" s="398">
        <v>15.5</v>
      </c>
      <c r="E112" s="398">
        <f t="shared" ref="E112:E125" si="16">C112-B112+D112</f>
        <v>40.5</v>
      </c>
      <c r="F112" s="403">
        <v>70525</v>
      </c>
      <c r="G112" s="399">
        <f t="shared" ref="G112:G125" si="17">ROUND(E112*F112,0)</f>
        <v>2856263</v>
      </c>
    </row>
    <row r="113" spans="1:7">
      <c r="A113" s="98">
        <f t="shared" si="4"/>
        <v>94</v>
      </c>
      <c r="B113" s="397">
        <f>B112</f>
        <v>43616</v>
      </c>
      <c r="C113" s="402">
        <v>43641</v>
      </c>
      <c r="D113" s="398">
        <v>15.5</v>
      </c>
      <c r="E113" s="398">
        <f t="shared" si="16"/>
        <v>40.5</v>
      </c>
      <c r="F113" s="403">
        <v>22700</v>
      </c>
      <c r="G113" s="399">
        <f t="shared" si="17"/>
        <v>919350</v>
      </c>
    </row>
    <row r="114" spans="1:7">
      <c r="A114" s="98">
        <f t="shared" si="4"/>
        <v>95</v>
      </c>
      <c r="B114" s="397">
        <f t="shared" ref="B114:B125" si="18">B113</f>
        <v>43616</v>
      </c>
      <c r="C114" s="402">
        <v>43641</v>
      </c>
      <c r="D114" s="398">
        <v>15.5</v>
      </c>
      <c r="E114" s="398">
        <f t="shared" si="16"/>
        <v>40.5</v>
      </c>
      <c r="F114" s="403">
        <v>229.25</v>
      </c>
      <c r="G114" s="399">
        <f t="shared" si="17"/>
        <v>9285</v>
      </c>
    </row>
    <row r="115" spans="1:7">
      <c r="A115" s="98">
        <f t="shared" si="4"/>
        <v>96</v>
      </c>
      <c r="B115" s="397">
        <f t="shared" si="18"/>
        <v>43616</v>
      </c>
      <c r="C115" s="402">
        <v>43641</v>
      </c>
      <c r="D115" s="398">
        <v>15.5</v>
      </c>
      <c r="E115" s="398">
        <f t="shared" si="16"/>
        <v>40.5</v>
      </c>
      <c r="F115" s="403">
        <v>289370.25</v>
      </c>
      <c r="G115" s="399">
        <f t="shared" si="17"/>
        <v>11719495</v>
      </c>
    </row>
    <row r="116" spans="1:7">
      <c r="A116" s="98">
        <f t="shared" si="4"/>
        <v>97</v>
      </c>
      <c r="B116" s="397">
        <f t="shared" si="18"/>
        <v>43616</v>
      </c>
      <c r="C116" s="402">
        <v>43641</v>
      </c>
      <c r="D116" s="398">
        <v>15.5</v>
      </c>
      <c r="E116" s="398">
        <f t="shared" si="16"/>
        <v>40.5</v>
      </c>
      <c r="F116" s="403">
        <v>11791</v>
      </c>
      <c r="G116" s="399">
        <f t="shared" si="17"/>
        <v>477536</v>
      </c>
    </row>
    <row r="117" spans="1:7">
      <c r="A117" s="98">
        <f t="shared" si="4"/>
        <v>98</v>
      </c>
      <c r="B117" s="397">
        <f t="shared" si="18"/>
        <v>43616</v>
      </c>
      <c r="C117" s="402">
        <v>43641</v>
      </c>
      <c r="D117" s="398">
        <v>15.5</v>
      </c>
      <c r="E117" s="398">
        <f t="shared" si="16"/>
        <v>40.5</v>
      </c>
      <c r="F117" s="403">
        <v>57891.9</v>
      </c>
      <c r="G117" s="399">
        <f t="shared" si="17"/>
        <v>2344622</v>
      </c>
    </row>
    <row r="118" spans="1:7">
      <c r="A118" s="98">
        <f t="shared" si="4"/>
        <v>99</v>
      </c>
      <c r="B118" s="397">
        <f t="shared" si="18"/>
        <v>43616</v>
      </c>
      <c r="C118" s="402">
        <v>43641</v>
      </c>
      <c r="D118" s="398">
        <v>15.5</v>
      </c>
      <c r="E118" s="398">
        <f t="shared" si="16"/>
        <v>40.5</v>
      </c>
      <c r="F118" s="403">
        <v>356500</v>
      </c>
      <c r="G118" s="399">
        <f t="shared" si="17"/>
        <v>14438250</v>
      </c>
    </row>
    <row r="119" spans="1:7">
      <c r="A119" s="98">
        <f t="shared" ref="A119:A243" si="19">A118+1</f>
        <v>100</v>
      </c>
      <c r="B119" s="397">
        <f t="shared" si="18"/>
        <v>43616</v>
      </c>
      <c r="C119" s="402">
        <v>43641</v>
      </c>
      <c r="D119" s="398">
        <v>15.5</v>
      </c>
      <c r="E119" s="398">
        <f t="shared" si="16"/>
        <v>40.5</v>
      </c>
      <c r="F119" s="403">
        <v>17175</v>
      </c>
      <c r="G119" s="399">
        <f t="shared" si="17"/>
        <v>695588</v>
      </c>
    </row>
    <row r="120" spans="1:7">
      <c r="A120" s="98">
        <f t="shared" si="19"/>
        <v>101</v>
      </c>
      <c r="B120" s="397">
        <f t="shared" si="18"/>
        <v>43616</v>
      </c>
      <c r="C120" s="402">
        <v>43641</v>
      </c>
      <c r="D120" s="398">
        <v>15.5</v>
      </c>
      <c r="E120" s="398">
        <f t="shared" si="16"/>
        <v>40.5</v>
      </c>
      <c r="F120" s="403">
        <v>195300</v>
      </c>
      <c r="G120" s="399">
        <f t="shared" si="17"/>
        <v>7909650</v>
      </c>
    </row>
    <row r="121" spans="1:7">
      <c r="A121" s="98">
        <f t="shared" si="19"/>
        <v>102</v>
      </c>
      <c r="B121" s="397">
        <f t="shared" si="18"/>
        <v>43616</v>
      </c>
      <c r="C121" s="402">
        <v>43641</v>
      </c>
      <c r="D121" s="398">
        <v>15.5</v>
      </c>
      <c r="E121" s="398">
        <f t="shared" si="16"/>
        <v>40.5</v>
      </c>
      <c r="F121" s="403">
        <v>11450</v>
      </c>
      <c r="G121" s="399">
        <f t="shared" si="17"/>
        <v>463725</v>
      </c>
    </row>
    <row r="122" spans="1:7">
      <c r="A122" s="98">
        <f t="shared" si="19"/>
        <v>103</v>
      </c>
      <c r="B122" s="397">
        <f t="shared" si="18"/>
        <v>43616</v>
      </c>
      <c r="C122" s="402">
        <v>43641</v>
      </c>
      <c r="D122" s="398">
        <v>15.5</v>
      </c>
      <c r="E122" s="398">
        <f t="shared" si="16"/>
        <v>40.5</v>
      </c>
      <c r="F122" s="403">
        <v>2964</v>
      </c>
      <c r="G122" s="399">
        <f t="shared" si="17"/>
        <v>120042</v>
      </c>
    </row>
    <row r="123" spans="1:7">
      <c r="A123" s="98">
        <f t="shared" si="19"/>
        <v>104</v>
      </c>
      <c r="B123" s="397">
        <f t="shared" si="18"/>
        <v>43616</v>
      </c>
      <c r="C123" s="402">
        <v>43641</v>
      </c>
      <c r="D123" s="398">
        <v>15.5</v>
      </c>
      <c r="E123" s="398">
        <f t="shared" si="16"/>
        <v>40.5</v>
      </c>
      <c r="F123" s="403">
        <v>22625</v>
      </c>
      <c r="G123" s="399">
        <f t="shared" si="17"/>
        <v>916313</v>
      </c>
    </row>
    <row r="124" spans="1:7">
      <c r="A124" s="98">
        <f t="shared" si="19"/>
        <v>105</v>
      </c>
      <c r="B124" s="397">
        <f t="shared" si="18"/>
        <v>43616</v>
      </c>
      <c r="C124" s="402">
        <v>43641</v>
      </c>
      <c r="D124" s="398">
        <v>15.5</v>
      </c>
      <c r="E124" s="398">
        <f t="shared" si="16"/>
        <v>40.5</v>
      </c>
      <c r="F124" s="403">
        <v>68400</v>
      </c>
      <c r="G124" s="399">
        <f t="shared" si="17"/>
        <v>2770200</v>
      </c>
    </row>
    <row r="125" spans="1:7">
      <c r="A125" s="98">
        <f t="shared" si="19"/>
        <v>106</v>
      </c>
      <c r="B125" s="397">
        <f t="shared" si="18"/>
        <v>43616</v>
      </c>
      <c r="C125" s="402">
        <v>43641</v>
      </c>
      <c r="D125" s="398">
        <v>15.5</v>
      </c>
      <c r="E125" s="398">
        <f t="shared" si="16"/>
        <v>40.5</v>
      </c>
      <c r="F125" s="403">
        <v>34350</v>
      </c>
      <c r="G125" s="399">
        <f t="shared" si="17"/>
        <v>1391175</v>
      </c>
    </row>
    <row r="126" spans="1:7" ht="13.15">
      <c r="A126" s="98" t="s">
        <v>24</v>
      </c>
      <c r="B126" s="404"/>
      <c r="C126" s="402"/>
      <c r="D126" s="398"/>
      <c r="E126" s="398"/>
      <c r="F126" s="405"/>
      <c r="G126" s="399"/>
    </row>
    <row r="127" spans="1:7">
      <c r="A127" s="98">
        <f>A125+1</f>
        <v>107</v>
      </c>
      <c r="B127" s="397">
        <f>B112+30</f>
        <v>43646</v>
      </c>
      <c r="C127" s="402">
        <v>43671</v>
      </c>
      <c r="D127" s="398">
        <v>15</v>
      </c>
      <c r="E127" s="398">
        <f>C127-B127+D127</f>
        <v>40</v>
      </c>
      <c r="F127" s="403">
        <v>37050</v>
      </c>
      <c r="G127" s="399">
        <f t="shared" ref="G127:G149" si="20">ROUND(E127*F127,0)</f>
        <v>1482000</v>
      </c>
    </row>
    <row r="128" spans="1:7">
      <c r="A128" s="98">
        <f t="shared" si="19"/>
        <v>108</v>
      </c>
      <c r="B128" s="397">
        <f>B127</f>
        <v>43646</v>
      </c>
      <c r="C128" s="402">
        <v>43671</v>
      </c>
      <c r="D128" s="398">
        <v>15</v>
      </c>
      <c r="E128" s="398">
        <f>C128-B128+D128</f>
        <v>40</v>
      </c>
      <c r="F128" s="403">
        <v>523176.25</v>
      </c>
      <c r="G128" s="399">
        <f t="shared" si="20"/>
        <v>20927050</v>
      </c>
    </row>
    <row r="129" spans="1:7">
      <c r="A129" s="98">
        <f t="shared" si="19"/>
        <v>109</v>
      </c>
      <c r="B129" s="397">
        <f t="shared" ref="B129:B149" si="21">B128</f>
        <v>43646</v>
      </c>
      <c r="C129" s="402">
        <v>43671</v>
      </c>
      <c r="D129" s="398">
        <v>15</v>
      </c>
      <c r="E129" s="398">
        <f>C129-B129+D129</f>
        <v>40</v>
      </c>
      <c r="F129" s="403">
        <v>108142.5</v>
      </c>
      <c r="G129" s="399">
        <f t="shared" si="20"/>
        <v>4325700</v>
      </c>
    </row>
    <row r="130" spans="1:7">
      <c r="A130" s="98">
        <f t="shared" si="19"/>
        <v>110</v>
      </c>
      <c r="B130" s="397">
        <f t="shared" si="21"/>
        <v>43646</v>
      </c>
      <c r="C130" s="402">
        <v>43676</v>
      </c>
      <c r="D130" s="398">
        <v>15</v>
      </c>
      <c r="E130" s="398">
        <f>C130-B130+D130</f>
        <v>45</v>
      </c>
      <c r="F130" s="403">
        <v>22578</v>
      </c>
      <c r="G130" s="399">
        <f t="shared" si="20"/>
        <v>1016010</v>
      </c>
    </row>
    <row r="131" spans="1:7">
      <c r="A131" s="98">
        <f t="shared" si="19"/>
        <v>111</v>
      </c>
      <c r="B131" s="397">
        <f t="shared" si="21"/>
        <v>43646</v>
      </c>
      <c r="C131" s="402">
        <v>43671</v>
      </c>
      <c r="D131" s="398">
        <v>15</v>
      </c>
      <c r="E131" s="398">
        <f>C131-B131+D131</f>
        <v>40</v>
      </c>
      <c r="F131" s="403">
        <v>31500</v>
      </c>
      <c r="G131" s="399">
        <f t="shared" si="20"/>
        <v>1260000</v>
      </c>
    </row>
    <row r="132" spans="1:7">
      <c r="A132" s="98">
        <f t="shared" si="19"/>
        <v>112</v>
      </c>
      <c r="B132" s="397">
        <f t="shared" si="21"/>
        <v>43646</v>
      </c>
      <c r="C132" s="402">
        <v>43671</v>
      </c>
      <c r="D132" s="398">
        <v>15</v>
      </c>
      <c r="E132" s="398">
        <f t="shared" ref="E132:E149" si="22">C132-B132+D132</f>
        <v>40</v>
      </c>
      <c r="F132" s="403">
        <v>60000</v>
      </c>
      <c r="G132" s="399">
        <f t="shared" si="20"/>
        <v>2400000</v>
      </c>
    </row>
    <row r="133" spans="1:7">
      <c r="A133" s="98">
        <f t="shared" si="19"/>
        <v>113</v>
      </c>
      <c r="B133" s="397">
        <f t="shared" si="21"/>
        <v>43646</v>
      </c>
      <c r="C133" s="402">
        <v>43671</v>
      </c>
      <c r="D133" s="398">
        <v>15</v>
      </c>
      <c r="E133" s="398">
        <f t="shared" si="22"/>
        <v>40</v>
      </c>
      <c r="F133" s="403">
        <v>62400</v>
      </c>
      <c r="G133" s="399">
        <f t="shared" si="20"/>
        <v>2496000</v>
      </c>
    </row>
    <row r="134" spans="1:7">
      <c r="A134" s="98">
        <f t="shared" si="19"/>
        <v>114</v>
      </c>
      <c r="B134" s="397">
        <f t="shared" si="21"/>
        <v>43646</v>
      </c>
      <c r="C134" s="402">
        <v>43671</v>
      </c>
      <c r="D134" s="398">
        <v>15</v>
      </c>
      <c r="E134" s="398">
        <f t="shared" si="22"/>
        <v>40</v>
      </c>
      <c r="F134" s="403">
        <v>20700</v>
      </c>
      <c r="G134" s="399">
        <f t="shared" si="20"/>
        <v>828000</v>
      </c>
    </row>
    <row r="135" spans="1:7">
      <c r="A135" s="98">
        <f t="shared" si="19"/>
        <v>115</v>
      </c>
      <c r="B135" s="397">
        <f t="shared" si="21"/>
        <v>43646</v>
      </c>
      <c r="C135" s="402">
        <v>43671</v>
      </c>
      <c r="D135" s="398">
        <v>15</v>
      </c>
      <c r="E135" s="398">
        <f t="shared" si="22"/>
        <v>40</v>
      </c>
      <c r="F135" s="403">
        <v>21527.5</v>
      </c>
      <c r="G135" s="399">
        <f t="shared" si="20"/>
        <v>861100</v>
      </c>
    </row>
    <row r="136" spans="1:7">
      <c r="A136" s="98">
        <f t="shared" si="19"/>
        <v>116</v>
      </c>
      <c r="B136" s="397">
        <f t="shared" si="21"/>
        <v>43646</v>
      </c>
      <c r="C136" s="402">
        <v>43671</v>
      </c>
      <c r="D136" s="398">
        <v>15</v>
      </c>
      <c r="E136" s="398">
        <f t="shared" si="22"/>
        <v>40</v>
      </c>
      <c r="F136" s="403">
        <v>71062.5</v>
      </c>
      <c r="G136" s="399">
        <f t="shared" si="20"/>
        <v>2842500</v>
      </c>
    </row>
    <row r="137" spans="1:7">
      <c r="A137" s="98">
        <f t="shared" si="19"/>
        <v>117</v>
      </c>
      <c r="B137" s="397">
        <f t="shared" si="21"/>
        <v>43646</v>
      </c>
      <c r="C137" s="402">
        <v>43671</v>
      </c>
      <c r="D137" s="398">
        <v>15</v>
      </c>
      <c r="E137" s="398">
        <f t="shared" si="22"/>
        <v>40</v>
      </c>
      <c r="F137" s="403">
        <v>30984.75</v>
      </c>
      <c r="G137" s="399">
        <f t="shared" si="20"/>
        <v>1239390</v>
      </c>
    </row>
    <row r="138" spans="1:7">
      <c r="A138" s="98">
        <f t="shared" si="19"/>
        <v>118</v>
      </c>
      <c r="B138" s="397">
        <f t="shared" si="21"/>
        <v>43646</v>
      </c>
      <c r="C138" s="402">
        <v>43671</v>
      </c>
      <c r="D138" s="398">
        <v>15</v>
      </c>
      <c r="E138" s="398">
        <f t="shared" si="22"/>
        <v>40</v>
      </c>
      <c r="F138" s="403">
        <v>43200</v>
      </c>
      <c r="G138" s="399">
        <f t="shared" si="20"/>
        <v>1728000</v>
      </c>
    </row>
    <row r="139" spans="1:7">
      <c r="A139" s="98">
        <f t="shared" si="19"/>
        <v>119</v>
      </c>
      <c r="B139" s="397">
        <f t="shared" si="21"/>
        <v>43646</v>
      </c>
      <c r="C139" s="402">
        <v>43671</v>
      </c>
      <c r="D139" s="398">
        <v>15</v>
      </c>
      <c r="E139" s="398">
        <f t="shared" si="22"/>
        <v>40</v>
      </c>
      <c r="F139" s="403">
        <v>225557.5</v>
      </c>
      <c r="G139" s="399">
        <f t="shared" si="20"/>
        <v>9022300</v>
      </c>
    </row>
    <row r="140" spans="1:7">
      <c r="A140" s="98">
        <f t="shared" si="19"/>
        <v>120</v>
      </c>
      <c r="B140" s="397">
        <f t="shared" si="21"/>
        <v>43646</v>
      </c>
      <c r="C140" s="402">
        <v>43671</v>
      </c>
      <c r="D140" s="398">
        <v>15</v>
      </c>
      <c r="E140" s="398">
        <f t="shared" si="22"/>
        <v>40</v>
      </c>
      <c r="F140" s="403">
        <v>626.25</v>
      </c>
      <c r="G140" s="399">
        <f t="shared" si="20"/>
        <v>25050</v>
      </c>
    </row>
    <row r="141" spans="1:7">
      <c r="A141" s="98">
        <f t="shared" si="19"/>
        <v>121</v>
      </c>
      <c r="B141" s="397">
        <f t="shared" si="21"/>
        <v>43646</v>
      </c>
      <c r="C141" s="402">
        <v>43671</v>
      </c>
      <c r="D141" s="398">
        <v>15</v>
      </c>
      <c r="E141" s="398">
        <f t="shared" si="22"/>
        <v>40</v>
      </c>
      <c r="F141" s="403">
        <v>62496</v>
      </c>
      <c r="G141" s="399">
        <f t="shared" si="20"/>
        <v>2499840</v>
      </c>
    </row>
    <row r="142" spans="1:7">
      <c r="A142" s="98">
        <f t="shared" si="19"/>
        <v>122</v>
      </c>
      <c r="B142" s="397">
        <f t="shared" si="21"/>
        <v>43646</v>
      </c>
      <c r="C142" s="402">
        <v>43671</v>
      </c>
      <c r="D142" s="398">
        <v>15</v>
      </c>
      <c r="E142" s="398">
        <f t="shared" si="22"/>
        <v>40</v>
      </c>
      <c r="F142" s="403">
        <v>130227.75</v>
      </c>
      <c r="G142" s="399">
        <f t="shared" si="20"/>
        <v>5209110</v>
      </c>
    </row>
    <row r="143" spans="1:7">
      <c r="A143" s="98">
        <f t="shared" si="19"/>
        <v>123</v>
      </c>
      <c r="B143" s="397">
        <f t="shared" si="21"/>
        <v>43646</v>
      </c>
      <c r="C143" s="402">
        <v>43671</v>
      </c>
      <c r="D143" s="398">
        <v>15</v>
      </c>
      <c r="E143" s="398">
        <f t="shared" si="22"/>
        <v>40</v>
      </c>
      <c r="F143" s="403">
        <v>1042875</v>
      </c>
      <c r="G143" s="399">
        <f t="shared" si="20"/>
        <v>41715000</v>
      </c>
    </row>
    <row r="144" spans="1:7">
      <c r="A144" s="98">
        <f t="shared" si="19"/>
        <v>124</v>
      </c>
      <c r="B144" s="397">
        <f t="shared" si="21"/>
        <v>43646</v>
      </c>
      <c r="C144" s="402">
        <v>43671</v>
      </c>
      <c r="D144" s="398">
        <v>15</v>
      </c>
      <c r="E144" s="398">
        <f t="shared" si="22"/>
        <v>40</v>
      </c>
      <c r="F144" s="403">
        <v>28875</v>
      </c>
      <c r="G144" s="399">
        <f t="shared" si="20"/>
        <v>1155000</v>
      </c>
    </row>
    <row r="145" spans="1:7">
      <c r="A145" s="98">
        <f t="shared" si="19"/>
        <v>125</v>
      </c>
      <c r="B145" s="397">
        <f t="shared" si="21"/>
        <v>43646</v>
      </c>
      <c r="C145" s="402">
        <v>43671</v>
      </c>
      <c r="D145" s="398">
        <v>15</v>
      </c>
      <c r="E145" s="398">
        <f t="shared" si="22"/>
        <v>40</v>
      </c>
      <c r="F145" s="403">
        <v>56875</v>
      </c>
      <c r="G145" s="399">
        <f t="shared" si="20"/>
        <v>2275000</v>
      </c>
    </row>
    <row r="146" spans="1:7">
      <c r="A146" s="98">
        <f t="shared" si="19"/>
        <v>126</v>
      </c>
      <c r="B146" s="397">
        <f t="shared" si="21"/>
        <v>43646</v>
      </c>
      <c r="C146" s="402">
        <v>43671</v>
      </c>
      <c r="D146" s="398">
        <v>15</v>
      </c>
      <c r="E146" s="398">
        <f t="shared" si="22"/>
        <v>40</v>
      </c>
      <c r="F146" s="403">
        <v>1053.75</v>
      </c>
      <c r="G146" s="399">
        <f t="shared" si="20"/>
        <v>42150</v>
      </c>
    </row>
    <row r="147" spans="1:7">
      <c r="A147" s="98">
        <f t="shared" si="19"/>
        <v>127</v>
      </c>
      <c r="B147" s="397">
        <f t="shared" si="21"/>
        <v>43646</v>
      </c>
      <c r="C147" s="402">
        <v>43671</v>
      </c>
      <c r="D147" s="398">
        <v>15</v>
      </c>
      <c r="E147" s="398">
        <f t="shared" si="22"/>
        <v>40</v>
      </c>
      <c r="F147" s="403">
        <v>34153.75</v>
      </c>
      <c r="G147" s="399">
        <f t="shared" si="20"/>
        <v>1366150</v>
      </c>
    </row>
    <row r="148" spans="1:7">
      <c r="A148" s="610">
        <f t="shared" si="19"/>
        <v>128</v>
      </c>
      <c r="B148" s="397">
        <f t="shared" si="21"/>
        <v>43646</v>
      </c>
      <c r="C148" s="402">
        <v>43671</v>
      </c>
      <c r="D148" s="398">
        <v>15</v>
      </c>
      <c r="E148" s="398">
        <f t="shared" si="22"/>
        <v>40</v>
      </c>
      <c r="F148" s="403">
        <v>42735</v>
      </c>
      <c r="G148" s="399">
        <f t="shared" si="20"/>
        <v>1709400</v>
      </c>
    </row>
    <row r="149" spans="1:7">
      <c r="A149" s="610">
        <f t="shared" si="19"/>
        <v>129</v>
      </c>
      <c r="B149" s="397">
        <f t="shared" si="21"/>
        <v>43646</v>
      </c>
      <c r="C149" s="402">
        <v>43671</v>
      </c>
      <c r="D149" s="398">
        <v>15</v>
      </c>
      <c r="E149" s="398">
        <f t="shared" si="22"/>
        <v>40</v>
      </c>
      <c r="F149" s="403">
        <v>42495</v>
      </c>
      <c r="G149" s="399">
        <f t="shared" si="20"/>
        <v>1699800</v>
      </c>
    </row>
    <row r="150" spans="1:7" ht="13.15">
      <c r="A150" s="98" t="s">
        <v>24</v>
      </c>
      <c r="B150" s="404"/>
      <c r="C150" s="402"/>
      <c r="D150" s="398"/>
      <c r="E150" s="398"/>
      <c r="F150" s="405"/>
      <c r="G150" s="399"/>
    </row>
    <row r="151" spans="1:7">
      <c r="A151" s="98">
        <f>A149+1</f>
        <v>130</v>
      </c>
      <c r="B151" s="397">
        <f>B127+31</f>
        <v>43677</v>
      </c>
      <c r="C151" s="402">
        <v>43703</v>
      </c>
      <c r="D151" s="398">
        <v>15.5</v>
      </c>
      <c r="E151" s="398">
        <f>C151-B151+D151</f>
        <v>41.5</v>
      </c>
      <c r="F151" s="403">
        <v>14550</v>
      </c>
      <c r="G151" s="399">
        <f t="shared" ref="G151:G175" si="23">ROUND(E151*F151,0)</f>
        <v>603825</v>
      </c>
    </row>
    <row r="152" spans="1:7">
      <c r="A152" s="98">
        <f t="shared" si="19"/>
        <v>131</v>
      </c>
      <c r="B152" s="397">
        <f>B151</f>
        <v>43677</v>
      </c>
      <c r="C152" s="402">
        <v>43703</v>
      </c>
      <c r="D152" s="398">
        <v>15.5</v>
      </c>
      <c r="E152" s="398">
        <f>C152-B152+D152</f>
        <v>41.5</v>
      </c>
      <c r="F152" s="403">
        <v>139600</v>
      </c>
      <c r="G152" s="399">
        <f t="shared" si="23"/>
        <v>5793400</v>
      </c>
    </row>
    <row r="153" spans="1:7">
      <c r="A153" s="98">
        <f t="shared" si="19"/>
        <v>132</v>
      </c>
      <c r="B153" s="397">
        <f t="shared" ref="B153:B175" si="24">B152</f>
        <v>43677</v>
      </c>
      <c r="C153" s="402">
        <v>43703</v>
      </c>
      <c r="D153" s="398">
        <v>15.5</v>
      </c>
      <c r="E153" s="398">
        <f>C153-B153+D153</f>
        <v>41.5</v>
      </c>
      <c r="F153" s="403">
        <v>1074169.5</v>
      </c>
      <c r="G153" s="399">
        <f t="shared" si="23"/>
        <v>44578034</v>
      </c>
    </row>
    <row r="154" spans="1:7">
      <c r="A154" s="98">
        <f t="shared" si="19"/>
        <v>133</v>
      </c>
      <c r="B154" s="397">
        <f t="shared" si="24"/>
        <v>43677</v>
      </c>
      <c r="C154" s="402">
        <v>43703</v>
      </c>
      <c r="D154" s="398">
        <v>15.5</v>
      </c>
      <c r="E154" s="398">
        <f>C154-B154+D154</f>
        <v>41.5</v>
      </c>
      <c r="F154" s="403">
        <v>109190</v>
      </c>
      <c r="G154" s="399">
        <f t="shared" si="23"/>
        <v>4531385</v>
      </c>
    </row>
    <row r="155" spans="1:7">
      <c r="A155" s="98">
        <f t="shared" si="19"/>
        <v>134</v>
      </c>
      <c r="B155" s="397">
        <f t="shared" si="24"/>
        <v>43677</v>
      </c>
      <c r="C155" s="402">
        <v>43703</v>
      </c>
      <c r="D155" s="398">
        <v>15.5</v>
      </c>
      <c r="E155" s="398">
        <f>C155-B155+D155</f>
        <v>41.5</v>
      </c>
      <c r="F155" s="403">
        <v>27265</v>
      </c>
      <c r="G155" s="399">
        <f t="shared" si="23"/>
        <v>1131498</v>
      </c>
    </row>
    <row r="156" spans="1:7">
      <c r="A156" s="98">
        <f t="shared" si="19"/>
        <v>135</v>
      </c>
      <c r="B156" s="397">
        <f t="shared" si="24"/>
        <v>43677</v>
      </c>
      <c r="C156" s="402">
        <v>43703</v>
      </c>
      <c r="D156" s="398">
        <v>15.5</v>
      </c>
      <c r="E156" s="398">
        <f t="shared" ref="E156:E175" si="25">C156-B156+D156</f>
        <v>41.5</v>
      </c>
      <c r="F156" s="403">
        <v>14369.16</v>
      </c>
      <c r="G156" s="399">
        <f t="shared" si="23"/>
        <v>596320</v>
      </c>
    </row>
    <row r="157" spans="1:7">
      <c r="A157" s="98">
        <f t="shared" si="19"/>
        <v>136</v>
      </c>
      <c r="B157" s="397">
        <f t="shared" si="24"/>
        <v>43677</v>
      </c>
      <c r="C157" s="402">
        <v>43703</v>
      </c>
      <c r="D157" s="398">
        <v>15.5</v>
      </c>
      <c r="E157" s="398">
        <f t="shared" si="25"/>
        <v>41.5</v>
      </c>
      <c r="F157" s="403">
        <v>12300</v>
      </c>
      <c r="G157" s="399">
        <f t="shared" si="23"/>
        <v>510450</v>
      </c>
    </row>
    <row r="158" spans="1:7">
      <c r="A158" s="98">
        <f t="shared" si="19"/>
        <v>137</v>
      </c>
      <c r="B158" s="397">
        <f t="shared" si="24"/>
        <v>43677</v>
      </c>
      <c r="C158" s="402">
        <v>43703</v>
      </c>
      <c r="D158" s="398">
        <v>15.5</v>
      </c>
      <c r="E158" s="398">
        <f t="shared" si="25"/>
        <v>41.5</v>
      </c>
      <c r="F158" s="403">
        <v>284838</v>
      </c>
      <c r="G158" s="399">
        <f t="shared" si="23"/>
        <v>11820777</v>
      </c>
    </row>
    <row r="159" spans="1:7">
      <c r="A159" s="98">
        <f t="shared" si="19"/>
        <v>138</v>
      </c>
      <c r="B159" s="397">
        <f t="shared" si="24"/>
        <v>43677</v>
      </c>
      <c r="C159" s="402">
        <v>43703</v>
      </c>
      <c r="D159" s="398">
        <v>15.5</v>
      </c>
      <c r="E159" s="398">
        <f t="shared" si="25"/>
        <v>41.5</v>
      </c>
      <c r="F159" s="403">
        <v>3992.5</v>
      </c>
      <c r="G159" s="399">
        <f t="shared" si="23"/>
        <v>165689</v>
      </c>
    </row>
    <row r="160" spans="1:7">
      <c r="A160" s="98">
        <f t="shared" si="19"/>
        <v>139</v>
      </c>
      <c r="B160" s="397">
        <f t="shared" si="24"/>
        <v>43677</v>
      </c>
      <c r="C160" s="402">
        <v>43703</v>
      </c>
      <c r="D160" s="398">
        <v>15.5</v>
      </c>
      <c r="E160" s="398">
        <f t="shared" si="25"/>
        <v>41.5</v>
      </c>
      <c r="F160" s="403">
        <v>64572.5</v>
      </c>
      <c r="G160" s="399">
        <f t="shared" si="23"/>
        <v>2679759</v>
      </c>
    </row>
    <row r="161" spans="1:7">
      <c r="A161" s="98">
        <f t="shared" si="19"/>
        <v>140</v>
      </c>
      <c r="B161" s="397">
        <f t="shared" si="24"/>
        <v>43677</v>
      </c>
      <c r="C161" s="402">
        <v>43703</v>
      </c>
      <c r="D161" s="398">
        <v>15.5</v>
      </c>
      <c r="E161" s="398">
        <f t="shared" si="25"/>
        <v>41.5</v>
      </c>
      <c r="F161" s="403">
        <v>41780</v>
      </c>
      <c r="G161" s="399">
        <f t="shared" si="23"/>
        <v>1733870</v>
      </c>
    </row>
    <row r="162" spans="1:7">
      <c r="A162" s="98">
        <f t="shared" si="19"/>
        <v>141</v>
      </c>
      <c r="B162" s="397">
        <f t="shared" si="24"/>
        <v>43677</v>
      </c>
      <c r="C162" s="402">
        <v>43703</v>
      </c>
      <c r="D162" s="398">
        <v>15.5</v>
      </c>
      <c r="E162" s="398">
        <f t="shared" si="25"/>
        <v>41.5</v>
      </c>
      <c r="F162" s="403">
        <v>9235.5</v>
      </c>
      <c r="G162" s="399">
        <f t="shared" si="23"/>
        <v>383273</v>
      </c>
    </row>
    <row r="163" spans="1:7">
      <c r="A163" s="98">
        <f t="shared" si="19"/>
        <v>142</v>
      </c>
      <c r="B163" s="397">
        <f t="shared" si="24"/>
        <v>43677</v>
      </c>
      <c r="C163" s="402">
        <v>43703</v>
      </c>
      <c r="D163" s="398">
        <v>15.5</v>
      </c>
      <c r="E163" s="398">
        <f t="shared" si="25"/>
        <v>41.5</v>
      </c>
      <c r="F163" s="403">
        <v>39700</v>
      </c>
      <c r="G163" s="399">
        <f t="shared" si="23"/>
        <v>1647550</v>
      </c>
    </row>
    <row r="164" spans="1:7">
      <c r="A164" s="98">
        <f t="shared" si="19"/>
        <v>143</v>
      </c>
      <c r="B164" s="397">
        <f t="shared" si="24"/>
        <v>43677</v>
      </c>
      <c r="C164" s="402">
        <v>43703</v>
      </c>
      <c r="D164" s="398">
        <v>15.5</v>
      </c>
      <c r="E164" s="398">
        <f t="shared" si="25"/>
        <v>41.5</v>
      </c>
      <c r="F164" s="403">
        <v>10250</v>
      </c>
      <c r="G164" s="399">
        <f t="shared" si="23"/>
        <v>425375</v>
      </c>
    </row>
    <row r="165" spans="1:7">
      <c r="A165" s="98">
        <f t="shared" si="19"/>
        <v>144</v>
      </c>
      <c r="B165" s="397">
        <f t="shared" si="24"/>
        <v>43677</v>
      </c>
      <c r="C165" s="402">
        <v>43703</v>
      </c>
      <c r="D165" s="398">
        <v>15.5</v>
      </c>
      <c r="E165" s="398">
        <f t="shared" si="25"/>
        <v>41.5</v>
      </c>
      <c r="F165" s="403">
        <v>11685</v>
      </c>
      <c r="G165" s="399">
        <f t="shared" si="23"/>
        <v>484928</v>
      </c>
    </row>
    <row r="166" spans="1:7">
      <c r="A166" s="98">
        <f t="shared" si="19"/>
        <v>145</v>
      </c>
      <c r="B166" s="397">
        <f t="shared" si="24"/>
        <v>43677</v>
      </c>
      <c r="C166" s="402">
        <v>43703</v>
      </c>
      <c r="D166" s="398">
        <v>15.5</v>
      </c>
      <c r="E166" s="398">
        <f t="shared" si="25"/>
        <v>41.5</v>
      </c>
      <c r="F166" s="403">
        <v>56831</v>
      </c>
      <c r="G166" s="399">
        <f t="shared" si="23"/>
        <v>2358487</v>
      </c>
    </row>
    <row r="167" spans="1:7">
      <c r="A167" s="98">
        <f t="shared" si="19"/>
        <v>146</v>
      </c>
      <c r="B167" s="397">
        <f t="shared" si="24"/>
        <v>43677</v>
      </c>
      <c r="C167" s="402">
        <v>43703</v>
      </c>
      <c r="D167" s="398">
        <v>15.5</v>
      </c>
      <c r="E167" s="398">
        <f t="shared" si="25"/>
        <v>41.5</v>
      </c>
      <c r="F167" s="403">
        <v>85460</v>
      </c>
      <c r="G167" s="399">
        <f t="shared" si="23"/>
        <v>3546590</v>
      </c>
    </row>
    <row r="168" spans="1:7">
      <c r="A168" s="98">
        <f t="shared" si="19"/>
        <v>147</v>
      </c>
      <c r="B168" s="397">
        <f t="shared" si="24"/>
        <v>43677</v>
      </c>
      <c r="C168" s="402">
        <v>43703</v>
      </c>
      <c r="D168" s="398">
        <v>15.5</v>
      </c>
      <c r="E168" s="398">
        <f t="shared" si="25"/>
        <v>41.5</v>
      </c>
      <c r="F168" s="403">
        <v>39600</v>
      </c>
      <c r="G168" s="399">
        <f t="shared" si="23"/>
        <v>1643400</v>
      </c>
    </row>
    <row r="169" spans="1:7">
      <c r="A169" s="98">
        <f t="shared" si="19"/>
        <v>148</v>
      </c>
      <c r="B169" s="397">
        <f t="shared" si="24"/>
        <v>43677</v>
      </c>
      <c r="C169" s="402">
        <v>43703</v>
      </c>
      <c r="D169" s="398">
        <v>15.5</v>
      </c>
      <c r="E169" s="398">
        <f t="shared" si="25"/>
        <v>41.5</v>
      </c>
      <c r="F169" s="403">
        <v>30660</v>
      </c>
      <c r="G169" s="399">
        <f t="shared" si="23"/>
        <v>1272390</v>
      </c>
    </row>
    <row r="170" spans="1:7">
      <c r="A170" s="98">
        <f t="shared" si="19"/>
        <v>149</v>
      </c>
      <c r="B170" s="397">
        <f t="shared" si="24"/>
        <v>43677</v>
      </c>
      <c r="C170" s="402">
        <v>43703</v>
      </c>
      <c r="D170" s="398">
        <v>15.5</v>
      </c>
      <c r="E170" s="398">
        <f t="shared" si="25"/>
        <v>41.5</v>
      </c>
      <c r="F170" s="403">
        <v>146235</v>
      </c>
      <c r="G170" s="399">
        <f t="shared" si="23"/>
        <v>6068753</v>
      </c>
    </row>
    <row r="171" spans="1:7">
      <c r="A171" s="98">
        <f t="shared" si="19"/>
        <v>150</v>
      </c>
      <c r="B171" s="397">
        <f t="shared" si="24"/>
        <v>43677</v>
      </c>
      <c r="C171" s="402">
        <v>43703</v>
      </c>
      <c r="D171" s="398">
        <v>15.5</v>
      </c>
      <c r="E171" s="398">
        <f t="shared" si="25"/>
        <v>41.5</v>
      </c>
      <c r="F171" s="403">
        <v>20300</v>
      </c>
      <c r="G171" s="399">
        <f t="shared" si="23"/>
        <v>842450</v>
      </c>
    </row>
    <row r="172" spans="1:7">
      <c r="A172" s="98">
        <f t="shared" si="19"/>
        <v>151</v>
      </c>
      <c r="B172" s="397">
        <f t="shared" si="24"/>
        <v>43677</v>
      </c>
      <c r="C172" s="402">
        <v>43703</v>
      </c>
      <c r="D172" s="398">
        <v>15.5</v>
      </c>
      <c r="E172" s="398">
        <f t="shared" si="25"/>
        <v>41.5</v>
      </c>
      <c r="F172" s="403">
        <v>107335.5</v>
      </c>
      <c r="G172" s="399">
        <f t="shared" si="23"/>
        <v>4454423</v>
      </c>
    </row>
    <row r="173" spans="1:7">
      <c r="A173" s="98">
        <f t="shared" si="19"/>
        <v>152</v>
      </c>
      <c r="B173" s="397">
        <f t="shared" si="24"/>
        <v>43677</v>
      </c>
      <c r="C173" s="402">
        <v>43703</v>
      </c>
      <c r="D173" s="398">
        <v>15.5</v>
      </c>
      <c r="E173" s="398">
        <f t="shared" si="25"/>
        <v>41.5</v>
      </c>
      <c r="F173" s="403">
        <v>39650</v>
      </c>
      <c r="G173" s="399">
        <f t="shared" si="23"/>
        <v>1645475</v>
      </c>
    </row>
    <row r="174" spans="1:7">
      <c r="A174" s="610">
        <f t="shared" si="19"/>
        <v>153</v>
      </c>
      <c r="B174" s="397">
        <f t="shared" si="24"/>
        <v>43677</v>
      </c>
      <c r="C174" s="402">
        <v>43703</v>
      </c>
      <c r="D174" s="398">
        <v>15.5</v>
      </c>
      <c r="E174" s="398">
        <f t="shared" si="25"/>
        <v>41.5</v>
      </c>
      <c r="F174" s="403">
        <v>36373.5</v>
      </c>
      <c r="G174" s="399">
        <f t="shared" si="23"/>
        <v>1509500</v>
      </c>
    </row>
    <row r="175" spans="1:7">
      <c r="A175" s="610">
        <f t="shared" si="19"/>
        <v>154</v>
      </c>
      <c r="B175" s="397">
        <f t="shared" si="24"/>
        <v>43677</v>
      </c>
      <c r="C175" s="402">
        <v>43703</v>
      </c>
      <c r="D175" s="398">
        <v>15.5</v>
      </c>
      <c r="E175" s="398">
        <f t="shared" si="25"/>
        <v>41.5</v>
      </c>
      <c r="F175" s="403">
        <v>35670</v>
      </c>
      <c r="G175" s="399">
        <f t="shared" si="23"/>
        <v>1480305</v>
      </c>
    </row>
    <row r="176" spans="1:7" ht="13.15">
      <c r="A176" s="98" t="s">
        <v>24</v>
      </c>
      <c r="B176" s="404"/>
      <c r="C176" s="402"/>
      <c r="D176" s="398"/>
      <c r="E176" s="398"/>
      <c r="F176" s="405"/>
      <c r="G176" s="399"/>
    </row>
    <row r="177" spans="1:7">
      <c r="A177" s="98">
        <f>A175+1</f>
        <v>155</v>
      </c>
      <c r="B177" s="397">
        <f>B151+31</f>
        <v>43708</v>
      </c>
      <c r="C177" s="402">
        <v>43733</v>
      </c>
      <c r="D177" s="398">
        <v>15.5</v>
      </c>
      <c r="E177" s="398">
        <f t="shared" ref="E177:E199" si="26">C177-B177+D177</f>
        <v>40.5</v>
      </c>
      <c r="F177" s="403">
        <v>5587.5</v>
      </c>
      <c r="G177" s="399">
        <f t="shared" ref="G177:G202" si="27">ROUND(E177*F177,0)</f>
        <v>226294</v>
      </c>
    </row>
    <row r="178" spans="1:7">
      <c r="A178" s="98">
        <f t="shared" si="19"/>
        <v>156</v>
      </c>
      <c r="B178" s="397">
        <f>B177</f>
        <v>43708</v>
      </c>
      <c r="C178" s="402">
        <v>43733</v>
      </c>
      <c r="D178" s="398">
        <v>15.5</v>
      </c>
      <c r="E178" s="398">
        <f t="shared" si="26"/>
        <v>40.5</v>
      </c>
      <c r="F178" s="403">
        <v>437061</v>
      </c>
      <c r="G178" s="399">
        <f t="shared" si="27"/>
        <v>17700971</v>
      </c>
    </row>
    <row r="179" spans="1:7">
      <c r="A179" s="98">
        <f t="shared" si="19"/>
        <v>157</v>
      </c>
      <c r="B179" s="397">
        <f t="shared" ref="B179:B202" si="28">B178</f>
        <v>43708</v>
      </c>
      <c r="C179" s="402">
        <v>43733</v>
      </c>
      <c r="D179" s="398">
        <v>15.5</v>
      </c>
      <c r="E179" s="398">
        <f t="shared" si="26"/>
        <v>40.5</v>
      </c>
      <c r="F179" s="403">
        <v>93783.88</v>
      </c>
      <c r="G179" s="399">
        <f t="shared" si="27"/>
        <v>3798247</v>
      </c>
    </row>
    <row r="180" spans="1:7">
      <c r="A180" s="98">
        <f t="shared" si="19"/>
        <v>158</v>
      </c>
      <c r="B180" s="397">
        <f t="shared" si="28"/>
        <v>43708</v>
      </c>
      <c r="C180" s="402">
        <v>43733</v>
      </c>
      <c r="D180" s="398">
        <v>15.5</v>
      </c>
      <c r="E180" s="398">
        <f t="shared" si="26"/>
        <v>40.5</v>
      </c>
      <c r="F180" s="403">
        <v>9.65</v>
      </c>
      <c r="G180" s="399">
        <f t="shared" si="27"/>
        <v>391</v>
      </c>
    </row>
    <row r="181" spans="1:7">
      <c r="A181" s="98">
        <f t="shared" si="19"/>
        <v>159</v>
      </c>
      <c r="B181" s="397">
        <f t="shared" si="28"/>
        <v>43708</v>
      </c>
      <c r="C181" s="402">
        <v>43733</v>
      </c>
      <c r="D181" s="398">
        <v>15.5</v>
      </c>
      <c r="E181" s="398">
        <f t="shared" si="26"/>
        <v>40.5</v>
      </c>
      <c r="F181" s="403">
        <v>129840</v>
      </c>
      <c r="G181" s="399">
        <f t="shared" si="27"/>
        <v>5258520</v>
      </c>
    </row>
    <row r="182" spans="1:7">
      <c r="A182" s="98">
        <f t="shared" si="19"/>
        <v>160</v>
      </c>
      <c r="B182" s="397">
        <f t="shared" si="28"/>
        <v>43708</v>
      </c>
      <c r="C182" s="402">
        <v>43733</v>
      </c>
      <c r="D182" s="398">
        <v>15.5</v>
      </c>
      <c r="E182" s="398">
        <f t="shared" si="26"/>
        <v>40.5</v>
      </c>
      <c r="F182" s="403">
        <v>10603.98</v>
      </c>
      <c r="G182" s="399">
        <f t="shared" si="27"/>
        <v>429461</v>
      </c>
    </row>
    <row r="183" spans="1:7">
      <c r="A183" s="98">
        <f t="shared" si="19"/>
        <v>161</v>
      </c>
      <c r="B183" s="397">
        <f t="shared" si="28"/>
        <v>43708</v>
      </c>
      <c r="C183" s="402">
        <v>43733</v>
      </c>
      <c r="D183" s="398">
        <v>15.5</v>
      </c>
      <c r="E183" s="398">
        <f t="shared" si="26"/>
        <v>40.5</v>
      </c>
      <c r="F183" s="403">
        <v>56550</v>
      </c>
      <c r="G183" s="399">
        <f t="shared" si="27"/>
        <v>2290275</v>
      </c>
    </row>
    <row r="184" spans="1:7">
      <c r="A184" s="98">
        <f t="shared" si="19"/>
        <v>162</v>
      </c>
      <c r="B184" s="397">
        <f t="shared" si="28"/>
        <v>43708</v>
      </c>
      <c r="C184" s="402">
        <v>43733</v>
      </c>
      <c r="D184" s="398">
        <v>15.5</v>
      </c>
      <c r="E184" s="398">
        <f t="shared" si="26"/>
        <v>40.5</v>
      </c>
      <c r="F184" s="403">
        <v>359562</v>
      </c>
      <c r="G184" s="399">
        <f t="shared" si="27"/>
        <v>14562261</v>
      </c>
    </row>
    <row r="185" spans="1:7">
      <c r="A185" s="98">
        <f t="shared" si="19"/>
        <v>163</v>
      </c>
      <c r="B185" s="397">
        <f t="shared" si="28"/>
        <v>43708</v>
      </c>
      <c r="C185" s="402">
        <v>43733</v>
      </c>
      <c r="D185" s="398">
        <v>15.5</v>
      </c>
      <c r="E185" s="398">
        <f t="shared" si="26"/>
        <v>40.5</v>
      </c>
      <c r="F185" s="403">
        <v>56775</v>
      </c>
      <c r="G185" s="399">
        <f t="shared" si="27"/>
        <v>2299388</v>
      </c>
    </row>
    <row r="186" spans="1:7">
      <c r="A186" s="98">
        <f t="shared" si="19"/>
        <v>164</v>
      </c>
      <c r="B186" s="397">
        <f t="shared" si="28"/>
        <v>43708</v>
      </c>
      <c r="C186" s="402">
        <v>43733</v>
      </c>
      <c r="D186" s="398">
        <v>15.5</v>
      </c>
      <c r="E186" s="398">
        <f t="shared" si="26"/>
        <v>40.5</v>
      </c>
      <c r="F186" s="403">
        <v>10367.5</v>
      </c>
      <c r="G186" s="399">
        <f t="shared" si="27"/>
        <v>419884</v>
      </c>
    </row>
    <row r="187" spans="1:7">
      <c r="A187" s="98">
        <f t="shared" si="19"/>
        <v>165</v>
      </c>
      <c r="B187" s="397">
        <f t="shared" si="28"/>
        <v>43708</v>
      </c>
      <c r="C187" s="402">
        <v>43733</v>
      </c>
      <c r="D187" s="398">
        <v>15.5</v>
      </c>
      <c r="E187" s="398">
        <f t="shared" si="26"/>
        <v>40.5</v>
      </c>
      <c r="F187" s="403">
        <v>10364.5</v>
      </c>
      <c r="G187" s="399">
        <f t="shared" si="27"/>
        <v>419762</v>
      </c>
    </row>
    <row r="188" spans="1:7">
      <c r="A188" s="98">
        <f t="shared" si="19"/>
        <v>166</v>
      </c>
      <c r="B188" s="397">
        <f t="shared" si="28"/>
        <v>43708</v>
      </c>
      <c r="C188" s="402">
        <v>43733</v>
      </c>
      <c r="D188" s="398">
        <v>15.5</v>
      </c>
      <c r="E188" s="398">
        <f t="shared" si="26"/>
        <v>40.5</v>
      </c>
      <c r="F188" s="403">
        <v>377</v>
      </c>
      <c r="G188" s="399">
        <f t="shared" si="27"/>
        <v>15269</v>
      </c>
    </row>
    <row r="189" spans="1:7">
      <c r="A189" s="98">
        <f t="shared" si="19"/>
        <v>167</v>
      </c>
      <c r="B189" s="397">
        <f t="shared" si="28"/>
        <v>43708</v>
      </c>
      <c r="C189" s="402">
        <v>43733</v>
      </c>
      <c r="D189" s="398">
        <v>15.5</v>
      </c>
      <c r="E189" s="398">
        <f t="shared" si="26"/>
        <v>40.5</v>
      </c>
      <c r="F189" s="403">
        <v>18850</v>
      </c>
      <c r="G189" s="399">
        <f t="shared" si="27"/>
        <v>763425</v>
      </c>
    </row>
    <row r="190" spans="1:7">
      <c r="A190" s="98">
        <f t="shared" si="19"/>
        <v>168</v>
      </c>
      <c r="B190" s="397">
        <f t="shared" si="28"/>
        <v>43708</v>
      </c>
      <c r="C190" s="402">
        <v>43733</v>
      </c>
      <c r="D190" s="398">
        <v>15.5</v>
      </c>
      <c r="E190" s="398">
        <f t="shared" si="26"/>
        <v>40.5</v>
      </c>
      <c r="F190" s="403">
        <v>39567.75</v>
      </c>
      <c r="G190" s="399">
        <f t="shared" si="27"/>
        <v>1602494</v>
      </c>
    </row>
    <row r="191" spans="1:7">
      <c r="A191" s="98">
        <f t="shared" si="19"/>
        <v>169</v>
      </c>
      <c r="B191" s="397">
        <f t="shared" si="28"/>
        <v>43708</v>
      </c>
      <c r="C191" s="402">
        <v>43733</v>
      </c>
      <c r="D191" s="398">
        <v>15.5</v>
      </c>
      <c r="E191" s="398">
        <f t="shared" si="26"/>
        <v>40.5</v>
      </c>
      <c r="F191" s="403">
        <v>89754</v>
      </c>
      <c r="G191" s="399">
        <f t="shared" si="27"/>
        <v>3635037</v>
      </c>
    </row>
    <row r="192" spans="1:7">
      <c r="A192" s="98">
        <f t="shared" si="19"/>
        <v>170</v>
      </c>
      <c r="B192" s="397">
        <f t="shared" si="28"/>
        <v>43708</v>
      </c>
      <c r="C192" s="402">
        <v>43733</v>
      </c>
      <c r="D192" s="398">
        <v>15.5</v>
      </c>
      <c r="E192" s="398">
        <f t="shared" si="26"/>
        <v>40.5</v>
      </c>
      <c r="F192" s="403">
        <v>42360.5</v>
      </c>
      <c r="G192" s="399">
        <f t="shared" si="27"/>
        <v>1715600</v>
      </c>
    </row>
    <row r="193" spans="1:7">
      <c r="A193" s="98">
        <f t="shared" si="19"/>
        <v>171</v>
      </c>
      <c r="B193" s="397">
        <f t="shared" si="28"/>
        <v>43708</v>
      </c>
      <c r="C193" s="402">
        <v>43733</v>
      </c>
      <c r="D193" s="398">
        <v>15.5</v>
      </c>
      <c r="E193" s="398">
        <f t="shared" si="26"/>
        <v>40.5</v>
      </c>
      <c r="F193" s="403">
        <v>82100</v>
      </c>
      <c r="G193" s="399">
        <f t="shared" si="27"/>
        <v>3325050</v>
      </c>
    </row>
    <row r="194" spans="1:7">
      <c r="A194" s="98">
        <f t="shared" si="19"/>
        <v>172</v>
      </c>
      <c r="B194" s="397">
        <f t="shared" si="28"/>
        <v>43708</v>
      </c>
      <c r="C194" s="402">
        <v>43733</v>
      </c>
      <c r="D194" s="398">
        <v>15.5</v>
      </c>
      <c r="E194" s="398">
        <f t="shared" si="26"/>
        <v>40.5</v>
      </c>
      <c r="F194" s="403">
        <v>5008.5</v>
      </c>
      <c r="G194" s="399">
        <f t="shared" si="27"/>
        <v>202844</v>
      </c>
    </row>
    <row r="195" spans="1:7">
      <c r="A195" s="98">
        <f t="shared" si="19"/>
        <v>173</v>
      </c>
      <c r="B195" s="397">
        <f t="shared" si="28"/>
        <v>43708</v>
      </c>
      <c r="C195" s="402">
        <v>43733</v>
      </c>
      <c r="D195" s="398">
        <v>15.5</v>
      </c>
      <c r="E195" s="398">
        <f t="shared" si="26"/>
        <v>40.5</v>
      </c>
      <c r="F195" s="403">
        <v>704235</v>
      </c>
      <c r="G195" s="399">
        <f t="shared" si="27"/>
        <v>28521518</v>
      </c>
    </row>
    <row r="196" spans="1:7">
      <c r="A196" s="98">
        <f t="shared" si="19"/>
        <v>174</v>
      </c>
      <c r="B196" s="397">
        <f t="shared" si="28"/>
        <v>43708</v>
      </c>
      <c r="C196" s="402">
        <v>43733</v>
      </c>
      <c r="D196" s="398">
        <v>15.5</v>
      </c>
      <c r="E196" s="398">
        <f t="shared" si="26"/>
        <v>40.5</v>
      </c>
      <c r="F196" s="403">
        <v>18976.25</v>
      </c>
      <c r="G196" s="399">
        <f t="shared" si="27"/>
        <v>768538</v>
      </c>
    </row>
    <row r="197" spans="1:7">
      <c r="A197" s="98">
        <f t="shared" si="19"/>
        <v>175</v>
      </c>
      <c r="B197" s="397">
        <f t="shared" si="28"/>
        <v>43708</v>
      </c>
      <c r="C197" s="402">
        <v>43733</v>
      </c>
      <c r="D197" s="398">
        <v>15.5</v>
      </c>
      <c r="E197" s="398">
        <f t="shared" si="26"/>
        <v>40.5</v>
      </c>
      <c r="F197" s="403">
        <v>60024.5</v>
      </c>
      <c r="G197" s="399">
        <f t="shared" si="27"/>
        <v>2430992</v>
      </c>
    </row>
    <row r="198" spans="1:7">
      <c r="A198" s="98">
        <f t="shared" si="19"/>
        <v>176</v>
      </c>
      <c r="B198" s="397">
        <f t="shared" si="28"/>
        <v>43708</v>
      </c>
      <c r="C198" s="402">
        <v>43733</v>
      </c>
      <c r="D198" s="398">
        <v>15.5</v>
      </c>
      <c r="E198" s="398">
        <f t="shared" si="26"/>
        <v>40.5</v>
      </c>
      <c r="F198" s="403">
        <v>12415</v>
      </c>
      <c r="G198" s="399">
        <f t="shared" si="27"/>
        <v>502808</v>
      </c>
    </row>
    <row r="199" spans="1:7">
      <c r="A199" s="98">
        <f t="shared" si="19"/>
        <v>177</v>
      </c>
      <c r="B199" s="397">
        <f t="shared" si="28"/>
        <v>43708</v>
      </c>
      <c r="C199" s="402">
        <v>43733</v>
      </c>
      <c r="D199" s="398">
        <v>15.5</v>
      </c>
      <c r="E199" s="398">
        <f t="shared" si="26"/>
        <v>40.5</v>
      </c>
      <c r="F199" s="403">
        <v>163461.25</v>
      </c>
      <c r="G199" s="399">
        <f t="shared" si="27"/>
        <v>6620181</v>
      </c>
    </row>
    <row r="200" spans="1:7">
      <c r="A200" s="98">
        <f t="shared" si="19"/>
        <v>178</v>
      </c>
      <c r="B200" s="397">
        <f t="shared" si="28"/>
        <v>43708</v>
      </c>
      <c r="C200" s="402">
        <v>43733</v>
      </c>
      <c r="D200" s="398">
        <v>15.5</v>
      </c>
      <c r="E200" s="398">
        <f t="shared" ref="E200:E202" si="29">C200-B200+D200</f>
        <v>40.5</v>
      </c>
      <c r="F200" s="403">
        <v>12639</v>
      </c>
      <c r="G200" s="399">
        <f t="shared" si="27"/>
        <v>511880</v>
      </c>
    </row>
    <row r="201" spans="1:7">
      <c r="A201" s="98">
        <f t="shared" si="19"/>
        <v>179</v>
      </c>
      <c r="B201" s="397">
        <f t="shared" si="28"/>
        <v>43708</v>
      </c>
      <c r="C201" s="402">
        <v>43733</v>
      </c>
      <c r="D201" s="398">
        <v>15.5</v>
      </c>
      <c r="E201" s="398">
        <f t="shared" si="29"/>
        <v>40.5</v>
      </c>
      <c r="F201" s="403">
        <v>7353</v>
      </c>
      <c r="G201" s="399">
        <f t="shared" si="27"/>
        <v>297797</v>
      </c>
    </row>
    <row r="202" spans="1:7">
      <c r="A202" s="98">
        <f t="shared" si="19"/>
        <v>180</v>
      </c>
      <c r="B202" s="397">
        <f t="shared" si="28"/>
        <v>43708</v>
      </c>
      <c r="C202" s="402">
        <v>43733</v>
      </c>
      <c r="D202" s="398">
        <v>15.5</v>
      </c>
      <c r="E202" s="398">
        <f t="shared" si="29"/>
        <v>40.5</v>
      </c>
      <c r="F202" s="403">
        <v>56550</v>
      </c>
      <c r="G202" s="399">
        <f t="shared" si="27"/>
        <v>2290275</v>
      </c>
    </row>
    <row r="203" spans="1:7" ht="13.15">
      <c r="A203" s="98" t="s">
        <v>24</v>
      </c>
      <c r="B203" s="404"/>
      <c r="C203" s="402"/>
      <c r="D203" s="398"/>
      <c r="E203" s="398"/>
      <c r="F203" s="405"/>
      <c r="G203" s="399"/>
    </row>
    <row r="204" spans="1:7">
      <c r="A204" s="98">
        <f>A202+1</f>
        <v>181</v>
      </c>
      <c r="B204" s="397">
        <f>B177+30</f>
        <v>43738</v>
      </c>
      <c r="C204" s="402">
        <v>43763</v>
      </c>
      <c r="D204" s="398">
        <v>15</v>
      </c>
      <c r="E204" s="398">
        <f t="shared" ref="E204:E226" si="30">C204-B204+D204</f>
        <v>40</v>
      </c>
      <c r="F204" s="403">
        <v>67500</v>
      </c>
      <c r="G204" s="399">
        <f t="shared" ref="G204:G235" si="31">ROUND(E204*F204,0)</f>
        <v>2700000</v>
      </c>
    </row>
    <row r="205" spans="1:7">
      <c r="A205" s="98">
        <f t="shared" si="19"/>
        <v>182</v>
      </c>
      <c r="B205" s="397">
        <f>B204</f>
        <v>43738</v>
      </c>
      <c r="C205" s="402">
        <v>43763</v>
      </c>
      <c r="D205" s="398">
        <f>D204</f>
        <v>15</v>
      </c>
      <c r="E205" s="398">
        <f t="shared" si="30"/>
        <v>40</v>
      </c>
      <c r="F205" s="403">
        <v>73095</v>
      </c>
      <c r="G205" s="399">
        <f t="shared" si="31"/>
        <v>2923800</v>
      </c>
    </row>
    <row r="206" spans="1:7">
      <c r="A206" s="98">
        <f t="shared" si="19"/>
        <v>183</v>
      </c>
      <c r="B206" s="397">
        <f t="shared" ref="B206:B235" si="32">B205</f>
        <v>43738</v>
      </c>
      <c r="C206" s="402">
        <v>43763</v>
      </c>
      <c r="D206" s="398">
        <f t="shared" ref="D206:D235" si="33">D205</f>
        <v>15</v>
      </c>
      <c r="E206" s="398">
        <f t="shared" si="30"/>
        <v>40</v>
      </c>
      <c r="F206" s="403">
        <v>10275</v>
      </c>
      <c r="G206" s="399">
        <f t="shared" si="31"/>
        <v>411000</v>
      </c>
    </row>
    <row r="207" spans="1:7">
      <c r="A207" s="98">
        <f t="shared" si="19"/>
        <v>184</v>
      </c>
      <c r="B207" s="397">
        <f t="shared" si="32"/>
        <v>43738</v>
      </c>
      <c r="C207" s="402">
        <v>43763</v>
      </c>
      <c r="D207" s="398">
        <f t="shared" si="33"/>
        <v>15</v>
      </c>
      <c r="E207" s="398">
        <f t="shared" si="30"/>
        <v>40</v>
      </c>
      <c r="F207" s="403">
        <v>786</v>
      </c>
      <c r="G207" s="399">
        <f t="shared" si="31"/>
        <v>31440</v>
      </c>
    </row>
    <row r="208" spans="1:7">
      <c r="A208" s="98">
        <f t="shared" si="19"/>
        <v>185</v>
      </c>
      <c r="B208" s="397">
        <f t="shared" si="32"/>
        <v>43738</v>
      </c>
      <c r="C208" s="402">
        <v>43763</v>
      </c>
      <c r="D208" s="398">
        <f t="shared" si="33"/>
        <v>15</v>
      </c>
      <c r="E208" s="398">
        <f t="shared" si="30"/>
        <v>40</v>
      </c>
      <c r="F208" s="403">
        <v>175444.5</v>
      </c>
      <c r="G208" s="399">
        <f t="shared" si="31"/>
        <v>7017780</v>
      </c>
    </row>
    <row r="209" spans="1:7">
      <c r="A209" s="98">
        <f t="shared" si="19"/>
        <v>186</v>
      </c>
      <c r="B209" s="397">
        <f t="shared" si="32"/>
        <v>43738</v>
      </c>
      <c r="C209" s="402">
        <v>43763</v>
      </c>
      <c r="D209" s="398">
        <f t="shared" si="33"/>
        <v>15</v>
      </c>
      <c r="E209" s="398">
        <f t="shared" si="30"/>
        <v>40</v>
      </c>
      <c r="F209" s="403">
        <v>9950</v>
      </c>
      <c r="G209" s="399">
        <f t="shared" si="31"/>
        <v>398000</v>
      </c>
    </row>
    <row r="210" spans="1:7">
      <c r="A210" s="98">
        <f t="shared" si="19"/>
        <v>187</v>
      </c>
      <c r="B210" s="397">
        <f t="shared" si="32"/>
        <v>43738</v>
      </c>
      <c r="C210" s="402">
        <v>43763</v>
      </c>
      <c r="D210" s="398">
        <f t="shared" si="33"/>
        <v>15</v>
      </c>
      <c r="E210" s="398">
        <f t="shared" si="30"/>
        <v>40</v>
      </c>
      <c r="F210" s="403">
        <v>63730</v>
      </c>
      <c r="G210" s="399">
        <f t="shared" si="31"/>
        <v>2549200</v>
      </c>
    </row>
    <row r="211" spans="1:7">
      <c r="A211" s="98">
        <f t="shared" si="19"/>
        <v>188</v>
      </c>
      <c r="B211" s="397">
        <f t="shared" si="32"/>
        <v>43738</v>
      </c>
      <c r="C211" s="402">
        <v>43763</v>
      </c>
      <c r="D211" s="398">
        <f t="shared" si="33"/>
        <v>15</v>
      </c>
      <c r="E211" s="398">
        <f t="shared" si="30"/>
        <v>40</v>
      </c>
      <c r="F211" s="403">
        <v>79778</v>
      </c>
      <c r="G211" s="399">
        <f t="shared" si="31"/>
        <v>3191120</v>
      </c>
    </row>
    <row r="212" spans="1:7">
      <c r="A212" s="98">
        <f t="shared" si="19"/>
        <v>189</v>
      </c>
      <c r="B212" s="397">
        <f t="shared" si="32"/>
        <v>43738</v>
      </c>
      <c r="C212" s="402">
        <v>43763</v>
      </c>
      <c r="D212" s="398">
        <f t="shared" si="33"/>
        <v>15</v>
      </c>
      <c r="E212" s="398">
        <f t="shared" si="30"/>
        <v>40</v>
      </c>
      <c r="F212" s="403">
        <v>10172.06</v>
      </c>
      <c r="G212" s="399">
        <f t="shared" si="31"/>
        <v>406882</v>
      </c>
    </row>
    <row r="213" spans="1:7">
      <c r="A213" s="98">
        <f t="shared" si="19"/>
        <v>190</v>
      </c>
      <c r="B213" s="397">
        <f t="shared" si="32"/>
        <v>43738</v>
      </c>
      <c r="C213" s="402">
        <v>43763</v>
      </c>
      <c r="D213" s="398">
        <f t="shared" si="33"/>
        <v>15</v>
      </c>
      <c r="E213" s="398">
        <f t="shared" si="30"/>
        <v>40</v>
      </c>
      <c r="F213" s="403">
        <v>12820.5</v>
      </c>
      <c r="G213" s="399">
        <f t="shared" si="31"/>
        <v>512820</v>
      </c>
    </row>
    <row r="214" spans="1:7">
      <c r="A214" s="98">
        <f t="shared" si="19"/>
        <v>191</v>
      </c>
      <c r="B214" s="397">
        <f t="shared" si="32"/>
        <v>43738</v>
      </c>
      <c r="C214" s="402">
        <v>43763</v>
      </c>
      <c r="D214" s="398">
        <f t="shared" si="33"/>
        <v>15</v>
      </c>
      <c r="E214" s="398">
        <f t="shared" si="30"/>
        <v>40</v>
      </c>
      <c r="F214" s="403">
        <v>21375</v>
      </c>
      <c r="G214" s="399">
        <f t="shared" si="31"/>
        <v>855000</v>
      </c>
    </row>
    <row r="215" spans="1:7">
      <c r="A215" s="98">
        <f t="shared" si="19"/>
        <v>192</v>
      </c>
      <c r="B215" s="397">
        <f t="shared" si="32"/>
        <v>43738</v>
      </c>
      <c r="C215" s="402">
        <v>43763</v>
      </c>
      <c r="D215" s="398">
        <f t="shared" si="33"/>
        <v>15</v>
      </c>
      <c r="E215" s="398">
        <f t="shared" si="30"/>
        <v>40</v>
      </c>
      <c r="F215" s="403">
        <v>18620</v>
      </c>
      <c r="G215" s="399">
        <f t="shared" si="31"/>
        <v>744800</v>
      </c>
    </row>
    <row r="216" spans="1:7">
      <c r="A216" s="98">
        <f t="shared" si="19"/>
        <v>193</v>
      </c>
      <c r="B216" s="397">
        <f t="shared" si="32"/>
        <v>43738</v>
      </c>
      <c r="C216" s="402">
        <v>43763</v>
      </c>
      <c r="D216" s="398">
        <f t="shared" si="33"/>
        <v>15</v>
      </c>
      <c r="E216" s="398">
        <f t="shared" si="30"/>
        <v>40</v>
      </c>
      <c r="F216" s="403">
        <v>21400</v>
      </c>
      <c r="G216" s="399">
        <f t="shared" si="31"/>
        <v>856000</v>
      </c>
    </row>
    <row r="217" spans="1:7">
      <c r="A217" s="98">
        <f t="shared" si="19"/>
        <v>194</v>
      </c>
      <c r="B217" s="397">
        <f t="shared" si="32"/>
        <v>43738</v>
      </c>
      <c r="C217" s="402">
        <v>43763</v>
      </c>
      <c r="D217" s="398">
        <f t="shared" si="33"/>
        <v>15</v>
      </c>
      <c r="E217" s="398">
        <f t="shared" si="30"/>
        <v>40</v>
      </c>
      <c r="F217" s="403">
        <v>4100</v>
      </c>
      <c r="G217" s="399">
        <f t="shared" si="31"/>
        <v>164000</v>
      </c>
    </row>
    <row r="218" spans="1:7">
      <c r="A218" s="98">
        <f t="shared" si="19"/>
        <v>195</v>
      </c>
      <c r="B218" s="397">
        <f t="shared" si="32"/>
        <v>43738</v>
      </c>
      <c r="C218" s="402">
        <v>43763</v>
      </c>
      <c r="D218" s="398">
        <f t="shared" si="33"/>
        <v>15</v>
      </c>
      <c r="E218" s="398">
        <f t="shared" si="30"/>
        <v>40</v>
      </c>
      <c r="F218" s="403">
        <v>10400</v>
      </c>
      <c r="G218" s="399">
        <f t="shared" si="31"/>
        <v>416000</v>
      </c>
    </row>
    <row r="219" spans="1:7">
      <c r="A219" s="98">
        <f t="shared" si="19"/>
        <v>196</v>
      </c>
      <c r="B219" s="397">
        <f t="shared" si="32"/>
        <v>43738</v>
      </c>
      <c r="C219" s="402">
        <v>43763</v>
      </c>
      <c r="D219" s="398">
        <f t="shared" si="33"/>
        <v>15</v>
      </c>
      <c r="E219" s="398">
        <f t="shared" si="30"/>
        <v>40</v>
      </c>
      <c r="F219" s="403">
        <v>9925</v>
      </c>
      <c r="G219" s="399">
        <f t="shared" si="31"/>
        <v>397000</v>
      </c>
    </row>
    <row r="220" spans="1:7">
      <c r="A220" s="98">
        <f t="shared" si="19"/>
        <v>197</v>
      </c>
      <c r="B220" s="397">
        <f t="shared" si="32"/>
        <v>43738</v>
      </c>
      <c r="C220" s="402">
        <v>43763</v>
      </c>
      <c r="D220" s="398">
        <f t="shared" si="33"/>
        <v>15</v>
      </c>
      <c r="E220" s="398">
        <f t="shared" si="30"/>
        <v>40</v>
      </c>
      <c r="F220" s="403">
        <v>9376.5</v>
      </c>
      <c r="G220" s="399">
        <f t="shared" si="31"/>
        <v>375060</v>
      </c>
    </row>
    <row r="221" spans="1:7">
      <c r="A221" s="98">
        <f t="shared" si="19"/>
        <v>198</v>
      </c>
      <c r="B221" s="397">
        <f t="shared" si="32"/>
        <v>43738</v>
      </c>
      <c r="C221" s="402">
        <v>43763</v>
      </c>
      <c r="D221" s="398">
        <f t="shared" si="33"/>
        <v>15</v>
      </c>
      <c r="E221" s="398">
        <f t="shared" si="30"/>
        <v>40</v>
      </c>
      <c r="F221" s="403">
        <v>3105</v>
      </c>
      <c r="G221" s="399">
        <f t="shared" si="31"/>
        <v>124200</v>
      </c>
    </row>
    <row r="222" spans="1:7">
      <c r="A222" s="98">
        <f t="shared" si="19"/>
        <v>199</v>
      </c>
      <c r="B222" s="397">
        <f t="shared" si="32"/>
        <v>43738</v>
      </c>
      <c r="C222" s="402">
        <v>43763</v>
      </c>
      <c r="D222" s="398">
        <f t="shared" si="33"/>
        <v>15</v>
      </c>
      <c r="E222" s="398">
        <f t="shared" si="30"/>
        <v>40</v>
      </c>
      <c r="F222" s="403">
        <v>33750</v>
      </c>
      <c r="G222" s="399">
        <f t="shared" si="31"/>
        <v>1350000</v>
      </c>
    </row>
    <row r="223" spans="1:7">
      <c r="A223" s="98">
        <f t="shared" si="19"/>
        <v>200</v>
      </c>
      <c r="B223" s="397">
        <f t="shared" si="32"/>
        <v>43738</v>
      </c>
      <c r="C223" s="402">
        <v>43763</v>
      </c>
      <c r="D223" s="398">
        <f t="shared" si="33"/>
        <v>15</v>
      </c>
      <c r="E223" s="398">
        <f t="shared" si="30"/>
        <v>40</v>
      </c>
      <c r="F223" s="403">
        <v>70650</v>
      </c>
      <c r="G223" s="399">
        <f t="shared" si="31"/>
        <v>2826000</v>
      </c>
    </row>
    <row r="224" spans="1:7">
      <c r="A224" s="98">
        <f t="shared" si="19"/>
        <v>201</v>
      </c>
      <c r="B224" s="397">
        <f t="shared" si="32"/>
        <v>43738</v>
      </c>
      <c r="C224" s="402">
        <v>43763</v>
      </c>
      <c r="D224" s="398">
        <f t="shared" si="33"/>
        <v>15</v>
      </c>
      <c r="E224" s="398">
        <f t="shared" si="30"/>
        <v>40</v>
      </c>
      <c r="F224" s="403">
        <v>26540</v>
      </c>
      <c r="G224" s="399">
        <f t="shared" si="31"/>
        <v>1061600</v>
      </c>
    </row>
    <row r="225" spans="1:7">
      <c r="A225" s="98">
        <f t="shared" si="19"/>
        <v>202</v>
      </c>
      <c r="B225" s="397">
        <f t="shared" si="32"/>
        <v>43738</v>
      </c>
      <c r="C225" s="402">
        <v>43763</v>
      </c>
      <c r="D225" s="398">
        <f t="shared" si="33"/>
        <v>15</v>
      </c>
      <c r="E225" s="398">
        <f t="shared" si="30"/>
        <v>40</v>
      </c>
      <c r="F225" s="403">
        <v>65310</v>
      </c>
      <c r="G225" s="399">
        <f t="shared" si="31"/>
        <v>2612400</v>
      </c>
    </row>
    <row r="226" spans="1:7">
      <c r="A226" s="98">
        <f t="shared" si="19"/>
        <v>203</v>
      </c>
      <c r="B226" s="397">
        <f t="shared" si="32"/>
        <v>43738</v>
      </c>
      <c r="C226" s="402">
        <v>43763</v>
      </c>
      <c r="D226" s="398">
        <f t="shared" si="33"/>
        <v>15</v>
      </c>
      <c r="E226" s="398">
        <f t="shared" si="30"/>
        <v>40</v>
      </c>
      <c r="F226" s="403">
        <v>8998</v>
      </c>
      <c r="G226" s="399">
        <f t="shared" si="31"/>
        <v>359920</v>
      </c>
    </row>
    <row r="227" spans="1:7">
      <c r="A227" s="610">
        <f t="shared" si="19"/>
        <v>204</v>
      </c>
      <c r="B227" s="397">
        <f t="shared" si="32"/>
        <v>43738</v>
      </c>
      <c r="C227" s="402">
        <v>43763</v>
      </c>
      <c r="D227" s="398">
        <f t="shared" si="33"/>
        <v>15</v>
      </c>
      <c r="E227" s="398">
        <f t="shared" ref="E227:E235" si="34">C227-B227+D227</f>
        <v>40</v>
      </c>
      <c r="F227" s="403">
        <v>141187.5</v>
      </c>
      <c r="G227" s="399">
        <f t="shared" si="31"/>
        <v>5647500</v>
      </c>
    </row>
    <row r="228" spans="1:7">
      <c r="A228" s="610">
        <f t="shared" si="19"/>
        <v>205</v>
      </c>
      <c r="B228" s="397">
        <f t="shared" si="32"/>
        <v>43738</v>
      </c>
      <c r="C228" s="402">
        <v>43763</v>
      </c>
      <c r="D228" s="398">
        <f t="shared" si="33"/>
        <v>15</v>
      </c>
      <c r="E228" s="398">
        <f t="shared" si="34"/>
        <v>40</v>
      </c>
      <c r="F228" s="403">
        <v>32865</v>
      </c>
      <c r="G228" s="399">
        <f t="shared" si="31"/>
        <v>1314600</v>
      </c>
    </row>
    <row r="229" spans="1:7">
      <c r="A229" s="610">
        <f t="shared" si="19"/>
        <v>206</v>
      </c>
      <c r="B229" s="397">
        <f t="shared" si="32"/>
        <v>43738</v>
      </c>
      <c r="C229" s="402">
        <v>43763</v>
      </c>
      <c r="D229" s="398">
        <f t="shared" si="33"/>
        <v>15</v>
      </c>
      <c r="E229" s="398">
        <f t="shared" si="34"/>
        <v>40</v>
      </c>
      <c r="F229" s="403">
        <v>89050</v>
      </c>
      <c r="G229" s="399">
        <f t="shared" si="31"/>
        <v>3562000</v>
      </c>
    </row>
    <row r="230" spans="1:7">
      <c r="A230" s="610">
        <f t="shared" si="19"/>
        <v>207</v>
      </c>
      <c r="B230" s="397">
        <f t="shared" si="32"/>
        <v>43738</v>
      </c>
      <c r="C230" s="402">
        <v>43763</v>
      </c>
      <c r="D230" s="398">
        <f t="shared" si="33"/>
        <v>15</v>
      </c>
      <c r="E230" s="398">
        <f t="shared" si="34"/>
        <v>40</v>
      </c>
      <c r="F230" s="403">
        <v>106282.5</v>
      </c>
      <c r="G230" s="399">
        <f t="shared" si="31"/>
        <v>4251300</v>
      </c>
    </row>
    <row r="231" spans="1:7">
      <c r="A231" s="610">
        <f t="shared" si="19"/>
        <v>208</v>
      </c>
      <c r="B231" s="397">
        <f t="shared" si="32"/>
        <v>43738</v>
      </c>
      <c r="C231" s="402">
        <v>43763</v>
      </c>
      <c r="D231" s="398">
        <f t="shared" si="33"/>
        <v>15</v>
      </c>
      <c r="E231" s="398">
        <f t="shared" si="34"/>
        <v>40</v>
      </c>
      <c r="F231" s="403">
        <v>27468.75</v>
      </c>
      <c r="G231" s="399">
        <f t="shared" si="31"/>
        <v>1098750</v>
      </c>
    </row>
    <row r="232" spans="1:7">
      <c r="A232" s="610">
        <f t="shared" si="19"/>
        <v>209</v>
      </c>
      <c r="B232" s="397">
        <f t="shared" si="32"/>
        <v>43738</v>
      </c>
      <c r="C232" s="402">
        <v>43763</v>
      </c>
      <c r="D232" s="398">
        <f t="shared" si="33"/>
        <v>15</v>
      </c>
      <c r="E232" s="398">
        <f t="shared" si="34"/>
        <v>40</v>
      </c>
      <c r="F232" s="403">
        <v>51831</v>
      </c>
      <c r="G232" s="399">
        <f t="shared" si="31"/>
        <v>2073240</v>
      </c>
    </row>
    <row r="233" spans="1:7">
      <c r="A233" s="610">
        <f t="shared" si="19"/>
        <v>210</v>
      </c>
      <c r="B233" s="397">
        <f t="shared" si="32"/>
        <v>43738</v>
      </c>
      <c r="C233" s="402">
        <v>43763</v>
      </c>
      <c r="D233" s="398">
        <f t="shared" si="33"/>
        <v>15</v>
      </c>
      <c r="E233" s="398">
        <f t="shared" si="34"/>
        <v>40</v>
      </c>
      <c r="F233" s="403">
        <v>679500</v>
      </c>
      <c r="G233" s="399">
        <f t="shared" si="31"/>
        <v>27180000</v>
      </c>
    </row>
    <row r="234" spans="1:7">
      <c r="A234" s="610">
        <f t="shared" si="19"/>
        <v>211</v>
      </c>
      <c r="B234" s="397">
        <f t="shared" si="32"/>
        <v>43738</v>
      </c>
      <c r="C234" s="402">
        <v>43763</v>
      </c>
      <c r="D234" s="398">
        <f t="shared" si="33"/>
        <v>15</v>
      </c>
      <c r="E234" s="398">
        <f t="shared" si="34"/>
        <v>40</v>
      </c>
      <c r="F234" s="403">
        <v>23500</v>
      </c>
      <c r="G234" s="399">
        <f t="shared" si="31"/>
        <v>940000</v>
      </c>
    </row>
    <row r="235" spans="1:7">
      <c r="A235" s="610">
        <f t="shared" si="19"/>
        <v>212</v>
      </c>
      <c r="B235" s="397">
        <f t="shared" si="32"/>
        <v>43738</v>
      </c>
      <c r="C235" s="402">
        <v>43763</v>
      </c>
      <c r="D235" s="398">
        <f t="shared" si="33"/>
        <v>15</v>
      </c>
      <c r="E235" s="398">
        <f t="shared" si="34"/>
        <v>40</v>
      </c>
      <c r="F235" s="403">
        <v>57284</v>
      </c>
      <c r="G235" s="399">
        <f t="shared" si="31"/>
        <v>2291360</v>
      </c>
    </row>
    <row r="236" spans="1:7">
      <c r="A236" s="610"/>
      <c r="B236" s="397"/>
      <c r="C236" s="402"/>
      <c r="D236" s="398"/>
      <c r="E236" s="398"/>
      <c r="F236" s="403"/>
      <c r="G236" s="399"/>
    </row>
    <row r="237" spans="1:7">
      <c r="A237" s="98">
        <f>A235+1</f>
        <v>213</v>
      </c>
      <c r="B237" s="397">
        <f>B204+31</f>
        <v>43769</v>
      </c>
      <c r="C237" s="402">
        <v>43794</v>
      </c>
      <c r="D237" s="398">
        <v>15.5</v>
      </c>
      <c r="E237" s="398">
        <f t="shared" ref="E237:E250" si="35">C237-B237+D237</f>
        <v>40.5</v>
      </c>
      <c r="F237" s="403">
        <v>318</v>
      </c>
      <c r="G237" s="399">
        <f t="shared" ref="G237:G258" si="36">ROUND(E237*F237,0)</f>
        <v>12879</v>
      </c>
    </row>
    <row r="238" spans="1:7">
      <c r="A238" s="98">
        <f t="shared" si="19"/>
        <v>214</v>
      </c>
      <c r="B238" s="397">
        <f>B237</f>
        <v>43769</v>
      </c>
      <c r="C238" s="402">
        <v>43794</v>
      </c>
      <c r="D238" s="398">
        <v>15.5</v>
      </c>
      <c r="E238" s="398">
        <f t="shared" si="35"/>
        <v>40.5</v>
      </c>
      <c r="F238" s="403">
        <v>390600</v>
      </c>
      <c r="G238" s="399">
        <f t="shared" si="36"/>
        <v>15819300</v>
      </c>
    </row>
    <row r="239" spans="1:7">
      <c r="A239" s="98">
        <f t="shared" si="19"/>
        <v>215</v>
      </c>
      <c r="B239" s="397">
        <f t="shared" ref="B239:B258" si="37">B238</f>
        <v>43769</v>
      </c>
      <c r="C239" s="402">
        <v>43794</v>
      </c>
      <c r="D239" s="398">
        <v>15.5</v>
      </c>
      <c r="E239" s="398">
        <f t="shared" si="35"/>
        <v>40.5</v>
      </c>
      <c r="F239" s="403">
        <v>56650</v>
      </c>
      <c r="G239" s="399">
        <f t="shared" si="36"/>
        <v>2294325</v>
      </c>
    </row>
    <row r="240" spans="1:7">
      <c r="A240" s="98">
        <f t="shared" si="19"/>
        <v>216</v>
      </c>
      <c r="B240" s="397">
        <f t="shared" si="37"/>
        <v>43769</v>
      </c>
      <c r="C240" s="402">
        <v>43794</v>
      </c>
      <c r="D240" s="398">
        <v>15.5</v>
      </c>
      <c r="E240" s="398">
        <f t="shared" si="35"/>
        <v>40.5</v>
      </c>
      <c r="F240" s="403">
        <v>10559.43</v>
      </c>
      <c r="G240" s="399">
        <f t="shared" si="36"/>
        <v>427657</v>
      </c>
    </row>
    <row r="241" spans="1:7">
      <c r="A241" s="98">
        <f t="shared" si="19"/>
        <v>217</v>
      </c>
      <c r="B241" s="397">
        <f t="shared" si="37"/>
        <v>43769</v>
      </c>
      <c r="C241" s="402">
        <v>43794</v>
      </c>
      <c r="D241" s="398">
        <v>15.5</v>
      </c>
      <c r="E241" s="398">
        <f t="shared" si="35"/>
        <v>40.5</v>
      </c>
      <c r="F241" s="403">
        <v>46913</v>
      </c>
      <c r="G241" s="399">
        <f t="shared" si="36"/>
        <v>1899977</v>
      </c>
    </row>
    <row r="242" spans="1:7">
      <c r="A242" s="98">
        <f t="shared" si="19"/>
        <v>218</v>
      </c>
      <c r="B242" s="397">
        <f t="shared" si="37"/>
        <v>43769</v>
      </c>
      <c r="C242" s="402">
        <v>43794</v>
      </c>
      <c r="D242" s="398">
        <v>15.5</v>
      </c>
      <c r="E242" s="398">
        <f t="shared" si="35"/>
        <v>40.5</v>
      </c>
      <c r="F242" s="403">
        <v>48023.5</v>
      </c>
      <c r="G242" s="399">
        <f t="shared" si="36"/>
        <v>1944952</v>
      </c>
    </row>
    <row r="243" spans="1:7">
      <c r="A243" s="98">
        <f t="shared" si="19"/>
        <v>219</v>
      </c>
      <c r="B243" s="397">
        <f t="shared" si="37"/>
        <v>43769</v>
      </c>
      <c r="C243" s="402">
        <v>43794</v>
      </c>
      <c r="D243" s="398">
        <v>15.5</v>
      </c>
      <c r="E243" s="398">
        <f t="shared" si="35"/>
        <v>40.5</v>
      </c>
      <c r="F243" s="403">
        <v>3562.5</v>
      </c>
      <c r="G243" s="399">
        <f t="shared" si="36"/>
        <v>144281</v>
      </c>
    </row>
    <row r="244" spans="1:7">
      <c r="A244" s="98">
        <f t="shared" ref="A244:A303" si="38">A243+1</f>
        <v>220</v>
      </c>
      <c r="B244" s="397">
        <f t="shared" si="37"/>
        <v>43769</v>
      </c>
      <c r="C244" s="402">
        <v>43794</v>
      </c>
      <c r="D244" s="398">
        <v>15.5</v>
      </c>
      <c r="E244" s="398">
        <f t="shared" si="35"/>
        <v>40.5</v>
      </c>
      <c r="F244" s="403">
        <v>12115</v>
      </c>
      <c r="G244" s="399">
        <f t="shared" si="36"/>
        <v>490658</v>
      </c>
    </row>
    <row r="245" spans="1:7">
      <c r="A245" s="98">
        <f t="shared" si="38"/>
        <v>221</v>
      </c>
      <c r="B245" s="397">
        <f t="shared" si="37"/>
        <v>43769</v>
      </c>
      <c r="C245" s="402">
        <v>43794</v>
      </c>
      <c r="D245" s="398">
        <v>15.5</v>
      </c>
      <c r="E245" s="398">
        <f t="shared" si="35"/>
        <v>40.5</v>
      </c>
      <c r="F245" s="403">
        <v>9837</v>
      </c>
      <c r="G245" s="399">
        <f t="shared" si="36"/>
        <v>398399</v>
      </c>
    </row>
    <row r="246" spans="1:7">
      <c r="A246" s="98">
        <f t="shared" si="38"/>
        <v>222</v>
      </c>
      <c r="B246" s="397">
        <f t="shared" si="37"/>
        <v>43769</v>
      </c>
      <c r="C246" s="402">
        <v>43794</v>
      </c>
      <c r="D246" s="398">
        <v>15.5</v>
      </c>
      <c r="E246" s="398">
        <f t="shared" si="35"/>
        <v>40.5</v>
      </c>
      <c r="F246" s="403">
        <v>24260</v>
      </c>
      <c r="G246" s="399">
        <f t="shared" si="36"/>
        <v>982530</v>
      </c>
    </row>
    <row r="247" spans="1:7">
      <c r="A247" s="98">
        <f t="shared" si="38"/>
        <v>223</v>
      </c>
      <c r="B247" s="397">
        <f t="shared" si="37"/>
        <v>43769</v>
      </c>
      <c r="C247" s="402">
        <v>43794</v>
      </c>
      <c r="D247" s="398">
        <v>15.5</v>
      </c>
      <c r="E247" s="398">
        <f t="shared" si="35"/>
        <v>40.5</v>
      </c>
      <c r="F247" s="403">
        <v>16300</v>
      </c>
      <c r="G247" s="399">
        <f t="shared" si="36"/>
        <v>660150</v>
      </c>
    </row>
    <row r="248" spans="1:7">
      <c r="A248" s="98">
        <f t="shared" si="38"/>
        <v>224</v>
      </c>
      <c r="B248" s="397">
        <f t="shared" si="37"/>
        <v>43769</v>
      </c>
      <c r="C248" s="402">
        <v>43794</v>
      </c>
      <c r="D248" s="398">
        <v>15.5</v>
      </c>
      <c r="E248" s="398">
        <f t="shared" si="35"/>
        <v>40.5</v>
      </c>
      <c r="F248" s="403">
        <v>69687.5</v>
      </c>
      <c r="G248" s="399">
        <f t="shared" si="36"/>
        <v>2822344</v>
      </c>
    </row>
    <row r="249" spans="1:7">
      <c r="A249" s="98">
        <f t="shared" si="38"/>
        <v>225</v>
      </c>
      <c r="B249" s="397">
        <f t="shared" si="37"/>
        <v>43769</v>
      </c>
      <c r="C249" s="402">
        <v>43794</v>
      </c>
      <c r="D249" s="398">
        <v>15.5</v>
      </c>
      <c r="E249" s="398">
        <f t="shared" si="35"/>
        <v>40.5</v>
      </c>
      <c r="F249" s="403">
        <v>7987.5</v>
      </c>
      <c r="G249" s="399">
        <f t="shared" si="36"/>
        <v>323494</v>
      </c>
    </row>
    <row r="250" spans="1:7">
      <c r="A250" s="98">
        <f t="shared" si="38"/>
        <v>226</v>
      </c>
      <c r="B250" s="397">
        <f t="shared" si="37"/>
        <v>43769</v>
      </c>
      <c r="C250" s="402">
        <v>43794</v>
      </c>
      <c r="D250" s="398">
        <v>15.5</v>
      </c>
      <c r="E250" s="398">
        <f t="shared" si="35"/>
        <v>40.5</v>
      </c>
      <c r="F250" s="403">
        <v>3784.5</v>
      </c>
      <c r="G250" s="399">
        <f t="shared" si="36"/>
        <v>153272</v>
      </c>
    </row>
    <row r="251" spans="1:7">
      <c r="A251" s="610">
        <f t="shared" si="38"/>
        <v>227</v>
      </c>
      <c r="B251" s="397">
        <f t="shared" si="37"/>
        <v>43769</v>
      </c>
      <c r="C251" s="402">
        <v>43794</v>
      </c>
      <c r="D251" s="398">
        <v>15.5</v>
      </c>
      <c r="E251" s="398">
        <f t="shared" ref="E251:E258" si="39">C251-B251+D251</f>
        <v>40.5</v>
      </c>
      <c r="F251" s="403">
        <v>51284</v>
      </c>
      <c r="G251" s="399">
        <f t="shared" si="36"/>
        <v>2077002</v>
      </c>
    </row>
    <row r="252" spans="1:7">
      <c r="A252" s="610">
        <f t="shared" si="38"/>
        <v>228</v>
      </c>
      <c r="B252" s="397">
        <f t="shared" si="37"/>
        <v>43769</v>
      </c>
      <c r="C252" s="402">
        <v>43794</v>
      </c>
      <c r="D252" s="398">
        <v>15.5</v>
      </c>
      <c r="E252" s="398">
        <f t="shared" si="39"/>
        <v>40.5</v>
      </c>
      <c r="F252" s="403">
        <v>16125</v>
      </c>
      <c r="G252" s="399">
        <f t="shared" si="36"/>
        <v>653063</v>
      </c>
    </row>
    <row r="253" spans="1:7">
      <c r="A253" s="610">
        <f t="shared" si="38"/>
        <v>229</v>
      </c>
      <c r="B253" s="397">
        <f t="shared" si="37"/>
        <v>43769</v>
      </c>
      <c r="C253" s="402">
        <v>43794</v>
      </c>
      <c r="D253" s="398">
        <v>15.5</v>
      </c>
      <c r="E253" s="398">
        <f t="shared" si="39"/>
        <v>40.5</v>
      </c>
      <c r="F253" s="403">
        <v>2740.5</v>
      </c>
      <c r="G253" s="399">
        <f t="shared" si="36"/>
        <v>110990</v>
      </c>
    </row>
    <row r="254" spans="1:7">
      <c r="A254" s="610">
        <f t="shared" si="38"/>
        <v>230</v>
      </c>
      <c r="B254" s="397">
        <f t="shared" si="37"/>
        <v>43769</v>
      </c>
      <c r="C254" s="402">
        <v>43794</v>
      </c>
      <c r="D254" s="398">
        <v>15.5</v>
      </c>
      <c r="E254" s="398">
        <f t="shared" si="39"/>
        <v>40.5</v>
      </c>
      <c r="F254" s="403">
        <v>3030</v>
      </c>
      <c r="G254" s="399">
        <f t="shared" si="36"/>
        <v>122715</v>
      </c>
    </row>
    <row r="255" spans="1:7">
      <c r="A255" s="610">
        <f t="shared" si="38"/>
        <v>231</v>
      </c>
      <c r="B255" s="397">
        <f t="shared" si="37"/>
        <v>43769</v>
      </c>
      <c r="C255" s="402">
        <v>43794</v>
      </c>
      <c r="D255" s="398">
        <v>15.5</v>
      </c>
      <c r="E255" s="398">
        <f t="shared" si="39"/>
        <v>40.5</v>
      </c>
      <c r="F255" s="403">
        <v>21882.5</v>
      </c>
      <c r="G255" s="399">
        <f t="shared" si="36"/>
        <v>886241</v>
      </c>
    </row>
    <row r="256" spans="1:7">
      <c r="A256" s="610">
        <f t="shared" si="38"/>
        <v>232</v>
      </c>
      <c r="B256" s="397">
        <f t="shared" si="37"/>
        <v>43769</v>
      </c>
      <c r="C256" s="402">
        <v>43794</v>
      </c>
      <c r="D256" s="398">
        <v>15.5</v>
      </c>
      <c r="E256" s="398">
        <f t="shared" si="39"/>
        <v>40.5</v>
      </c>
      <c r="F256" s="403">
        <v>7975</v>
      </c>
      <c r="G256" s="399">
        <f t="shared" si="36"/>
        <v>322988</v>
      </c>
    </row>
    <row r="257" spans="1:7">
      <c r="A257" s="610">
        <f t="shared" si="38"/>
        <v>233</v>
      </c>
      <c r="B257" s="397">
        <f t="shared" si="37"/>
        <v>43769</v>
      </c>
      <c r="C257" s="402">
        <v>43794</v>
      </c>
      <c r="D257" s="398">
        <v>15.5</v>
      </c>
      <c r="E257" s="398">
        <f t="shared" si="39"/>
        <v>40.5</v>
      </c>
      <c r="F257" s="403">
        <v>8062.5</v>
      </c>
      <c r="G257" s="399">
        <f t="shared" si="36"/>
        <v>326531</v>
      </c>
    </row>
    <row r="258" spans="1:7">
      <c r="A258" s="610">
        <f t="shared" si="38"/>
        <v>234</v>
      </c>
      <c r="B258" s="397">
        <f t="shared" si="37"/>
        <v>43769</v>
      </c>
      <c r="C258" s="402">
        <v>43794</v>
      </c>
      <c r="D258" s="398">
        <v>15.5</v>
      </c>
      <c r="E258" s="398">
        <f t="shared" si="39"/>
        <v>40.5</v>
      </c>
      <c r="F258" s="403">
        <v>26460</v>
      </c>
      <c r="G258" s="399">
        <f t="shared" si="36"/>
        <v>1071630</v>
      </c>
    </row>
    <row r="259" spans="1:7">
      <c r="A259" s="610"/>
      <c r="B259" s="397"/>
      <c r="C259" s="402"/>
      <c r="D259" s="398"/>
      <c r="E259" s="398"/>
      <c r="F259" s="403"/>
      <c r="G259" s="399"/>
    </row>
    <row r="260" spans="1:7">
      <c r="A260" s="98">
        <f>A258+1</f>
        <v>235</v>
      </c>
      <c r="B260" s="397">
        <f>B237+30</f>
        <v>43799</v>
      </c>
      <c r="C260" s="402">
        <v>43825</v>
      </c>
      <c r="D260" s="398">
        <v>15</v>
      </c>
      <c r="E260" s="398">
        <f t="shared" ref="E260:E265" si="40">C260-B260+D260</f>
        <v>41</v>
      </c>
      <c r="F260" s="403">
        <v>30750</v>
      </c>
      <c r="G260" s="399">
        <f t="shared" ref="G260:G284" si="41">ROUND(E260*F260,0)</f>
        <v>1260750</v>
      </c>
    </row>
    <row r="261" spans="1:7">
      <c r="A261" s="98">
        <f t="shared" si="38"/>
        <v>236</v>
      </c>
      <c r="B261" s="397">
        <f>B260</f>
        <v>43799</v>
      </c>
      <c r="C261" s="402">
        <v>43825</v>
      </c>
      <c r="D261" s="398">
        <f>D260</f>
        <v>15</v>
      </c>
      <c r="E261" s="398">
        <f t="shared" si="40"/>
        <v>41</v>
      </c>
      <c r="F261" s="403">
        <v>80659</v>
      </c>
      <c r="G261" s="399">
        <f t="shared" si="41"/>
        <v>3307019</v>
      </c>
    </row>
    <row r="262" spans="1:7">
      <c r="A262" s="98">
        <f t="shared" si="38"/>
        <v>237</v>
      </c>
      <c r="B262" s="397">
        <f t="shared" ref="B262:B284" si="42">B261</f>
        <v>43799</v>
      </c>
      <c r="C262" s="402">
        <v>43825</v>
      </c>
      <c r="D262" s="398">
        <f t="shared" ref="D262:D284" si="43">D261</f>
        <v>15</v>
      </c>
      <c r="E262" s="398">
        <f t="shared" si="40"/>
        <v>41</v>
      </c>
      <c r="F262" s="403">
        <v>121724</v>
      </c>
      <c r="G262" s="399">
        <f t="shared" si="41"/>
        <v>4990684</v>
      </c>
    </row>
    <row r="263" spans="1:7">
      <c r="A263" s="98">
        <f t="shared" si="38"/>
        <v>238</v>
      </c>
      <c r="B263" s="397">
        <f t="shared" si="42"/>
        <v>43799</v>
      </c>
      <c r="C263" s="402">
        <v>43825</v>
      </c>
      <c r="D263" s="398">
        <f t="shared" si="43"/>
        <v>15</v>
      </c>
      <c r="E263" s="398">
        <f t="shared" si="40"/>
        <v>41</v>
      </c>
      <c r="F263" s="403">
        <v>10875</v>
      </c>
      <c r="G263" s="399">
        <f t="shared" si="41"/>
        <v>445875</v>
      </c>
    </row>
    <row r="264" spans="1:7">
      <c r="A264" s="98">
        <f t="shared" si="38"/>
        <v>239</v>
      </c>
      <c r="B264" s="397">
        <f t="shared" si="42"/>
        <v>43799</v>
      </c>
      <c r="C264" s="402">
        <v>43825</v>
      </c>
      <c r="D264" s="398">
        <f t="shared" si="43"/>
        <v>15</v>
      </c>
      <c r="E264" s="398">
        <f t="shared" si="40"/>
        <v>41</v>
      </c>
      <c r="F264" s="403">
        <v>619482.5</v>
      </c>
      <c r="G264" s="399">
        <f t="shared" si="41"/>
        <v>25398783</v>
      </c>
    </row>
    <row r="265" spans="1:7">
      <c r="A265" s="98">
        <f t="shared" si="38"/>
        <v>240</v>
      </c>
      <c r="B265" s="397">
        <f t="shared" si="42"/>
        <v>43799</v>
      </c>
      <c r="C265" s="402">
        <v>43825</v>
      </c>
      <c r="D265" s="398">
        <f t="shared" si="43"/>
        <v>15</v>
      </c>
      <c r="E265" s="398">
        <f t="shared" si="40"/>
        <v>41</v>
      </c>
      <c r="F265" s="403">
        <v>139800</v>
      </c>
      <c r="G265" s="399">
        <f t="shared" si="41"/>
        <v>5731800</v>
      </c>
    </row>
    <row r="266" spans="1:7">
      <c r="A266" s="98">
        <f t="shared" si="38"/>
        <v>241</v>
      </c>
      <c r="B266" s="397">
        <f t="shared" si="42"/>
        <v>43799</v>
      </c>
      <c r="C266" s="402">
        <v>43825</v>
      </c>
      <c r="D266" s="398">
        <f t="shared" si="43"/>
        <v>15</v>
      </c>
      <c r="E266" s="398">
        <f>C266-B266+D266</f>
        <v>41</v>
      </c>
      <c r="F266" s="403">
        <v>17576.189999999999</v>
      </c>
      <c r="G266" s="399">
        <f t="shared" si="41"/>
        <v>720624</v>
      </c>
    </row>
    <row r="267" spans="1:7">
      <c r="A267" s="98">
        <f t="shared" si="38"/>
        <v>242</v>
      </c>
      <c r="B267" s="397">
        <f t="shared" si="42"/>
        <v>43799</v>
      </c>
      <c r="C267" s="402">
        <v>43825</v>
      </c>
      <c r="D267" s="398">
        <f t="shared" si="43"/>
        <v>15</v>
      </c>
      <c r="E267" s="398">
        <f>C267-B267+D267</f>
        <v>41</v>
      </c>
      <c r="F267" s="403">
        <v>11125</v>
      </c>
      <c r="G267" s="399">
        <f t="shared" si="41"/>
        <v>456125</v>
      </c>
    </row>
    <row r="268" spans="1:7">
      <c r="A268" s="98">
        <f t="shared" si="38"/>
        <v>243</v>
      </c>
      <c r="B268" s="397">
        <f t="shared" si="42"/>
        <v>43799</v>
      </c>
      <c r="C268" s="402">
        <v>43825</v>
      </c>
      <c r="D268" s="398">
        <f t="shared" si="43"/>
        <v>15</v>
      </c>
      <c r="E268" s="398">
        <f>C268-B268+D268</f>
        <v>41</v>
      </c>
      <c r="F268" s="403">
        <v>245010</v>
      </c>
      <c r="G268" s="399">
        <f t="shared" si="41"/>
        <v>10045410</v>
      </c>
    </row>
    <row r="269" spans="1:7">
      <c r="A269" s="98">
        <f t="shared" si="38"/>
        <v>244</v>
      </c>
      <c r="B269" s="397">
        <f t="shared" si="42"/>
        <v>43799</v>
      </c>
      <c r="C269" s="402">
        <v>43825</v>
      </c>
      <c r="D269" s="398">
        <f t="shared" si="43"/>
        <v>15</v>
      </c>
      <c r="E269" s="398">
        <f>C269-B269+D269</f>
        <v>41</v>
      </c>
      <c r="F269" s="403">
        <v>12086.25</v>
      </c>
      <c r="G269" s="399">
        <f t="shared" si="41"/>
        <v>495536</v>
      </c>
    </row>
    <row r="270" spans="1:7">
      <c r="A270" s="98">
        <f t="shared" si="38"/>
        <v>245</v>
      </c>
      <c r="B270" s="397">
        <f t="shared" si="42"/>
        <v>43799</v>
      </c>
      <c r="C270" s="402">
        <v>43825</v>
      </c>
      <c r="D270" s="398">
        <f t="shared" si="43"/>
        <v>15</v>
      </c>
      <c r="E270" s="398">
        <f>C270-B270+D270</f>
        <v>41</v>
      </c>
      <c r="F270" s="403">
        <v>169930</v>
      </c>
      <c r="G270" s="399">
        <f t="shared" si="41"/>
        <v>6967130</v>
      </c>
    </row>
    <row r="271" spans="1:7">
      <c r="A271" s="610">
        <f t="shared" si="38"/>
        <v>246</v>
      </c>
      <c r="B271" s="397">
        <f t="shared" si="42"/>
        <v>43799</v>
      </c>
      <c r="C271" s="402">
        <v>43825</v>
      </c>
      <c r="D271" s="398">
        <f t="shared" si="43"/>
        <v>15</v>
      </c>
      <c r="E271" s="398">
        <f t="shared" ref="E271:E284" si="44">C271-B271+D271</f>
        <v>41</v>
      </c>
      <c r="F271" s="403">
        <v>69900</v>
      </c>
      <c r="G271" s="399">
        <f t="shared" si="41"/>
        <v>2865900</v>
      </c>
    </row>
    <row r="272" spans="1:7">
      <c r="A272" s="610">
        <f t="shared" si="38"/>
        <v>247</v>
      </c>
      <c r="B272" s="397">
        <f t="shared" si="42"/>
        <v>43799</v>
      </c>
      <c r="C272" s="402">
        <v>43825</v>
      </c>
      <c r="D272" s="398">
        <f t="shared" si="43"/>
        <v>15</v>
      </c>
      <c r="E272" s="398">
        <f t="shared" si="44"/>
        <v>41</v>
      </c>
      <c r="F272" s="403">
        <v>2210</v>
      </c>
      <c r="G272" s="399">
        <f t="shared" si="41"/>
        <v>90610</v>
      </c>
    </row>
    <row r="273" spans="1:7">
      <c r="A273" s="610">
        <f t="shared" si="38"/>
        <v>248</v>
      </c>
      <c r="B273" s="397">
        <f t="shared" si="42"/>
        <v>43799</v>
      </c>
      <c r="C273" s="402">
        <v>43825</v>
      </c>
      <c r="D273" s="398">
        <f t="shared" si="43"/>
        <v>15</v>
      </c>
      <c r="E273" s="398">
        <f t="shared" si="44"/>
        <v>41</v>
      </c>
      <c r="F273" s="403">
        <v>19801.5</v>
      </c>
      <c r="G273" s="399">
        <f t="shared" si="41"/>
        <v>811862</v>
      </c>
    </row>
    <row r="274" spans="1:7">
      <c r="A274" s="610">
        <f t="shared" si="38"/>
        <v>249</v>
      </c>
      <c r="B274" s="397">
        <f t="shared" si="42"/>
        <v>43799</v>
      </c>
      <c r="C274" s="402">
        <v>43825</v>
      </c>
      <c r="D274" s="398">
        <f t="shared" si="43"/>
        <v>15</v>
      </c>
      <c r="E274" s="398">
        <f t="shared" si="44"/>
        <v>41</v>
      </c>
      <c r="F274" s="403">
        <v>23025</v>
      </c>
      <c r="G274" s="399">
        <f t="shared" si="41"/>
        <v>944025</v>
      </c>
    </row>
    <row r="275" spans="1:7">
      <c r="A275" s="610">
        <f t="shared" si="38"/>
        <v>250</v>
      </c>
      <c r="B275" s="397">
        <f t="shared" si="42"/>
        <v>43799</v>
      </c>
      <c r="C275" s="402">
        <v>43825</v>
      </c>
      <c r="D275" s="398">
        <f t="shared" si="43"/>
        <v>15</v>
      </c>
      <c r="E275" s="398">
        <f t="shared" si="44"/>
        <v>41</v>
      </c>
      <c r="F275" s="403">
        <v>215541</v>
      </c>
      <c r="G275" s="399">
        <f t="shared" si="41"/>
        <v>8837181</v>
      </c>
    </row>
    <row r="276" spans="1:7">
      <c r="A276" s="610">
        <f t="shared" si="38"/>
        <v>251</v>
      </c>
      <c r="B276" s="397">
        <f t="shared" si="42"/>
        <v>43799</v>
      </c>
      <c r="C276" s="402">
        <v>43825</v>
      </c>
      <c r="D276" s="398">
        <f t="shared" si="43"/>
        <v>15</v>
      </c>
      <c r="E276" s="398">
        <f t="shared" si="44"/>
        <v>41</v>
      </c>
      <c r="F276" s="403">
        <v>158500</v>
      </c>
      <c r="G276" s="399">
        <f t="shared" si="41"/>
        <v>6498500</v>
      </c>
    </row>
    <row r="277" spans="1:7">
      <c r="A277" s="610">
        <f t="shared" si="38"/>
        <v>252</v>
      </c>
      <c r="B277" s="397">
        <f t="shared" si="42"/>
        <v>43799</v>
      </c>
      <c r="C277" s="402">
        <v>43825</v>
      </c>
      <c r="D277" s="398">
        <f t="shared" si="43"/>
        <v>15</v>
      </c>
      <c r="E277" s="398">
        <f t="shared" si="44"/>
        <v>41</v>
      </c>
      <c r="F277" s="403">
        <v>32775</v>
      </c>
      <c r="G277" s="399">
        <f t="shared" si="41"/>
        <v>1343775</v>
      </c>
    </row>
    <row r="278" spans="1:7">
      <c r="A278" s="610">
        <f t="shared" si="38"/>
        <v>253</v>
      </c>
      <c r="B278" s="397">
        <f t="shared" si="42"/>
        <v>43799</v>
      </c>
      <c r="C278" s="402">
        <v>43825</v>
      </c>
      <c r="D278" s="398">
        <f t="shared" si="43"/>
        <v>15</v>
      </c>
      <c r="E278" s="398">
        <f t="shared" si="44"/>
        <v>41</v>
      </c>
      <c r="F278" s="403">
        <v>14932.5</v>
      </c>
      <c r="G278" s="399">
        <f t="shared" si="41"/>
        <v>612233</v>
      </c>
    </row>
    <row r="279" spans="1:7">
      <c r="A279" s="610">
        <f t="shared" si="38"/>
        <v>254</v>
      </c>
      <c r="B279" s="397">
        <f t="shared" si="42"/>
        <v>43799</v>
      </c>
      <c r="C279" s="402">
        <v>43825</v>
      </c>
      <c r="D279" s="398">
        <f t="shared" si="43"/>
        <v>15</v>
      </c>
      <c r="E279" s="398">
        <f t="shared" si="44"/>
        <v>41</v>
      </c>
      <c r="F279" s="403">
        <v>21387</v>
      </c>
      <c r="G279" s="399">
        <f t="shared" si="41"/>
        <v>876867</v>
      </c>
    </row>
    <row r="280" spans="1:7">
      <c r="A280" s="610">
        <f t="shared" si="38"/>
        <v>255</v>
      </c>
      <c r="B280" s="397">
        <f t="shared" si="42"/>
        <v>43799</v>
      </c>
      <c r="C280" s="402">
        <v>43825</v>
      </c>
      <c r="D280" s="398">
        <f t="shared" si="43"/>
        <v>15</v>
      </c>
      <c r="E280" s="398">
        <f t="shared" si="44"/>
        <v>41</v>
      </c>
      <c r="F280" s="403">
        <v>30900</v>
      </c>
      <c r="G280" s="399">
        <f t="shared" si="41"/>
        <v>1266900</v>
      </c>
    </row>
    <row r="281" spans="1:7">
      <c r="A281" s="610">
        <f t="shared" si="38"/>
        <v>256</v>
      </c>
      <c r="B281" s="397">
        <f t="shared" si="42"/>
        <v>43799</v>
      </c>
      <c r="C281" s="402">
        <v>43825</v>
      </c>
      <c r="D281" s="398">
        <f t="shared" si="43"/>
        <v>15</v>
      </c>
      <c r="E281" s="398">
        <f t="shared" si="44"/>
        <v>41</v>
      </c>
      <c r="F281" s="403">
        <v>22300</v>
      </c>
      <c r="G281" s="399">
        <f t="shared" si="41"/>
        <v>914300</v>
      </c>
    </row>
    <row r="282" spans="1:7">
      <c r="A282" s="610">
        <f t="shared" si="38"/>
        <v>257</v>
      </c>
      <c r="B282" s="397">
        <f t="shared" si="42"/>
        <v>43799</v>
      </c>
      <c r="C282" s="402">
        <v>43825</v>
      </c>
      <c r="D282" s="398">
        <f t="shared" si="43"/>
        <v>15</v>
      </c>
      <c r="E282" s="398">
        <f t="shared" si="44"/>
        <v>41</v>
      </c>
      <c r="F282" s="403">
        <v>13440</v>
      </c>
      <c r="G282" s="399">
        <f t="shared" si="41"/>
        <v>551040</v>
      </c>
    </row>
    <row r="283" spans="1:7">
      <c r="A283" s="610">
        <f t="shared" si="38"/>
        <v>258</v>
      </c>
      <c r="B283" s="397">
        <f t="shared" si="42"/>
        <v>43799</v>
      </c>
      <c r="C283" s="402">
        <v>43825</v>
      </c>
      <c r="D283" s="398">
        <f t="shared" si="43"/>
        <v>15</v>
      </c>
      <c r="E283" s="398">
        <f t="shared" si="44"/>
        <v>41</v>
      </c>
      <c r="F283" s="403">
        <v>332250</v>
      </c>
      <c r="G283" s="399">
        <f t="shared" si="41"/>
        <v>13622250</v>
      </c>
    </row>
    <row r="284" spans="1:7">
      <c r="A284" s="610">
        <f t="shared" si="38"/>
        <v>259</v>
      </c>
      <c r="B284" s="397">
        <f t="shared" si="42"/>
        <v>43799</v>
      </c>
      <c r="C284" s="402">
        <v>43825</v>
      </c>
      <c r="D284" s="398">
        <f t="shared" si="43"/>
        <v>15</v>
      </c>
      <c r="E284" s="398">
        <f t="shared" si="44"/>
        <v>41</v>
      </c>
      <c r="F284" s="403">
        <v>13841.75</v>
      </c>
      <c r="G284" s="399">
        <f t="shared" si="41"/>
        <v>567512</v>
      </c>
    </row>
    <row r="285" spans="1:7">
      <c r="A285" s="610"/>
      <c r="B285" s="397"/>
      <c r="C285" s="402"/>
      <c r="D285" s="398"/>
      <c r="E285" s="398"/>
      <c r="F285" s="403"/>
      <c r="G285" s="399"/>
    </row>
    <row r="286" spans="1:7">
      <c r="A286" s="98">
        <f>A284+1</f>
        <v>260</v>
      </c>
      <c r="B286" s="397">
        <f>B260+31</f>
        <v>43830</v>
      </c>
      <c r="C286" s="402">
        <v>43857</v>
      </c>
      <c r="D286" s="398">
        <v>15.5</v>
      </c>
      <c r="E286" s="398">
        <f t="shared" ref="E286:E298" si="45">C286-B286+D286</f>
        <v>42.5</v>
      </c>
      <c r="F286" s="403">
        <v>15400</v>
      </c>
      <c r="G286" s="399">
        <f t="shared" ref="G286:G303" si="46">ROUND(E286*F286,0)</f>
        <v>654500</v>
      </c>
    </row>
    <row r="287" spans="1:7">
      <c r="A287" s="98">
        <f t="shared" si="38"/>
        <v>261</v>
      </c>
      <c r="B287" s="397">
        <f>B286</f>
        <v>43830</v>
      </c>
      <c r="C287" s="402">
        <v>43857</v>
      </c>
      <c r="D287" s="398">
        <v>15.5</v>
      </c>
      <c r="E287" s="398">
        <f t="shared" si="45"/>
        <v>42.5</v>
      </c>
      <c r="F287" s="403">
        <v>90815</v>
      </c>
      <c r="G287" s="399">
        <f t="shared" si="46"/>
        <v>3859638</v>
      </c>
    </row>
    <row r="288" spans="1:7">
      <c r="A288" s="98">
        <f t="shared" si="38"/>
        <v>262</v>
      </c>
      <c r="B288" s="397">
        <f t="shared" ref="B288:B303" si="47">B287</f>
        <v>43830</v>
      </c>
      <c r="C288" s="402">
        <v>43857</v>
      </c>
      <c r="D288" s="398">
        <v>15.5</v>
      </c>
      <c r="E288" s="398">
        <f t="shared" si="45"/>
        <v>42.5</v>
      </c>
      <c r="F288" s="403">
        <v>303435</v>
      </c>
      <c r="G288" s="399">
        <f t="shared" si="46"/>
        <v>12895988</v>
      </c>
    </row>
    <row r="289" spans="1:7">
      <c r="A289" s="98">
        <f t="shared" si="38"/>
        <v>263</v>
      </c>
      <c r="B289" s="397">
        <f t="shared" si="47"/>
        <v>43830</v>
      </c>
      <c r="C289" s="402">
        <v>43857</v>
      </c>
      <c r="D289" s="398">
        <v>15.5</v>
      </c>
      <c r="E289" s="398">
        <f t="shared" si="45"/>
        <v>42.5</v>
      </c>
      <c r="F289" s="403">
        <v>329375</v>
      </c>
      <c r="G289" s="399">
        <f t="shared" si="46"/>
        <v>13998438</v>
      </c>
    </row>
    <row r="290" spans="1:7">
      <c r="A290" s="98">
        <f t="shared" si="38"/>
        <v>264</v>
      </c>
      <c r="B290" s="397">
        <f t="shared" si="47"/>
        <v>43830</v>
      </c>
      <c r="C290" s="402">
        <v>43857</v>
      </c>
      <c r="D290" s="398">
        <v>15.5</v>
      </c>
      <c r="E290" s="398">
        <f t="shared" si="45"/>
        <v>42.5</v>
      </c>
      <c r="F290" s="403">
        <v>74080.56</v>
      </c>
      <c r="G290" s="399">
        <f t="shared" si="46"/>
        <v>3148424</v>
      </c>
    </row>
    <row r="291" spans="1:7">
      <c r="A291" s="98">
        <f t="shared" si="38"/>
        <v>265</v>
      </c>
      <c r="B291" s="397">
        <f t="shared" si="47"/>
        <v>43830</v>
      </c>
      <c r="C291" s="402">
        <v>43857</v>
      </c>
      <c r="D291" s="398">
        <v>15.5</v>
      </c>
      <c r="E291" s="398">
        <f t="shared" si="45"/>
        <v>42.5</v>
      </c>
      <c r="F291" s="403">
        <v>19475</v>
      </c>
      <c r="G291" s="399">
        <f t="shared" si="46"/>
        <v>827688</v>
      </c>
    </row>
    <row r="292" spans="1:7">
      <c r="A292" s="98">
        <f t="shared" si="38"/>
        <v>266</v>
      </c>
      <c r="B292" s="397">
        <f t="shared" si="47"/>
        <v>43830</v>
      </c>
      <c r="C292" s="402">
        <v>43857</v>
      </c>
      <c r="D292" s="398">
        <v>15.5</v>
      </c>
      <c r="E292" s="398">
        <f t="shared" si="45"/>
        <v>42.5</v>
      </c>
      <c r="F292" s="403">
        <v>453626.25</v>
      </c>
      <c r="G292" s="399">
        <f t="shared" si="46"/>
        <v>19279116</v>
      </c>
    </row>
    <row r="293" spans="1:7">
      <c r="A293" s="98">
        <f t="shared" si="38"/>
        <v>267</v>
      </c>
      <c r="B293" s="397">
        <f t="shared" si="47"/>
        <v>43830</v>
      </c>
      <c r="C293" s="402">
        <v>43857</v>
      </c>
      <c r="D293" s="398">
        <v>15.5</v>
      </c>
      <c r="E293" s="398">
        <f t="shared" si="45"/>
        <v>42.5</v>
      </c>
      <c r="F293" s="403">
        <v>27650</v>
      </c>
      <c r="G293" s="399">
        <f t="shared" si="46"/>
        <v>1175125</v>
      </c>
    </row>
    <row r="294" spans="1:7">
      <c r="A294" s="98">
        <f t="shared" si="38"/>
        <v>268</v>
      </c>
      <c r="B294" s="397">
        <f t="shared" si="47"/>
        <v>43830</v>
      </c>
      <c r="C294" s="402">
        <v>43857</v>
      </c>
      <c r="D294" s="398">
        <v>15.5</v>
      </c>
      <c r="E294" s="398">
        <f t="shared" si="45"/>
        <v>42.5</v>
      </c>
      <c r="F294" s="403">
        <v>45937.5</v>
      </c>
      <c r="G294" s="399">
        <f t="shared" si="46"/>
        <v>1952344</v>
      </c>
    </row>
    <row r="295" spans="1:7">
      <c r="A295" s="98">
        <f t="shared" si="38"/>
        <v>269</v>
      </c>
      <c r="B295" s="397">
        <f t="shared" si="47"/>
        <v>43830</v>
      </c>
      <c r="C295" s="402">
        <v>43857</v>
      </c>
      <c r="D295" s="398">
        <v>15.5</v>
      </c>
      <c r="E295" s="398">
        <f t="shared" si="45"/>
        <v>42.5</v>
      </c>
      <c r="F295" s="403">
        <v>103650.5</v>
      </c>
      <c r="G295" s="399">
        <f t="shared" si="46"/>
        <v>4405146</v>
      </c>
    </row>
    <row r="296" spans="1:7">
      <c r="A296" s="98">
        <f t="shared" si="38"/>
        <v>270</v>
      </c>
      <c r="B296" s="397">
        <f t="shared" si="47"/>
        <v>43830</v>
      </c>
      <c r="C296" s="402">
        <v>43857</v>
      </c>
      <c r="D296" s="398">
        <v>15.5</v>
      </c>
      <c r="E296" s="398">
        <f t="shared" si="45"/>
        <v>42.5</v>
      </c>
      <c r="F296" s="403">
        <v>105075</v>
      </c>
      <c r="G296" s="399">
        <f t="shared" si="46"/>
        <v>4465688</v>
      </c>
    </row>
    <row r="297" spans="1:7">
      <c r="A297" s="98">
        <f t="shared" si="38"/>
        <v>271</v>
      </c>
      <c r="B297" s="397">
        <f t="shared" si="47"/>
        <v>43830</v>
      </c>
      <c r="C297" s="402">
        <v>43857</v>
      </c>
      <c r="D297" s="398">
        <v>15.5</v>
      </c>
      <c r="E297" s="398">
        <f t="shared" si="45"/>
        <v>42.5</v>
      </c>
      <c r="F297" s="403">
        <v>20150</v>
      </c>
      <c r="G297" s="399">
        <f t="shared" si="46"/>
        <v>856375</v>
      </c>
    </row>
    <row r="298" spans="1:7">
      <c r="A298" s="98">
        <f t="shared" si="38"/>
        <v>272</v>
      </c>
      <c r="B298" s="397">
        <f t="shared" si="47"/>
        <v>43830</v>
      </c>
      <c r="C298" s="402">
        <v>43857</v>
      </c>
      <c r="D298" s="398">
        <v>15.5</v>
      </c>
      <c r="E298" s="398">
        <f t="shared" si="45"/>
        <v>42.5</v>
      </c>
      <c r="F298" s="403">
        <v>19200</v>
      </c>
      <c r="G298" s="399">
        <f t="shared" si="46"/>
        <v>816000</v>
      </c>
    </row>
    <row r="299" spans="1:7">
      <c r="A299" s="98">
        <f t="shared" si="38"/>
        <v>273</v>
      </c>
      <c r="B299" s="397">
        <f t="shared" si="47"/>
        <v>43830</v>
      </c>
      <c r="C299" s="402">
        <v>43857</v>
      </c>
      <c r="D299" s="398">
        <v>15.5</v>
      </c>
      <c r="E299" s="398">
        <f t="shared" ref="E299:E303" si="48">C299-B299+D299</f>
        <v>42.5</v>
      </c>
      <c r="F299" s="403">
        <v>37900</v>
      </c>
      <c r="G299" s="399">
        <f t="shared" si="46"/>
        <v>1610750</v>
      </c>
    </row>
    <row r="300" spans="1:7">
      <c r="A300" s="98">
        <f t="shared" si="38"/>
        <v>274</v>
      </c>
      <c r="B300" s="397">
        <f t="shared" si="47"/>
        <v>43830</v>
      </c>
      <c r="C300" s="402">
        <v>43857</v>
      </c>
      <c r="D300" s="398">
        <v>15.5</v>
      </c>
      <c r="E300" s="398">
        <f t="shared" si="48"/>
        <v>42.5</v>
      </c>
      <c r="F300" s="403">
        <v>47850</v>
      </c>
      <c r="G300" s="399">
        <f t="shared" si="46"/>
        <v>2033625</v>
      </c>
    </row>
    <row r="301" spans="1:7">
      <c r="A301" s="98">
        <f t="shared" si="38"/>
        <v>275</v>
      </c>
      <c r="B301" s="397">
        <f t="shared" si="47"/>
        <v>43830</v>
      </c>
      <c r="C301" s="402">
        <v>43857</v>
      </c>
      <c r="D301" s="398">
        <v>15.5</v>
      </c>
      <c r="E301" s="398">
        <f t="shared" si="48"/>
        <v>42.5</v>
      </c>
      <c r="F301" s="403">
        <v>28762.5</v>
      </c>
      <c r="G301" s="399">
        <f t="shared" si="46"/>
        <v>1222406</v>
      </c>
    </row>
    <row r="302" spans="1:7">
      <c r="A302" s="98">
        <f t="shared" si="38"/>
        <v>276</v>
      </c>
      <c r="B302" s="397">
        <f t="shared" si="47"/>
        <v>43830</v>
      </c>
      <c r="C302" s="402">
        <v>43857</v>
      </c>
      <c r="D302" s="398">
        <v>15.5</v>
      </c>
      <c r="E302" s="398">
        <f t="shared" si="48"/>
        <v>42.5</v>
      </c>
      <c r="F302" s="403">
        <v>36800</v>
      </c>
      <c r="G302" s="399">
        <f t="shared" si="46"/>
        <v>1564000</v>
      </c>
    </row>
    <row r="303" spans="1:7">
      <c r="A303" s="98">
        <f t="shared" si="38"/>
        <v>277</v>
      </c>
      <c r="B303" s="397">
        <f t="shared" si="47"/>
        <v>43830</v>
      </c>
      <c r="C303" s="402">
        <v>43857</v>
      </c>
      <c r="D303" s="398">
        <v>15.5</v>
      </c>
      <c r="E303" s="398">
        <f t="shared" si="48"/>
        <v>42.5</v>
      </c>
      <c r="F303" s="403">
        <v>7467</v>
      </c>
      <c r="G303" s="399">
        <f t="shared" si="46"/>
        <v>317348</v>
      </c>
    </row>
    <row r="304" spans="1:7" ht="13.15">
      <c r="B304" s="380"/>
      <c r="C304" s="381"/>
      <c r="D304" s="392"/>
      <c r="E304" s="307"/>
      <c r="F304" s="382"/>
      <c r="G304" s="611"/>
    </row>
    <row r="305" spans="1:7" ht="13.9">
      <c r="A305" s="98">
        <f>A303+1</f>
        <v>278</v>
      </c>
      <c r="B305" s="98" t="s">
        <v>54</v>
      </c>
      <c r="C305" s="381"/>
      <c r="D305" s="392"/>
      <c r="E305" s="393">
        <f>ROUND(G305/F305,2)</f>
        <v>41</v>
      </c>
      <c r="F305" s="383">
        <f>SUM(F16:F303)</f>
        <v>25356337.070000004</v>
      </c>
      <c r="G305" s="383">
        <f>SUM(G16:G303)</f>
        <v>1039559252</v>
      </c>
    </row>
    <row r="306" spans="1:7">
      <c r="C306" s="381"/>
      <c r="D306" s="394"/>
      <c r="E306" s="394"/>
      <c r="F306" s="384"/>
    </row>
    <row r="307" spans="1:7">
      <c r="C307" s="381"/>
      <c r="D307" s="394"/>
      <c r="E307" s="394"/>
      <c r="F307" s="384"/>
    </row>
    <row r="308" spans="1:7">
      <c r="C308" s="381"/>
      <c r="D308" s="394"/>
      <c r="E308" s="394"/>
      <c r="F308" s="384"/>
    </row>
    <row r="309" spans="1:7">
      <c r="C309" s="381"/>
      <c r="D309" s="394"/>
      <c r="E309" s="394"/>
      <c r="F309" s="384"/>
    </row>
    <row r="310" spans="1:7">
      <c r="C310" s="381"/>
      <c r="D310" s="394"/>
      <c r="E310" s="394"/>
      <c r="F310" s="384"/>
    </row>
    <row r="311" spans="1:7">
      <c r="C311" s="381"/>
      <c r="D311" s="394"/>
      <c r="E311" s="394"/>
      <c r="F311" s="384"/>
    </row>
    <row r="312" spans="1:7">
      <c r="C312" s="381"/>
      <c r="D312" s="394"/>
      <c r="E312" s="394"/>
      <c r="F312" s="384"/>
    </row>
    <row r="313" spans="1:7">
      <c r="C313" s="381"/>
      <c r="D313" s="394"/>
      <c r="E313" s="394"/>
      <c r="F313" s="384"/>
    </row>
    <row r="314" spans="1:7">
      <c r="C314" s="381"/>
      <c r="D314" s="394"/>
      <c r="E314" s="394"/>
      <c r="F314" s="384"/>
    </row>
    <row r="315" spans="1:7">
      <c r="C315" s="381"/>
      <c r="D315" s="394"/>
      <c r="E315" s="394"/>
      <c r="F315" s="384"/>
    </row>
    <row r="316" spans="1:7">
      <c r="C316" s="381"/>
      <c r="D316" s="394"/>
      <c r="E316" s="394"/>
      <c r="F316" s="384"/>
    </row>
    <row r="317" spans="1:7">
      <c r="C317" s="381"/>
      <c r="D317" s="394"/>
      <c r="E317" s="394"/>
      <c r="F317" s="384"/>
    </row>
    <row r="318" spans="1:7">
      <c r="C318" s="381"/>
      <c r="D318" s="394"/>
      <c r="E318" s="394"/>
      <c r="F318" s="384"/>
    </row>
    <row r="319" spans="1:7">
      <c r="C319" s="381"/>
      <c r="D319" s="394"/>
      <c r="E319" s="394"/>
      <c r="F319" s="384"/>
    </row>
    <row r="320" spans="1:7">
      <c r="C320" s="381"/>
      <c r="D320" s="394"/>
      <c r="E320" s="394"/>
      <c r="F320" s="384"/>
    </row>
    <row r="321" spans="3:6">
      <c r="C321" s="381"/>
      <c r="D321" s="394"/>
      <c r="E321" s="394"/>
      <c r="F321" s="384"/>
    </row>
    <row r="322" spans="3:6">
      <c r="C322" s="381"/>
      <c r="D322" s="394"/>
      <c r="E322" s="394"/>
      <c r="F322" s="384"/>
    </row>
    <row r="323" spans="3:6">
      <c r="C323" s="381"/>
      <c r="D323" s="394"/>
      <c r="E323" s="394"/>
      <c r="F323" s="384"/>
    </row>
    <row r="324" spans="3:6">
      <c r="C324" s="381"/>
      <c r="D324" s="394"/>
      <c r="E324" s="394"/>
      <c r="F324" s="384"/>
    </row>
    <row r="325" spans="3:6">
      <c r="C325" s="381"/>
      <c r="D325" s="394"/>
      <c r="E325" s="394"/>
      <c r="F325" s="384"/>
    </row>
    <row r="326" spans="3:6">
      <c r="C326" s="381"/>
      <c r="D326" s="394"/>
      <c r="E326" s="394"/>
      <c r="F326" s="384"/>
    </row>
    <row r="327" spans="3:6">
      <c r="C327" s="381"/>
      <c r="D327" s="394"/>
      <c r="E327" s="394"/>
      <c r="F327" s="384"/>
    </row>
    <row r="328" spans="3:6">
      <c r="C328" s="381"/>
      <c r="D328" s="394"/>
      <c r="E328" s="394"/>
      <c r="F328" s="384"/>
    </row>
    <row r="329" spans="3:6">
      <c r="C329" s="381"/>
      <c r="D329" s="394"/>
      <c r="E329" s="394"/>
      <c r="F329" s="384"/>
    </row>
    <row r="330" spans="3:6">
      <c r="C330" s="381"/>
      <c r="D330" s="394"/>
      <c r="E330" s="394"/>
      <c r="F330" s="384"/>
    </row>
    <row r="331" spans="3:6">
      <c r="C331" s="381"/>
      <c r="D331" s="394"/>
      <c r="E331" s="394"/>
      <c r="F331" s="384"/>
    </row>
    <row r="332" spans="3:6">
      <c r="C332" s="381"/>
      <c r="D332" s="394"/>
      <c r="E332" s="394"/>
      <c r="F332" s="384"/>
    </row>
    <row r="333" spans="3:6">
      <c r="C333" s="381"/>
      <c r="D333" s="394"/>
      <c r="E333" s="394"/>
      <c r="F333" s="384"/>
    </row>
    <row r="334" spans="3:6">
      <c r="C334" s="381"/>
      <c r="D334" s="394"/>
      <c r="E334" s="394"/>
      <c r="F334" s="384"/>
    </row>
    <row r="335" spans="3:6">
      <c r="C335" s="381"/>
      <c r="D335" s="394"/>
      <c r="E335" s="394"/>
      <c r="F335" s="384"/>
    </row>
    <row r="336" spans="3:6">
      <c r="C336" s="381"/>
      <c r="D336" s="394"/>
      <c r="E336" s="394"/>
      <c r="F336" s="384"/>
    </row>
    <row r="337" spans="3:6">
      <c r="C337" s="381"/>
      <c r="D337" s="394"/>
      <c r="E337" s="394"/>
      <c r="F337" s="384"/>
    </row>
    <row r="338" spans="3:6">
      <c r="C338" s="381"/>
      <c r="D338" s="394"/>
      <c r="E338" s="394"/>
      <c r="F338" s="384"/>
    </row>
    <row r="339" spans="3:6">
      <c r="C339" s="381"/>
      <c r="D339" s="394"/>
      <c r="E339" s="394"/>
      <c r="F339" s="384"/>
    </row>
    <row r="340" spans="3:6">
      <c r="C340" s="381"/>
      <c r="D340" s="394"/>
      <c r="E340" s="394"/>
      <c r="F340" s="384"/>
    </row>
    <row r="341" spans="3:6">
      <c r="C341" s="381"/>
      <c r="D341" s="394"/>
      <c r="E341" s="394"/>
      <c r="F341" s="384"/>
    </row>
    <row r="342" spans="3:6">
      <c r="C342" s="381"/>
      <c r="D342" s="394"/>
      <c r="E342" s="394"/>
      <c r="F342" s="384"/>
    </row>
    <row r="343" spans="3:6">
      <c r="C343" s="381"/>
      <c r="D343" s="394"/>
      <c r="E343" s="394"/>
      <c r="F343" s="384"/>
    </row>
    <row r="344" spans="3:6">
      <c r="C344" s="381"/>
      <c r="D344" s="394"/>
      <c r="E344" s="394"/>
      <c r="F344" s="384"/>
    </row>
    <row r="345" spans="3:6">
      <c r="C345" s="381"/>
      <c r="D345" s="394"/>
      <c r="E345" s="394"/>
      <c r="F345" s="384"/>
    </row>
    <row r="346" spans="3:6">
      <c r="C346" s="381"/>
      <c r="D346" s="394"/>
      <c r="E346" s="394"/>
      <c r="F346" s="384"/>
    </row>
    <row r="347" spans="3:6">
      <c r="C347" s="381"/>
      <c r="D347" s="394"/>
      <c r="E347" s="394"/>
      <c r="F347" s="384"/>
    </row>
    <row r="348" spans="3:6">
      <c r="C348" s="381"/>
      <c r="D348" s="394"/>
      <c r="E348" s="394"/>
      <c r="F348" s="384"/>
    </row>
    <row r="349" spans="3:6">
      <c r="C349" s="381"/>
      <c r="D349" s="394"/>
      <c r="E349" s="394"/>
      <c r="F349" s="384"/>
    </row>
    <row r="350" spans="3:6">
      <c r="C350" s="381"/>
      <c r="D350" s="394"/>
      <c r="E350" s="394"/>
      <c r="F350" s="384"/>
    </row>
    <row r="351" spans="3:6">
      <c r="C351" s="381"/>
      <c r="D351" s="394"/>
      <c r="E351" s="394"/>
      <c r="F351" s="384"/>
    </row>
    <row r="352" spans="3:6">
      <c r="C352" s="381"/>
      <c r="D352" s="394"/>
      <c r="E352" s="394"/>
      <c r="F352" s="384"/>
    </row>
    <row r="353" spans="3:6">
      <c r="C353" s="381"/>
      <c r="D353" s="394"/>
      <c r="E353" s="394"/>
      <c r="F353" s="384"/>
    </row>
    <row r="354" spans="3:6">
      <c r="C354" s="381"/>
      <c r="D354" s="394"/>
      <c r="E354" s="394"/>
      <c r="F354" s="384"/>
    </row>
    <row r="355" spans="3:6">
      <c r="C355" s="381"/>
      <c r="D355" s="394"/>
      <c r="E355" s="394"/>
      <c r="F355" s="384"/>
    </row>
    <row r="356" spans="3:6">
      <c r="C356" s="381"/>
      <c r="D356" s="394"/>
      <c r="E356" s="394"/>
      <c r="F356" s="384"/>
    </row>
    <row r="357" spans="3:6">
      <c r="C357" s="381"/>
      <c r="D357" s="394"/>
      <c r="E357" s="394"/>
      <c r="F357" s="384"/>
    </row>
    <row r="358" spans="3:6">
      <c r="C358" s="381"/>
      <c r="D358" s="394"/>
      <c r="E358" s="394"/>
      <c r="F358" s="384"/>
    </row>
    <row r="359" spans="3:6">
      <c r="C359" s="381"/>
      <c r="D359" s="394"/>
      <c r="E359" s="394"/>
      <c r="F359" s="384"/>
    </row>
    <row r="360" spans="3:6">
      <c r="C360" s="381"/>
      <c r="D360" s="394"/>
      <c r="E360" s="394"/>
      <c r="F360" s="384"/>
    </row>
    <row r="361" spans="3:6">
      <c r="C361" s="381"/>
      <c r="D361" s="394"/>
      <c r="E361" s="394"/>
      <c r="F361" s="384"/>
    </row>
    <row r="362" spans="3:6">
      <c r="C362" s="381"/>
      <c r="D362" s="394"/>
      <c r="E362" s="394"/>
      <c r="F362" s="384"/>
    </row>
    <row r="363" spans="3:6">
      <c r="C363" s="381"/>
      <c r="D363" s="394"/>
      <c r="E363" s="394"/>
      <c r="F363" s="384"/>
    </row>
    <row r="364" spans="3:6">
      <c r="C364" s="381"/>
      <c r="D364" s="394"/>
      <c r="E364" s="394"/>
      <c r="F364" s="384"/>
    </row>
    <row r="365" spans="3:6">
      <c r="C365" s="381"/>
      <c r="D365" s="394"/>
      <c r="E365" s="394"/>
      <c r="F365" s="384"/>
    </row>
    <row r="366" spans="3:6">
      <c r="C366" s="394"/>
      <c r="D366" s="394"/>
      <c r="E366" s="394"/>
      <c r="F366" s="384"/>
    </row>
    <row r="367" spans="3:6">
      <c r="C367" s="394"/>
      <c r="D367" s="394"/>
      <c r="E367" s="394"/>
      <c r="F367" s="384"/>
    </row>
    <row r="368" spans="3:6">
      <c r="C368" s="394"/>
      <c r="D368" s="394"/>
      <c r="E368" s="394"/>
      <c r="F368" s="384"/>
    </row>
    <row r="369" spans="3:6">
      <c r="C369" s="394"/>
      <c r="D369" s="394"/>
      <c r="E369" s="394"/>
    </row>
    <row r="370" spans="3:6">
      <c r="C370" s="394"/>
      <c r="D370" s="394"/>
      <c r="E370" s="394"/>
    </row>
    <row r="371" spans="3:6">
      <c r="C371" s="394"/>
      <c r="D371" s="394"/>
      <c r="E371" s="394"/>
    </row>
    <row r="372" spans="3:6">
      <c r="C372" s="394"/>
      <c r="D372" s="394"/>
      <c r="E372" s="394"/>
    </row>
    <row r="373" spans="3:6">
      <c r="C373" s="394"/>
      <c r="D373" s="394"/>
      <c r="E373" s="394"/>
    </row>
    <row r="374" spans="3:6">
      <c r="C374" s="394"/>
      <c r="D374" s="394"/>
      <c r="E374" s="394"/>
    </row>
    <row r="375" spans="3:6">
      <c r="C375" s="394"/>
      <c r="D375" s="394"/>
      <c r="E375" s="394"/>
      <c r="F375" s="395"/>
    </row>
    <row r="376" spans="3:6">
      <c r="C376" s="394"/>
      <c r="D376" s="394"/>
      <c r="E376" s="394"/>
    </row>
    <row r="377" spans="3:6">
      <c r="C377" s="394"/>
      <c r="D377" s="394"/>
      <c r="E377" s="394"/>
    </row>
    <row r="378" spans="3:6">
      <c r="C378" s="394"/>
      <c r="D378" s="394"/>
      <c r="E378" s="394"/>
    </row>
    <row r="379" spans="3:6">
      <c r="C379" s="394"/>
      <c r="D379" s="394"/>
      <c r="E379" s="394"/>
    </row>
    <row r="380" spans="3:6">
      <c r="C380" s="394"/>
      <c r="D380" s="394"/>
      <c r="E380" s="394"/>
    </row>
    <row r="381" spans="3:6">
      <c r="C381" s="394"/>
      <c r="D381" s="394"/>
      <c r="E381" s="394"/>
    </row>
    <row r="382" spans="3:6">
      <c r="C382" s="394"/>
      <c r="D382" s="394"/>
      <c r="E382" s="394"/>
    </row>
    <row r="383" spans="3:6">
      <c r="C383" s="394"/>
      <c r="D383" s="394"/>
      <c r="E383" s="394"/>
    </row>
    <row r="384" spans="3:6">
      <c r="C384" s="394"/>
      <c r="D384" s="394"/>
      <c r="E384" s="394"/>
    </row>
    <row r="385" spans="3:5">
      <c r="C385" s="394"/>
      <c r="D385" s="394"/>
      <c r="E385" s="394"/>
    </row>
    <row r="386" spans="3:5">
      <c r="C386" s="394"/>
      <c r="D386" s="394"/>
      <c r="E386" s="394"/>
    </row>
    <row r="387" spans="3:5">
      <c r="C387" s="394"/>
      <c r="D387" s="394"/>
      <c r="E387" s="394"/>
    </row>
    <row r="388" spans="3:5">
      <c r="C388" s="394"/>
      <c r="D388" s="394"/>
      <c r="E388" s="394"/>
    </row>
    <row r="389" spans="3:5">
      <c r="C389" s="394"/>
      <c r="D389" s="394"/>
      <c r="E389" s="394"/>
    </row>
    <row r="390" spans="3:5">
      <c r="C390" s="394"/>
      <c r="D390" s="394"/>
      <c r="E390" s="394"/>
    </row>
    <row r="391" spans="3:5">
      <c r="C391" s="394"/>
      <c r="D391" s="394"/>
      <c r="E391" s="394"/>
    </row>
    <row r="392" spans="3:5">
      <c r="C392" s="394"/>
      <c r="D392" s="394"/>
      <c r="E392" s="394"/>
    </row>
    <row r="393" spans="3:5">
      <c r="C393" s="394"/>
      <c r="D393" s="394"/>
      <c r="E393" s="394"/>
    </row>
    <row r="394" spans="3:5">
      <c r="C394" s="394"/>
      <c r="D394" s="394"/>
      <c r="E394" s="394"/>
    </row>
    <row r="395" spans="3:5">
      <c r="C395" s="394"/>
      <c r="D395" s="394"/>
      <c r="E395" s="394"/>
    </row>
    <row r="396" spans="3:5">
      <c r="C396" s="394"/>
      <c r="D396" s="394"/>
      <c r="E396" s="394"/>
    </row>
    <row r="397" spans="3:5">
      <c r="C397" s="394"/>
      <c r="D397" s="394"/>
      <c r="E397" s="394"/>
    </row>
    <row r="398" spans="3:5">
      <c r="C398" s="394"/>
      <c r="D398" s="394"/>
      <c r="E398" s="394"/>
    </row>
    <row r="399" spans="3:5">
      <c r="C399" s="394"/>
      <c r="D399" s="394"/>
      <c r="E399" s="394"/>
    </row>
    <row r="400" spans="3:5">
      <c r="C400" s="394"/>
      <c r="D400" s="394"/>
      <c r="E400" s="394"/>
    </row>
    <row r="401" spans="3:6">
      <c r="C401" s="394"/>
      <c r="D401" s="394"/>
      <c r="E401" s="394"/>
      <c r="F401" s="395"/>
    </row>
    <row r="402" spans="3:6">
      <c r="C402" s="396"/>
      <c r="D402" s="396"/>
      <c r="E402" s="396"/>
    </row>
    <row r="403" spans="3:6">
      <c r="C403" s="396"/>
      <c r="D403" s="396"/>
      <c r="E403" s="396"/>
    </row>
    <row r="404" spans="3:6">
      <c r="C404" s="396"/>
      <c r="D404" s="396"/>
      <c r="E404" s="396"/>
    </row>
    <row r="405" spans="3:6" ht="13.15">
      <c r="C405" s="396"/>
      <c r="D405" s="396"/>
      <c r="E405" s="396"/>
      <c r="F405" s="385"/>
    </row>
    <row r="406" spans="3:6">
      <c r="C406" s="396"/>
      <c r="D406" s="396"/>
      <c r="E406" s="396"/>
    </row>
    <row r="407" spans="3:6">
      <c r="C407" s="396"/>
      <c r="D407" s="396"/>
      <c r="E407" s="396"/>
    </row>
    <row r="408" spans="3:6">
      <c r="C408" s="396"/>
      <c r="D408" s="396"/>
      <c r="E408" s="396"/>
    </row>
    <row r="409" spans="3:6">
      <c r="C409" s="396"/>
      <c r="D409" s="396"/>
      <c r="E409" s="396"/>
    </row>
    <row r="410" spans="3:6">
      <c r="C410" s="396"/>
      <c r="D410" s="396"/>
      <c r="E410" s="396"/>
    </row>
    <row r="411" spans="3:6">
      <c r="C411" s="396"/>
      <c r="D411" s="396"/>
      <c r="E411" s="396"/>
    </row>
    <row r="412" spans="3:6">
      <c r="C412" s="396"/>
      <c r="D412" s="396"/>
      <c r="E412" s="396"/>
    </row>
    <row r="413" spans="3:6">
      <c r="C413" s="396"/>
      <c r="D413" s="396"/>
      <c r="E413" s="396"/>
    </row>
    <row r="414" spans="3:6">
      <c r="C414" s="396"/>
      <c r="D414" s="396"/>
      <c r="E414" s="396"/>
    </row>
    <row r="415" spans="3:6">
      <c r="C415" s="396"/>
      <c r="D415" s="396"/>
      <c r="E415" s="396"/>
    </row>
    <row r="416" spans="3:6">
      <c r="C416" s="396"/>
      <c r="D416" s="396"/>
      <c r="E416" s="396"/>
    </row>
    <row r="417" spans="3:5">
      <c r="C417" s="396"/>
      <c r="D417" s="396"/>
      <c r="E417" s="396"/>
    </row>
    <row r="418" spans="3:5">
      <c r="C418" s="396"/>
      <c r="D418" s="396"/>
      <c r="E418" s="396"/>
    </row>
    <row r="419" spans="3:5">
      <c r="C419" s="396"/>
      <c r="D419" s="396"/>
      <c r="E419" s="396"/>
    </row>
    <row r="420" spans="3:5">
      <c r="C420" s="396"/>
      <c r="D420" s="396"/>
      <c r="E420" s="396"/>
    </row>
    <row r="421" spans="3:5">
      <c r="C421" s="396"/>
      <c r="D421" s="396"/>
      <c r="E421" s="396"/>
    </row>
  </sheetData>
  <mergeCells count="5">
    <mergeCell ref="A5:G5"/>
    <mergeCell ref="A4:G4"/>
    <mergeCell ref="A3:G3"/>
    <mergeCell ref="A1:G1"/>
    <mergeCell ref="A2:G2"/>
  </mergeCells>
  <phoneticPr fontId="0" type="noConversion"/>
  <printOptions horizontalCentered="1"/>
  <pageMargins left="0.5" right="0.5" top="1" bottom="0.1" header="0.5" footer="0.38"/>
  <pageSetup fitToHeight="7" orientation="portrait" r:id="rId1"/>
  <headerFooter alignWithMargins="0">
    <oddHeader>&amp;RKY PSC Case No. 2021-00183
Staff 3-034
Attachment  A
Page &amp;P of &amp;N</oddHeader>
  </headerFooter>
  <rowBreaks count="3" manualBreakCount="3">
    <brk id="126" max="8" man="1"/>
    <brk id="176" max="8" man="1"/>
    <brk id="269" max="16383" man="1"/>
  </rowBreaks>
  <ignoredErrors>
    <ignoredError sqref="B16:B303 G16:G311" unlockedFormula="1"/>
    <ignoredError sqref="B14:G1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transitionEntry="1" codeName="Sheet10">
    <tabColor rgb="FF00B050"/>
  </sheetPr>
  <dimension ref="A1:J132"/>
  <sheetViews>
    <sheetView zoomScaleNormal="100" zoomScaleSheetLayoutView="100" workbookViewId="0">
      <selection activeCell="J2" sqref="J2"/>
    </sheetView>
  </sheetViews>
  <sheetFormatPr defaultColWidth="9.6640625" defaultRowHeight="12.75"/>
  <cols>
    <col min="1" max="1" width="5.6640625" style="98" customWidth="1"/>
    <col min="2" max="3" width="10.6640625" style="94" customWidth="1"/>
    <col min="4" max="4" width="10.6640625" style="195" customWidth="1"/>
    <col min="5" max="5" width="10.6640625" style="301" customWidth="1"/>
    <col min="6" max="6" width="10.6640625" style="324" customWidth="1"/>
    <col min="7" max="7" width="10.6640625" style="94" customWidth="1"/>
    <col min="8" max="16384" width="9.6640625" style="94"/>
  </cols>
  <sheetData>
    <row r="1" spans="1:10" ht="14.25">
      <c r="A1" s="622" t="str">
        <f>'(WP) Instructions &amp; Input'!B2</f>
        <v>COLUMBIA GAS OF KENTUCKY, INC.</v>
      </c>
      <c r="B1" s="622"/>
      <c r="C1" s="622"/>
      <c r="D1" s="622"/>
      <c r="E1" s="622"/>
      <c r="F1" s="622"/>
      <c r="G1" s="622"/>
      <c r="H1" s="100"/>
      <c r="J1" s="614" t="s">
        <v>392</v>
      </c>
    </row>
    <row r="2" spans="1:10" ht="14.25">
      <c r="A2" s="622" t="str">
        <f>'(WP) Instructions &amp; Input'!B9</f>
        <v>CASE NO. 2021-00183</v>
      </c>
      <c r="B2" s="622"/>
      <c r="C2" s="622"/>
      <c r="D2" s="622"/>
      <c r="E2" s="622"/>
      <c r="F2" s="622"/>
      <c r="G2" s="622"/>
      <c r="H2" s="100"/>
      <c r="J2" s="615" t="s">
        <v>394</v>
      </c>
    </row>
    <row r="3" spans="1:10" ht="14.25">
      <c r="A3" s="634" t="str">
        <f>'(WP) Instructions &amp; Input'!B3</f>
        <v>CASH WORKING CAPITAL</v>
      </c>
      <c r="B3" s="634"/>
      <c r="C3" s="634"/>
      <c r="D3" s="634"/>
      <c r="E3" s="634"/>
      <c r="F3" s="634"/>
      <c r="G3" s="634"/>
      <c r="H3" s="100"/>
      <c r="J3" s="614" t="s">
        <v>393</v>
      </c>
    </row>
    <row r="4" spans="1:10" ht="13.15">
      <c r="A4" s="633" t="s">
        <v>313</v>
      </c>
      <c r="B4" s="633"/>
      <c r="C4" s="633"/>
      <c r="D4" s="633"/>
      <c r="E4" s="633"/>
      <c r="F4" s="633"/>
      <c r="G4" s="633"/>
      <c r="H4" s="100"/>
    </row>
    <row r="5" spans="1:10" ht="13.15">
      <c r="A5" s="622" t="str">
        <f>'(WP) Instructions &amp; Input'!B4</f>
        <v>TME:  DECEMBER 31, 2019</v>
      </c>
      <c r="B5" s="622"/>
      <c r="C5" s="622"/>
      <c r="D5" s="622"/>
      <c r="E5" s="622"/>
      <c r="F5" s="622"/>
      <c r="G5" s="622"/>
      <c r="H5" s="100"/>
    </row>
    <row r="6" spans="1:10" ht="13.15">
      <c r="A6" s="99"/>
      <c r="B6" s="99"/>
      <c r="C6" s="99"/>
      <c r="D6" s="99"/>
      <c r="E6" s="99"/>
      <c r="F6" s="99"/>
      <c r="G6" s="99"/>
      <c r="H6" s="100"/>
    </row>
    <row r="7" spans="1:10" ht="13.15">
      <c r="A7" s="99"/>
      <c r="B7" s="99"/>
      <c r="C7" s="99"/>
      <c r="D7" s="99"/>
      <c r="E7" s="99"/>
      <c r="F7" s="99"/>
      <c r="G7" s="600" t="str">
        <f>'(WP) Instructions &amp; Input'!$B$11</f>
        <v>Attachment KLJ-CWC-1</v>
      </c>
      <c r="H7" s="100"/>
    </row>
    <row r="8" spans="1:10" ht="13.15">
      <c r="A8" s="99"/>
      <c r="B8" s="99"/>
      <c r="C8" s="99"/>
      <c r="D8" s="99"/>
      <c r="E8" s="99"/>
      <c r="F8" s="99"/>
      <c r="G8" s="600" t="s">
        <v>367</v>
      </c>
      <c r="H8" s="100"/>
    </row>
    <row r="9" spans="1:10" ht="13.15">
      <c r="A9" s="99"/>
      <c r="B9" s="99"/>
      <c r="C9" s="99"/>
      <c r="D9" s="99"/>
      <c r="E9" s="99"/>
      <c r="F9" s="99"/>
      <c r="G9" s="588" t="str">
        <f>'(WP) Instructions &amp; Input'!$B$12</f>
        <v>WITNESS: JOHNSON</v>
      </c>
      <c r="H9" s="100"/>
    </row>
    <row r="10" spans="1:10" ht="13.15">
      <c r="A10" s="99"/>
      <c r="B10" s="99"/>
      <c r="C10" s="99"/>
      <c r="D10" s="99"/>
      <c r="E10" s="99"/>
      <c r="F10" s="99"/>
      <c r="G10" s="99"/>
      <c r="H10" s="100"/>
    </row>
    <row r="11" spans="1:10" ht="13.15">
      <c r="B11" s="302"/>
      <c r="C11" s="100"/>
      <c r="D11" s="99" t="s">
        <v>109</v>
      </c>
      <c r="E11" s="99"/>
      <c r="F11" s="406"/>
    </row>
    <row r="12" spans="1:10" ht="13.15">
      <c r="A12" s="99" t="s">
        <v>136</v>
      </c>
      <c r="B12" s="302" t="s">
        <v>1</v>
      </c>
      <c r="C12" s="99" t="s">
        <v>85</v>
      </c>
      <c r="D12" s="99" t="s">
        <v>1</v>
      </c>
      <c r="E12" s="99" t="s">
        <v>13</v>
      </c>
      <c r="F12" s="407"/>
      <c r="G12" s="99" t="s">
        <v>77</v>
      </c>
    </row>
    <row r="13" spans="1:10" ht="13.15">
      <c r="A13" s="122" t="s">
        <v>15</v>
      </c>
      <c r="B13" s="303" t="s">
        <v>104</v>
      </c>
      <c r="C13" s="122" t="s">
        <v>73</v>
      </c>
      <c r="D13" s="122" t="s">
        <v>130</v>
      </c>
      <c r="E13" s="122" t="s">
        <v>17</v>
      </c>
      <c r="F13" s="408" t="s">
        <v>85</v>
      </c>
      <c r="G13" s="122" t="s">
        <v>17</v>
      </c>
    </row>
    <row r="14" spans="1:10" ht="13.15">
      <c r="A14" s="122"/>
      <c r="B14" s="304" t="s">
        <v>18</v>
      </c>
      <c r="C14" s="304" t="s">
        <v>19</v>
      </c>
      <c r="D14" s="304" t="s">
        <v>20</v>
      </c>
      <c r="E14" s="304" t="s">
        <v>108</v>
      </c>
      <c r="F14" s="409" t="s">
        <v>22</v>
      </c>
      <c r="G14" s="304" t="s">
        <v>2</v>
      </c>
    </row>
    <row r="15" spans="1:10" ht="13.5" customHeight="1">
      <c r="A15" s="122"/>
      <c r="B15" s="304"/>
      <c r="C15" s="304"/>
      <c r="D15" s="305"/>
      <c r="E15" s="304"/>
      <c r="F15" s="409"/>
      <c r="G15" s="304"/>
    </row>
    <row r="16" spans="1:10">
      <c r="A16" s="411">
        <v>1</v>
      </c>
      <c r="B16" s="397">
        <f>42369-334+365+366+365+365</f>
        <v>43496</v>
      </c>
      <c r="C16" s="397">
        <v>43518</v>
      </c>
      <c r="D16" s="412">
        <v>15.5</v>
      </c>
      <c r="E16" s="413">
        <f>C16-B16+D16</f>
        <v>37.5</v>
      </c>
      <c r="F16" s="414">
        <v>81489.390000000014</v>
      </c>
      <c r="G16" s="415">
        <f>ROUND(E16*F16,0)</f>
        <v>3055852</v>
      </c>
    </row>
    <row r="17" spans="1:7">
      <c r="A17" s="411">
        <f t="shared" ref="A17:A49" si="0">A16+1</f>
        <v>2</v>
      </c>
      <c r="B17" s="397">
        <f>B16</f>
        <v>43496</v>
      </c>
      <c r="C17" s="397">
        <v>43518</v>
      </c>
      <c r="D17" s="412">
        <f>D16</f>
        <v>15.5</v>
      </c>
      <c r="E17" s="413">
        <f>C17-B17+D17</f>
        <v>37.5</v>
      </c>
      <c r="F17" s="414">
        <v>5362.1</v>
      </c>
      <c r="G17" s="415">
        <f>ROUND(E17*F17,0)</f>
        <v>201079</v>
      </c>
    </row>
    <row r="18" spans="1:7">
      <c r="A18" s="411">
        <f t="shared" si="0"/>
        <v>3</v>
      </c>
      <c r="B18" s="397">
        <f>B17</f>
        <v>43496</v>
      </c>
      <c r="C18" s="397">
        <v>43518</v>
      </c>
      <c r="D18" s="412">
        <f>D17</f>
        <v>15.5</v>
      </c>
      <c r="E18" s="413">
        <f>C18-B18+D18</f>
        <v>37.5</v>
      </c>
      <c r="F18" s="414">
        <v>1774730.96</v>
      </c>
      <c r="G18" s="415">
        <f>ROUND(E18*F18,0)</f>
        <v>66552411</v>
      </c>
    </row>
    <row r="19" spans="1:7">
      <c r="A19" s="411">
        <f t="shared" si="0"/>
        <v>4</v>
      </c>
      <c r="B19" s="397">
        <f>B18</f>
        <v>43496</v>
      </c>
      <c r="C19" s="397">
        <v>43518</v>
      </c>
      <c r="D19" s="412">
        <f>D18</f>
        <v>15.5</v>
      </c>
      <c r="E19" s="413">
        <f>C19-B19+D19</f>
        <v>37.5</v>
      </c>
      <c r="F19" s="414">
        <v>75970.58</v>
      </c>
      <c r="G19" s="415">
        <f>ROUND(E19*F19,0)</f>
        <v>2848897</v>
      </c>
    </row>
    <row r="20" spans="1:7" ht="13.15">
      <c r="A20" s="411" t="s">
        <v>24</v>
      </c>
      <c r="B20" s="397"/>
      <c r="C20" s="397"/>
      <c r="D20" s="412"/>
      <c r="E20" s="413"/>
      <c r="F20" s="416"/>
      <c r="G20" s="415" t="s">
        <v>24</v>
      </c>
    </row>
    <row r="21" spans="1:7">
      <c r="A21" s="411">
        <f>A19+1</f>
        <v>5</v>
      </c>
      <c r="B21" s="397">
        <f>B16+28</f>
        <v>43524</v>
      </c>
      <c r="C21" s="397">
        <v>43546</v>
      </c>
      <c r="D21" s="412">
        <v>14</v>
      </c>
      <c r="E21" s="413">
        <f>C21-B21+D21</f>
        <v>36</v>
      </c>
      <c r="F21" s="414">
        <v>81509.63</v>
      </c>
      <c r="G21" s="415">
        <f>ROUND(E21*F21,0)</f>
        <v>2934347</v>
      </c>
    </row>
    <row r="22" spans="1:7">
      <c r="A22" s="411">
        <f t="shared" si="0"/>
        <v>6</v>
      </c>
      <c r="B22" s="397">
        <f>B21</f>
        <v>43524</v>
      </c>
      <c r="C22" s="397">
        <v>43546</v>
      </c>
      <c r="D22" s="412">
        <f>D21</f>
        <v>14</v>
      </c>
      <c r="E22" s="413">
        <f>C22-B22+D22</f>
        <v>36</v>
      </c>
      <c r="F22" s="414">
        <v>5397.5999999999985</v>
      </c>
      <c r="G22" s="415">
        <f>ROUND(E22*F22,0)</f>
        <v>194314</v>
      </c>
    </row>
    <row r="23" spans="1:7">
      <c r="A23" s="411">
        <f t="shared" si="0"/>
        <v>7</v>
      </c>
      <c r="B23" s="397">
        <f>B22</f>
        <v>43524</v>
      </c>
      <c r="C23" s="397">
        <v>43546</v>
      </c>
      <c r="D23" s="412">
        <f>D22</f>
        <v>14</v>
      </c>
      <c r="E23" s="413">
        <f>C23-B23+D23</f>
        <v>36</v>
      </c>
      <c r="F23" s="414">
        <v>1749355.96</v>
      </c>
      <c r="G23" s="415">
        <f>ROUND(E23*F23,0)</f>
        <v>62976815</v>
      </c>
    </row>
    <row r="24" spans="1:7">
      <c r="A24" s="411">
        <f t="shared" si="0"/>
        <v>8</v>
      </c>
      <c r="B24" s="397">
        <f>B23</f>
        <v>43524</v>
      </c>
      <c r="C24" s="397">
        <v>43546</v>
      </c>
      <c r="D24" s="412">
        <f>D23</f>
        <v>14</v>
      </c>
      <c r="E24" s="413">
        <f>C24-B24+D24</f>
        <v>36</v>
      </c>
      <c r="F24" s="414">
        <v>76217.860000000015</v>
      </c>
      <c r="G24" s="415">
        <f>ROUND(E24*F24,0)</f>
        <v>2743843</v>
      </c>
    </row>
    <row r="25" spans="1:7" ht="13.15">
      <c r="A25" s="411" t="s">
        <v>24</v>
      </c>
      <c r="B25" s="397"/>
      <c r="C25" s="397"/>
      <c r="D25" s="417"/>
      <c r="E25" s="413"/>
      <c r="F25" s="416"/>
      <c r="G25" s="415"/>
    </row>
    <row r="26" spans="1:7">
      <c r="A26" s="411">
        <f>A24+1</f>
        <v>9</v>
      </c>
      <c r="B26" s="397">
        <f>B21+31</f>
        <v>43555</v>
      </c>
      <c r="C26" s="397">
        <v>43577</v>
      </c>
      <c r="D26" s="417">
        <v>15.5</v>
      </c>
      <c r="E26" s="413">
        <f>C26-B26+D26</f>
        <v>37.5</v>
      </c>
      <c r="F26" s="414">
        <v>81488.989999999991</v>
      </c>
      <c r="G26" s="415">
        <f>ROUND(E26*F26,0)</f>
        <v>3055837</v>
      </c>
    </row>
    <row r="27" spans="1:7">
      <c r="A27" s="411">
        <f t="shared" si="0"/>
        <v>10</v>
      </c>
      <c r="B27" s="397">
        <f>B26</f>
        <v>43555</v>
      </c>
      <c r="C27" s="397">
        <v>43577</v>
      </c>
      <c r="D27" s="417">
        <v>15.5</v>
      </c>
      <c r="E27" s="413">
        <f>C27-B27+D27</f>
        <v>37.5</v>
      </c>
      <c r="F27" s="414">
        <v>5426.2099999999991</v>
      </c>
      <c r="G27" s="415">
        <f>ROUND(E27*F27,0)</f>
        <v>203483</v>
      </c>
    </row>
    <row r="28" spans="1:7">
      <c r="A28" s="411">
        <f t="shared" si="0"/>
        <v>11</v>
      </c>
      <c r="B28" s="397">
        <f>B27</f>
        <v>43555</v>
      </c>
      <c r="C28" s="397">
        <v>43577</v>
      </c>
      <c r="D28" s="417">
        <v>15.5</v>
      </c>
      <c r="E28" s="413">
        <f>C28-B28+D28</f>
        <v>37.5</v>
      </c>
      <c r="F28" s="414">
        <v>1749740.83</v>
      </c>
      <c r="G28" s="415">
        <f>ROUND(E28*F28,0)</f>
        <v>65615281</v>
      </c>
    </row>
    <row r="29" spans="1:7">
      <c r="A29" s="411">
        <f t="shared" si="0"/>
        <v>12</v>
      </c>
      <c r="B29" s="397">
        <f>B28</f>
        <v>43555</v>
      </c>
      <c r="C29" s="397">
        <v>43577</v>
      </c>
      <c r="D29" s="417">
        <v>15.5</v>
      </c>
      <c r="E29" s="413">
        <f>C29-B29+D29</f>
        <v>37.5</v>
      </c>
      <c r="F29" s="414">
        <v>76391.88</v>
      </c>
      <c r="G29" s="415">
        <f>ROUND(E29*F29,0)</f>
        <v>2864696</v>
      </c>
    </row>
    <row r="30" spans="1:7" ht="13.15">
      <c r="A30" s="411" t="s">
        <v>24</v>
      </c>
      <c r="B30" s="418"/>
      <c r="C30" s="397"/>
      <c r="D30" s="412"/>
      <c r="E30" s="413"/>
      <c r="F30" s="416"/>
      <c r="G30" s="415"/>
    </row>
    <row r="31" spans="1:7">
      <c r="A31" s="411">
        <f>A29+1</f>
        <v>13</v>
      </c>
      <c r="B31" s="397">
        <f>B26+30</f>
        <v>43585</v>
      </c>
      <c r="C31" s="397">
        <v>43605</v>
      </c>
      <c r="D31" s="412">
        <v>15</v>
      </c>
      <c r="E31" s="413">
        <f>C31-B31+D31</f>
        <v>35</v>
      </c>
      <c r="F31" s="414">
        <v>84081.48</v>
      </c>
      <c r="G31" s="415">
        <f>ROUND(E31*F31,0)</f>
        <v>2942852</v>
      </c>
    </row>
    <row r="32" spans="1:7">
      <c r="A32" s="411">
        <f t="shared" si="0"/>
        <v>14</v>
      </c>
      <c r="B32" s="397">
        <f>B31</f>
        <v>43585</v>
      </c>
      <c r="C32" s="397">
        <v>43609</v>
      </c>
      <c r="D32" s="412">
        <v>15</v>
      </c>
      <c r="E32" s="413">
        <f>C32-B32+D32</f>
        <v>39</v>
      </c>
      <c r="F32" s="414">
        <v>-10731.419999999998</v>
      </c>
      <c r="G32" s="415">
        <f>ROUND(E32*F32,0)</f>
        <v>-418525</v>
      </c>
    </row>
    <row r="33" spans="1:7">
      <c r="A33" s="411">
        <f t="shared" si="0"/>
        <v>15</v>
      </c>
      <c r="B33" s="397">
        <f>B32</f>
        <v>43585</v>
      </c>
      <c r="C33" s="397">
        <v>43605</v>
      </c>
      <c r="D33" s="412">
        <v>15</v>
      </c>
      <c r="E33" s="413">
        <f>C33-B33+D33</f>
        <v>35</v>
      </c>
      <c r="F33" s="414">
        <v>1278948.6100000001</v>
      </c>
      <c r="G33" s="415">
        <f>ROUND(E33*F33,0)</f>
        <v>44763201</v>
      </c>
    </row>
    <row r="34" spans="1:7">
      <c r="A34" s="411">
        <f t="shared" si="0"/>
        <v>16</v>
      </c>
      <c r="B34" s="397">
        <f>B33</f>
        <v>43585</v>
      </c>
      <c r="C34" s="397">
        <v>43605</v>
      </c>
      <c r="D34" s="412">
        <v>15</v>
      </c>
      <c r="E34" s="413">
        <f>C34-B34+D34</f>
        <v>35</v>
      </c>
      <c r="F34" s="414">
        <v>76542.99000000002</v>
      </c>
      <c r="G34" s="415">
        <f>ROUND(E34*F34,0)</f>
        <v>2679005</v>
      </c>
    </row>
    <row r="35" spans="1:7">
      <c r="A35" s="411" t="s">
        <v>24</v>
      </c>
      <c r="B35" s="397"/>
      <c r="C35" s="397"/>
      <c r="D35" s="417"/>
      <c r="E35" s="413"/>
      <c r="F35" s="414"/>
      <c r="G35" s="415"/>
    </row>
    <row r="36" spans="1:7">
      <c r="A36" s="411">
        <f>A34+1</f>
        <v>17</v>
      </c>
      <c r="B36" s="397">
        <f>B31+31</f>
        <v>43616</v>
      </c>
      <c r="C36" s="397">
        <v>43640</v>
      </c>
      <c r="D36" s="417">
        <v>15.5</v>
      </c>
      <c r="E36" s="413">
        <f>C36-B36+D36</f>
        <v>39.5</v>
      </c>
      <c r="F36" s="414">
        <v>82751.87000000001</v>
      </c>
      <c r="G36" s="415">
        <f>ROUND(E36*F36,0)</f>
        <v>3268699</v>
      </c>
    </row>
    <row r="37" spans="1:7">
      <c r="A37" s="411">
        <f t="shared" si="0"/>
        <v>18</v>
      </c>
      <c r="B37" s="397">
        <f>B36</f>
        <v>43616</v>
      </c>
      <c r="C37" s="397">
        <v>43640</v>
      </c>
      <c r="D37" s="417">
        <v>15.5</v>
      </c>
      <c r="E37" s="413">
        <f>C37-B37+D37</f>
        <v>39.5</v>
      </c>
      <c r="F37" s="414">
        <v>-10747.689999999999</v>
      </c>
      <c r="G37" s="415">
        <f>ROUND(E37*F37,0)</f>
        <v>-424534</v>
      </c>
    </row>
    <row r="38" spans="1:7" ht="12" customHeight="1">
      <c r="A38" s="411">
        <f t="shared" si="0"/>
        <v>19</v>
      </c>
      <c r="B38" s="397">
        <f>B37</f>
        <v>43616</v>
      </c>
      <c r="C38" s="397">
        <v>43640</v>
      </c>
      <c r="D38" s="417">
        <v>15.5</v>
      </c>
      <c r="E38" s="413">
        <f>C38-B38+D38</f>
        <v>39.5</v>
      </c>
      <c r="F38" s="414">
        <v>1286864.8899999999</v>
      </c>
      <c r="G38" s="415">
        <f>ROUND(E38*F38,0)</f>
        <v>50831163</v>
      </c>
    </row>
    <row r="39" spans="1:7" ht="12" customHeight="1">
      <c r="A39" s="411">
        <f t="shared" si="0"/>
        <v>20</v>
      </c>
      <c r="B39" s="397">
        <f>B38</f>
        <v>43616</v>
      </c>
      <c r="C39" s="397">
        <v>43640</v>
      </c>
      <c r="D39" s="417">
        <v>15.5</v>
      </c>
      <c r="E39" s="413">
        <f>C39-B39+D39</f>
        <v>39.5</v>
      </c>
      <c r="F39" s="414">
        <v>76437.670000000013</v>
      </c>
      <c r="G39" s="415">
        <f>ROUND(E39*F39,0)</f>
        <v>3019288</v>
      </c>
    </row>
    <row r="40" spans="1:7" ht="12" customHeight="1">
      <c r="A40" s="411" t="s">
        <v>24</v>
      </c>
      <c r="B40" s="397"/>
      <c r="C40" s="397"/>
      <c r="D40" s="412"/>
      <c r="E40" s="413"/>
      <c r="F40" s="414"/>
      <c r="G40" s="415"/>
    </row>
    <row r="41" spans="1:7" ht="12" customHeight="1">
      <c r="A41" s="411">
        <f>A39+1</f>
        <v>21</v>
      </c>
      <c r="B41" s="397">
        <f>B36+30</f>
        <v>43646</v>
      </c>
      <c r="C41" s="397">
        <v>43668</v>
      </c>
      <c r="D41" s="412">
        <v>15</v>
      </c>
      <c r="E41" s="413">
        <f>C41-B41+D41</f>
        <v>37</v>
      </c>
      <c r="F41" s="414">
        <v>79286.01999999999</v>
      </c>
      <c r="G41" s="415">
        <f>ROUND(E41*F41,0)</f>
        <v>2933583</v>
      </c>
    </row>
    <row r="42" spans="1:7">
      <c r="A42" s="411">
        <f t="shared" si="0"/>
        <v>22</v>
      </c>
      <c r="B42" s="397">
        <f>B41</f>
        <v>43646</v>
      </c>
      <c r="C42" s="397">
        <v>43668</v>
      </c>
      <c r="D42" s="412">
        <v>15</v>
      </c>
      <c r="E42" s="413">
        <f>C42-B42+D42</f>
        <v>37</v>
      </c>
      <c r="F42" s="414">
        <v>-10750.169999999998</v>
      </c>
      <c r="G42" s="415">
        <f>ROUND(E42*F42,0)</f>
        <v>-397756</v>
      </c>
    </row>
    <row r="43" spans="1:7">
      <c r="A43" s="411">
        <f t="shared" si="0"/>
        <v>23</v>
      </c>
      <c r="B43" s="397">
        <f>B42</f>
        <v>43646</v>
      </c>
      <c r="C43" s="397">
        <v>43668</v>
      </c>
      <c r="D43" s="412">
        <f>D42</f>
        <v>15</v>
      </c>
      <c r="E43" s="413">
        <f>C43-B43+D43</f>
        <v>37</v>
      </c>
      <c r="F43" s="414">
        <v>1284188.69</v>
      </c>
      <c r="G43" s="415">
        <f>ROUND(E43*F43,0)</f>
        <v>47514982</v>
      </c>
    </row>
    <row r="44" spans="1:7">
      <c r="A44" s="411">
        <f t="shared" si="0"/>
        <v>24</v>
      </c>
      <c r="B44" s="397">
        <f>B43</f>
        <v>43646</v>
      </c>
      <c r="C44" s="397">
        <v>43668</v>
      </c>
      <c r="D44" s="412">
        <f>D43</f>
        <v>15</v>
      </c>
      <c r="E44" s="413">
        <f>C44-B44+D44</f>
        <v>37</v>
      </c>
      <c r="F44" s="414">
        <v>76419.350000000006</v>
      </c>
      <c r="G44" s="415">
        <f>ROUND(E44*F44,0)</f>
        <v>2827516</v>
      </c>
    </row>
    <row r="45" spans="1:7">
      <c r="A45" s="411" t="s">
        <v>24</v>
      </c>
      <c r="B45" s="397"/>
      <c r="C45" s="397"/>
      <c r="D45" s="412"/>
      <c r="E45" s="413"/>
      <c r="F45" s="414"/>
      <c r="G45" s="415"/>
    </row>
    <row r="46" spans="1:7">
      <c r="A46" s="411">
        <f>A44+1</f>
        <v>25</v>
      </c>
      <c r="B46" s="397">
        <f>B41+31</f>
        <v>43677</v>
      </c>
      <c r="C46" s="397">
        <v>43699</v>
      </c>
      <c r="D46" s="412">
        <v>15.5</v>
      </c>
      <c r="E46" s="413">
        <f>C46-B46+D46</f>
        <v>37.5</v>
      </c>
      <c r="F46" s="414">
        <v>81554.8</v>
      </c>
      <c r="G46" s="415">
        <f>ROUND(E46*F46,0)</f>
        <v>3058305</v>
      </c>
    </row>
    <row r="47" spans="1:7" ht="12" customHeight="1">
      <c r="A47" s="411">
        <f t="shared" si="0"/>
        <v>26</v>
      </c>
      <c r="B47" s="397">
        <f>B46</f>
        <v>43677</v>
      </c>
      <c r="C47" s="397">
        <v>43699</v>
      </c>
      <c r="D47" s="412">
        <f>D46</f>
        <v>15.5</v>
      </c>
      <c r="E47" s="413">
        <f>C47-B47+D47</f>
        <v>37.5</v>
      </c>
      <c r="F47" s="414">
        <v>-10745.75</v>
      </c>
      <c r="G47" s="415">
        <f>ROUND(E47*F47,0)</f>
        <v>-402966</v>
      </c>
    </row>
    <row r="48" spans="1:7" ht="12" customHeight="1">
      <c r="A48" s="411">
        <f t="shared" si="0"/>
        <v>27</v>
      </c>
      <c r="B48" s="397">
        <f>B47</f>
        <v>43677</v>
      </c>
      <c r="C48" s="397">
        <v>43699</v>
      </c>
      <c r="D48" s="412">
        <v>15.5</v>
      </c>
      <c r="E48" s="413">
        <f>C48-B48+D48</f>
        <v>37.5</v>
      </c>
      <c r="F48" s="414">
        <v>1284020.99</v>
      </c>
      <c r="G48" s="415">
        <f>ROUND(E48*F48,0)</f>
        <v>48150787</v>
      </c>
    </row>
    <row r="49" spans="1:7" ht="12" customHeight="1">
      <c r="A49" s="411">
        <f t="shared" si="0"/>
        <v>28</v>
      </c>
      <c r="B49" s="397">
        <f>B48</f>
        <v>43677</v>
      </c>
      <c r="C49" s="397">
        <v>43699</v>
      </c>
      <c r="D49" s="412">
        <v>15.5</v>
      </c>
      <c r="E49" s="413">
        <f>C49-B49+D49</f>
        <v>37.5</v>
      </c>
      <c r="F49" s="414">
        <v>76460.56</v>
      </c>
      <c r="G49" s="415">
        <f>ROUND(E49*F49,0)</f>
        <v>2867271</v>
      </c>
    </row>
    <row r="50" spans="1:7" ht="12" customHeight="1">
      <c r="A50" s="411" t="s">
        <v>24</v>
      </c>
      <c r="B50" s="397"/>
      <c r="C50" s="397"/>
      <c r="D50" s="412"/>
      <c r="E50" s="413"/>
      <c r="F50" s="414"/>
      <c r="G50" s="328"/>
    </row>
    <row r="51" spans="1:7" ht="12" customHeight="1">
      <c r="A51" s="411">
        <f>A49+1</f>
        <v>29</v>
      </c>
      <c r="B51" s="397">
        <f>B46+31</f>
        <v>43708</v>
      </c>
      <c r="C51" s="397">
        <v>43731</v>
      </c>
      <c r="D51" s="412">
        <v>15.5</v>
      </c>
      <c r="E51" s="413">
        <f>C51-B51+D51</f>
        <v>38.5</v>
      </c>
      <c r="F51" s="414">
        <v>77125.599999999991</v>
      </c>
      <c r="G51" s="415">
        <f>ROUND(E51*F51,0)</f>
        <v>2969336</v>
      </c>
    </row>
    <row r="52" spans="1:7" ht="12" customHeight="1">
      <c r="A52" s="411">
        <f t="shared" ref="A52:A69" si="1">A51+1</f>
        <v>30</v>
      </c>
      <c r="B52" s="397">
        <f>B51</f>
        <v>43708</v>
      </c>
      <c r="C52" s="397">
        <v>43731</v>
      </c>
      <c r="D52" s="412">
        <f>D51</f>
        <v>15.5</v>
      </c>
      <c r="E52" s="413">
        <f>C52-B52+D52</f>
        <v>38.5</v>
      </c>
      <c r="F52" s="414">
        <v>-10743.279999999999</v>
      </c>
      <c r="G52" s="415">
        <f>ROUND(E52*F52,0)</f>
        <v>-413616</v>
      </c>
    </row>
    <row r="53" spans="1:7" ht="12" customHeight="1">
      <c r="A53" s="411">
        <f t="shared" si="1"/>
        <v>31</v>
      </c>
      <c r="B53" s="397">
        <f>B52</f>
        <v>43708</v>
      </c>
      <c r="C53" s="397">
        <v>43731</v>
      </c>
      <c r="D53" s="412">
        <f>D52</f>
        <v>15.5</v>
      </c>
      <c r="E53" s="413">
        <f>C53-B53+D53</f>
        <v>38.5</v>
      </c>
      <c r="F53" s="414">
        <v>1288680.3799999999</v>
      </c>
      <c r="G53" s="415">
        <f>ROUND(E53*F53,0)</f>
        <v>49614195</v>
      </c>
    </row>
    <row r="54" spans="1:7" ht="12" customHeight="1">
      <c r="A54" s="411">
        <f t="shared" si="1"/>
        <v>32</v>
      </c>
      <c r="B54" s="397">
        <f>B53</f>
        <v>43708</v>
      </c>
      <c r="C54" s="397">
        <v>43731</v>
      </c>
      <c r="D54" s="412">
        <f>D53</f>
        <v>15.5</v>
      </c>
      <c r="E54" s="413">
        <f>C54-B54+D54</f>
        <v>38.5</v>
      </c>
      <c r="F54" s="414">
        <v>76469.720000000016</v>
      </c>
      <c r="G54" s="415">
        <f>ROUND(E54*F54,0)</f>
        <v>2944084</v>
      </c>
    </row>
    <row r="55" spans="1:7" ht="12" customHeight="1">
      <c r="A55" s="411"/>
      <c r="B55" s="397"/>
      <c r="C55" s="397"/>
      <c r="D55" s="412"/>
      <c r="E55" s="413"/>
      <c r="F55" s="414"/>
      <c r="G55" s="415"/>
    </row>
    <row r="56" spans="1:7" ht="12" customHeight="1">
      <c r="A56" s="411">
        <f>A54+1</f>
        <v>33</v>
      </c>
      <c r="B56" s="397">
        <f>B51+30</f>
        <v>43738</v>
      </c>
      <c r="C56" s="397">
        <v>43759</v>
      </c>
      <c r="D56" s="412">
        <v>15</v>
      </c>
      <c r="E56" s="413">
        <f>C56-B56+D56</f>
        <v>36</v>
      </c>
      <c r="F56" s="414">
        <v>83366.309999999983</v>
      </c>
      <c r="G56" s="415">
        <f>ROUND(E56*F56,0)</f>
        <v>3001187</v>
      </c>
    </row>
    <row r="57" spans="1:7" ht="12" customHeight="1">
      <c r="A57" s="411">
        <f t="shared" si="1"/>
        <v>34</v>
      </c>
      <c r="B57" s="397">
        <f>B56</f>
        <v>43738</v>
      </c>
      <c r="C57" s="397">
        <v>43759</v>
      </c>
      <c r="D57" s="412">
        <f>D56</f>
        <v>15</v>
      </c>
      <c r="E57" s="413">
        <f>C57-B57+D57</f>
        <v>36</v>
      </c>
      <c r="F57" s="414">
        <v>-10731.93</v>
      </c>
      <c r="G57" s="415">
        <f>ROUND(E57*F57,0)</f>
        <v>-386349</v>
      </c>
    </row>
    <row r="58" spans="1:7" ht="12" customHeight="1">
      <c r="A58" s="411">
        <f t="shared" si="1"/>
        <v>35</v>
      </c>
      <c r="B58" s="397">
        <f>B57</f>
        <v>43738</v>
      </c>
      <c r="C58" s="397">
        <v>43759</v>
      </c>
      <c r="D58" s="412">
        <f>D57</f>
        <v>15</v>
      </c>
      <c r="E58" s="413">
        <f>C58-B58+D58</f>
        <v>36</v>
      </c>
      <c r="F58" s="414">
        <v>1269705.79</v>
      </c>
      <c r="G58" s="415">
        <f>ROUND(E58*F58,0)</f>
        <v>45709408</v>
      </c>
    </row>
    <row r="59" spans="1:7" ht="12" customHeight="1">
      <c r="A59" s="411">
        <f t="shared" si="1"/>
        <v>36</v>
      </c>
      <c r="B59" s="397">
        <f>B58</f>
        <v>43738</v>
      </c>
      <c r="C59" s="397">
        <v>43759</v>
      </c>
      <c r="D59" s="412">
        <f>D58</f>
        <v>15</v>
      </c>
      <c r="E59" s="413">
        <f>C59-B59+D59</f>
        <v>36</v>
      </c>
      <c r="F59" s="414">
        <v>76538.420000000027</v>
      </c>
      <c r="G59" s="415">
        <f>ROUND(E59*F59,0)</f>
        <v>2755383</v>
      </c>
    </row>
    <row r="60" spans="1:7" ht="12" customHeight="1">
      <c r="A60" s="411" t="s">
        <v>24</v>
      </c>
      <c r="B60" s="397"/>
      <c r="C60" s="397"/>
      <c r="D60" s="412"/>
      <c r="E60" s="413"/>
      <c r="F60" s="414"/>
      <c r="G60" s="415"/>
    </row>
    <row r="61" spans="1:7" ht="12" customHeight="1">
      <c r="A61" s="411">
        <f>A59+1</f>
        <v>37</v>
      </c>
      <c r="B61" s="397">
        <f>B56+31</f>
        <v>43769</v>
      </c>
      <c r="C61" s="397">
        <v>43791</v>
      </c>
      <c r="D61" s="412">
        <v>15.5</v>
      </c>
      <c r="E61" s="413">
        <f>C61-B61+D61</f>
        <v>37.5</v>
      </c>
      <c r="F61" s="414">
        <v>76263.39</v>
      </c>
      <c r="G61" s="415">
        <f>ROUND(E61*F61,0)</f>
        <v>2859877</v>
      </c>
    </row>
    <row r="62" spans="1:7" ht="12" customHeight="1">
      <c r="A62" s="411">
        <f t="shared" si="1"/>
        <v>38</v>
      </c>
      <c r="B62" s="397">
        <f>B61</f>
        <v>43769</v>
      </c>
      <c r="C62" s="397">
        <v>43791</v>
      </c>
      <c r="D62" s="412">
        <f>D61</f>
        <v>15.5</v>
      </c>
      <c r="E62" s="413">
        <f>C62-B62+D62</f>
        <v>37.5</v>
      </c>
      <c r="F62" s="414">
        <v>-10719.599999999999</v>
      </c>
      <c r="G62" s="415">
        <f>ROUND(E62*F62,0)</f>
        <v>-401985</v>
      </c>
    </row>
    <row r="63" spans="1:7" ht="12" customHeight="1">
      <c r="A63" s="411">
        <f t="shared" si="1"/>
        <v>39</v>
      </c>
      <c r="B63" s="397">
        <f>B62</f>
        <v>43769</v>
      </c>
      <c r="C63" s="397">
        <v>43791</v>
      </c>
      <c r="D63" s="412">
        <f>D62</f>
        <v>15.5</v>
      </c>
      <c r="E63" s="413">
        <f>C63-B63+D63</f>
        <v>37.5</v>
      </c>
      <c r="F63" s="414">
        <v>1703130.18</v>
      </c>
      <c r="G63" s="415">
        <f>ROUND(E63*F63,0)</f>
        <v>63867382</v>
      </c>
    </row>
    <row r="64" spans="1:7" ht="12" customHeight="1">
      <c r="A64" s="411">
        <f t="shared" si="1"/>
        <v>40</v>
      </c>
      <c r="B64" s="397">
        <f>B63</f>
        <v>43769</v>
      </c>
      <c r="C64" s="397">
        <v>43791</v>
      </c>
      <c r="D64" s="412">
        <f>D63</f>
        <v>15.5</v>
      </c>
      <c r="E64" s="413">
        <f>C64-B64+D64</f>
        <v>37.5</v>
      </c>
      <c r="F64" s="414">
        <v>76625.429999999993</v>
      </c>
      <c r="G64" s="415">
        <f>ROUND(E64*F64,0)</f>
        <v>2873454</v>
      </c>
    </row>
    <row r="65" spans="1:7" ht="12" customHeight="1">
      <c r="A65" s="411" t="s">
        <v>24</v>
      </c>
      <c r="B65" s="397"/>
      <c r="C65" s="397"/>
      <c r="D65" s="412"/>
      <c r="E65" s="413"/>
      <c r="F65" s="414"/>
      <c r="G65" s="415"/>
    </row>
    <row r="66" spans="1:7" ht="12" customHeight="1">
      <c r="A66" s="411">
        <f>A64+1</f>
        <v>41</v>
      </c>
      <c r="B66" s="397">
        <f>B61+30</f>
        <v>43799</v>
      </c>
      <c r="C66" s="397">
        <v>43822</v>
      </c>
      <c r="D66" s="412">
        <v>15</v>
      </c>
      <c r="E66" s="413">
        <f>C66-B66+D66</f>
        <v>38</v>
      </c>
      <c r="F66" s="414">
        <v>73870.649999999994</v>
      </c>
      <c r="G66" s="415">
        <f>ROUND(E66*F66,0)</f>
        <v>2807085</v>
      </c>
    </row>
    <row r="67" spans="1:7">
      <c r="A67" s="411">
        <f t="shared" si="1"/>
        <v>42</v>
      </c>
      <c r="B67" s="397">
        <f>B66</f>
        <v>43799</v>
      </c>
      <c r="C67" s="397">
        <v>43822</v>
      </c>
      <c r="D67" s="412">
        <f>D66</f>
        <v>15</v>
      </c>
      <c r="E67" s="413">
        <f>C67-B67+D67</f>
        <v>38</v>
      </c>
      <c r="F67" s="414">
        <v>-10706.289999999997</v>
      </c>
      <c r="G67" s="415">
        <f>ROUND(E67*F67,0)</f>
        <v>-406839</v>
      </c>
    </row>
    <row r="68" spans="1:7">
      <c r="A68" s="411">
        <f t="shared" si="1"/>
        <v>43</v>
      </c>
      <c r="B68" s="397">
        <f t="shared" ref="B68:B69" si="2">B67</f>
        <v>43799</v>
      </c>
      <c r="C68" s="397">
        <v>43822</v>
      </c>
      <c r="D68" s="412">
        <f t="shared" ref="D68:D69" si="3">D67</f>
        <v>15</v>
      </c>
      <c r="E68" s="413">
        <f t="shared" ref="E68:E69" si="4">C68-B68+D68</f>
        <v>38</v>
      </c>
      <c r="F68" s="414">
        <v>1743993.9000000001</v>
      </c>
      <c r="G68" s="415">
        <f t="shared" ref="G68:G69" si="5">ROUND(E68*F68,0)</f>
        <v>66271768</v>
      </c>
    </row>
    <row r="69" spans="1:7">
      <c r="A69" s="411">
        <f t="shared" si="1"/>
        <v>44</v>
      </c>
      <c r="B69" s="397">
        <f t="shared" si="2"/>
        <v>43799</v>
      </c>
      <c r="C69" s="397">
        <v>43822</v>
      </c>
      <c r="D69" s="412">
        <f t="shared" si="3"/>
        <v>15</v>
      </c>
      <c r="E69" s="413">
        <f t="shared" si="4"/>
        <v>38</v>
      </c>
      <c r="F69" s="414">
        <v>56239.090000000018</v>
      </c>
      <c r="G69" s="415">
        <f t="shared" si="5"/>
        <v>2137085</v>
      </c>
    </row>
    <row r="70" spans="1:7">
      <c r="A70" s="411" t="s">
        <v>24</v>
      </c>
      <c r="B70" s="397"/>
      <c r="C70" s="397"/>
      <c r="D70" s="419"/>
      <c r="E70" s="420"/>
      <c r="F70" s="414"/>
      <c r="G70" s="328"/>
    </row>
    <row r="71" spans="1:7">
      <c r="A71" s="411">
        <f>A69+1</f>
        <v>45</v>
      </c>
      <c r="B71" s="397">
        <f>B66+31</f>
        <v>43830</v>
      </c>
      <c r="C71" s="397">
        <v>43853</v>
      </c>
      <c r="D71" s="412">
        <v>15.5</v>
      </c>
      <c r="E71" s="413">
        <f>C71-B71+D71</f>
        <v>38.5</v>
      </c>
      <c r="F71" s="414">
        <v>74337.310000000027</v>
      </c>
      <c r="G71" s="415">
        <f>ROUND(E71*F71,0)</f>
        <v>2861986</v>
      </c>
    </row>
    <row r="72" spans="1:7">
      <c r="A72" s="411">
        <f>A71+1</f>
        <v>46</v>
      </c>
      <c r="B72" s="397">
        <f t="shared" ref="B72:B73" si="6">B67+31</f>
        <v>43830</v>
      </c>
      <c r="C72" s="397">
        <v>43853</v>
      </c>
      <c r="D72" s="412">
        <f>D71</f>
        <v>15.5</v>
      </c>
      <c r="E72" s="413">
        <f t="shared" ref="E72:E73" si="7">C72-B72+D72</f>
        <v>38.5</v>
      </c>
      <c r="F72" s="414">
        <v>-10692.48</v>
      </c>
      <c r="G72" s="415">
        <f t="shared" ref="G72:G73" si="8">ROUND(E72*F72,0)</f>
        <v>-411660</v>
      </c>
    </row>
    <row r="73" spans="1:7">
      <c r="A73" s="411">
        <f t="shared" ref="A73:A74" si="9">A72+1</f>
        <v>47</v>
      </c>
      <c r="B73" s="397">
        <f t="shared" si="6"/>
        <v>43830</v>
      </c>
      <c r="C73" s="397">
        <v>43853</v>
      </c>
      <c r="D73" s="412">
        <f t="shared" ref="D73:D74" si="10">D72</f>
        <v>15.5</v>
      </c>
      <c r="E73" s="413">
        <f t="shared" si="7"/>
        <v>38.5</v>
      </c>
      <c r="F73" s="414">
        <v>1771458.22</v>
      </c>
      <c r="G73" s="415">
        <f t="shared" si="8"/>
        <v>68201141</v>
      </c>
    </row>
    <row r="74" spans="1:7" ht="15">
      <c r="A74" s="411">
        <f t="shared" si="9"/>
        <v>48</v>
      </c>
      <c r="B74" s="397">
        <f>B71</f>
        <v>43830</v>
      </c>
      <c r="C74" s="397">
        <v>43853</v>
      </c>
      <c r="D74" s="412">
        <f t="shared" si="10"/>
        <v>15.5</v>
      </c>
      <c r="E74" s="421">
        <f>C74-B74+D74</f>
        <v>38.5</v>
      </c>
      <c r="F74" s="422">
        <v>56190.22</v>
      </c>
      <c r="G74" s="423">
        <f>ROUND(E74*F74,0)</f>
        <v>2163323</v>
      </c>
    </row>
    <row r="75" spans="1:7" ht="13.15">
      <c r="A75" s="411" t="s">
        <v>24</v>
      </c>
      <c r="B75" s="328"/>
      <c r="C75" s="328"/>
      <c r="D75" s="424"/>
      <c r="E75" s="420"/>
      <c r="F75" s="416"/>
      <c r="G75" s="328"/>
    </row>
    <row r="76" spans="1:7" ht="13.9">
      <c r="A76" s="411">
        <f>A74+1</f>
        <v>49</v>
      </c>
      <c r="B76" s="411" t="s">
        <v>54</v>
      </c>
      <c r="C76" s="328"/>
      <c r="D76" s="424"/>
      <c r="E76" s="425">
        <f>ROUND(G76/F76,2)</f>
        <v>37.39</v>
      </c>
      <c r="F76" s="426">
        <f>SUM(F16:F74)</f>
        <v>19938065.91</v>
      </c>
      <c r="G76" s="427">
        <f>SUM(G16:G74)</f>
        <v>745475971</v>
      </c>
    </row>
    <row r="77" spans="1:7">
      <c r="A77" s="411"/>
      <c r="B77" s="328"/>
      <c r="C77" s="328"/>
      <c r="D77" s="424"/>
      <c r="E77" s="428"/>
      <c r="F77" s="429"/>
      <c r="G77" s="328"/>
    </row>
    <row r="78" spans="1:7">
      <c r="F78" s="410"/>
    </row>
    <row r="79" spans="1:7">
      <c r="F79" s="410"/>
    </row>
    <row r="80" spans="1:7">
      <c r="F80" s="410"/>
    </row>
    <row r="81" spans="6:6">
      <c r="F81" s="410"/>
    </row>
    <row r="82" spans="6:6">
      <c r="F82" s="410"/>
    </row>
    <row r="83" spans="6:6">
      <c r="F83" s="410"/>
    </row>
    <row r="84" spans="6:6">
      <c r="F84" s="410"/>
    </row>
    <row r="85" spans="6:6">
      <c r="F85" s="410"/>
    </row>
    <row r="86" spans="6:6">
      <c r="F86" s="410"/>
    </row>
    <row r="87" spans="6:6">
      <c r="F87" s="410"/>
    </row>
    <row r="88" spans="6:6">
      <c r="F88" s="410"/>
    </row>
    <row r="89" spans="6:6">
      <c r="F89" s="410"/>
    </row>
    <row r="90" spans="6:6">
      <c r="F90" s="410"/>
    </row>
    <row r="91" spans="6:6">
      <c r="F91" s="410"/>
    </row>
    <row r="92" spans="6:6">
      <c r="F92" s="410"/>
    </row>
    <row r="93" spans="6:6">
      <c r="F93" s="410"/>
    </row>
    <row r="94" spans="6:6">
      <c r="F94" s="410"/>
    </row>
    <row r="95" spans="6:6">
      <c r="F95" s="410"/>
    </row>
    <row r="96" spans="6:6">
      <c r="F96" s="410"/>
    </row>
    <row r="97" spans="6:6">
      <c r="F97" s="410"/>
    </row>
    <row r="98" spans="6:6">
      <c r="F98" s="410"/>
    </row>
    <row r="99" spans="6:6">
      <c r="F99" s="410"/>
    </row>
    <row r="100" spans="6:6">
      <c r="F100" s="410"/>
    </row>
    <row r="101" spans="6:6">
      <c r="F101" s="410"/>
    </row>
    <row r="102" spans="6:6">
      <c r="F102" s="410"/>
    </row>
    <row r="103" spans="6:6">
      <c r="F103" s="410"/>
    </row>
    <row r="104" spans="6:6">
      <c r="F104" s="410"/>
    </row>
    <row r="105" spans="6:6">
      <c r="F105" s="410"/>
    </row>
    <row r="106" spans="6:6">
      <c r="F106" s="410"/>
    </row>
    <row r="107" spans="6:6">
      <c r="F107" s="410"/>
    </row>
    <row r="108" spans="6:6">
      <c r="F108" s="410"/>
    </row>
    <row r="109" spans="6:6">
      <c r="F109" s="410"/>
    </row>
    <row r="110" spans="6:6">
      <c r="F110" s="410"/>
    </row>
    <row r="111" spans="6:6">
      <c r="F111" s="410"/>
    </row>
    <row r="112" spans="6:6">
      <c r="F112" s="410"/>
    </row>
    <row r="113" spans="6:6">
      <c r="F113" s="410"/>
    </row>
    <row r="114" spans="6:6">
      <c r="F114" s="410"/>
    </row>
    <row r="115" spans="6:6">
      <c r="F115" s="410"/>
    </row>
    <row r="116" spans="6:6">
      <c r="F116" s="410"/>
    </row>
    <row r="117" spans="6:6">
      <c r="F117" s="410"/>
    </row>
    <row r="118" spans="6:6">
      <c r="F118" s="410"/>
    </row>
    <row r="119" spans="6:6">
      <c r="F119" s="410"/>
    </row>
    <row r="120" spans="6:6">
      <c r="F120" s="410"/>
    </row>
    <row r="121" spans="6:6">
      <c r="F121" s="410"/>
    </row>
    <row r="122" spans="6:6">
      <c r="F122" s="410"/>
    </row>
    <row r="123" spans="6:6">
      <c r="F123" s="410"/>
    </row>
    <row r="124" spans="6:6">
      <c r="F124" s="410"/>
    </row>
    <row r="125" spans="6:6">
      <c r="F125" s="410"/>
    </row>
    <row r="126" spans="6:6">
      <c r="F126" s="410"/>
    </row>
    <row r="127" spans="6:6">
      <c r="F127" s="410"/>
    </row>
    <row r="128" spans="6:6">
      <c r="F128" s="410"/>
    </row>
    <row r="129" spans="6:6">
      <c r="F129" s="410"/>
    </row>
    <row r="130" spans="6:6">
      <c r="F130" s="410"/>
    </row>
    <row r="131" spans="6:6">
      <c r="F131" s="410"/>
    </row>
    <row r="132" spans="6:6">
      <c r="F132" s="410"/>
    </row>
  </sheetData>
  <mergeCells count="5">
    <mergeCell ref="A5:G5"/>
    <mergeCell ref="A4:G4"/>
    <mergeCell ref="A3:G3"/>
    <mergeCell ref="A1:G1"/>
    <mergeCell ref="A2:G2"/>
  </mergeCells>
  <phoneticPr fontId="0" type="noConversion"/>
  <printOptions horizontalCentered="1"/>
  <pageMargins left="0.5" right="0.5" top="1" bottom="0.1" header="0.5" footer="0.38"/>
  <pageSetup fitToHeight="2" orientation="portrait" r:id="rId1"/>
  <headerFooter alignWithMargins="0">
    <oddHeader>&amp;RKY PSC Case No. 2021-00183
Staff 3-034
Attachment  A
Page &amp;P of &amp;N</oddHeader>
  </headerFooter>
  <rowBreaks count="1" manualBreakCount="1">
    <brk id="55" max="6" man="1"/>
  </rowBreaks>
  <ignoredErrors>
    <ignoredError sqref="B14:G14" numberStoredAsText="1"/>
    <ignoredError sqref="B16:B74"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transitionEntry="1" codeName="Sheet11">
    <tabColor rgb="FF00B050"/>
  </sheetPr>
  <dimension ref="A1:I38"/>
  <sheetViews>
    <sheetView zoomScaleNormal="100" zoomScaleSheetLayoutView="120" workbookViewId="0">
      <selection activeCell="I2" sqref="I2"/>
    </sheetView>
  </sheetViews>
  <sheetFormatPr defaultColWidth="9.6640625" defaultRowHeight="12.75"/>
  <cols>
    <col min="1" max="1" width="5.6640625" style="201" customWidth="1"/>
    <col min="2" max="2" width="13.109375" style="201" customWidth="1"/>
    <col min="3" max="3" width="10.21875" style="201" customWidth="1"/>
    <col min="4" max="4" width="14.21875" style="201" customWidth="1"/>
    <col min="5" max="5" width="11.6640625" style="201" customWidth="1"/>
    <col min="6" max="6" width="16.88671875" style="201" customWidth="1"/>
    <col min="7" max="7" width="11.33203125" style="201" bestFit="1" customWidth="1"/>
    <col min="8" max="16384" width="9.6640625" style="201"/>
  </cols>
  <sheetData>
    <row r="1" spans="1:9" ht="14.1" customHeight="1">
      <c r="A1" s="620" t="str">
        <f>'(WP) Instructions &amp; Input'!B2</f>
        <v>COLUMBIA GAS OF KENTUCKY, INC.</v>
      </c>
      <c r="B1" s="620"/>
      <c r="C1" s="620"/>
      <c r="D1" s="620"/>
      <c r="E1" s="620"/>
      <c r="F1" s="620"/>
      <c r="G1" s="430"/>
      <c r="I1" s="614" t="s">
        <v>392</v>
      </c>
    </row>
    <row r="2" spans="1:9" ht="14.1" customHeight="1">
      <c r="A2" s="620" t="str">
        <f>'(WP) Instructions &amp; Input'!B9</f>
        <v>CASE NO. 2021-00183</v>
      </c>
      <c r="B2" s="620"/>
      <c r="C2" s="620"/>
      <c r="D2" s="620"/>
      <c r="E2" s="620"/>
      <c r="F2" s="620"/>
      <c r="I2" s="615" t="s">
        <v>394</v>
      </c>
    </row>
    <row r="3" spans="1:9" ht="14.1" customHeight="1">
      <c r="A3" s="636" t="str">
        <f>'(WP) Instructions &amp; Input'!B3</f>
        <v>CASH WORKING CAPITAL</v>
      </c>
      <c r="B3" s="636"/>
      <c r="C3" s="636"/>
      <c r="D3" s="636"/>
      <c r="E3" s="636"/>
      <c r="F3" s="636"/>
      <c r="G3" s="430"/>
      <c r="I3" s="614" t="s">
        <v>393</v>
      </c>
    </row>
    <row r="4" spans="1:9" ht="14.1" customHeight="1">
      <c r="A4" s="635" t="s">
        <v>314</v>
      </c>
      <c r="B4" s="635"/>
      <c r="C4" s="635"/>
      <c r="D4" s="635"/>
      <c r="E4" s="635"/>
      <c r="F4" s="635"/>
      <c r="G4" s="430"/>
    </row>
    <row r="5" spans="1:9" ht="14.1" customHeight="1">
      <c r="A5" s="622" t="str">
        <f>'(WP) Instructions &amp; Input'!B4</f>
        <v>TME:  DECEMBER 31, 2019</v>
      </c>
      <c r="B5" s="622"/>
      <c r="C5" s="622"/>
      <c r="D5" s="622"/>
      <c r="E5" s="622"/>
      <c r="F5" s="622"/>
      <c r="G5" s="430"/>
    </row>
    <row r="6" spans="1:9" ht="14.1" customHeight="1">
      <c r="A6" s="99"/>
      <c r="B6" s="99"/>
      <c r="C6" s="99"/>
      <c r="D6" s="99"/>
      <c r="E6" s="99"/>
      <c r="F6" s="99"/>
      <c r="G6" s="430"/>
    </row>
    <row r="7" spans="1:9" ht="14.1" customHeight="1">
      <c r="A7" s="99"/>
      <c r="B7" s="99"/>
      <c r="C7" s="99"/>
      <c r="D7" s="99"/>
      <c r="E7" s="99"/>
      <c r="F7" s="600" t="str">
        <f>'(WP) Instructions &amp; Input'!$B$11</f>
        <v>Attachment KLJ-CWC-1</v>
      </c>
      <c r="G7" s="430"/>
    </row>
    <row r="8" spans="1:9" ht="14.1" customHeight="1">
      <c r="A8" s="99"/>
      <c r="B8" s="99"/>
      <c r="C8" s="99"/>
      <c r="D8" s="99"/>
      <c r="E8" s="99"/>
      <c r="F8" s="600" t="s">
        <v>345</v>
      </c>
      <c r="G8" s="430"/>
    </row>
    <row r="9" spans="1:9" ht="14.1" customHeight="1">
      <c r="A9" s="99"/>
      <c r="B9" s="99"/>
      <c r="C9" s="99"/>
      <c r="D9" s="99"/>
      <c r="E9" s="99"/>
      <c r="F9" s="588" t="str">
        <f>'(WP) Instructions &amp; Input'!$B$12</f>
        <v>WITNESS: JOHNSON</v>
      </c>
      <c r="G9" s="430"/>
    </row>
    <row r="10" spans="1:9" ht="14.1" customHeight="1">
      <c r="A10" s="204"/>
      <c r="B10" s="204"/>
      <c r="C10" s="204"/>
      <c r="D10" s="204"/>
      <c r="E10" s="204"/>
      <c r="F10" s="204"/>
    </row>
    <row r="11" spans="1:9" ht="14.1" customHeight="1">
      <c r="A11" s="204"/>
      <c r="B11" s="204"/>
      <c r="C11" s="204"/>
      <c r="D11" s="204"/>
      <c r="E11" s="204"/>
      <c r="F11" s="203" t="s">
        <v>72</v>
      </c>
    </row>
    <row r="12" spans="1:9" ht="15" customHeight="1">
      <c r="A12" s="203" t="s">
        <v>12</v>
      </c>
      <c r="B12" s="204"/>
      <c r="C12" s="204"/>
      <c r="D12" s="203" t="s">
        <v>88</v>
      </c>
      <c r="E12" s="203" t="s">
        <v>14</v>
      </c>
      <c r="F12" s="203" t="s">
        <v>14</v>
      </c>
    </row>
    <row r="13" spans="1:9" ht="15" customHeight="1">
      <c r="A13" s="205" t="s">
        <v>15</v>
      </c>
      <c r="B13" s="205" t="s">
        <v>89</v>
      </c>
      <c r="C13" s="205" t="s">
        <v>80</v>
      </c>
      <c r="D13" s="205" t="s">
        <v>90</v>
      </c>
      <c r="E13" s="205" t="s">
        <v>17</v>
      </c>
      <c r="F13" s="205" t="s">
        <v>17</v>
      </c>
    </row>
    <row r="14" spans="1:9" ht="15" customHeight="1">
      <c r="A14" s="204"/>
      <c r="B14" s="204"/>
      <c r="C14" s="204" t="s">
        <v>24</v>
      </c>
      <c r="D14" s="203" t="s">
        <v>18</v>
      </c>
      <c r="E14" s="203" t="s">
        <v>19</v>
      </c>
      <c r="F14" s="203" t="s">
        <v>91</v>
      </c>
    </row>
    <row r="15" spans="1:9" ht="15" customHeight="1">
      <c r="A15" s="204"/>
      <c r="B15" s="204"/>
      <c r="C15" s="204"/>
      <c r="D15" s="203" t="s">
        <v>23</v>
      </c>
      <c r="E15" s="204"/>
      <c r="F15" s="203" t="s">
        <v>23</v>
      </c>
    </row>
    <row r="16" spans="1:9" ht="15" customHeight="1">
      <c r="C16" s="99" t="s">
        <v>24</v>
      </c>
      <c r="D16" s="94"/>
      <c r="E16" s="94"/>
      <c r="F16" s="94"/>
    </row>
    <row r="17" spans="1:6" ht="15" customHeight="1">
      <c r="A17" s="202">
        <v>1</v>
      </c>
      <c r="B17" s="250" t="s">
        <v>92</v>
      </c>
      <c r="C17" s="98" t="s">
        <v>124</v>
      </c>
      <c r="D17" s="251">
        <f>'Sh 5a - Bi-Pay'!G45</f>
        <v>14802096</v>
      </c>
      <c r="E17" s="252">
        <f>F17/D17</f>
        <v>6</v>
      </c>
      <c r="F17" s="251">
        <f>'Sh 5a - Bi-Pay'!H45</f>
        <v>88812576</v>
      </c>
    </row>
    <row r="18" spans="1:6" ht="18" customHeight="1">
      <c r="A18" s="202">
        <f>A17+1</f>
        <v>2</v>
      </c>
      <c r="B18" s="250" t="s">
        <v>93</v>
      </c>
      <c r="C18" s="98" t="s">
        <v>125</v>
      </c>
      <c r="D18" s="253">
        <f>'Sh 5b - Month-Pay'!F31</f>
        <v>5046221</v>
      </c>
      <c r="E18" s="254">
        <f>F18/D18</f>
        <v>14.429278464022879</v>
      </c>
      <c r="F18" s="253">
        <f>'Sh 5b - Month-Pay'!G31</f>
        <v>72813328</v>
      </c>
    </row>
    <row r="19" spans="1:6" ht="15" customHeight="1">
      <c r="A19" s="255"/>
      <c r="B19" s="255"/>
      <c r="C19" s="127"/>
      <c r="D19" s="256"/>
      <c r="E19" s="257"/>
      <c r="F19" s="256"/>
    </row>
    <row r="20" spans="1:6" ht="15" customHeight="1">
      <c r="A20" s="202">
        <f>A18+1</f>
        <v>3</v>
      </c>
      <c r="B20" s="255"/>
      <c r="C20" s="219" t="s">
        <v>128</v>
      </c>
      <c r="D20" s="258">
        <f>D17+D18</f>
        <v>19848317</v>
      </c>
      <c r="E20" s="259">
        <f>ROUND(F20/D20,2)</f>
        <v>8.14</v>
      </c>
      <c r="F20" s="258">
        <f>F17+F18</f>
        <v>161625904</v>
      </c>
    </row>
    <row r="21" spans="1:6" ht="15" customHeight="1">
      <c r="A21" s="255"/>
      <c r="B21" s="260"/>
      <c r="C21" s="260"/>
      <c r="D21" s="255"/>
      <c r="E21" s="255"/>
      <c r="F21" s="255"/>
    </row>
    <row r="22" spans="1:6" ht="15" customHeight="1"/>
    <row r="23" spans="1:6">
      <c r="A23" s="201" t="s">
        <v>24</v>
      </c>
      <c r="B23" s="243"/>
      <c r="C23" s="243"/>
      <c r="D23" s="210"/>
      <c r="E23" s="242"/>
      <c r="F23" s="210"/>
    </row>
    <row r="24" spans="1:6">
      <c r="D24" s="210"/>
      <c r="E24" s="244"/>
      <c r="F24" s="210"/>
    </row>
    <row r="27" spans="1:6">
      <c r="B27" s="210"/>
      <c r="C27" s="210"/>
      <c r="D27" s="210"/>
      <c r="E27" s="245"/>
      <c r="F27" s="210"/>
    </row>
    <row r="28" spans="1:6">
      <c r="B28" s="210"/>
      <c r="C28" s="210"/>
      <c r="D28" s="210"/>
      <c r="E28" s="245"/>
      <c r="F28" s="210"/>
    </row>
    <row r="29" spans="1:6">
      <c r="D29" s="210"/>
      <c r="E29" s="242"/>
      <c r="F29" s="210"/>
    </row>
    <row r="32" spans="1:6">
      <c r="D32" s="210"/>
      <c r="E32" s="242"/>
      <c r="F32" s="210"/>
    </row>
    <row r="33" spans="2:6">
      <c r="B33" s="210"/>
      <c r="C33" s="210"/>
    </row>
    <row r="38" spans="2:6">
      <c r="B38" s="210"/>
      <c r="C38" s="210"/>
      <c r="D38" s="210"/>
      <c r="F38" s="210"/>
    </row>
  </sheetData>
  <mergeCells count="5">
    <mergeCell ref="A1:F1"/>
    <mergeCell ref="A5:F5"/>
    <mergeCell ref="A4:F4"/>
    <mergeCell ref="A3:F3"/>
    <mergeCell ref="A2:F2"/>
  </mergeCells>
  <phoneticPr fontId="0" type="noConversion"/>
  <printOptions horizontalCentered="1"/>
  <pageMargins left="0.5" right="0.5" top="1" bottom="0.1" header="0.5" footer="0.38"/>
  <pageSetup orientation="portrait" r:id="rId1"/>
  <headerFooter alignWithMargins="0">
    <oddHeader>&amp;RKY PSC Case No. 2021-00183
Staff 3-034
Attachment  A
Page &amp;P of &amp;N</oddHeader>
  </headerFooter>
  <ignoredErrors>
    <ignoredError sqref="D14:F14" numberStoredAsText="1"/>
    <ignoredError sqref="E2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65</vt:i4>
      </vt:variant>
    </vt:vector>
  </HeadingPairs>
  <TitlesOfParts>
    <vt:vector size="97" baseType="lpstr">
      <vt:lpstr>Sh 3 - RevLag</vt:lpstr>
      <vt:lpstr>Sh 3a - Coll-Lag</vt:lpstr>
      <vt:lpstr>Sh 3b - AR Summ</vt:lpstr>
      <vt:lpstr>Sh 3c - Bill Lag</vt:lpstr>
      <vt:lpstr>(WP)Autopay adj 3a Do not file </vt:lpstr>
      <vt:lpstr>Sh 4 - Gas Purch</vt:lpstr>
      <vt:lpstr>Sh 4a - Commodity</vt:lpstr>
      <vt:lpstr>Sh 4b - Transportation</vt:lpstr>
      <vt:lpstr>Sh 5 - Payroll</vt:lpstr>
      <vt:lpstr>Sh 5a - Bi-Pay</vt:lpstr>
      <vt:lpstr>Sh 5b - Month-Pay</vt:lpstr>
      <vt:lpstr>Sh 6 - OPEB (do not file) </vt:lpstr>
      <vt:lpstr>Sh 6 - Incent Comp</vt:lpstr>
      <vt:lpstr>Sh 7 - Benefits</vt:lpstr>
      <vt:lpstr>Sh 8 - Corp Srvs</vt:lpstr>
      <vt:lpstr>Sh 9 - Other O&amp;M</vt:lpstr>
      <vt:lpstr>Sh 10 - Payroll Taxes</vt:lpstr>
      <vt:lpstr>Sh 10a - FICA</vt:lpstr>
      <vt:lpstr>Sh 10a Pg 2 FICA-Bi</vt:lpstr>
      <vt:lpstr>Sh 10a Pg 3 FICA-Mo</vt:lpstr>
      <vt:lpstr>Sh 10b - FUTA,SUTA</vt:lpstr>
      <vt:lpstr>Sh 11 - Property Taxes</vt:lpstr>
      <vt:lpstr>Sh 12 - Other Taxes</vt:lpstr>
      <vt:lpstr>Sh 13 - FIT</vt:lpstr>
      <vt:lpstr>Sh 14 - Int</vt:lpstr>
      <vt:lpstr>Sh 14a - Int</vt:lpstr>
      <vt:lpstr>Sh 15 - Franchise &amp; GR Tax</vt:lpstr>
      <vt:lpstr>Sh 16 - Sales &amp; Use</vt:lpstr>
      <vt:lpstr>(WP) Instructions &amp; Input</vt:lpstr>
      <vt:lpstr>(WP) 3c Bill Lag DIS</vt:lpstr>
      <vt:lpstr>(WP) 3c Bill Lag GTS</vt:lpstr>
      <vt:lpstr>(WP) 3c Bill Lag GMB</vt:lpstr>
      <vt:lpstr>\G</vt:lpstr>
      <vt:lpstr>A_R_SUMMARY</vt:lpstr>
      <vt:lpstr>AVG_COLLECTIONS</vt:lpstr>
      <vt:lpstr>CO_PD_PAY_TAXES</vt:lpstr>
      <vt:lpstr>COLLECTION_LAG</vt:lpstr>
      <vt:lpstr>FICA_CALCULATIO</vt:lpstr>
      <vt:lpstr>GP_SUMMARY</vt:lpstr>
      <vt:lpstr>INCOME_TAXES</vt:lpstr>
      <vt:lpstr>INTEREST</vt:lpstr>
      <vt:lpstr>INTEREST_SUPPOR</vt:lpstr>
      <vt:lpstr>INTEREST_SUPPORT</vt:lpstr>
      <vt:lpstr>'Sh 4b - Transportation'!INTERSTATE_GP</vt:lpstr>
      <vt:lpstr>INTERSTATE_GP</vt:lpstr>
      <vt:lpstr>'Sh 6 - OPEB (do not file) '!OPEB</vt:lpstr>
      <vt:lpstr>OTHER</vt:lpstr>
      <vt:lpstr>'Sh 12 - Other Taxes'!OTHER_TAXES</vt:lpstr>
      <vt:lpstr>'Sh 15 - Franchise &amp; GR Tax'!OTHER_TAXES</vt:lpstr>
      <vt:lpstr>OTHER_TAXES</vt:lpstr>
      <vt:lpstr>'Sh 6 - Incent Comp'!PAY___WKST</vt:lpstr>
      <vt:lpstr>PAY___WKST</vt:lpstr>
      <vt:lpstr>'Sh 6 - Incent Comp'!PAYROLL_COSTS</vt:lpstr>
      <vt:lpstr>PAYROLL_COSTS</vt:lpstr>
      <vt:lpstr>'(WP) 3c Bill Lag DIS'!Print_Area</vt:lpstr>
      <vt:lpstr>'(WP) 3c Bill Lag GMB'!Print_Area</vt:lpstr>
      <vt:lpstr>'(WP) 3c Bill Lag GTS'!Print_Area</vt:lpstr>
      <vt:lpstr>'(WP) Instructions &amp; Input'!Print_Area</vt:lpstr>
      <vt:lpstr>'Sh 10 - Payroll Taxes'!Print_Area</vt:lpstr>
      <vt:lpstr>'Sh 10a Pg 2 FICA-Bi'!Print_Area</vt:lpstr>
      <vt:lpstr>'Sh 10a Pg 3 FICA-Mo'!Print_Area</vt:lpstr>
      <vt:lpstr>'Sh 10b - FUTA,SUTA'!Print_Area</vt:lpstr>
      <vt:lpstr>'Sh 11 - Property Taxes'!Print_Area</vt:lpstr>
      <vt:lpstr>'Sh 12 - Other Taxes'!Print_Area</vt:lpstr>
      <vt:lpstr>'Sh 13 - FIT'!Print_Area</vt:lpstr>
      <vt:lpstr>'Sh 14 - Int'!Print_Area</vt:lpstr>
      <vt:lpstr>'Sh 14a - Int'!Print_Area</vt:lpstr>
      <vt:lpstr>'Sh 15 - Franchise &amp; GR Tax'!Print_Area</vt:lpstr>
      <vt:lpstr>'Sh 16 - Sales &amp; Use'!Print_Area</vt:lpstr>
      <vt:lpstr>'Sh 3 - RevLag'!Print_Area</vt:lpstr>
      <vt:lpstr>'Sh 3a - Coll-Lag'!Print_Area</vt:lpstr>
      <vt:lpstr>'Sh 3b - AR Summ'!Print_Area</vt:lpstr>
      <vt:lpstr>'Sh 3c - Bill Lag'!Print_Area</vt:lpstr>
      <vt:lpstr>'Sh 4 - Gas Purch'!Print_Area</vt:lpstr>
      <vt:lpstr>'Sh 4a - Commodity'!Print_Area</vt:lpstr>
      <vt:lpstr>'Sh 4b - Transportation'!Print_Area</vt:lpstr>
      <vt:lpstr>'Sh 5 - Payroll'!Print_Area</vt:lpstr>
      <vt:lpstr>'Sh 5a - Bi-Pay'!Print_Area</vt:lpstr>
      <vt:lpstr>'Sh 5b - Month-Pay'!Print_Area</vt:lpstr>
      <vt:lpstr>'Sh 6 - Incent Comp'!Print_Area</vt:lpstr>
      <vt:lpstr>'Sh 6 - OPEB (do not file) '!Print_Area</vt:lpstr>
      <vt:lpstr>'Sh 7 - Benefits'!Print_Area</vt:lpstr>
      <vt:lpstr>'Sh 8 - Corp Srvs'!Print_Area</vt:lpstr>
      <vt:lpstr>'Sh 9 - Other O&amp;M'!Print_Area</vt:lpstr>
      <vt:lpstr>'(WP) 3c Bill Lag DIS'!Print_Titles</vt:lpstr>
      <vt:lpstr>'(WP) 3c Bill Lag GMB'!Print_Titles</vt:lpstr>
      <vt:lpstr>'(WP) 3c Bill Lag GTS'!Print_Titles</vt:lpstr>
      <vt:lpstr>'Sh 11 - Property Taxes'!Print_Titles</vt:lpstr>
      <vt:lpstr>'Sh 4a - Commodity'!Print_Titles</vt:lpstr>
      <vt:lpstr>'Sh 4b - Transportation'!Print_Titles</vt:lpstr>
      <vt:lpstr>PROPERTY_TAXES</vt:lpstr>
      <vt:lpstr>REV_LAG</vt:lpstr>
      <vt:lpstr>'Sh 5a - Bi-Pay'!TAX_FICA_BI</vt:lpstr>
      <vt:lpstr>'Sh 5b - Month-Pay'!TAX_FICA_BI</vt:lpstr>
      <vt:lpstr>TAX_FICA_BI</vt:lpstr>
      <vt:lpstr>TAX_FICA_MO</vt:lpstr>
      <vt:lpstr>'Sh 10b - FUTA,SUTA'!TAX_UNEMPLOYMEN</vt:lpstr>
    </vt:vector>
  </TitlesOfParts>
  <Company>Columbia Gas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User</dc:creator>
  <cp:lastModifiedBy>Allyson Honaker</cp:lastModifiedBy>
  <cp:lastPrinted>2021-08-16T19:12:34Z</cp:lastPrinted>
  <dcterms:created xsi:type="dcterms:W3CDTF">1997-11-06T14:47:58Z</dcterms:created>
  <dcterms:modified xsi:type="dcterms:W3CDTF">2021-08-25T22:24:30Z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4XLRetrievePerWS">
    <vt:lpwstr>Y</vt:lpwstr>
  </property>
  <property fmtid="{D5CDD505-2E9C-101B-9397-08002B2CF9AE}" pid="3" name="K4XLScatterRefresh">
    <vt:lpwstr>N</vt:lpwstr>
  </property>
  <property fmtid="{D5CDD505-2E9C-101B-9397-08002B2CF9AE}" pid="4" name="K4XLVersion">
    <vt:lpwstr>3.5.7.2796</vt:lpwstr>
  </property>
  <property fmtid="{D5CDD505-2E9C-101B-9397-08002B2CF9AE}" pid="5" name="K4XL KID">
    <vt:lpwstr/>
  </property>
  <property fmtid="{D5CDD505-2E9C-101B-9397-08002B2CF9AE}" pid="6" name="K4XL DBKID">
    <vt:lpwstr/>
  </property>
  <property fmtid="{D5CDD505-2E9C-101B-9397-08002B2CF9AE}" pid="7" name="SV_QUERY_LIST_4F35BF76-6C0D-4D9B-82B2-816C12CF3733">
    <vt:lpwstr>empty_477D106A-C0D6-4607-AEBD-E2C9D60EA279</vt:lpwstr>
  </property>
</Properties>
</file>