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Random Preparation\"/>
    </mc:Choice>
  </mc:AlternateContent>
  <xr:revisionPtr revIDLastSave="0" documentId="8_{DE6C6E71-95F7-4F21-A123-34B90A6B425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mbed. Cost of De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1" l="1"/>
  <c r="J68" i="1" s="1"/>
  <c r="F68" i="1"/>
  <c r="D68" i="1"/>
  <c r="C68" i="1"/>
  <c r="A68" i="1"/>
  <c r="H67" i="1"/>
  <c r="F67" i="1"/>
  <c r="D67" i="1"/>
  <c r="C67" i="1"/>
  <c r="A67" i="1"/>
  <c r="H66" i="1"/>
  <c r="J66" i="1" s="1"/>
  <c r="F66" i="1"/>
  <c r="D66" i="1"/>
  <c r="C66" i="1"/>
  <c r="A66" i="1"/>
  <c r="H65" i="1"/>
  <c r="F65" i="1"/>
  <c r="D65" i="1"/>
  <c r="C65" i="1"/>
  <c r="A65" i="1"/>
  <c r="H64" i="1"/>
  <c r="J64" i="1" s="1"/>
  <c r="F64" i="1"/>
  <c r="D64" i="1"/>
  <c r="C64" i="1"/>
  <c r="A64" i="1"/>
  <c r="H63" i="1"/>
  <c r="F63" i="1"/>
  <c r="D63" i="1"/>
  <c r="C63" i="1"/>
  <c r="A63" i="1"/>
  <c r="H62" i="1"/>
  <c r="J62" i="1" s="1"/>
  <c r="F62" i="1"/>
  <c r="D62" i="1"/>
  <c r="C62" i="1"/>
  <c r="A62" i="1"/>
  <c r="H61" i="1"/>
  <c r="J61" i="1" s="1"/>
  <c r="F61" i="1"/>
  <c r="D61" i="1"/>
  <c r="C61" i="1"/>
  <c r="A61" i="1"/>
  <c r="H60" i="1"/>
  <c r="F60" i="1"/>
  <c r="J60" i="1" s="1"/>
  <c r="D60" i="1"/>
  <c r="C60" i="1"/>
  <c r="A60" i="1"/>
  <c r="H59" i="1"/>
  <c r="F59" i="1"/>
  <c r="D59" i="1"/>
  <c r="C59" i="1"/>
  <c r="A59" i="1"/>
  <c r="H58" i="1"/>
  <c r="J58" i="1" s="1"/>
  <c r="F58" i="1"/>
  <c r="D58" i="1"/>
  <c r="C58" i="1"/>
  <c r="A58" i="1"/>
  <c r="H57" i="1"/>
  <c r="F57" i="1"/>
  <c r="D57" i="1"/>
  <c r="C57" i="1"/>
  <c r="A57" i="1"/>
  <c r="H56" i="1"/>
  <c r="F56" i="1"/>
  <c r="J56" i="1" s="1"/>
  <c r="D56" i="1"/>
  <c r="C56" i="1"/>
  <c r="A56" i="1"/>
  <c r="J40" i="1"/>
  <c r="J39" i="1"/>
  <c r="H38" i="1"/>
  <c r="J38" i="1" s="1"/>
  <c r="F38" i="1"/>
  <c r="D38" i="1"/>
  <c r="C38" i="1"/>
  <c r="A38" i="1"/>
  <c r="J37" i="1"/>
  <c r="H33" i="1"/>
  <c r="H42" i="1" s="1"/>
  <c r="J31" i="1"/>
  <c r="H27" i="1"/>
  <c r="J25" i="1"/>
  <c r="J24" i="1"/>
  <c r="J23" i="1"/>
  <c r="J22" i="1"/>
  <c r="J21" i="1"/>
  <c r="J20" i="1"/>
  <c r="J19" i="1"/>
  <c r="J18" i="1"/>
  <c r="J17" i="1"/>
  <c r="J16" i="1"/>
  <c r="J57" i="1" l="1"/>
  <c r="J27" i="1"/>
  <c r="J33" i="1" s="1"/>
  <c r="J67" i="1"/>
  <c r="H71" i="1"/>
  <c r="J59" i="1"/>
  <c r="J65" i="1"/>
  <c r="J63" i="1"/>
  <c r="J71" i="1" s="1"/>
  <c r="J73" i="1" s="1"/>
  <c r="J29" i="1"/>
  <c r="J42" i="1" l="1"/>
  <c r="J44" i="1" s="1"/>
  <c r="J35" i="1"/>
</calcChain>
</file>

<file path=xl/sharedStrings.xml><?xml version="1.0" encoding="utf-8"?>
<sst xmlns="http://schemas.openxmlformats.org/spreadsheetml/2006/main" count="56" uniqueCount="36">
  <si>
    <t>Columbia Gas of Kentucky, Inc.</t>
  </si>
  <si>
    <t>Embedded Cost of Long-Term Debt</t>
  </si>
  <si>
    <t>Actual at February 28, 2021 and Projected at August 31, 2021 and December 31, 2022</t>
  </si>
  <si>
    <t>Annual</t>
  </si>
  <si>
    <t>Issuance</t>
  </si>
  <si>
    <t>Maturity</t>
  </si>
  <si>
    <t>Interest</t>
  </si>
  <si>
    <t xml:space="preserve">Principal </t>
  </si>
  <si>
    <t xml:space="preserve"> Interest</t>
  </si>
  <si>
    <t>Debt Instrument</t>
  </si>
  <si>
    <t>Date</t>
  </si>
  <si>
    <t>Rate</t>
  </si>
  <si>
    <t>Value</t>
  </si>
  <si>
    <t>Expense</t>
  </si>
  <si>
    <t>6.0150% Notes, due November 1, 2021</t>
  </si>
  <si>
    <t>5.9200% Notes, due January 5, 2026</t>
  </si>
  <si>
    <t>6.0200% Notes, due December 16, 2030</t>
  </si>
  <si>
    <t>5.7700% Notes, due January 7, 2043</t>
  </si>
  <si>
    <t>6.2000% Notes, due December 23, 2043</t>
  </si>
  <si>
    <t>4.4300% Notes, due December 16, 2044</t>
  </si>
  <si>
    <t>3.8425% Notes, due September 30, 2046</t>
  </si>
  <si>
    <t>4.6436% Notes, due December 31, 2048</t>
  </si>
  <si>
    <t>3.7485% Notes, due December 31, 2049</t>
  </si>
  <si>
    <t>3.1742% Notes, due June 30, 2050</t>
  </si>
  <si>
    <t>Long-Term Debt at February 28, 2021</t>
  </si>
  <si>
    <t>3.9000% Notes, due June 30, 2051</t>
  </si>
  <si>
    <t>Long-Term Debt at August 31, 2021</t>
  </si>
  <si>
    <t>3.9000% Notes, due September 30, 2051</t>
  </si>
  <si>
    <t>4.0000% Notes, due March 31, 2052</t>
  </si>
  <si>
    <t>4.0000% Notes, due June 30, 2052</t>
  </si>
  <si>
    <t>Long-Term Debt at December 31, 2022</t>
  </si>
  <si>
    <t>Thirteen Month Average through December 31, 2022</t>
  </si>
  <si>
    <t>KY PSC Case No. 2021-00183</t>
  </si>
  <si>
    <t>AG 1-040</t>
  </si>
  <si>
    <t>Attachment AM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</si>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</sst>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Estimated at &quot;[$-409]mmmm\ d\,\ yyyy;@"/>
    <numFmt numFmtId="165" formatCode="_(* #,##0_);_(* \(#,##0\);_(* &quot;-&quot;??_);_(@_)"/>
    <numFmt numFmtId="166" formatCode="0.0000%"/>
    <numFmt numFmtId="167" formatCode="[$-F800]dddd\,\ mmmm\ dd\,\ yyyy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sto MT"/>
      <family val="1"/>
    </font>
    <font>
      <sz val="9"/>
      <name val="Calisto MT"/>
      <family val="1"/>
    </font>
    <font>
      <b/>
      <sz val="11"/>
      <name val="Calisto MT"/>
      <family val="1"/>
    </font>
    <font>
      <u/>
      <sz val="11"/>
      <name val="Calisto MT"/>
      <family val="1"/>
    </font>
    <font>
      <sz val="8"/>
      <name val="Calisto MT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sto MT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quotePrefix="1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14" fontId="2" fillId="0" borderId="0" xfId="0" quotePrefix="1" applyNumberFormat="1" applyFont="1" applyFill="1" applyBorder="1" applyAlignment="1">
      <alignment horizontal="right"/>
    </xf>
    <xf numFmtId="165" fontId="2" fillId="0" borderId="0" xfId="1" applyNumberFormat="1" applyFont="1" applyFill="1" applyBorder="1"/>
    <xf numFmtId="166" fontId="2" fillId="0" borderId="0" xfId="3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167" fontId="2" fillId="0" borderId="0" xfId="0" quotePrefix="1" applyNumberFormat="1" applyFont="1" applyFill="1" applyBorder="1" applyAlignment="1">
      <alignment horizontal="right"/>
    </xf>
    <xf numFmtId="0" fontId="2" fillId="0" borderId="2" xfId="0" quotePrefix="1" applyFont="1" applyFill="1" applyBorder="1"/>
    <xf numFmtId="0" fontId="2" fillId="0" borderId="2" xfId="0" applyFont="1" applyFill="1" applyBorder="1"/>
    <xf numFmtId="165" fontId="2" fillId="0" borderId="2" xfId="1" applyNumberFormat="1" applyFont="1" applyFill="1" applyBorder="1"/>
    <xf numFmtId="165" fontId="2" fillId="0" borderId="2" xfId="0" applyNumberFormat="1" applyFont="1" applyFill="1" applyBorder="1"/>
    <xf numFmtId="168" fontId="2" fillId="0" borderId="2" xfId="2" applyNumberFormat="1" applyFont="1" applyFill="1" applyBorder="1" applyAlignment="1">
      <alignment horizontal="right"/>
    </xf>
    <xf numFmtId="168" fontId="2" fillId="0" borderId="2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quotePrefix="1" applyNumberFormat="1" applyFont="1" applyFill="1" applyBorder="1"/>
    <xf numFmtId="10" fontId="2" fillId="0" borderId="0" xfId="3" applyNumberFormat="1" applyFont="1" applyFill="1" applyBorder="1"/>
    <xf numFmtId="0" fontId="2" fillId="0" borderId="3" xfId="0" applyFont="1" applyFill="1" applyBorder="1"/>
    <xf numFmtId="10" fontId="2" fillId="0" borderId="4" xfId="3" applyNumberFormat="1" applyFont="1" applyFill="1" applyBorder="1"/>
    <xf numFmtId="14" fontId="2" fillId="0" borderId="0" xfId="0" applyNumberFormat="1" applyFont="1" applyFill="1" applyBorder="1"/>
    <xf numFmtId="0" fontId="4" fillId="0" borderId="0" xfId="0" applyFont="1" applyFill="1" applyBorder="1"/>
    <xf numFmtId="165" fontId="2" fillId="0" borderId="0" xfId="0" applyNumberFormat="1" applyFont="1" applyFill="1"/>
    <xf numFmtId="0" fontId="6" fillId="0" borderId="0" xfId="0" applyFont="1" applyFill="1"/>
    <xf numFmtId="14" fontId="6" fillId="0" borderId="0" xfId="0" applyNumberFormat="1" applyFont="1" applyFill="1"/>
    <xf numFmtId="165" fontId="6" fillId="0" borderId="0" xfId="1" applyNumberFormat="1" applyFont="1" applyFill="1" applyAlignment="1">
      <alignment horizontal="center"/>
    </xf>
    <xf numFmtId="5" fontId="6" fillId="0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/>
    <xf numFmtId="0" fontId="6" fillId="0" borderId="0" xfId="0" applyFont="1"/>
    <xf numFmtId="165" fontId="6" fillId="0" borderId="0" xfId="0" applyNumberFormat="1" applyFont="1"/>
    <xf numFmtId="5" fontId="6" fillId="0" borderId="0" xfId="0" applyNumberFormat="1" applyFont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/>
    <xf numFmtId="5" fontId="7" fillId="0" borderId="0" xfId="0" applyNumberFormat="1" applyFont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165" fontId="8" fillId="0" borderId="0" xfId="0" applyNumberFormat="1" applyFont="1"/>
    <xf numFmtId="5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43" fontId="2" fillId="0" borderId="0" xfId="0" applyNumberFormat="1" applyFont="1"/>
    <xf numFmtId="0" fontId="9" fillId="0" borderId="0" xfId="0" applyFo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81"/>
  <sheetViews>
    <sheetView showGridLines="0" tabSelected="1" zoomScaleNormal="100" workbookViewId="0">
      <selection activeCell="N14" sqref="N14"/>
    </sheetView>
  </sheetViews>
  <sheetFormatPr defaultColWidth="9.1796875" defaultRowHeight="14" x14ac:dyDescent="0.3"/>
  <cols>
    <col min="1" max="1" width="37.81640625" style="2" customWidth="1"/>
    <col min="2" max="2" width="2.7265625" style="2" customWidth="1"/>
    <col min="3" max="4" width="12.7265625" style="2" customWidth="1"/>
    <col min="5" max="5" width="5.1796875" style="2" customWidth="1"/>
    <col min="6" max="6" width="10.1796875" style="2" customWidth="1"/>
    <col min="7" max="7" width="5.453125" style="2" customWidth="1"/>
    <col min="8" max="8" width="16" style="2" customWidth="1"/>
    <col min="9" max="9" width="5.1796875" style="2" customWidth="1"/>
    <col min="10" max="10" width="14.54296875" style="2" customWidth="1"/>
    <col min="11" max="11" width="1.453125" style="2" customWidth="1"/>
    <col min="12" max="12" width="13.81640625" style="2" bestFit="1" customWidth="1"/>
    <col min="13" max="16384" width="9.1796875" style="2"/>
  </cols>
  <sheetData>
    <row r="2" spans="1:12" x14ac:dyDescent="0.3">
      <c r="I2" s="58" t="s">
        <v>32</v>
      </c>
    </row>
    <row r="3" spans="1:12" x14ac:dyDescent="0.3">
      <c r="I3" s="58" t="s">
        <v>33</v>
      </c>
    </row>
    <row r="4" spans="1:12" x14ac:dyDescent="0.3">
      <c r="I4" s="58" t="s">
        <v>34</v>
      </c>
    </row>
    <row r="5" spans="1:12" x14ac:dyDescent="0.3">
      <c r="I5" s="58" t="s">
        <v>35</v>
      </c>
    </row>
    <row r="6" spans="1:12" x14ac:dyDescent="0.3">
      <c r="A6" s="1"/>
    </row>
    <row r="7" spans="1:12" x14ac:dyDescent="0.3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"/>
    </row>
    <row r="8" spans="1:12" x14ac:dyDescent="0.3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1"/>
      <c r="L8" s="3"/>
    </row>
    <row r="9" spans="1:12" x14ac:dyDescent="0.3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2" x14ac:dyDescent="0.3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2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x14ac:dyDescent="0.3">
      <c r="A12" s="5"/>
      <c r="B12" s="6"/>
      <c r="C12" s="6"/>
      <c r="D12" s="6"/>
      <c r="E12" s="6"/>
      <c r="F12" s="6"/>
      <c r="G12" s="6"/>
      <c r="H12" s="6"/>
      <c r="I12" s="1"/>
      <c r="J12" s="4" t="s">
        <v>3</v>
      </c>
      <c r="K12" s="7"/>
      <c r="L12" s="8"/>
    </row>
    <row r="13" spans="1:12" x14ac:dyDescent="0.3">
      <c r="A13" s="9"/>
      <c r="B13" s="6"/>
      <c r="C13" s="4" t="s">
        <v>4</v>
      </c>
      <c r="D13" s="4" t="s">
        <v>5</v>
      </c>
      <c r="E13" s="6"/>
      <c r="F13" s="4" t="s">
        <v>6</v>
      </c>
      <c r="G13" s="6"/>
      <c r="H13" s="4" t="s">
        <v>7</v>
      </c>
      <c r="I13" s="1"/>
      <c r="J13" s="4" t="s">
        <v>8</v>
      </c>
      <c r="K13" s="7"/>
      <c r="L13" s="10"/>
    </row>
    <row r="14" spans="1:12" x14ac:dyDescent="0.3">
      <c r="A14" s="11" t="s">
        <v>9</v>
      </c>
      <c r="B14" s="12"/>
      <c r="C14" s="11" t="s">
        <v>10</v>
      </c>
      <c r="D14" s="11" t="s">
        <v>10</v>
      </c>
      <c r="E14" s="12"/>
      <c r="F14" s="11" t="s">
        <v>11</v>
      </c>
      <c r="G14" s="12"/>
      <c r="H14" s="11" t="s">
        <v>12</v>
      </c>
      <c r="I14" s="13"/>
      <c r="J14" s="11" t="s">
        <v>13</v>
      </c>
      <c r="K14" s="14"/>
      <c r="L14" s="10"/>
    </row>
    <row r="15" spans="1:12" x14ac:dyDescent="0.3">
      <c r="A15" s="15"/>
      <c r="B15" s="6"/>
      <c r="C15" s="4"/>
      <c r="D15" s="4"/>
      <c r="E15" s="6"/>
      <c r="F15" s="4"/>
      <c r="G15" s="6"/>
      <c r="H15" s="4"/>
      <c r="I15" s="1"/>
      <c r="J15" s="4"/>
      <c r="K15" s="7"/>
      <c r="L15" s="8"/>
    </row>
    <row r="16" spans="1:12" x14ac:dyDescent="0.3">
      <c r="A16" s="16" t="s">
        <v>14</v>
      </c>
      <c r="B16" s="7"/>
      <c r="C16" s="17">
        <v>39022</v>
      </c>
      <c r="D16" s="17">
        <v>44501</v>
      </c>
      <c r="E16" s="18"/>
      <c r="F16" s="19">
        <v>6.0150000000000002E-2</v>
      </c>
      <c r="G16" s="20"/>
      <c r="H16" s="21">
        <v>16000000</v>
      </c>
      <c r="I16" s="7"/>
      <c r="J16" s="21">
        <f>ROUND(H16*F16,5)</f>
        <v>962400</v>
      </c>
      <c r="K16" s="7"/>
      <c r="L16" s="21"/>
    </row>
    <row r="17" spans="1:12" x14ac:dyDescent="0.3">
      <c r="A17" s="16" t="s">
        <v>15</v>
      </c>
      <c r="B17" s="7"/>
      <c r="C17" s="17">
        <v>38722</v>
      </c>
      <c r="D17" s="17">
        <v>46027</v>
      </c>
      <c r="E17" s="18"/>
      <c r="F17" s="19">
        <v>5.9200000000000003E-2</v>
      </c>
      <c r="G17" s="20"/>
      <c r="H17" s="21">
        <v>12375000</v>
      </c>
      <c r="I17" s="7"/>
      <c r="J17" s="21">
        <f t="shared" ref="J17:J23" si="0">ROUND(H17*F17,5)</f>
        <v>732600</v>
      </c>
      <c r="K17" s="7"/>
      <c r="L17" s="21"/>
    </row>
    <row r="18" spans="1:12" x14ac:dyDescent="0.3">
      <c r="A18" s="16" t="s">
        <v>16</v>
      </c>
      <c r="B18" s="7"/>
      <c r="C18" s="17">
        <v>40528</v>
      </c>
      <c r="D18" s="17">
        <v>47833</v>
      </c>
      <c r="E18" s="18"/>
      <c r="F18" s="19">
        <v>6.0199999999999997E-2</v>
      </c>
      <c r="G18" s="20"/>
      <c r="H18" s="21">
        <v>10000000</v>
      </c>
      <c r="I18" s="7"/>
      <c r="J18" s="21">
        <f t="shared" si="0"/>
        <v>602000</v>
      </c>
      <c r="K18" s="7"/>
      <c r="L18" s="21"/>
    </row>
    <row r="19" spans="1:12" x14ac:dyDescent="0.3">
      <c r="A19" s="16" t="s">
        <v>17</v>
      </c>
      <c r="B19" s="7"/>
      <c r="C19" s="17">
        <v>41281</v>
      </c>
      <c r="D19" s="17">
        <v>52238</v>
      </c>
      <c r="E19" s="18"/>
      <c r="F19" s="19">
        <v>5.7700000000000001E-2</v>
      </c>
      <c r="G19" s="20"/>
      <c r="H19" s="21">
        <v>20000000</v>
      </c>
      <c r="I19" s="7"/>
      <c r="J19" s="21">
        <f t="shared" si="0"/>
        <v>1154000</v>
      </c>
      <c r="K19" s="7"/>
      <c r="L19" s="21"/>
    </row>
    <row r="20" spans="1:12" x14ac:dyDescent="0.3">
      <c r="A20" s="16" t="s">
        <v>18</v>
      </c>
      <c r="B20" s="7"/>
      <c r="C20" s="17">
        <v>41631</v>
      </c>
      <c r="D20" s="17">
        <v>52588</v>
      </c>
      <c r="E20" s="18"/>
      <c r="F20" s="19">
        <v>6.2E-2</v>
      </c>
      <c r="G20" s="20"/>
      <c r="H20" s="21">
        <v>20000000</v>
      </c>
      <c r="I20" s="7"/>
      <c r="J20" s="21">
        <f t="shared" si="0"/>
        <v>1240000</v>
      </c>
      <c r="K20" s="7"/>
      <c r="L20" s="21"/>
    </row>
    <row r="21" spans="1:12" x14ac:dyDescent="0.3">
      <c r="A21" s="16" t="s">
        <v>19</v>
      </c>
      <c r="B21" s="7"/>
      <c r="C21" s="17">
        <v>41991</v>
      </c>
      <c r="D21" s="17">
        <v>52947</v>
      </c>
      <c r="E21" s="18"/>
      <c r="F21" s="19">
        <v>4.4299999999999999E-2</v>
      </c>
      <c r="G21" s="20"/>
      <c r="H21" s="21">
        <v>5000000</v>
      </c>
      <c r="I21" s="7"/>
      <c r="J21" s="21">
        <f t="shared" si="0"/>
        <v>221500</v>
      </c>
      <c r="K21" s="7"/>
      <c r="L21" s="21"/>
    </row>
    <row r="22" spans="1:12" x14ac:dyDescent="0.3">
      <c r="A22" s="16" t="s">
        <v>20</v>
      </c>
      <c r="B22" s="7"/>
      <c r="C22" s="17">
        <v>42643</v>
      </c>
      <c r="D22" s="17">
        <v>53600</v>
      </c>
      <c r="E22" s="18"/>
      <c r="F22" s="19">
        <v>3.8425000000000001E-2</v>
      </c>
      <c r="G22" s="20"/>
      <c r="H22" s="21">
        <v>31000000</v>
      </c>
      <c r="I22" s="7"/>
      <c r="J22" s="21">
        <f t="shared" si="0"/>
        <v>1191175</v>
      </c>
      <c r="K22" s="7"/>
      <c r="L22" s="21"/>
    </row>
    <row r="23" spans="1:12" x14ac:dyDescent="0.3">
      <c r="A23" s="16" t="s">
        <v>21</v>
      </c>
      <c r="B23" s="7"/>
      <c r="C23" s="17">
        <v>43465</v>
      </c>
      <c r="D23" s="17">
        <v>54423</v>
      </c>
      <c r="E23" s="18"/>
      <c r="F23" s="19">
        <v>4.6435999999999998E-2</v>
      </c>
      <c r="G23" s="20"/>
      <c r="H23" s="21">
        <v>13000000</v>
      </c>
      <c r="I23" s="7"/>
      <c r="J23" s="21">
        <f t="shared" si="0"/>
        <v>603668</v>
      </c>
      <c r="K23" s="7"/>
      <c r="L23" s="21"/>
    </row>
    <row r="24" spans="1:12" x14ac:dyDescent="0.3">
      <c r="A24" s="16" t="s">
        <v>22</v>
      </c>
      <c r="B24" s="7"/>
      <c r="C24" s="17">
        <v>43830</v>
      </c>
      <c r="D24" s="17">
        <v>54788</v>
      </c>
      <c r="E24" s="18"/>
      <c r="F24" s="19">
        <v>3.7484999999999997E-2</v>
      </c>
      <c r="G24" s="20"/>
      <c r="H24" s="21">
        <v>15000000</v>
      </c>
      <c r="I24" s="7"/>
      <c r="J24" s="21">
        <f>ROUND(H24*F24,5)</f>
        <v>562275</v>
      </c>
      <c r="K24" s="7"/>
      <c r="L24" s="21"/>
    </row>
    <row r="25" spans="1:12" x14ac:dyDescent="0.3">
      <c r="A25" s="16" t="s">
        <v>23</v>
      </c>
      <c r="B25" s="7"/>
      <c r="C25" s="17">
        <v>44012</v>
      </c>
      <c r="D25" s="17">
        <v>54969</v>
      </c>
      <c r="E25" s="18"/>
      <c r="F25" s="19">
        <v>3.1741999999999999E-2</v>
      </c>
      <c r="G25" s="20"/>
      <c r="H25" s="21">
        <v>12000000</v>
      </c>
      <c r="I25" s="7"/>
      <c r="J25" s="21">
        <f>ROUND(H25*F25,5)</f>
        <v>380904</v>
      </c>
      <c r="K25" s="7"/>
      <c r="L25" s="21"/>
    </row>
    <row r="26" spans="1:12" x14ac:dyDescent="0.3">
      <c r="A26" s="7"/>
      <c r="B26" s="7"/>
      <c r="C26" s="7"/>
      <c r="D26" s="22"/>
      <c r="E26" s="18"/>
      <c r="F26" s="19"/>
      <c r="G26" s="20"/>
      <c r="H26" s="21"/>
      <c r="I26" s="7"/>
      <c r="J26" s="21"/>
      <c r="K26" s="7"/>
      <c r="L26" s="21"/>
    </row>
    <row r="27" spans="1:12" x14ac:dyDescent="0.3">
      <c r="A27" s="23" t="s">
        <v>24</v>
      </c>
      <c r="B27" s="24"/>
      <c r="C27" s="24"/>
      <c r="D27" s="25"/>
      <c r="E27" s="25"/>
      <c r="F27" s="26"/>
      <c r="G27" s="26"/>
      <c r="H27" s="27">
        <f>SUM(H16:H26)</f>
        <v>154375000</v>
      </c>
      <c r="I27" s="24"/>
      <c r="J27" s="28">
        <f>SUM(J16:J26)</f>
        <v>7650522</v>
      </c>
      <c r="K27" s="29"/>
      <c r="L27" s="29"/>
    </row>
    <row r="28" spans="1:12" x14ac:dyDescent="0.3">
      <c r="A28" s="7"/>
      <c r="B28" s="7"/>
      <c r="C28" s="7"/>
      <c r="D28" s="18"/>
      <c r="E28" s="18"/>
      <c r="F28" s="20"/>
      <c r="G28" s="30"/>
      <c r="H28" s="20"/>
      <c r="I28" s="7"/>
      <c r="J28" s="31"/>
      <c r="K28" s="7"/>
      <c r="L28" s="7"/>
    </row>
    <row r="29" spans="1:12" x14ac:dyDescent="0.3">
      <c r="A29" s="1"/>
      <c r="B29" s="7"/>
      <c r="C29" s="7"/>
      <c r="D29" s="18"/>
      <c r="E29" s="18"/>
      <c r="F29" s="32" t="s">
        <v>1</v>
      </c>
      <c r="G29" s="24"/>
      <c r="H29" s="24"/>
      <c r="I29" s="24"/>
      <c r="J29" s="33">
        <f>ROUND(J27/H27,5)</f>
        <v>4.956E-2</v>
      </c>
      <c r="K29" s="1"/>
      <c r="L29" s="1"/>
    </row>
    <row r="30" spans="1:12" x14ac:dyDescent="0.3">
      <c r="A30" s="1"/>
      <c r="B30" s="7"/>
      <c r="C30" s="7"/>
      <c r="D30" s="18"/>
      <c r="E30" s="18"/>
      <c r="F30" s="7"/>
      <c r="G30" s="7"/>
      <c r="H30" s="7"/>
      <c r="I30" s="7"/>
      <c r="J30" s="31"/>
      <c r="K30" s="1"/>
      <c r="L30" s="1"/>
    </row>
    <row r="31" spans="1:12" x14ac:dyDescent="0.3">
      <c r="A31" s="16" t="s">
        <v>25</v>
      </c>
      <c r="B31" s="7"/>
      <c r="C31" s="34">
        <v>44377</v>
      </c>
      <c r="D31" s="17">
        <v>55334</v>
      </c>
      <c r="E31" s="18"/>
      <c r="F31" s="19">
        <v>3.9E-2</v>
      </c>
      <c r="G31" s="20"/>
      <c r="H31" s="21">
        <v>22000000</v>
      </c>
      <c r="I31" s="7"/>
      <c r="J31" s="21">
        <f>ROUND(H31*F31,5)</f>
        <v>858000</v>
      </c>
      <c r="K31" s="7"/>
      <c r="L31" s="21"/>
    </row>
    <row r="32" spans="1:12" x14ac:dyDescent="0.3">
      <c r="A32" s="1"/>
      <c r="B32" s="7"/>
      <c r="C32" s="7"/>
      <c r="D32" s="18"/>
      <c r="E32" s="18"/>
      <c r="F32" s="7"/>
      <c r="G32" s="7"/>
      <c r="H32" s="7"/>
      <c r="I32" s="7"/>
      <c r="J32" s="31"/>
      <c r="K32" s="1"/>
      <c r="L32" s="1"/>
    </row>
    <row r="33" spans="1:12" x14ac:dyDescent="0.3">
      <c r="A33" s="23" t="s">
        <v>26</v>
      </c>
      <c r="B33" s="24"/>
      <c r="C33" s="24"/>
      <c r="D33" s="25"/>
      <c r="E33" s="25"/>
      <c r="F33" s="26"/>
      <c r="G33" s="26"/>
      <c r="H33" s="27">
        <f>H27+SUM(H31:H32)</f>
        <v>176375000</v>
      </c>
      <c r="I33" s="24"/>
      <c r="J33" s="27">
        <f>J27+SUM(J31:J32)</f>
        <v>8508522</v>
      </c>
      <c r="K33" s="29"/>
      <c r="L33" s="29"/>
    </row>
    <row r="34" spans="1:12" x14ac:dyDescent="0.3">
      <c r="A34" s="35"/>
      <c r="B34" s="7"/>
      <c r="C34" s="7"/>
      <c r="D34" s="18"/>
      <c r="E34" s="18"/>
      <c r="F34" s="20"/>
      <c r="G34" s="36"/>
      <c r="H34" s="1"/>
      <c r="I34" s="1"/>
      <c r="J34" s="1"/>
      <c r="K34" s="1"/>
      <c r="L34" s="1"/>
    </row>
    <row r="35" spans="1:12" x14ac:dyDescent="0.3">
      <c r="A35" s="1"/>
      <c r="B35" s="7"/>
      <c r="C35" s="7"/>
      <c r="D35" s="18"/>
      <c r="E35" s="18"/>
      <c r="F35" s="32" t="s">
        <v>1</v>
      </c>
      <c r="G35" s="24"/>
      <c r="H35" s="24"/>
      <c r="I35" s="24"/>
      <c r="J35" s="33">
        <f>ROUND(J33/H33,5)</f>
        <v>4.8239999999999998E-2</v>
      </c>
      <c r="K35" s="1"/>
      <c r="L35" s="1"/>
    </row>
    <row r="36" spans="1:12" x14ac:dyDescent="0.3">
      <c r="A36" s="35"/>
      <c r="B36" s="7"/>
      <c r="C36" s="7"/>
      <c r="D36" s="18"/>
      <c r="E36" s="18"/>
      <c r="F36" s="20"/>
      <c r="G36" s="36"/>
      <c r="H36" s="1"/>
      <c r="I36" s="1"/>
      <c r="J36" s="1"/>
      <c r="K36" s="1"/>
      <c r="L36" s="1"/>
    </row>
    <row r="37" spans="1:12" x14ac:dyDescent="0.3">
      <c r="A37" s="16" t="s">
        <v>27</v>
      </c>
      <c r="B37" s="7"/>
      <c r="C37" s="34">
        <v>44469</v>
      </c>
      <c r="D37" s="17">
        <v>55426</v>
      </c>
      <c r="E37" s="18"/>
      <c r="F37" s="19">
        <v>3.9E-2</v>
      </c>
      <c r="G37" s="20"/>
      <c r="H37" s="21">
        <v>22000000</v>
      </c>
      <c r="I37" s="7"/>
      <c r="J37" s="21">
        <f>ROUND(H37*F37,5)</f>
        <v>858000</v>
      </c>
      <c r="K37" s="7"/>
      <c r="L37" s="21"/>
    </row>
    <row r="38" spans="1:12" x14ac:dyDescent="0.3">
      <c r="A38" s="16" t="str">
        <f>A16</f>
        <v>6.0150% Notes, due November 1, 2021</v>
      </c>
      <c r="B38" s="7"/>
      <c r="C38" s="17">
        <f>C16</f>
        <v>39022</v>
      </c>
      <c r="D38" s="17">
        <f>D16</f>
        <v>44501</v>
      </c>
      <c r="E38" s="18"/>
      <c r="F38" s="19">
        <f>F16</f>
        <v>6.0150000000000002E-2</v>
      </c>
      <c r="G38" s="20"/>
      <c r="H38" s="21">
        <f>-H16</f>
        <v>-16000000</v>
      </c>
      <c r="I38" s="7"/>
      <c r="J38" s="21">
        <f>ROUND(H38*F38,5)</f>
        <v>-962400</v>
      </c>
      <c r="K38" s="7"/>
      <c r="L38" s="21"/>
    </row>
    <row r="39" spans="1:12" x14ac:dyDescent="0.3">
      <c r="A39" s="16" t="s">
        <v>28</v>
      </c>
      <c r="B39" s="7"/>
      <c r="C39" s="34">
        <v>44651</v>
      </c>
      <c r="D39" s="17">
        <v>55609</v>
      </c>
      <c r="E39" s="18"/>
      <c r="F39" s="19">
        <v>0.04</v>
      </c>
      <c r="G39" s="20"/>
      <c r="H39" s="21">
        <v>16000000</v>
      </c>
      <c r="I39" s="7"/>
      <c r="J39" s="21">
        <f>ROUND(H39*F39,5)</f>
        <v>640000</v>
      </c>
      <c r="K39" s="7"/>
      <c r="L39" s="21"/>
    </row>
    <row r="40" spans="1:12" x14ac:dyDescent="0.3">
      <c r="A40" s="16" t="s">
        <v>29</v>
      </c>
      <c r="B40" s="7"/>
      <c r="C40" s="34">
        <v>44742</v>
      </c>
      <c r="D40" s="17">
        <v>55700</v>
      </c>
      <c r="E40" s="18"/>
      <c r="F40" s="19">
        <v>0.04</v>
      </c>
      <c r="G40" s="20"/>
      <c r="H40" s="21">
        <v>8000000</v>
      </c>
      <c r="I40" s="7"/>
      <c r="J40" s="21">
        <f>ROUND(H40*F40,5)</f>
        <v>320000</v>
      </c>
      <c r="K40" s="7"/>
      <c r="L40" s="21"/>
    </row>
    <row r="41" spans="1:12" x14ac:dyDescent="0.3">
      <c r="A41" s="35"/>
      <c r="B41" s="7"/>
      <c r="C41" s="7"/>
      <c r="D41" s="18"/>
      <c r="E41" s="18"/>
      <c r="F41" s="20"/>
      <c r="G41" s="36"/>
      <c r="H41" s="1"/>
      <c r="I41" s="1"/>
      <c r="J41" s="1"/>
      <c r="K41" s="1"/>
      <c r="L41" s="1"/>
    </row>
    <row r="42" spans="1:12" x14ac:dyDescent="0.3">
      <c r="A42" s="23" t="s">
        <v>30</v>
      </c>
      <c r="B42" s="24"/>
      <c r="C42" s="24"/>
      <c r="D42" s="25"/>
      <c r="E42" s="25"/>
      <c r="F42" s="26"/>
      <c r="G42" s="26"/>
      <c r="H42" s="27">
        <f>H33+SUM(H37:H41)</f>
        <v>206375000</v>
      </c>
      <c r="I42" s="24"/>
      <c r="J42" s="27">
        <f>J33+SUM(J37:J41)</f>
        <v>9364122</v>
      </c>
      <c r="K42" s="1"/>
      <c r="L42" s="1"/>
    </row>
    <row r="43" spans="1:12" x14ac:dyDescent="0.3">
      <c r="A43" s="35"/>
      <c r="B43" s="7"/>
      <c r="C43" s="7"/>
      <c r="D43" s="18"/>
      <c r="E43" s="18"/>
      <c r="F43" s="20"/>
      <c r="G43" s="36"/>
      <c r="H43" s="1"/>
      <c r="I43" s="1"/>
      <c r="J43" s="1"/>
      <c r="K43" s="1"/>
      <c r="L43" s="1"/>
    </row>
    <row r="44" spans="1:12" x14ac:dyDescent="0.3">
      <c r="A44" s="35"/>
      <c r="B44" s="7"/>
      <c r="C44" s="7"/>
      <c r="D44" s="18"/>
      <c r="E44" s="18"/>
      <c r="F44" s="32" t="s">
        <v>1</v>
      </c>
      <c r="G44" s="24"/>
      <c r="H44" s="24"/>
      <c r="I44" s="24"/>
      <c r="J44" s="33">
        <f>ROUND(J42/H42,5)</f>
        <v>4.5370000000000001E-2</v>
      </c>
      <c r="K44" s="1"/>
      <c r="L44" s="1"/>
    </row>
    <row r="45" spans="1:12" x14ac:dyDescent="0.3">
      <c r="A45" s="35"/>
      <c r="B45" s="7"/>
      <c r="C45" s="7"/>
      <c r="D45" s="18"/>
      <c r="E45" s="18"/>
      <c r="F45" s="20"/>
      <c r="G45" s="36"/>
      <c r="H45" s="1"/>
      <c r="I45" s="1"/>
      <c r="J45" s="1"/>
      <c r="K45" s="1"/>
      <c r="L45" s="1"/>
    </row>
    <row r="46" spans="1:12" x14ac:dyDescent="0.3">
      <c r="A46" s="35"/>
      <c r="B46" s="7"/>
      <c r="C46" s="7"/>
      <c r="D46" s="18"/>
      <c r="E46" s="18"/>
      <c r="F46" s="20"/>
      <c r="G46" s="36"/>
      <c r="H46" s="1"/>
      <c r="I46" s="1"/>
      <c r="J46" s="1"/>
      <c r="K46" s="1"/>
      <c r="L46" s="1"/>
    </row>
    <row r="47" spans="1:12" x14ac:dyDescent="0.3">
      <c r="A47" s="59" t="s">
        <v>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3"/>
    </row>
    <row r="48" spans="1:12" x14ac:dyDescent="0.3">
      <c r="A48" s="59" t="s">
        <v>1</v>
      </c>
      <c r="B48" s="59"/>
      <c r="C48" s="59"/>
      <c r="D48" s="59"/>
      <c r="E48" s="59"/>
      <c r="F48" s="59"/>
      <c r="G48" s="59"/>
      <c r="H48" s="59"/>
      <c r="I48" s="59"/>
      <c r="J48" s="59"/>
      <c r="K48" s="1"/>
      <c r="L48" s="3"/>
    </row>
    <row r="49" spans="1:12" x14ac:dyDescent="0.3">
      <c r="A49" s="59" t="s">
        <v>31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2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2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2" x14ac:dyDescent="0.3">
      <c r="A52" s="5"/>
      <c r="B52" s="6"/>
      <c r="C52" s="6"/>
      <c r="D52" s="6"/>
      <c r="E52" s="6"/>
      <c r="F52" s="6"/>
      <c r="G52" s="6"/>
      <c r="H52" s="6"/>
      <c r="I52" s="1"/>
      <c r="J52" s="4" t="s">
        <v>3</v>
      </c>
      <c r="K52" s="7"/>
      <c r="L52" s="8"/>
    </row>
    <row r="53" spans="1:12" x14ac:dyDescent="0.3">
      <c r="A53" s="9"/>
      <c r="B53" s="6"/>
      <c r="C53" s="4" t="s">
        <v>4</v>
      </c>
      <c r="D53" s="4" t="s">
        <v>5</v>
      </c>
      <c r="E53" s="6"/>
      <c r="F53" s="4" t="s">
        <v>6</v>
      </c>
      <c r="G53" s="6"/>
      <c r="H53" s="4" t="s">
        <v>7</v>
      </c>
      <c r="I53" s="1"/>
      <c r="J53" s="4" t="s">
        <v>8</v>
      </c>
      <c r="K53" s="7"/>
      <c r="L53" s="10"/>
    </row>
    <row r="54" spans="1:12" x14ac:dyDescent="0.3">
      <c r="A54" s="11" t="s">
        <v>9</v>
      </c>
      <c r="B54" s="12"/>
      <c r="C54" s="11" t="s">
        <v>10</v>
      </c>
      <c r="D54" s="11" t="s">
        <v>10</v>
      </c>
      <c r="E54" s="12"/>
      <c r="F54" s="11" t="s">
        <v>11</v>
      </c>
      <c r="G54" s="12"/>
      <c r="H54" s="11" t="s">
        <v>12</v>
      </c>
      <c r="I54" s="13"/>
      <c r="J54" s="11" t="s">
        <v>13</v>
      </c>
      <c r="K54" s="14"/>
      <c r="L54" s="10"/>
    </row>
    <row r="55" spans="1:12" x14ac:dyDescent="0.3">
      <c r="A55" s="15"/>
      <c r="B55" s="6"/>
      <c r="C55" s="6"/>
      <c r="D55" s="4"/>
      <c r="E55" s="6"/>
      <c r="F55" s="4"/>
      <c r="G55" s="6"/>
      <c r="H55" s="4"/>
      <c r="I55" s="1"/>
      <c r="J55" s="4"/>
      <c r="K55" s="7"/>
      <c r="L55" s="8"/>
    </row>
    <row r="56" spans="1:12" x14ac:dyDescent="0.3">
      <c r="A56" s="16" t="str">
        <f>A17</f>
        <v>5.9200% Notes, due January 5, 2026</v>
      </c>
      <c r="B56" s="7"/>
      <c r="C56" s="17">
        <f t="shared" ref="C56:D64" si="1">C17</f>
        <v>38722</v>
      </c>
      <c r="D56" s="17">
        <f t="shared" si="1"/>
        <v>46027</v>
      </c>
      <c r="E56" s="18"/>
      <c r="F56" s="19">
        <f t="shared" ref="F56:F64" si="2">F17</f>
        <v>5.9200000000000003E-2</v>
      </c>
      <c r="G56" s="20"/>
      <c r="H56" s="21">
        <f t="shared" ref="H56:H64" si="3">H17</f>
        <v>12375000</v>
      </c>
      <c r="I56" s="7"/>
      <c r="J56" s="21">
        <f>ROUND(H56*F56,5)</f>
        <v>732600</v>
      </c>
      <c r="K56" s="7"/>
      <c r="L56" s="21"/>
    </row>
    <row r="57" spans="1:12" x14ac:dyDescent="0.3">
      <c r="A57" s="16" t="str">
        <f t="shared" ref="A57:A64" si="4">A18</f>
        <v>6.0200% Notes, due December 16, 2030</v>
      </c>
      <c r="B57" s="7"/>
      <c r="C57" s="17">
        <f t="shared" si="1"/>
        <v>40528</v>
      </c>
      <c r="D57" s="17">
        <f t="shared" si="1"/>
        <v>47833</v>
      </c>
      <c r="E57" s="18"/>
      <c r="F57" s="19">
        <f t="shared" si="2"/>
        <v>6.0199999999999997E-2</v>
      </c>
      <c r="G57" s="20"/>
      <c r="H57" s="21">
        <f t="shared" si="3"/>
        <v>10000000</v>
      </c>
      <c r="I57" s="7"/>
      <c r="J57" s="21">
        <f t="shared" ref="J57:J68" si="5">ROUND(H57*F57,5)</f>
        <v>602000</v>
      </c>
      <c r="K57" s="7"/>
      <c r="L57" s="21"/>
    </row>
    <row r="58" spans="1:12" x14ac:dyDescent="0.3">
      <c r="A58" s="16" t="str">
        <f t="shared" si="4"/>
        <v>5.7700% Notes, due January 7, 2043</v>
      </c>
      <c r="B58" s="7"/>
      <c r="C58" s="17">
        <f t="shared" si="1"/>
        <v>41281</v>
      </c>
      <c r="D58" s="17">
        <f t="shared" si="1"/>
        <v>52238</v>
      </c>
      <c r="E58" s="18"/>
      <c r="F58" s="19">
        <f t="shared" si="2"/>
        <v>5.7700000000000001E-2</v>
      </c>
      <c r="G58" s="20"/>
      <c r="H58" s="21">
        <f t="shared" si="3"/>
        <v>20000000</v>
      </c>
      <c r="I58" s="7"/>
      <c r="J58" s="21">
        <f t="shared" si="5"/>
        <v>1154000</v>
      </c>
      <c r="K58" s="7"/>
      <c r="L58" s="21"/>
    </row>
    <row r="59" spans="1:12" x14ac:dyDescent="0.3">
      <c r="A59" s="16" t="str">
        <f t="shared" si="4"/>
        <v>6.2000% Notes, due December 23, 2043</v>
      </c>
      <c r="B59" s="7"/>
      <c r="C59" s="17">
        <f t="shared" si="1"/>
        <v>41631</v>
      </c>
      <c r="D59" s="17">
        <f t="shared" si="1"/>
        <v>52588</v>
      </c>
      <c r="E59" s="18"/>
      <c r="F59" s="19">
        <f t="shared" si="2"/>
        <v>6.2E-2</v>
      </c>
      <c r="G59" s="20"/>
      <c r="H59" s="21">
        <f t="shared" si="3"/>
        <v>20000000</v>
      </c>
      <c r="I59" s="7"/>
      <c r="J59" s="21">
        <f t="shared" si="5"/>
        <v>1240000</v>
      </c>
      <c r="K59" s="7"/>
      <c r="L59" s="21"/>
    </row>
    <row r="60" spans="1:12" x14ac:dyDescent="0.3">
      <c r="A60" s="16" t="str">
        <f t="shared" si="4"/>
        <v>4.4300% Notes, due December 16, 2044</v>
      </c>
      <c r="B60" s="7"/>
      <c r="C60" s="17">
        <f t="shared" si="1"/>
        <v>41991</v>
      </c>
      <c r="D60" s="17">
        <f t="shared" si="1"/>
        <v>52947</v>
      </c>
      <c r="E60" s="18"/>
      <c r="F60" s="19">
        <f t="shared" si="2"/>
        <v>4.4299999999999999E-2</v>
      </c>
      <c r="G60" s="20"/>
      <c r="H60" s="21">
        <f t="shared" si="3"/>
        <v>5000000</v>
      </c>
      <c r="I60" s="7"/>
      <c r="J60" s="21">
        <f t="shared" si="5"/>
        <v>221500</v>
      </c>
      <c r="K60" s="7"/>
      <c r="L60" s="21"/>
    </row>
    <row r="61" spans="1:12" x14ac:dyDescent="0.3">
      <c r="A61" s="16" t="str">
        <f t="shared" si="4"/>
        <v>3.8425% Notes, due September 30, 2046</v>
      </c>
      <c r="B61" s="7"/>
      <c r="C61" s="17">
        <f t="shared" si="1"/>
        <v>42643</v>
      </c>
      <c r="D61" s="17">
        <f t="shared" si="1"/>
        <v>53600</v>
      </c>
      <c r="E61" s="18"/>
      <c r="F61" s="19">
        <f t="shared" si="2"/>
        <v>3.8425000000000001E-2</v>
      </c>
      <c r="G61" s="20"/>
      <c r="H61" s="21">
        <f t="shared" si="3"/>
        <v>31000000</v>
      </c>
      <c r="I61" s="7"/>
      <c r="J61" s="21">
        <f t="shared" si="5"/>
        <v>1191175</v>
      </c>
      <c r="K61" s="7"/>
      <c r="L61" s="21"/>
    </row>
    <row r="62" spans="1:12" x14ac:dyDescent="0.3">
      <c r="A62" s="16" t="str">
        <f t="shared" si="4"/>
        <v>4.6436% Notes, due December 31, 2048</v>
      </c>
      <c r="B62" s="7"/>
      <c r="C62" s="17">
        <f t="shared" si="1"/>
        <v>43465</v>
      </c>
      <c r="D62" s="17">
        <f t="shared" si="1"/>
        <v>54423</v>
      </c>
      <c r="E62" s="18"/>
      <c r="F62" s="19">
        <f t="shared" si="2"/>
        <v>4.6435999999999998E-2</v>
      </c>
      <c r="G62" s="20"/>
      <c r="H62" s="21">
        <f t="shared" si="3"/>
        <v>13000000</v>
      </c>
      <c r="I62" s="7"/>
      <c r="J62" s="21">
        <f t="shared" si="5"/>
        <v>603668</v>
      </c>
      <c r="K62" s="7"/>
      <c r="L62" s="21"/>
    </row>
    <row r="63" spans="1:12" x14ac:dyDescent="0.3">
      <c r="A63" s="16" t="str">
        <f t="shared" si="4"/>
        <v>3.7485% Notes, due December 31, 2049</v>
      </c>
      <c r="B63" s="7"/>
      <c r="C63" s="17">
        <f t="shared" si="1"/>
        <v>43830</v>
      </c>
      <c r="D63" s="17">
        <f t="shared" si="1"/>
        <v>54788</v>
      </c>
      <c r="E63" s="18"/>
      <c r="F63" s="19">
        <f t="shared" si="2"/>
        <v>3.7484999999999997E-2</v>
      </c>
      <c r="G63" s="20"/>
      <c r="H63" s="21">
        <f t="shared" si="3"/>
        <v>15000000</v>
      </c>
      <c r="I63" s="7"/>
      <c r="J63" s="21">
        <f t="shared" si="5"/>
        <v>562275</v>
      </c>
      <c r="K63" s="7"/>
      <c r="L63" s="21"/>
    </row>
    <row r="64" spans="1:12" x14ac:dyDescent="0.3">
      <c r="A64" s="16" t="str">
        <f t="shared" si="4"/>
        <v>3.1742% Notes, due June 30, 2050</v>
      </c>
      <c r="B64" s="7"/>
      <c r="C64" s="17">
        <f t="shared" si="1"/>
        <v>44012</v>
      </c>
      <c r="D64" s="17">
        <f t="shared" si="1"/>
        <v>54969</v>
      </c>
      <c r="E64" s="18"/>
      <c r="F64" s="19">
        <f t="shared" si="2"/>
        <v>3.1741999999999999E-2</v>
      </c>
      <c r="G64" s="20"/>
      <c r="H64" s="21">
        <f t="shared" si="3"/>
        <v>12000000</v>
      </c>
      <c r="I64" s="7"/>
      <c r="J64" s="21">
        <f t="shared" si="5"/>
        <v>380904</v>
      </c>
      <c r="K64" s="7"/>
      <c r="L64" s="21"/>
    </row>
    <row r="65" spans="1:13" x14ac:dyDescent="0.3">
      <c r="A65" s="16" t="str">
        <f>A31</f>
        <v>3.9000% Notes, due June 30, 2051</v>
      </c>
      <c r="B65" s="7"/>
      <c r="C65" s="17">
        <f>C31</f>
        <v>44377</v>
      </c>
      <c r="D65" s="17">
        <f>D31</f>
        <v>55334</v>
      </c>
      <c r="E65" s="18"/>
      <c r="F65" s="19">
        <f>F31</f>
        <v>3.9E-2</v>
      </c>
      <c r="G65" s="20"/>
      <c r="H65" s="21">
        <f>H31</f>
        <v>22000000</v>
      </c>
      <c r="I65" s="7"/>
      <c r="J65" s="21">
        <f t="shared" si="5"/>
        <v>858000</v>
      </c>
      <c r="K65" s="7"/>
      <c r="L65" s="21"/>
    </row>
    <row r="66" spans="1:13" x14ac:dyDescent="0.3">
      <c r="A66" s="16" t="str">
        <f>A37</f>
        <v>3.9000% Notes, due September 30, 2051</v>
      </c>
      <c r="B66" s="7"/>
      <c r="C66" s="17">
        <f>C37</f>
        <v>44469</v>
      </c>
      <c r="D66" s="17">
        <f>D37</f>
        <v>55426</v>
      </c>
      <c r="E66" s="18"/>
      <c r="F66" s="19">
        <f>F37</f>
        <v>3.9E-2</v>
      </c>
      <c r="G66" s="20"/>
      <c r="H66" s="21">
        <f>H37</f>
        <v>22000000</v>
      </c>
      <c r="I66" s="7"/>
      <c r="J66" s="21">
        <f>ROUND(H66*F66,5)</f>
        <v>858000</v>
      </c>
      <c r="K66" s="7"/>
      <c r="L66" s="21"/>
    </row>
    <row r="67" spans="1:13" x14ac:dyDescent="0.3">
      <c r="A67" s="16" t="str">
        <f>A39</f>
        <v>4.0000% Notes, due March 31, 2052</v>
      </c>
      <c r="B67" s="7"/>
      <c r="C67" s="17">
        <f>C39</f>
        <v>44651</v>
      </c>
      <c r="D67" s="17">
        <f>D39</f>
        <v>55609</v>
      </c>
      <c r="E67" s="18"/>
      <c r="F67" s="19">
        <f>F39</f>
        <v>0.04</v>
      </c>
      <c r="G67" s="20"/>
      <c r="H67" s="21">
        <f>H39*9/13</f>
        <v>11076923.076923076</v>
      </c>
      <c r="I67" s="7"/>
      <c r="J67" s="21">
        <f>ROUND(H67*F67,5)</f>
        <v>443076.92307999998</v>
      </c>
      <c r="K67" s="7"/>
      <c r="L67" s="21"/>
    </row>
    <row r="68" spans="1:13" x14ac:dyDescent="0.3">
      <c r="A68" s="16" t="str">
        <f>A40</f>
        <v>4.0000% Notes, due June 30, 2052</v>
      </c>
      <c r="B68" s="7"/>
      <c r="C68" s="17">
        <f>C40</f>
        <v>44742</v>
      </c>
      <c r="D68" s="17">
        <f>D40</f>
        <v>55700</v>
      </c>
      <c r="E68" s="18"/>
      <c r="F68" s="19">
        <f>F40</f>
        <v>0.04</v>
      </c>
      <c r="G68" s="20"/>
      <c r="H68" s="21">
        <f>H40*6/13</f>
        <v>3692307.6923076925</v>
      </c>
      <c r="I68" s="7"/>
      <c r="J68" s="21">
        <f t="shared" si="5"/>
        <v>147692.30768999999</v>
      </c>
      <c r="K68" s="7"/>
      <c r="L68" s="21"/>
    </row>
    <row r="69" spans="1:13" x14ac:dyDescent="0.3">
      <c r="A69" s="16"/>
      <c r="B69" s="7"/>
      <c r="C69" s="7"/>
      <c r="D69" s="17"/>
      <c r="E69" s="18"/>
      <c r="F69" s="19"/>
      <c r="G69" s="20"/>
      <c r="H69" s="21"/>
      <c r="I69" s="7"/>
      <c r="J69" s="21"/>
      <c r="K69" s="7"/>
      <c r="L69" s="21"/>
    </row>
    <row r="70" spans="1:13" x14ac:dyDescent="0.3">
      <c r="A70" s="7"/>
      <c r="B70" s="7"/>
      <c r="C70" s="7"/>
      <c r="D70" s="22"/>
      <c r="E70" s="18"/>
      <c r="F70" s="19"/>
      <c r="G70" s="20"/>
      <c r="H70" s="21"/>
      <c r="I70" s="7"/>
      <c r="J70" s="21"/>
      <c r="K70" s="7"/>
      <c r="L70" s="21"/>
    </row>
    <row r="71" spans="1:13" x14ac:dyDescent="0.3">
      <c r="A71" s="23" t="s">
        <v>31</v>
      </c>
      <c r="B71" s="24"/>
      <c r="C71" s="24"/>
      <c r="D71" s="25"/>
      <c r="E71" s="25"/>
      <c r="F71" s="26"/>
      <c r="G71" s="26"/>
      <c r="H71" s="27">
        <f>SUM(H56:H70)</f>
        <v>197144230.76923075</v>
      </c>
      <c r="I71" s="24"/>
      <c r="J71" s="28">
        <f>SUM(J56:J70)</f>
        <v>8994891.2307699993</v>
      </c>
      <c r="K71" s="29"/>
      <c r="L71" s="29"/>
    </row>
    <row r="72" spans="1:13" x14ac:dyDescent="0.3">
      <c r="A72" s="7"/>
      <c r="B72" s="7"/>
      <c r="C72" s="7"/>
      <c r="D72" s="18"/>
      <c r="E72" s="18"/>
      <c r="F72" s="20"/>
      <c r="G72" s="30"/>
      <c r="H72" s="20"/>
      <c r="I72" s="7"/>
      <c r="J72" s="31"/>
      <c r="K72" s="7"/>
      <c r="L72" s="7"/>
    </row>
    <row r="73" spans="1:13" s="1" customFormat="1" x14ac:dyDescent="0.3">
      <c r="B73" s="7"/>
      <c r="C73" s="7"/>
      <c r="D73" s="18"/>
      <c r="E73" s="18"/>
      <c r="F73" s="32" t="s">
        <v>1</v>
      </c>
      <c r="G73" s="24"/>
      <c r="H73" s="24"/>
      <c r="I73" s="24"/>
      <c r="J73" s="33">
        <f>ROUND(J71/H71,5)</f>
        <v>4.5629999999999997E-2</v>
      </c>
    </row>
    <row r="74" spans="1:13" x14ac:dyDescent="0.3">
      <c r="A74" s="35"/>
      <c r="B74" s="7"/>
      <c r="C74" s="7"/>
      <c r="D74" s="18"/>
      <c r="E74" s="18"/>
      <c r="F74" s="20"/>
      <c r="G74" s="36"/>
      <c r="H74" s="1"/>
      <c r="I74" s="1"/>
      <c r="J74" s="1"/>
      <c r="K74" s="1"/>
      <c r="L74" s="1"/>
    </row>
    <row r="75" spans="1:13" x14ac:dyDescent="0.3">
      <c r="A75" s="1"/>
      <c r="B75" s="37"/>
      <c r="C75" s="37"/>
      <c r="D75" s="38"/>
      <c r="E75" s="38"/>
      <c r="F75" s="1"/>
      <c r="G75" s="1"/>
      <c r="H75" s="39"/>
      <c r="I75" s="40"/>
      <c r="J75" s="41"/>
      <c r="K75" s="42"/>
      <c r="L75" s="1"/>
      <c r="M75" s="43"/>
    </row>
    <row r="76" spans="1:13" x14ac:dyDescent="0.3">
      <c r="A76" s="44"/>
      <c r="B76" s="44"/>
      <c r="C76" s="44"/>
      <c r="D76" s="45"/>
      <c r="E76" s="44"/>
      <c r="H76" s="46"/>
      <c r="I76" s="47"/>
      <c r="J76" s="44"/>
      <c r="K76" s="48"/>
      <c r="M76" s="43"/>
    </row>
    <row r="77" spans="1:13" x14ac:dyDescent="0.3">
      <c r="A77" s="49"/>
      <c r="B77" s="49"/>
      <c r="C77" s="49"/>
      <c r="D77" s="49"/>
      <c r="E77" s="49"/>
      <c r="H77" s="50"/>
      <c r="I77" s="51"/>
      <c r="J77" s="49"/>
      <c r="K77" s="52"/>
    </row>
    <row r="78" spans="1:13" ht="14.5" x14ac:dyDescent="0.35">
      <c r="D78" s="53"/>
      <c r="E78" s="53"/>
      <c r="F78" s="53"/>
      <c r="H78" s="53"/>
      <c r="L78" s="44"/>
    </row>
    <row r="79" spans="1:13" ht="14.5" x14ac:dyDescent="0.35">
      <c r="D79" s="54"/>
      <c r="E79" s="53"/>
      <c r="F79" s="53"/>
      <c r="G79" s="53"/>
      <c r="H79" s="54"/>
      <c r="I79" s="55"/>
      <c r="J79" s="53"/>
      <c r="K79" s="56"/>
    </row>
    <row r="81" spans="4:8" x14ac:dyDescent="0.3">
      <c r="D81" s="57"/>
      <c r="H81" s="57"/>
    </row>
  </sheetData>
  <mergeCells count="8">
    <mergeCell ref="A49:K49"/>
    <mergeCell ref="A50:K50"/>
    <mergeCell ref="A7:K7"/>
    <mergeCell ref="A8:J8"/>
    <mergeCell ref="A9:K9"/>
    <mergeCell ref="A10:K10"/>
    <mergeCell ref="A47:K47"/>
    <mergeCell ref="A48:J48"/>
  </mergeCells>
  <pageMargins left="1.45" right="0.2" top="0.5" bottom="0.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Embed. Cost of Debt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\ Anthony \ James</dc:creator>
  <cp:lastModifiedBy>Ryan \ John</cp:lastModifiedBy>
  <dcterms:created xsi:type="dcterms:W3CDTF">2021-07-14T19:33:44Z</dcterms:created>
  <dcterms:modified xsi:type="dcterms:W3CDTF">2021-08-17T00:58:39Z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