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937117\AppData\Local\Temp\278\notes9E8BB0\"/>
    </mc:Choice>
  </mc:AlternateContent>
  <bookViews>
    <workbookView xWindow="-105" yWindow="-105" windowWidth="23250" windowHeight="14010"/>
  </bookViews>
  <sheets>
    <sheet name="Page 1" sheetId="1" r:id="rId1"/>
    <sheet name="Page 2" sheetId="2" r:id="rId2"/>
    <sheet name="Page 3" sheetId="4" r:id="rId3"/>
    <sheet name="Page 4" sheetId="6" r:id="rId4"/>
    <sheet name="Page 5" sheetId="11" r:id="rId5"/>
    <sheet name="Page 6" sheetId="7" r:id="rId6"/>
    <sheet name="Page 7" sheetId="9" r:id="rId7"/>
    <sheet name="Page 8" sheetId="10" r:id="rId8"/>
    <sheet name="Page 9" sheetId="12" r:id="rId9"/>
    <sheet name="Page 10" sheetId="13" r:id="rId10"/>
    <sheet name="Support Only" sheetId="16" r:id="rId11"/>
  </sheets>
  <externalReferences>
    <externalReference r:id="rId12"/>
  </externalReferences>
  <definedNames>
    <definedName name="_xlnm.Print_Area" localSheetId="2">'Page 3'!$A$1:$M$32</definedName>
    <definedName name="_xlnm.Print_Area" localSheetId="4">'Page 5'!$A$1:$D$50</definedName>
    <definedName name="_xlnm.Print_Area" localSheetId="5">'Page 6'!$A$1:$O$59</definedName>
  </definedNames>
  <calcPr calcId="152511"/>
</workbook>
</file>

<file path=xl/calcChain.xml><?xml version="1.0" encoding="utf-8"?>
<calcChain xmlns="http://schemas.openxmlformats.org/spreadsheetml/2006/main">
  <c r="E29" i="2" l="1"/>
  <c r="C29" i="2"/>
  <c r="C13" i="12"/>
  <c r="E27" i="4"/>
  <c r="E37" i="16" l="1"/>
  <c r="C30" i="11" l="1"/>
  <c r="D27" i="4"/>
  <c r="G27" i="4"/>
  <c r="K27" i="4" s="1"/>
  <c r="H27" i="4"/>
  <c r="I27" i="4"/>
  <c r="C27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O57" i="7" l="1"/>
  <c r="M57" i="7"/>
  <c r="K13" i="4" l="1"/>
  <c r="L13" i="4"/>
  <c r="M13" i="4"/>
  <c r="E35" i="2"/>
  <c r="C35" i="2"/>
  <c r="C25" i="11"/>
  <c r="E34" i="2" l="1"/>
  <c r="C34" i="2"/>
  <c r="C16" i="6"/>
  <c r="C37" i="16" l="1"/>
  <c r="E38" i="16" l="1"/>
  <c r="C26" i="11" s="1"/>
  <c r="C27" i="11" s="1"/>
  <c r="C32" i="11" s="1"/>
  <c r="L27" i="4"/>
  <c r="C12" i="1" s="1"/>
  <c r="M27" i="4"/>
  <c r="E20" i="2" l="1"/>
  <c r="C9" i="12" l="1"/>
  <c r="C8" i="9"/>
  <c r="C8" i="1"/>
  <c r="C14" i="1" s="1"/>
  <c r="C19" i="9" l="1"/>
  <c r="C20" i="2"/>
  <c r="C19" i="1" l="1"/>
  <c r="C21" i="1" s="1"/>
  <c r="C22" i="10" l="1"/>
  <c r="C17" i="11" l="1"/>
  <c r="C54" i="7"/>
  <c r="K50" i="7"/>
  <c r="C53" i="7"/>
  <c r="K49" i="7"/>
  <c r="C52" i="7"/>
  <c r="K48" i="7"/>
  <c r="C51" i="7"/>
  <c r="K47" i="7"/>
  <c r="C50" i="7"/>
  <c r="K46" i="7"/>
  <c r="C49" i="7"/>
  <c r="K45" i="7"/>
  <c r="C48" i="7"/>
  <c r="K44" i="7"/>
  <c r="C47" i="7"/>
  <c r="K43" i="7"/>
  <c r="C46" i="7"/>
  <c r="K42" i="7"/>
  <c r="C45" i="7"/>
  <c r="K41" i="7"/>
  <c r="C44" i="7"/>
  <c r="K40" i="7"/>
  <c r="C43" i="7"/>
  <c r="K39" i="7"/>
  <c r="C42" i="7"/>
  <c r="K38" i="7"/>
  <c r="C41" i="7"/>
  <c r="K37" i="7"/>
  <c r="C40" i="7"/>
  <c r="K36" i="7"/>
  <c r="C39" i="7"/>
  <c r="K35" i="7"/>
  <c r="C38" i="7"/>
  <c r="K34" i="7"/>
  <c r="C37" i="7"/>
  <c r="K33" i="7"/>
  <c r="C36" i="7"/>
  <c r="K32" i="7"/>
  <c r="C35" i="7"/>
  <c r="K31" i="7"/>
  <c r="C34" i="7"/>
  <c r="K30" i="7"/>
  <c r="C33" i="7"/>
  <c r="K29" i="7"/>
  <c r="C32" i="7"/>
  <c r="K28" i="7"/>
  <c r="C31" i="7"/>
  <c r="K27" i="7"/>
  <c r="C30" i="7"/>
  <c r="K26" i="7"/>
  <c r="C29" i="7"/>
  <c r="K25" i="7"/>
  <c r="C28" i="7"/>
  <c r="K24" i="7"/>
  <c r="C27" i="7"/>
  <c r="K23" i="7"/>
  <c r="C26" i="7"/>
  <c r="K22" i="7"/>
  <c r="C25" i="7"/>
  <c r="K21" i="7"/>
  <c r="C24" i="7"/>
  <c r="K20" i="7"/>
  <c r="C23" i="7"/>
  <c r="K19" i="7"/>
  <c r="C22" i="7"/>
  <c r="K18" i="7"/>
  <c r="C21" i="7"/>
  <c r="K17" i="7"/>
  <c r="C20" i="7"/>
  <c r="K16" i="7"/>
  <c r="C19" i="7"/>
  <c r="K15" i="7"/>
  <c r="C18" i="7"/>
  <c r="K14" i="7"/>
  <c r="C17" i="7"/>
  <c r="K13" i="7"/>
  <c r="C16" i="7"/>
  <c r="K12" i="7"/>
  <c r="C15" i="7"/>
  <c r="K11" i="7"/>
  <c r="C14" i="7"/>
  <c r="K10" i="7"/>
  <c r="C13" i="7"/>
  <c r="C57" i="7"/>
  <c r="C12" i="7"/>
  <c r="C56" i="7"/>
  <c r="C11" i="7"/>
  <c r="C55" i="7"/>
  <c r="C10" i="7"/>
  <c r="K57" i="7" l="1"/>
  <c r="C13" i="11" s="1"/>
  <c r="C19" i="11" s="1"/>
  <c r="C34" i="11" s="1"/>
  <c r="C26" i="9" l="1"/>
  <c r="C24" i="6"/>
  <c r="C26" i="6" s="1"/>
  <c r="C29" i="6" s="1"/>
  <c r="C26" i="1" l="1"/>
  <c r="C33" i="6"/>
  <c r="C22" i="13" l="1"/>
  <c r="C14" i="10" l="1"/>
  <c r="C10" i="10"/>
  <c r="C16" i="10" l="1"/>
  <c r="C25" i="1" l="1"/>
  <c r="C27" i="1" s="1"/>
  <c r="C30" i="1" s="1"/>
  <c r="C3" i="13" l="1"/>
  <c r="C1" i="13"/>
  <c r="C3" i="12"/>
  <c r="C1" i="12"/>
  <c r="C3" i="10"/>
  <c r="C1" i="10"/>
  <c r="C3" i="9"/>
  <c r="C1" i="9"/>
  <c r="C3" i="11"/>
  <c r="C1" i="11"/>
  <c r="C3" i="6"/>
  <c r="C1" i="6"/>
  <c r="M3" i="4"/>
  <c r="M1" i="4"/>
  <c r="F3" i="2"/>
  <c r="F1" i="2"/>
  <c r="C24" i="10" l="1"/>
  <c r="C26" i="10" s="1"/>
  <c r="C29" i="10" l="1"/>
  <c r="C33" i="10" s="1"/>
  <c r="C15" i="12"/>
  <c r="C14" i="13"/>
  <c r="C10" i="13"/>
  <c r="C16" i="13" l="1"/>
  <c r="C12" i="9"/>
  <c r="C14" i="9" s="1"/>
  <c r="C21" i="9" s="1"/>
  <c r="C25" i="9" l="1"/>
  <c r="C27" i="9" s="1"/>
  <c r="C30" i="9" s="1"/>
  <c r="C24" i="13" l="1"/>
  <c r="C26" i="13" s="1"/>
  <c r="C29" i="13" l="1"/>
  <c r="C33" i="13" l="1"/>
  <c r="C19" i="12" s="1"/>
  <c r="C20" i="12" s="1"/>
  <c r="C23" i="12" s="1"/>
</calcChain>
</file>

<file path=xl/sharedStrings.xml><?xml version="1.0" encoding="utf-8"?>
<sst xmlns="http://schemas.openxmlformats.org/spreadsheetml/2006/main" count="381" uniqueCount="257">
  <si>
    <t>Risk Premium Method (RPM)</t>
  </si>
  <si>
    <t>Gas LDC Group - Indicated Cost of Equity</t>
  </si>
  <si>
    <t>Gas LDC Group</t>
  </si>
  <si>
    <t>Average</t>
  </si>
  <si>
    <t>Corp. Bonds</t>
  </si>
  <si>
    <t>Period</t>
  </si>
  <si>
    <t>Public Utility Bonds</t>
  </si>
  <si>
    <t>Bond Yield Spread Differentials</t>
  </si>
  <si>
    <t>12-Month</t>
  </si>
  <si>
    <t xml:space="preserve"> </t>
  </si>
  <si>
    <t xml:space="preserve"> Utility Bond Yields (2)</t>
  </si>
  <si>
    <t>Prospective Bond Yield for Gas LDC Group (5)</t>
  </si>
  <si>
    <t>Equity Risk Premium</t>
  </si>
  <si>
    <t>Equity Risk Premium Using Total Market Approach</t>
  </si>
  <si>
    <t>Annual Total Returns for Long-Term Corporate</t>
  </si>
  <si>
    <t>Historical Equity Risk Premium - Total Market (3)</t>
  </si>
  <si>
    <t>Historical Equity Risk Premium</t>
  </si>
  <si>
    <t>Prospective Equity Risk Premium</t>
  </si>
  <si>
    <t>(3)    (1) - (2) above.</t>
  </si>
  <si>
    <t>Prospective Aaa Rated Corporate Bond Yield (5)</t>
  </si>
  <si>
    <t>(6)    (4) - (5) above.</t>
  </si>
  <si>
    <t>(9)    (7) x (8) above.</t>
  </si>
  <si>
    <t>Prospective Equity Risk Premium - Total Market (6)</t>
  </si>
  <si>
    <t>Year</t>
  </si>
  <si>
    <t>S&amp;P 500</t>
  </si>
  <si>
    <t xml:space="preserve">   -  Public Utility Index Approach (7)</t>
  </si>
  <si>
    <t>Indicated Equity Risk Premium (8)</t>
  </si>
  <si>
    <t>(8)   Average of (6) and (7) above.</t>
  </si>
  <si>
    <t xml:space="preserve">   -  Total Market Index Approach (6)</t>
  </si>
  <si>
    <t>Combination Utility Group</t>
  </si>
  <si>
    <t>Combination Utility Group - Indicated Cost of Equity</t>
  </si>
  <si>
    <t xml:space="preserve"> of the Combination Utility Group (4)</t>
  </si>
  <si>
    <t>Non-Regulated Group - Indicated Cost of Equity</t>
  </si>
  <si>
    <t xml:space="preserve">   -  Total Market Index Approach (4)</t>
  </si>
  <si>
    <t>Indicated Equity Risk Premium</t>
  </si>
  <si>
    <t>Non-Regulated Group</t>
  </si>
  <si>
    <t>(9)   Sum of (5) and (8) above.</t>
  </si>
  <si>
    <t>(3)   Sum of (1) and (2) above.</t>
  </si>
  <si>
    <t>Quarter/Year</t>
  </si>
  <si>
    <t>Based on Moody's Long-Term Credit Ratings</t>
  </si>
  <si>
    <t>(5)   Sum of (3) and (4) above.</t>
  </si>
  <si>
    <t xml:space="preserve">        Financial Forecasts.</t>
  </si>
  <si>
    <t xml:space="preserve">        in Mergent Bond Record Monthly Update.</t>
  </si>
  <si>
    <t>n/a</t>
  </si>
  <si>
    <t>Corporate Bonds</t>
  </si>
  <si>
    <t>Prospective Bond Yield for Non-Regulated Group (3)</t>
  </si>
  <si>
    <t>Indicated Equity Risk Premium - Total Market (7)</t>
  </si>
  <si>
    <t>Moody's Public Utility Manual and Mergent Bond Record.</t>
  </si>
  <si>
    <t>(3)   (1) - (2) above.</t>
  </si>
  <si>
    <t>Annual Total Returns for S&amp;P 500 Composite Index,</t>
  </si>
  <si>
    <t>Indicated Cost of Equity - Gas LDC Group (9)</t>
  </si>
  <si>
    <t>(8)    See CAPM section of Mr. Rea's testimony.</t>
  </si>
  <si>
    <t>Gas LDC Group and Combination Utility Group</t>
  </si>
  <si>
    <t>Equity Risk Premium - Public Utility Index Approach</t>
  </si>
  <si>
    <t>Sources:</t>
  </si>
  <si>
    <t>Indicated Cost of Equity - Non-Regulated Group (5)</t>
  </si>
  <si>
    <t>(3)   (1) + (2) above.</t>
  </si>
  <si>
    <t>Rated Utility</t>
  </si>
  <si>
    <t>Bond Yields</t>
  </si>
  <si>
    <t xml:space="preserve">        Chip Financial Forecasts.</t>
  </si>
  <si>
    <t>Prospective Annual Market Return (Next 3-5 years) (4)</t>
  </si>
  <si>
    <t>Prospective Bond Yield for Combination Utility Group (5)</t>
  </si>
  <si>
    <t>Indicated Cost of Equity - Combination Utility Group (9)</t>
  </si>
  <si>
    <t>Utilities Index</t>
  </si>
  <si>
    <t>S&amp;P 500 Utilities Index historical data.</t>
  </si>
  <si>
    <t>Annual Holding Period Returns for S&amp;P 500 Utilities Index,</t>
  </si>
  <si>
    <t xml:space="preserve">        bonds, representing the midpoint of Moody's reported utility credit ratings (Aa/A/Baa). See page 6</t>
  </si>
  <si>
    <t>Yield/Credit Spread Adjustment Between "Aaa"</t>
  </si>
  <si>
    <t xml:space="preserve"> Rated Corporate Bond Yields and "A" Rated Public</t>
  </si>
  <si>
    <t>Prospective "A" Rated Public Utility Bond Yield (3)</t>
  </si>
  <si>
    <t>(2)   Source: Moody's Public Utility Manual and Mergent Bond Record.  Historical yields on "A" rated utility</t>
  </si>
  <si>
    <t>Prospective "Aaa" Rated Corporate Bond Yield (1)</t>
  </si>
  <si>
    <t xml:space="preserve">"Aaa" Rated </t>
  </si>
  <si>
    <t xml:space="preserve">"Baa" Rated </t>
  </si>
  <si>
    <t>"Aaa" Rated</t>
  </si>
  <si>
    <t>"A" Rated</t>
  </si>
  <si>
    <t>"Aa" Rated</t>
  </si>
  <si>
    <t>"Baa" Rated</t>
  </si>
  <si>
    <t>"Aa" (Pub. Util.)</t>
  </si>
  <si>
    <t>vs. "Aaa" Corp.</t>
  </si>
  <si>
    <t>"A" (Pub. Util.)</t>
  </si>
  <si>
    <t>"Baa" (Pub. Util.)</t>
  </si>
  <si>
    <t>Prospective "Aaa" Rated Corporate Bond Yield (5)</t>
  </si>
  <si>
    <t>Annual Yield on Moody's "A" Rated Public Utility</t>
  </si>
  <si>
    <t xml:space="preserve">Moody's "A" </t>
  </si>
  <si>
    <t>Moody's "Baa"</t>
  </si>
  <si>
    <t>Blue Chip Financial Forecasts - Consensus Forecasts</t>
  </si>
  <si>
    <t xml:space="preserve">  Six-Quarter Avg.</t>
  </si>
  <si>
    <t xml:space="preserve"> 2023 (2) </t>
  </si>
  <si>
    <t>Equity Risk Premium (with Relevered Beta) (9)</t>
  </si>
  <si>
    <t>Relevered Beta - Gas LDC Group (8)</t>
  </si>
  <si>
    <t>Prospective Equity Market Annual Return (Next 3-5 years) (4)</t>
  </si>
  <si>
    <t>(1)   Source: S&amp;P 500 Utilities Index historical data (currently comprised of 28 utility companies).  See page 6</t>
  </si>
  <si>
    <t>Yield/Credit Spread Adjustment Between "A" Rated</t>
  </si>
  <si>
    <t>of the Gas LDC Group (4)</t>
  </si>
  <si>
    <t xml:space="preserve">Yield/Credit Spread Adjustment Between "A" </t>
  </si>
  <si>
    <t>Relevered Beta - Combination Utility Group (8)</t>
  </si>
  <si>
    <t>Relevered Beta - Non-Regulated Group (8)</t>
  </si>
  <si>
    <t>Annual Total Returns for Long-Term Corporate Bonds,</t>
  </si>
  <si>
    <t>Annual Total Returns for S&amp;P 500 Index, Arithmetic</t>
  </si>
  <si>
    <t xml:space="preserve"> Rated Corp. Bond Yield of Non-Regulated Group (2)</t>
  </si>
  <si>
    <t xml:space="preserve">Annual Total Returns for S&amp;P 500 Index, Arithmetic </t>
  </si>
  <si>
    <t>Three and Five Year Forecasts</t>
  </si>
  <si>
    <t xml:space="preserve"> Rated Public Utility Bonds and A- /Baa1 Rating</t>
  </si>
  <si>
    <t xml:space="preserve">(4)   Adjustment to reflect bond yield/credit spread differential between "A" rated Public Utility Bonds and "A-"/"Baa1" rating of the </t>
  </si>
  <si>
    <t>(5)   (3) + (4) above.  May reflect rounding differences.</t>
  </si>
  <si>
    <t>Q2, 2021 (1)</t>
  </si>
  <si>
    <t xml:space="preserve"> 2024 (2) </t>
  </si>
  <si>
    <t>2025 (2)</t>
  </si>
  <si>
    <t>Public Utility Bonds and A-/A3 Average Rating</t>
  </si>
  <si>
    <t>(5)   Sum of (3) and (4) above, subject to rounding.</t>
  </si>
  <si>
    <t>AEE</t>
  </si>
  <si>
    <t>AEP</t>
  </si>
  <si>
    <t>Constituents of the S&amp;P 500 Utilities Index (28)</t>
  </si>
  <si>
    <t>AES</t>
  </si>
  <si>
    <t>ATO</t>
  </si>
  <si>
    <t>AWK</t>
  </si>
  <si>
    <t>CMS</t>
  </si>
  <si>
    <t>CNP</t>
  </si>
  <si>
    <t>D</t>
  </si>
  <si>
    <t>DTE</t>
  </si>
  <si>
    <t>AES Corporation</t>
  </si>
  <si>
    <t>Alliant Energy Corp</t>
  </si>
  <si>
    <t>Ameren Corporation</t>
  </si>
  <si>
    <t>American Electric Power Company, Inc.</t>
  </si>
  <si>
    <t>American Water Works Company, Inc.</t>
  </si>
  <si>
    <t>Atmos Energy Corporation</t>
  </si>
  <si>
    <t>CenterPoint Energy, Inc.</t>
  </si>
  <si>
    <t>CMS Energy Corporation</t>
  </si>
  <si>
    <t>Consolidated Edison, Inc.</t>
  </si>
  <si>
    <t>Dominion Energy Inc</t>
  </si>
  <si>
    <t>DTE Energy Company</t>
  </si>
  <si>
    <t>Duke Energy Corporation</t>
  </si>
  <si>
    <t>Edison International</t>
  </si>
  <si>
    <t>Entergy Corporation</t>
  </si>
  <si>
    <t>Evergy, Inc.</t>
  </si>
  <si>
    <t>Eversource Energy</t>
  </si>
  <si>
    <t>Exelon Corporation</t>
  </si>
  <si>
    <t>FirstEnergy Corp.</t>
  </si>
  <si>
    <t>NextEra Energy, Inc.</t>
  </si>
  <si>
    <t>NiSource Inc</t>
  </si>
  <si>
    <t>NRG Energy, Inc.</t>
  </si>
  <si>
    <t>Pinnacle West Capital Corporation</t>
  </si>
  <si>
    <t>PPL Corporation</t>
  </si>
  <si>
    <t>Public Service Enterprise Group Inc</t>
  </si>
  <si>
    <t>Sempra Energy</t>
  </si>
  <si>
    <t>Southern Company</t>
  </si>
  <si>
    <t>WEC Energy Group Inc</t>
  </si>
  <si>
    <t>Xcel Energy Inc.</t>
  </si>
  <si>
    <t>LNT</t>
  </si>
  <si>
    <t>ED</t>
  </si>
  <si>
    <t>DUK</t>
  </si>
  <si>
    <t>EIX</t>
  </si>
  <si>
    <t>ETR</t>
  </si>
  <si>
    <t>EVRG</t>
  </si>
  <si>
    <t>ES</t>
  </si>
  <si>
    <t>EXC</t>
  </si>
  <si>
    <t>FE</t>
  </si>
  <si>
    <t>NEE</t>
  </si>
  <si>
    <t>NI</t>
  </si>
  <si>
    <t>NRG</t>
  </si>
  <si>
    <t>PNW</t>
  </si>
  <si>
    <t>PPL</t>
  </si>
  <si>
    <t>PEG</t>
  </si>
  <si>
    <t>SRE</t>
  </si>
  <si>
    <t>SO</t>
  </si>
  <si>
    <t>WEC</t>
  </si>
  <si>
    <t>XEL</t>
  </si>
  <si>
    <t>EPS Growth</t>
  </si>
  <si>
    <t>Consensus</t>
  </si>
  <si>
    <t>Estimate</t>
  </si>
  <si>
    <t>Bloomberg</t>
  </si>
  <si>
    <t>DCF Approach - S&amp;P 500 Utilities Index</t>
  </si>
  <si>
    <t xml:space="preserve">   Dividend Yield (4)</t>
  </si>
  <si>
    <t xml:space="preserve">   Growth Rate (5)</t>
  </si>
  <si>
    <t>DCF Market Return - S&amp;P Utilities Index (6)</t>
  </si>
  <si>
    <t>Utility Bond Yields (7)</t>
  </si>
  <si>
    <t>Equity Risk Premium (Historical) - Public Utility Index Approach (3)</t>
  </si>
  <si>
    <t>(6)   (4) + (5) above.</t>
  </si>
  <si>
    <t>Indicated Equity Risk Premium - Public Utility Index Approach (9)</t>
  </si>
  <si>
    <t>n/a - Not applicable.  NRG Energy growth estimate equaled 37.73% and was therefore excluded.</t>
  </si>
  <si>
    <t>Most Recent 2-Month Average of Moody's "A" Rated Public</t>
  </si>
  <si>
    <t>(4)   Source:  www.spindices.com.  Most recently reported dividend yield for S&amp;P 500 Utilities Index companies.</t>
  </si>
  <si>
    <t xml:space="preserve">(7)    Average of (3) and (6) above.   </t>
  </si>
  <si>
    <t xml:space="preserve">(9)  Average of (3) and (8) above.   </t>
  </si>
  <si>
    <t>(8)  (6) - (7) above.  Subject to rounding differences.</t>
  </si>
  <si>
    <t>maturities as close as possible to 30 years.</t>
  </si>
  <si>
    <t>(2)   Blue Chip Financial Forecasts, Vol. 39, No. 12, December 1, 2020 (long-range consensus forecast).</t>
  </si>
  <si>
    <t>Q3, 2021 (1)</t>
  </si>
  <si>
    <t>Q4, 2021 (1)</t>
  </si>
  <si>
    <t>Q1, 2022 (1)</t>
  </si>
  <si>
    <t>Q2, 2022 (1)</t>
  </si>
  <si>
    <t xml:space="preserve"> 2022 (1) </t>
  </si>
  <si>
    <t>2026 (2)</t>
  </si>
  <si>
    <t>2022-2024 Avg.</t>
  </si>
  <si>
    <t>2022-2026 Avg.</t>
  </si>
  <si>
    <t>Historical Returns for Utility Indices (1926-2020)</t>
  </si>
  <si>
    <t xml:space="preserve"> Arithmetic Average (1926-2020) (1)</t>
  </si>
  <si>
    <t xml:space="preserve"> Bonds, Arithmetic Average (1926-2020) (2)</t>
  </si>
  <si>
    <t>Page 1 of 10</t>
  </si>
  <si>
    <t>Page 2 of 10</t>
  </si>
  <si>
    <t>Page 3 of 10</t>
  </si>
  <si>
    <t>Page 4 of 10</t>
  </si>
  <si>
    <t>Page 5 of 10</t>
  </si>
  <si>
    <t>Page 6 of 10</t>
  </si>
  <si>
    <t>Page 7 of 10</t>
  </si>
  <si>
    <t>Page 8 of 10</t>
  </si>
  <si>
    <t>Page 9 of 10</t>
  </si>
  <si>
    <t>Page 10 of 10</t>
  </si>
  <si>
    <t>(4)  Adjustment to reflect credit spread differential between "A" rated public utility bonds and "A-"/"A3" rating of the Gas LDC</t>
  </si>
  <si>
    <t xml:space="preserve">       yield spread differential for the "Baa" rated and "A" rated public utility bonds, respectively ((0.92%-0.55%)/3) = 0.123%).</t>
  </si>
  <si>
    <t xml:space="preserve">        the Mergent Bond Record.</t>
  </si>
  <si>
    <t xml:space="preserve">        Forecasts.</t>
  </si>
  <si>
    <t>Dividend Yield per Spindices - 2/26/2021</t>
  </si>
  <si>
    <t>Source:   Mergent Bond Record, March 2021, Volume 87, No. 3.  Moody's Long-Term Corporate Bond Yield averages reference corporate and utility bonds with</t>
  </si>
  <si>
    <t>Historical Corporate Bond Yield Spread Differentials (March 2020 - February 2021)</t>
  </si>
  <si>
    <t>Available at Barchart.com</t>
  </si>
  <si>
    <t>Historical Equity Risk Premium - Public Utility Index Approach</t>
  </si>
  <si>
    <t>Yahoo Finance</t>
  </si>
  <si>
    <t>Negative Growth Rates Removed from Averages</t>
  </si>
  <si>
    <t>(5)   Source:  Bloomberg Finance LP and Yahoo Finance (accessed March 12, 2021).   Average long-term</t>
  </si>
  <si>
    <t xml:space="preserve">        consensus earnings growth estimate for the S&amp;P 500 Utilities Index (negative growth rates removed from</t>
  </si>
  <si>
    <t xml:space="preserve">        average values.</t>
  </si>
  <si>
    <t xml:space="preserve"> Rated Corporate Bond Yield and Average "A- /A3" </t>
  </si>
  <si>
    <t xml:space="preserve">        in Mergent Bond Record (March 2021).  Yield differential between "Aaa" corporate bonds and "A3" rated corporate bonds.</t>
  </si>
  <si>
    <t>(1)   Blue Chip Financial Forecasts, Vol. 40, No. 4, April 1, 2021 (6-quarter consensus forecast).</t>
  </si>
  <si>
    <t>Q3, 2022 (1)</t>
  </si>
  <si>
    <t>Six Quarter Forecast (Q2, 2021 - Q3, 2022)</t>
  </si>
  <si>
    <t>Currently Implied Equity Risk Premium - Public Utility Index Approach</t>
  </si>
  <si>
    <t>Equity Risk Premium (Currently Implied) - S&amp;P 500 Utilities (8)</t>
  </si>
  <si>
    <t xml:space="preserve"> Arithmetic Average (1926-2020) (2)</t>
  </si>
  <si>
    <t>(1)    Source: 2021 SBBI Yearbook (Duff &amp; Phelps); arithmetic average of total returns for large company stocks (S&amp;P 500 Index)</t>
  </si>
  <si>
    <t xml:space="preserve">         (1926-2020).</t>
  </si>
  <si>
    <t>(2)    Source: 2021 SBBI Yearbook (Duff &amp; Phelps), arithmetic average of total returns for long-term high-grade corporate bonds</t>
  </si>
  <si>
    <t>(2)    Source: 2021 SBBI Yearbook (Duff &amp; Phelps); arithmetic average of total returns for long-term high-grade corporate bonds</t>
  </si>
  <si>
    <t xml:space="preserve"> Average (1926-2020) (1)</t>
  </si>
  <si>
    <t xml:space="preserve">        between the yield spread differential for the "A" rated and "Baa" rated Public Utility Bonds ((0.92% -0.55%)/3*1.5=0.19%).</t>
  </si>
  <si>
    <t>Vincent V. Rea</t>
  </si>
  <si>
    <t>Attachment VVR-12</t>
  </si>
  <si>
    <t>NOT AN Attachment - SUPPORTING INFORMATION</t>
  </si>
  <si>
    <t>(1)   See page 2 of this Attachment.  Average prospective "Aaa" bond yield for the 2022-2026 period from the Blue Chip Financial</t>
  </si>
  <si>
    <t>(2)   See page 3 of this Attachment.  Yield adjustment derived from historical corporate bond yield data (recent 12 months) found in</t>
  </si>
  <si>
    <t xml:space="preserve">       Group, as reflected on page 3 of this Attachment. The 0.12% adjustment was derived via simple linear interpolation between the</t>
  </si>
  <si>
    <t>(6)   See page 4 of this Attachment.</t>
  </si>
  <si>
    <t>(7)   See page 5 of this Attachment.</t>
  </si>
  <si>
    <t>(4)    From page 1 of Attachment VVR-11.</t>
  </si>
  <si>
    <t>(5)    From pages 1 and 2 of this Attachment.</t>
  </si>
  <si>
    <t>(1)   See pages 2, 11 and 12 of this Attachment.  Average prospective Aaa bond yield for the 2022-2026 period from the Blue</t>
  </si>
  <si>
    <t>(2)   See page 3 of this Attachment.  Yield adjustment derived from historical corporate bond yield data (recent 12 months) found</t>
  </si>
  <si>
    <t xml:space="preserve">        Combination Utility Group, as reflected on page 3 of this Attachment. The 0.19% adjustment was derived via linear interpolation </t>
  </si>
  <si>
    <t>(6)   See page 8 of this Attachment.</t>
  </si>
  <si>
    <t>(1)   See pages 2, 11 and 12 of this Attachment.  Average prospective Aaa bond yield for the 2022-2026 period from the Blue Chip</t>
  </si>
  <si>
    <t>(4)   See page 10 of this Attachment.</t>
  </si>
  <si>
    <t>(5)    From pages 1 and  2 of this Attachment.</t>
  </si>
  <si>
    <t xml:space="preserve">        of this Attachment.</t>
  </si>
  <si>
    <t>(7)   See page 3 of this Attachment.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</si>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</sst>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%"/>
    <numFmt numFmtId="165" formatCode="_(* #,##0.000_);_(* \(#,##0.000\);_(* &quot;-&quot;??_);_(@_)"/>
    <numFmt numFmtId="166" formatCode="_(* #,##0.0000_);_(* \(#,##0.0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u/>
      <sz val="11"/>
      <color theme="1"/>
      <name val="Calisto MT"/>
      <family val="1"/>
    </font>
    <font>
      <sz val="12"/>
      <color theme="1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i/>
      <sz val="11"/>
      <color theme="1"/>
      <name val="Calisto MT"/>
      <family val="1"/>
    </font>
    <font>
      <sz val="9"/>
      <color theme="1"/>
      <name val="Calisto MT"/>
      <family val="1"/>
    </font>
    <font>
      <sz val="8"/>
      <color theme="1"/>
      <name val="Calisto MT"/>
      <family val="1"/>
    </font>
    <font>
      <i/>
      <sz val="11"/>
      <color theme="1"/>
      <name val="Calisto MT"/>
      <family val="1"/>
    </font>
    <font>
      <u/>
      <sz val="12"/>
      <color theme="1"/>
      <name val="Calisto MT"/>
      <family val="1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sto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sto MT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10" fontId="2" fillId="0" borderId="0" xfId="1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9" fillId="0" borderId="0" xfId="0" quotePrefix="1" applyFont="1" applyFill="1"/>
    <xf numFmtId="0" fontId="8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quotePrefix="1" applyFont="1" applyFill="1"/>
    <xf numFmtId="10" fontId="2" fillId="0" borderId="0" xfId="0" applyNumberFormat="1" applyFont="1" applyFill="1"/>
    <xf numFmtId="0" fontId="10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2" xfId="0" applyFont="1" applyFill="1" applyBorder="1"/>
    <xf numFmtId="10" fontId="2" fillId="0" borderId="0" xfId="1" applyNumberFormat="1" applyFont="1" applyFill="1" applyAlignment="1">
      <alignment horizontal="center"/>
    </xf>
    <xf numFmtId="10" fontId="16" fillId="0" borderId="0" xfId="1" applyNumberFormat="1" applyFont="1" applyFill="1" applyAlignment="1">
      <alignment horizontal="center"/>
    </xf>
    <xf numFmtId="0" fontId="16" fillId="0" borderId="0" xfId="0" applyFont="1" applyFill="1"/>
    <xf numFmtId="0" fontId="3" fillId="0" borderId="0" xfId="0" applyFont="1" applyFill="1"/>
    <xf numFmtId="10" fontId="3" fillId="0" borderId="0" xfId="1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0" fontId="11" fillId="0" borderId="0" xfId="0" applyFont="1" applyFill="1"/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0" fontId="18" fillId="0" borderId="0" xfId="1" applyNumberFormat="1" applyFont="1" applyFill="1" applyAlignment="1">
      <alignment horizontal="center"/>
    </xf>
    <xf numFmtId="10" fontId="0" fillId="0" borderId="0" xfId="1" applyNumberFormat="1" applyFont="1" applyFill="1" applyBorder="1"/>
    <xf numFmtId="0" fontId="0" fillId="0" borderId="0" xfId="0" applyFont="1" applyFill="1"/>
    <xf numFmtId="10" fontId="0" fillId="0" borderId="0" xfId="0" applyNumberFormat="1" applyFill="1"/>
    <xf numFmtId="9" fontId="0" fillId="0" borderId="0" xfId="1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10" fontId="2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0" fontId="2" fillId="0" borderId="1" xfId="1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0" fontId="12" fillId="0" borderId="0" xfId="0" applyFont="1" applyFill="1"/>
    <xf numFmtId="10" fontId="0" fillId="0" borderId="0" xfId="1" applyNumberFormat="1" applyFont="1" applyFill="1"/>
    <xf numFmtId="0" fontId="20" fillId="0" borderId="0" xfId="0" applyFont="1" applyFill="1" applyAlignment="1">
      <alignment horizontal="center"/>
    </xf>
    <xf numFmtId="0" fontId="3" fillId="0" borderId="0" xfId="0" quotePrefix="1" applyFont="1" applyFill="1"/>
    <xf numFmtId="0" fontId="21" fillId="0" borderId="0" xfId="0" applyFont="1" applyFill="1"/>
    <xf numFmtId="0" fontId="0" fillId="0" borderId="0" xfId="0" applyFont="1" applyFill="1" applyBorder="1"/>
    <xf numFmtId="0" fontId="15" fillId="0" borderId="0" xfId="0" applyFont="1" applyFill="1" applyAlignment="1">
      <alignment horizontal="center"/>
    </xf>
    <xf numFmtId="1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10" fontId="2" fillId="0" borderId="0" xfId="1" quotePrefix="1" applyNumberFormat="1" applyFont="1" applyFill="1" applyAlignment="1">
      <alignment horizontal="right"/>
    </xf>
    <xf numFmtId="0" fontId="2" fillId="0" borderId="1" xfId="0" quotePrefix="1" applyFont="1" applyFill="1" applyBorder="1"/>
    <xf numFmtId="10" fontId="2" fillId="0" borderId="1" xfId="0" applyNumberFormat="1" applyFont="1" applyFill="1" applyBorder="1"/>
    <xf numFmtId="0" fontId="2" fillId="0" borderId="1" xfId="0" quotePrefix="1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" fontId="2" fillId="0" borderId="0" xfId="0" applyNumberFormat="1" applyFont="1" applyFill="1" applyAlignment="1">
      <alignment horizontal="right"/>
    </xf>
    <xf numFmtId="17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17" fontId="2" fillId="0" borderId="2" xfId="0" applyNumberFormat="1" applyFont="1" applyFill="1" applyBorder="1" applyAlignment="1">
      <alignment horizontal="right"/>
    </xf>
    <xf numFmtId="10" fontId="2" fillId="0" borderId="2" xfId="0" applyNumberFormat="1" applyFont="1" applyFill="1" applyBorder="1"/>
    <xf numFmtId="0" fontId="8" fillId="0" borderId="0" xfId="0" quotePrefix="1" applyFont="1" applyFill="1"/>
    <xf numFmtId="166" fontId="2" fillId="0" borderId="0" xfId="2" applyNumberFormat="1" applyFont="1" applyFill="1"/>
    <xf numFmtId="0" fontId="9" fillId="0" borderId="0" xfId="0" quotePrefix="1" applyFont="1" applyFill="1" applyAlignment="1">
      <alignment horizontal="left"/>
    </xf>
    <xf numFmtId="0" fontId="0" fillId="0" borderId="1" xfId="0" applyFont="1" applyFill="1" applyBorder="1"/>
    <xf numFmtId="14" fontId="0" fillId="0" borderId="0" xfId="0" applyNumberFormat="1" applyFill="1"/>
    <xf numFmtId="0" fontId="2" fillId="0" borderId="0" xfId="1" applyNumberFormat="1" applyFont="1" applyFill="1" applyBorder="1"/>
    <xf numFmtId="0" fontId="2" fillId="0" borderId="0" xfId="0" applyNumberFormat="1" applyFont="1" applyFill="1" applyBorder="1"/>
    <xf numFmtId="164" fontId="2" fillId="0" borderId="0" xfId="1" applyNumberFormat="1" applyFont="1" applyFill="1" applyBorder="1"/>
    <xf numFmtId="10" fontId="0" fillId="0" borderId="0" xfId="0" applyNumberFormat="1" applyFill="1" applyBorder="1"/>
    <xf numFmtId="165" fontId="2" fillId="0" borderId="0" xfId="2" applyNumberFormat="1" applyFont="1" applyFill="1"/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/>
    <xf numFmtId="1" fontId="2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0" fillId="0" borderId="0" xfId="0" quotePrefix="1" applyNumberFormat="1" applyFill="1" applyAlignment="1">
      <alignment horizontal="right"/>
    </xf>
    <xf numFmtId="1" fontId="2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0" borderId="4" xfId="0" applyNumberFormat="1" applyFont="1" applyFill="1" applyBorder="1"/>
    <xf numFmtId="0" fontId="20" fillId="0" borderId="0" xfId="0" quotePrefix="1" applyFont="1" applyFill="1"/>
    <xf numFmtId="0" fontId="23" fillId="0" borderId="0" xfId="0" applyFont="1" applyFill="1"/>
    <xf numFmtId="0" fontId="20" fillId="0" borderId="0" xfId="0" applyFont="1" applyFill="1"/>
    <xf numFmtId="0" fontId="24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V%202016%20Rate%20Case\Lexar\CGV%202016%20Rate%20Case\Schedule%2012%20-%20CG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8"/>
      <sheetName val="Page 9"/>
      <sheetName val="Page 10"/>
      <sheetName val="IGNORE-Don't Print"/>
    </sheetNames>
    <sheetDataSet>
      <sheetData sheetId="0">
        <row r="1">
          <cell r="C1" t="str">
            <v>Witness: Rea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5.3800000000000001E-2</v>
          </cell>
        </row>
        <row r="9">
          <cell r="C9">
            <v>0.28989999999999999</v>
          </cell>
        </row>
        <row r="10">
          <cell r="C10">
            <v>0.56940000000000002</v>
          </cell>
        </row>
        <row r="11">
          <cell r="C11">
            <v>0.1198</v>
          </cell>
        </row>
        <row r="12">
          <cell r="C12">
            <v>-0.2089</v>
          </cell>
        </row>
        <row r="13">
          <cell r="C13">
            <v>-0.34449999999999997</v>
          </cell>
        </row>
        <row r="14">
          <cell r="C14">
            <v>-8.5000000000000006E-3</v>
          </cell>
        </row>
        <row r="15">
          <cell r="C15">
            <v>-0.20300000000000001</v>
          </cell>
        </row>
        <row r="16">
          <cell r="C16">
            <v>-0.18079999999999999</v>
          </cell>
        </row>
        <row r="17">
          <cell r="C17">
            <v>0.74609999999999999</v>
          </cell>
        </row>
        <row r="18">
          <cell r="C18">
            <v>0.2099</v>
          </cell>
        </row>
        <row r="19">
          <cell r="C19">
            <v>-0.35639999999999999</v>
          </cell>
        </row>
        <row r="20">
          <cell r="C20">
            <v>0.21920000000000001</v>
          </cell>
        </row>
        <row r="21">
          <cell r="C21">
            <v>0.1171</v>
          </cell>
        </row>
        <row r="22">
          <cell r="C22">
            <v>-0.16300000000000001</v>
          </cell>
        </row>
        <row r="23">
          <cell r="C23">
            <v>-0.30499999999999999</v>
          </cell>
        </row>
        <row r="24">
          <cell r="C24">
            <v>0.14249999999999999</v>
          </cell>
        </row>
        <row r="25">
          <cell r="C25">
            <v>0.47070000000000001</v>
          </cell>
        </row>
        <row r="26">
          <cell r="C26">
            <v>0.18229999999999999</v>
          </cell>
        </row>
        <row r="27">
          <cell r="C27">
            <v>0.53659999999999997</v>
          </cell>
        </row>
        <row r="28">
          <cell r="C28">
            <v>2.6599999999999999E-2</v>
          </cell>
        </row>
        <row r="29">
          <cell r="C29">
            <v>-0.11849999999999999</v>
          </cell>
        </row>
        <row r="30">
          <cell r="C30">
            <v>4.6699999999999998E-2</v>
          </cell>
        </row>
        <row r="31">
          <cell r="C31">
            <v>0.30990000000000001</v>
          </cell>
        </row>
        <row r="32">
          <cell r="C32">
            <v>3.2599999999999997E-2</v>
          </cell>
        </row>
        <row r="33">
          <cell r="C33">
            <v>0.1802</v>
          </cell>
        </row>
        <row r="34">
          <cell r="C34">
            <v>0.1855</v>
          </cell>
        </row>
        <row r="35">
          <cell r="C35">
            <v>7.4499999999999997E-2</v>
          </cell>
        </row>
        <row r="36">
          <cell r="C36">
            <v>0.24179999999999999</v>
          </cell>
        </row>
        <row r="37">
          <cell r="C37">
            <v>0.11070000000000001</v>
          </cell>
        </row>
        <row r="38">
          <cell r="C38">
            <v>5.0500000000000003E-2</v>
          </cell>
        </row>
        <row r="39">
          <cell r="C39">
            <v>6.3299999999999995E-2</v>
          </cell>
        </row>
        <row r="40">
          <cell r="C40">
            <v>0.39860000000000001</v>
          </cell>
        </row>
        <row r="41">
          <cell r="C41">
            <v>7.46E-2</v>
          </cell>
        </row>
        <row r="42">
          <cell r="C42">
            <v>0.19850000000000001</v>
          </cell>
        </row>
        <row r="43">
          <cell r="C43">
            <v>0.29039999999999999</v>
          </cell>
        </row>
        <row r="44">
          <cell r="C44">
            <v>-2.6100000000000002E-2</v>
          </cell>
        </row>
        <row r="45">
          <cell r="C45">
            <v>0.1226</v>
          </cell>
        </row>
        <row r="46">
          <cell r="C46">
            <v>0.15690000000000001</v>
          </cell>
        </row>
        <row r="47">
          <cell r="C47">
            <v>4.6699999999999998E-2</v>
          </cell>
        </row>
        <row r="48">
          <cell r="C48">
            <v>-4.5999999999999999E-2</v>
          </cell>
        </row>
        <row r="49">
          <cell r="C49">
            <v>-5.8999999999999999E-3</v>
          </cell>
        </row>
        <row r="50">
          <cell r="C50">
            <v>5.45E-2</v>
          </cell>
        </row>
        <row r="51">
          <cell r="C51">
            <v>-0.1128</v>
          </cell>
        </row>
        <row r="52">
          <cell r="C52">
            <v>0.15670000000000001</v>
          </cell>
        </row>
        <row r="53">
          <cell r="C53">
            <v>2.2200000000000001E-2</v>
          </cell>
        </row>
        <row r="54">
          <cell r="C54">
            <v>7.5700000000000003E-2</v>
          </cell>
        </row>
        <row r="55">
          <cell r="C55">
            <v>-0.1759</v>
          </cell>
        </row>
        <row r="56">
          <cell r="C56">
            <v>-0.21129999999999999</v>
          </cell>
        </row>
        <row r="57">
          <cell r="C57">
            <v>0.43230000000000002</v>
          </cell>
        </row>
        <row r="58">
          <cell r="C58">
            <v>0.30480000000000002</v>
          </cell>
        </row>
        <row r="59">
          <cell r="C59">
            <v>8.3699999999999997E-2</v>
          </cell>
        </row>
        <row r="60">
          <cell r="C60">
            <v>-3.5299999999999998E-2</v>
          </cell>
        </row>
        <row r="61">
          <cell r="C61">
            <v>0.13270000000000001</v>
          </cell>
        </row>
        <row r="62">
          <cell r="C62">
            <v>0.14269999999999999</v>
          </cell>
        </row>
        <row r="63">
          <cell r="C63">
            <v>0.1119</v>
          </cell>
        </row>
        <row r="64">
          <cell r="C64">
            <v>0.249</v>
          </cell>
        </row>
        <row r="65">
          <cell r="C65">
            <v>0.19470000000000001</v>
          </cell>
        </row>
        <row r="66">
          <cell r="C66">
            <v>0.2447</v>
          </cell>
        </row>
        <row r="67">
          <cell r="C67">
            <v>0.31640000000000001</v>
          </cell>
        </row>
        <row r="68">
          <cell r="C68">
            <v>0.28079999999999999</v>
          </cell>
        </row>
        <row r="69">
          <cell r="C69">
            <v>-2.5100000000000001E-2</v>
          </cell>
        </row>
        <row r="70">
          <cell r="C70">
            <v>0.17749999999999999</v>
          </cell>
        </row>
        <row r="71">
          <cell r="C71">
            <v>0.4582</v>
          </cell>
        </row>
        <row r="72">
          <cell r="C72">
            <v>-2.8299999999999999E-2</v>
          </cell>
        </row>
        <row r="73">
          <cell r="C73">
            <v>0.13980000000000001</v>
          </cell>
        </row>
        <row r="74">
          <cell r="C74">
            <v>7.6399999999999996E-2</v>
          </cell>
        </row>
        <row r="75">
          <cell r="C75">
            <v>0.14380000000000001</v>
          </cell>
        </row>
        <row r="76">
          <cell r="C76">
            <v>-7.8799999999999995E-2</v>
          </cell>
        </row>
        <row r="77">
          <cell r="C77">
            <v>0.40860000000000002</v>
          </cell>
        </row>
        <row r="78">
          <cell r="C78">
            <v>2.9000000000000001E-2</v>
          </cell>
        </row>
        <row r="79">
          <cell r="C79">
            <v>0.23680000000000001</v>
          </cell>
        </row>
        <row r="80">
          <cell r="C80">
            <v>0.1439</v>
          </cell>
        </row>
        <row r="81">
          <cell r="C81">
            <v>-8.6699999999999999E-2</v>
          </cell>
        </row>
        <row r="82">
          <cell r="C82">
            <v>0.58550000000000002</v>
          </cell>
        </row>
        <row r="83">
          <cell r="C83">
            <v>-0.30049999999999999</v>
          </cell>
        </row>
        <row r="84">
          <cell r="C84">
            <v>-0.2999</v>
          </cell>
        </row>
        <row r="85">
          <cell r="C85">
            <v>0.2626</v>
          </cell>
        </row>
        <row r="86">
          <cell r="C86">
            <v>0.24279999999999999</v>
          </cell>
        </row>
        <row r="87">
          <cell r="C87">
            <v>0.16839999999999999</v>
          </cell>
        </row>
        <row r="88">
          <cell r="C88">
            <v>0.2099</v>
          </cell>
        </row>
        <row r="89">
          <cell r="C89">
            <v>0.1938</v>
          </cell>
        </row>
        <row r="90">
          <cell r="C90">
            <v>-0.2898</v>
          </cell>
        </row>
        <row r="91">
          <cell r="C91">
            <v>0.1191</v>
          </cell>
        </row>
        <row r="92">
          <cell r="C92">
            <v>5.4600000000000003E-2</v>
          </cell>
        </row>
        <row r="93">
          <cell r="C93">
            <v>0.1991</v>
          </cell>
        </row>
        <row r="94">
          <cell r="C94">
            <v>1.29E-2</v>
          </cell>
        </row>
        <row r="95">
          <cell r="C95">
            <v>0.1321</v>
          </cell>
        </row>
        <row r="96">
          <cell r="C96">
            <v>0.2898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49.42578125" style="6" customWidth="1"/>
    <col min="2" max="2" width="9.140625" style="6"/>
    <col min="3" max="3" width="11.42578125" style="6" customWidth="1"/>
    <col min="4" max="16384" width="9.140625" style="6"/>
  </cols>
  <sheetData>
    <row r="1" spans="1:19" ht="15.75" x14ac:dyDescent="0.25">
      <c r="A1" s="4" t="s">
        <v>0</v>
      </c>
      <c r="C1" s="104" t="s">
        <v>237</v>
      </c>
      <c r="O1" s="41"/>
    </row>
    <row r="2" spans="1:19" ht="15.75" x14ac:dyDescent="0.25">
      <c r="A2" s="4" t="s">
        <v>1</v>
      </c>
      <c r="C2" s="104" t="s">
        <v>256</v>
      </c>
      <c r="O2" s="41"/>
      <c r="Q2" s="41"/>
    </row>
    <row r="3" spans="1:19" x14ac:dyDescent="0.25">
      <c r="C3" s="104" t="s">
        <v>238</v>
      </c>
      <c r="O3" s="41"/>
    </row>
    <row r="4" spans="1:19" x14ac:dyDescent="0.25">
      <c r="A4" s="42"/>
      <c r="C4" s="104" t="s">
        <v>199</v>
      </c>
      <c r="O4" s="41"/>
    </row>
    <row r="5" spans="1:19" x14ac:dyDescent="0.25">
      <c r="A5" s="66"/>
      <c r="C5" s="62"/>
      <c r="D5" s="62"/>
      <c r="E5" s="62"/>
      <c r="O5" s="41"/>
    </row>
    <row r="6" spans="1:19" x14ac:dyDescent="0.25">
      <c r="E6" s="60"/>
      <c r="F6" s="60"/>
      <c r="G6" s="60"/>
      <c r="H6" s="60"/>
      <c r="I6" s="60"/>
      <c r="J6" s="60"/>
      <c r="K6" s="60"/>
      <c r="O6" s="41"/>
    </row>
    <row r="7" spans="1:19" x14ac:dyDescent="0.25">
      <c r="O7" s="41"/>
    </row>
    <row r="8" spans="1:19" x14ac:dyDescent="0.25">
      <c r="A8" s="12" t="s">
        <v>71</v>
      </c>
      <c r="B8" s="13"/>
      <c r="C8" s="14">
        <f>ROUND('Page 2'!C35,7)</f>
        <v>3.6729999999999999E-2</v>
      </c>
      <c r="D8" s="1"/>
      <c r="E8" s="51"/>
      <c r="F8" s="1"/>
      <c r="G8" s="1"/>
      <c r="H8" s="1"/>
      <c r="I8" s="1"/>
      <c r="J8" s="1"/>
      <c r="O8" s="41"/>
    </row>
    <row r="9" spans="1:19" x14ac:dyDescent="0.25">
      <c r="A9" s="15"/>
      <c r="B9" s="1"/>
      <c r="C9" s="3"/>
      <c r="D9" s="1"/>
      <c r="F9" s="1"/>
      <c r="G9" s="1"/>
      <c r="H9" s="1"/>
      <c r="I9" s="1"/>
      <c r="J9" s="1"/>
      <c r="O9" s="41"/>
    </row>
    <row r="10" spans="1:19" x14ac:dyDescent="0.25">
      <c r="A10" s="15" t="s">
        <v>67</v>
      </c>
      <c r="B10" s="1"/>
      <c r="C10" s="3"/>
      <c r="D10" s="1"/>
      <c r="F10" s="1"/>
      <c r="G10" s="1"/>
      <c r="H10" s="1"/>
      <c r="I10" s="1"/>
      <c r="J10" s="1"/>
      <c r="O10" s="41"/>
    </row>
    <row r="11" spans="1:19" x14ac:dyDescent="0.25">
      <c r="A11" s="1" t="s">
        <v>68</v>
      </c>
      <c r="B11" s="1"/>
      <c r="C11" s="3"/>
      <c r="D11" s="1"/>
      <c r="F11" s="1"/>
      <c r="G11" s="1"/>
      <c r="H11" s="1"/>
      <c r="I11" s="1"/>
      <c r="J11" s="1"/>
      <c r="O11" s="41"/>
    </row>
    <row r="12" spans="1:19" x14ac:dyDescent="0.25">
      <c r="A12" s="1" t="s">
        <v>10</v>
      </c>
      <c r="B12" s="1"/>
      <c r="C12" s="3">
        <f>ROUND('Page 3'!L27,7)</f>
        <v>5.5399999999999998E-3</v>
      </c>
      <c r="D12" s="23"/>
      <c r="E12" s="51"/>
      <c r="F12" s="1"/>
      <c r="G12" s="1"/>
      <c r="H12" s="1"/>
      <c r="I12" s="1"/>
      <c r="J12" s="1"/>
      <c r="O12" s="41"/>
      <c r="P12" s="41"/>
      <c r="Q12" s="41"/>
      <c r="R12" s="41"/>
      <c r="S12" s="41"/>
    </row>
    <row r="13" spans="1:19" x14ac:dyDescent="0.25">
      <c r="A13" s="1"/>
      <c r="B13" s="1"/>
      <c r="C13" s="3"/>
      <c r="D13" s="23"/>
      <c r="F13" s="1"/>
      <c r="G13" s="1"/>
      <c r="H13" s="1"/>
      <c r="I13" s="1"/>
      <c r="J13" s="1"/>
      <c r="O13" s="41"/>
      <c r="P13" s="41"/>
      <c r="Q13" s="41"/>
      <c r="R13" s="41"/>
      <c r="S13" s="41"/>
    </row>
    <row r="14" spans="1:19" x14ac:dyDescent="0.25">
      <c r="A14" s="70" t="s">
        <v>69</v>
      </c>
      <c r="B14" s="70"/>
      <c r="C14" s="52">
        <f>ROUND(C8+C12,5)</f>
        <v>4.2270000000000002E-2</v>
      </c>
      <c r="D14" s="23"/>
      <c r="F14" s="1"/>
      <c r="G14" s="1"/>
      <c r="H14" s="1"/>
      <c r="I14" s="1"/>
      <c r="J14" s="1"/>
      <c r="O14" s="41"/>
      <c r="P14" s="41"/>
      <c r="Q14" s="41"/>
      <c r="R14" s="41"/>
      <c r="S14" s="41"/>
    </row>
    <row r="15" spans="1:19" x14ac:dyDescent="0.25">
      <c r="A15" s="51"/>
      <c r="B15" s="1"/>
      <c r="C15" s="40"/>
      <c r="D15" s="23"/>
      <c r="F15" s="1"/>
      <c r="G15" s="1"/>
      <c r="H15" s="1"/>
      <c r="I15" s="1"/>
      <c r="J15" s="1"/>
      <c r="O15" s="41"/>
      <c r="P15" s="41"/>
      <c r="Q15" s="41"/>
      <c r="R15" s="41"/>
      <c r="S15" s="41"/>
    </row>
    <row r="16" spans="1:19" x14ac:dyDescent="0.25">
      <c r="A16" s="1"/>
      <c r="B16" s="1"/>
      <c r="C16" s="3"/>
      <c r="D16" s="23"/>
      <c r="F16" s="1"/>
      <c r="G16" s="1"/>
      <c r="H16" s="1"/>
      <c r="I16" s="1"/>
      <c r="J16" s="1"/>
      <c r="O16" s="41"/>
      <c r="P16" s="41"/>
      <c r="Q16" s="41"/>
      <c r="R16" s="41"/>
      <c r="S16" s="41"/>
    </row>
    <row r="17" spans="1:19" x14ac:dyDescent="0.25">
      <c r="A17" s="15" t="s">
        <v>93</v>
      </c>
      <c r="B17" s="1"/>
      <c r="C17" s="3"/>
      <c r="D17" s="23"/>
      <c r="F17" s="1"/>
      <c r="G17" s="1"/>
      <c r="H17" s="1"/>
      <c r="I17" s="1"/>
      <c r="J17" s="1"/>
      <c r="O17" s="41"/>
      <c r="P17" s="41"/>
      <c r="Q17" s="41"/>
      <c r="R17" s="41"/>
      <c r="S17" s="41"/>
    </row>
    <row r="18" spans="1:19" x14ac:dyDescent="0.25">
      <c r="A18" s="1" t="s">
        <v>109</v>
      </c>
      <c r="B18" s="1"/>
      <c r="C18" s="3"/>
      <c r="D18" s="23"/>
      <c r="F18" s="1"/>
      <c r="G18" s="1"/>
      <c r="H18" s="1"/>
      <c r="I18" s="1"/>
      <c r="J18" s="1"/>
      <c r="O18" s="41"/>
      <c r="P18" s="41"/>
      <c r="Q18" s="41"/>
      <c r="R18" s="41"/>
      <c r="S18" s="41"/>
    </row>
    <row r="19" spans="1:19" x14ac:dyDescent="0.25">
      <c r="A19" s="1" t="s">
        <v>94</v>
      </c>
      <c r="B19" s="1"/>
      <c r="C19" s="71">
        <f>ROUND(('Page 3'!M27-'Page 3'!L27)/3,5)</f>
        <v>1.23E-3</v>
      </c>
      <c r="D19" s="23"/>
      <c r="E19" s="51"/>
      <c r="F19" s="1"/>
      <c r="G19" s="1"/>
      <c r="H19" s="1"/>
      <c r="I19" s="1"/>
      <c r="J19" s="1"/>
      <c r="O19" s="41"/>
      <c r="P19" s="41"/>
      <c r="Q19" s="41"/>
      <c r="R19" s="41"/>
      <c r="S19" s="41"/>
    </row>
    <row r="20" spans="1:19" x14ac:dyDescent="0.25">
      <c r="A20" s="1"/>
      <c r="B20" s="1"/>
      <c r="C20" s="3"/>
      <c r="D20" s="1"/>
      <c r="F20" s="1"/>
      <c r="G20" s="1"/>
      <c r="H20" s="1"/>
      <c r="I20" s="1"/>
      <c r="J20" s="1"/>
      <c r="O20" s="41"/>
      <c r="P20" s="41"/>
      <c r="Q20" s="41"/>
      <c r="R20" s="41"/>
      <c r="S20" s="41"/>
    </row>
    <row r="21" spans="1:19" x14ac:dyDescent="0.25">
      <c r="A21" s="70" t="s">
        <v>11</v>
      </c>
      <c r="B21" s="70"/>
      <c r="C21" s="52">
        <f>C14+C19</f>
        <v>4.3500000000000004E-2</v>
      </c>
      <c r="D21" s="1"/>
      <c r="E21" s="51"/>
      <c r="F21" s="1"/>
      <c r="G21" s="1"/>
      <c r="H21" s="1"/>
      <c r="I21" s="1"/>
      <c r="J21" s="1"/>
      <c r="O21" s="41"/>
      <c r="P21" s="41"/>
      <c r="Q21" s="41"/>
      <c r="R21" s="41"/>
      <c r="S21" s="41"/>
    </row>
    <row r="22" spans="1:19" x14ac:dyDescent="0.25">
      <c r="A22" s="1"/>
      <c r="B22" s="1"/>
      <c r="C22" s="1"/>
      <c r="D22" s="1"/>
      <c r="F22" s="1"/>
      <c r="G22" s="1"/>
      <c r="H22" s="1"/>
      <c r="I22" s="1"/>
      <c r="J22" s="1"/>
      <c r="O22" s="41"/>
    </row>
    <row r="23" spans="1:19" x14ac:dyDescent="0.25">
      <c r="A23" s="1"/>
      <c r="B23" s="1"/>
      <c r="C23" s="1"/>
      <c r="D23" s="1"/>
      <c r="F23" s="1"/>
      <c r="G23" s="1"/>
      <c r="H23" s="1"/>
      <c r="I23" s="1"/>
      <c r="J23" s="1"/>
      <c r="O23" s="41"/>
    </row>
    <row r="24" spans="1:19" x14ac:dyDescent="0.25">
      <c r="A24" s="1" t="s">
        <v>12</v>
      </c>
      <c r="B24" s="1"/>
      <c r="C24" s="1"/>
      <c r="D24" s="1"/>
      <c r="F24" s="1"/>
      <c r="G24" s="1"/>
      <c r="H24" s="1"/>
      <c r="I24" s="1"/>
      <c r="J24" s="1"/>
      <c r="O24" s="41"/>
    </row>
    <row r="25" spans="1:19" x14ac:dyDescent="0.25">
      <c r="A25" s="16" t="s">
        <v>28</v>
      </c>
      <c r="B25" s="1"/>
      <c r="C25" s="17">
        <f>ROUND('Page 4'!C33,5)</f>
        <v>6.4439999999999997E-2</v>
      </c>
      <c r="D25" s="1"/>
      <c r="F25" s="1"/>
      <c r="G25" s="1"/>
      <c r="H25" s="1"/>
      <c r="I25" s="1"/>
      <c r="J25" s="1"/>
      <c r="O25" s="41"/>
    </row>
    <row r="26" spans="1:19" x14ac:dyDescent="0.25">
      <c r="A26" s="16" t="s">
        <v>25</v>
      </c>
      <c r="B26" s="1"/>
      <c r="C26" s="17">
        <f>'Page 5'!C34</f>
        <v>5.4500252525252528E-2</v>
      </c>
      <c r="D26" s="1"/>
      <c r="E26" s="11"/>
      <c r="F26" s="1"/>
      <c r="G26" s="1"/>
      <c r="H26" s="1"/>
      <c r="I26" s="1"/>
      <c r="J26" s="1"/>
      <c r="O26" s="41"/>
    </row>
    <row r="27" spans="1:19" x14ac:dyDescent="0.25">
      <c r="A27" s="72" t="s">
        <v>26</v>
      </c>
      <c r="B27" s="70"/>
      <c r="C27" s="73">
        <f>ROUND(AVERAGE(C25:C26),5)</f>
        <v>5.9470000000000002E-2</v>
      </c>
      <c r="D27" s="51"/>
      <c r="E27" s="11"/>
      <c r="F27" s="1"/>
      <c r="G27" s="1"/>
      <c r="H27" s="1"/>
      <c r="I27" s="1"/>
      <c r="J27" s="1"/>
      <c r="O27" s="41"/>
    </row>
    <row r="28" spans="1:19" x14ac:dyDescent="0.25">
      <c r="A28" s="16"/>
      <c r="B28" s="1"/>
      <c r="C28" s="17"/>
      <c r="D28" s="1"/>
      <c r="E28" s="11"/>
      <c r="F28" s="1"/>
      <c r="G28" s="1"/>
      <c r="H28" s="1"/>
      <c r="I28" s="1"/>
      <c r="J28" s="1"/>
      <c r="O28" s="41"/>
    </row>
    <row r="29" spans="1:19" x14ac:dyDescent="0.25">
      <c r="A29" s="16"/>
      <c r="B29" s="1"/>
      <c r="C29" s="17"/>
      <c r="D29" s="1"/>
      <c r="E29" s="11"/>
      <c r="F29" s="1"/>
      <c r="G29" s="1"/>
      <c r="H29" s="1"/>
      <c r="I29" s="1"/>
      <c r="J29" s="1"/>
      <c r="O29" s="41"/>
    </row>
    <row r="30" spans="1:19" x14ac:dyDescent="0.25">
      <c r="A30" s="70" t="s">
        <v>50</v>
      </c>
      <c r="B30" s="70"/>
      <c r="C30" s="73">
        <f>ROUND(C21+C27,5)</f>
        <v>0.10297000000000001</v>
      </c>
      <c r="D30" s="1"/>
      <c r="E30" s="11"/>
      <c r="F30" s="1"/>
      <c r="G30" s="1"/>
      <c r="H30" s="1"/>
      <c r="I30" s="1"/>
      <c r="J30" s="1"/>
    </row>
    <row r="31" spans="1:19" x14ac:dyDescent="0.25">
      <c r="A31" s="1"/>
      <c r="B31" s="1"/>
      <c r="C31" s="1"/>
      <c r="D31" s="1"/>
      <c r="F31" s="1"/>
      <c r="G31" s="1"/>
      <c r="H31" s="1"/>
      <c r="I31" s="1"/>
      <c r="J31" s="1"/>
    </row>
    <row r="32" spans="1:19" x14ac:dyDescent="0.25">
      <c r="A32" s="18"/>
      <c r="B32" s="1"/>
      <c r="C32" s="1"/>
      <c r="D32" s="1"/>
      <c r="E32" s="1"/>
      <c r="F32" s="1"/>
      <c r="G32" s="1"/>
      <c r="H32" s="1"/>
      <c r="I32" s="1"/>
      <c r="J32" s="1"/>
    </row>
    <row r="33" spans="1:10" ht="14.1" customHeight="1" x14ac:dyDescent="0.25">
      <c r="A33" s="8" t="s">
        <v>240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4.1" customHeight="1" x14ac:dyDescent="0.25">
      <c r="A34" s="8" t="s">
        <v>212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4.1" customHeight="1" x14ac:dyDescent="0.25">
      <c r="A35" s="8" t="s">
        <v>241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4.1" customHeight="1" x14ac:dyDescent="0.25">
      <c r="A36" s="8" t="s">
        <v>211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4.1" customHeight="1" x14ac:dyDescent="0.25">
      <c r="A37" s="8" t="s">
        <v>37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1" customHeight="1" x14ac:dyDescent="0.25">
      <c r="A38" s="8" t="s">
        <v>209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1" customHeight="1" x14ac:dyDescent="0.25">
      <c r="A39" s="8" t="s">
        <v>242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4.1" customHeight="1" x14ac:dyDescent="0.25">
      <c r="A40" s="8" t="s">
        <v>210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4.1" customHeight="1" x14ac:dyDescent="0.25">
      <c r="A41" s="8" t="s">
        <v>110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4.1" customHeight="1" x14ac:dyDescent="0.25">
      <c r="A42" s="8" t="s">
        <v>243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4.1" customHeight="1" x14ac:dyDescent="0.25">
      <c r="A43" s="8" t="s">
        <v>244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4.1" customHeight="1" x14ac:dyDescent="0.25">
      <c r="A44" s="8" t="s">
        <v>27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4.1" customHeight="1" x14ac:dyDescent="0.25">
      <c r="A45" s="8" t="s">
        <v>36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pageMargins left="1.2" right="0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selection activeCell="C2" sqref="C2"/>
    </sheetView>
  </sheetViews>
  <sheetFormatPr defaultColWidth="9.140625" defaultRowHeight="15" x14ac:dyDescent="0.25"/>
  <cols>
    <col min="1" max="1" width="52" style="6" customWidth="1"/>
    <col min="2" max="2" width="7.140625" style="6" customWidth="1"/>
    <col min="3" max="3" width="10.140625" style="6" customWidth="1"/>
    <col min="4" max="4" width="10.7109375" style="6" bestFit="1" customWidth="1"/>
    <col min="5" max="16384" width="9.140625" style="6"/>
  </cols>
  <sheetData>
    <row r="1" spans="1:19" ht="15.75" x14ac:dyDescent="0.25">
      <c r="A1" s="4" t="s">
        <v>0</v>
      </c>
      <c r="B1" s="1"/>
      <c r="C1" s="104" t="str">
        <f>'Page 1'!C1</f>
        <v>Vincent V. Rea</v>
      </c>
      <c r="O1" s="41"/>
    </row>
    <row r="2" spans="1:19" ht="15.75" x14ac:dyDescent="0.25">
      <c r="A2" s="4" t="s">
        <v>13</v>
      </c>
      <c r="B2" s="1"/>
      <c r="C2" s="104" t="s">
        <v>256</v>
      </c>
      <c r="O2" s="41"/>
      <c r="Q2" s="41"/>
    </row>
    <row r="3" spans="1:19" ht="15.75" x14ac:dyDescent="0.25">
      <c r="A3" s="32" t="s">
        <v>35</v>
      </c>
      <c r="C3" s="104" t="str">
        <f>'Page 1'!C3</f>
        <v>Attachment VVR-12</v>
      </c>
      <c r="O3" s="41"/>
    </row>
    <row r="4" spans="1:19" x14ac:dyDescent="0.25">
      <c r="C4" s="104" t="s">
        <v>208</v>
      </c>
      <c r="O4" s="41"/>
    </row>
    <row r="5" spans="1:19" x14ac:dyDescent="0.25">
      <c r="A5" s="20"/>
      <c r="B5" s="19"/>
      <c r="C5" s="19"/>
      <c r="D5" s="33"/>
      <c r="O5" s="41"/>
    </row>
    <row r="6" spans="1:19" x14ac:dyDescent="0.25">
      <c r="A6" s="18"/>
      <c r="O6" s="41"/>
    </row>
    <row r="7" spans="1:19" x14ac:dyDescent="0.25">
      <c r="A7" s="18"/>
      <c r="O7" s="41"/>
    </row>
    <row r="8" spans="1:19" x14ac:dyDescent="0.25">
      <c r="A8" s="28" t="s">
        <v>16</v>
      </c>
      <c r="O8" s="41"/>
    </row>
    <row r="9" spans="1:19" ht="15.75" x14ac:dyDescent="0.25">
      <c r="A9" s="34"/>
      <c r="O9" s="41"/>
    </row>
    <row r="10" spans="1:19" x14ac:dyDescent="0.25">
      <c r="A10" s="2" t="s">
        <v>101</v>
      </c>
      <c r="B10" s="1"/>
      <c r="C10" s="17">
        <f>'Page 4'!C10</f>
        <v>0.122</v>
      </c>
      <c r="D10" s="69"/>
      <c r="E10" s="10"/>
      <c r="F10" s="1"/>
      <c r="G10" s="1"/>
      <c r="H10" s="1"/>
      <c r="I10" s="1"/>
      <c r="J10" s="1"/>
      <c r="O10" s="41"/>
    </row>
    <row r="11" spans="1:19" x14ac:dyDescent="0.25">
      <c r="A11" s="2" t="s">
        <v>235</v>
      </c>
      <c r="B11" s="1"/>
      <c r="C11" s="3"/>
      <c r="D11" s="1"/>
      <c r="E11" s="10"/>
      <c r="F11" s="1"/>
      <c r="G11" s="1"/>
      <c r="H11" s="1"/>
      <c r="I11" s="1"/>
      <c r="J11" s="1"/>
      <c r="O11" s="41"/>
    </row>
    <row r="12" spans="1:19" x14ac:dyDescent="0.25">
      <c r="A12" s="1"/>
      <c r="B12" s="1"/>
      <c r="C12" s="3"/>
      <c r="D12" s="1"/>
      <c r="E12" s="10"/>
      <c r="F12" s="1"/>
      <c r="G12" s="1"/>
      <c r="H12" s="1"/>
      <c r="I12" s="1"/>
      <c r="J12" s="1"/>
      <c r="O12" s="41"/>
    </row>
    <row r="13" spans="1:19" x14ac:dyDescent="0.25">
      <c r="A13" s="2" t="s">
        <v>14</v>
      </c>
      <c r="B13" s="1"/>
      <c r="C13" s="3"/>
      <c r="D13" s="1"/>
      <c r="E13" s="10"/>
      <c r="F13" s="1"/>
      <c r="G13" s="1"/>
      <c r="H13" s="1"/>
      <c r="I13" s="1"/>
      <c r="J13" s="1"/>
      <c r="O13" s="41"/>
    </row>
    <row r="14" spans="1:19" x14ac:dyDescent="0.25">
      <c r="A14" s="2" t="s">
        <v>198</v>
      </c>
      <c r="B14" s="1"/>
      <c r="C14" s="3">
        <f>'Page 4'!C14</f>
        <v>6.5000000000000002E-2</v>
      </c>
      <c r="D14" s="69"/>
      <c r="E14" s="10"/>
      <c r="F14" s="1"/>
      <c r="G14" s="1"/>
      <c r="H14" s="1"/>
      <c r="I14" s="1"/>
      <c r="J14" s="1"/>
      <c r="O14" s="41"/>
      <c r="P14" s="41"/>
      <c r="Q14" s="41"/>
      <c r="R14" s="41"/>
      <c r="S14" s="41"/>
    </row>
    <row r="15" spans="1:19" x14ac:dyDescent="0.25">
      <c r="A15" s="1"/>
      <c r="B15" s="1"/>
      <c r="C15" s="3"/>
      <c r="D15" s="1"/>
      <c r="E15" s="10"/>
      <c r="F15" s="1"/>
      <c r="G15" s="1"/>
      <c r="H15" s="1"/>
      <c r="I15" s="1"/>
      <c r="J15" s="1"/>
      <c r="O15" s="41"/>
      <c r="P15" s="41"/>
      <c r="Q15" s="41"/>
      <c r="R15" s="41"/>
      <c r="S15" s="41"/>
    </row>
    <row r="16" spans="1:19" x14ac:dyDescent="0.25">
      <c r="A16" s="70" t="s">
        <v>15</v>
      </c>
      <c r="B16" s="70"/>
      <c r="C16" s="52">
        <f>ROUND(C10-C14,5)</f>
        <v>5.7000000000000002E-2</v>
      </c>
      <c r="D16" s="69"/>
      <c r="E16" s="10"/>
      <c r="F16" s="1"/>
      <c r="G16" s="1"/>
      <c r="H16" s="1"/>
      <c r="I16" s="1"/>
      <c r="J16" s="1"/>
      <c r="O16" s="41"/>
      <c r="P16" s="41"/>
      <c r="Q16" s="41"/>
      <c r="R16" s="41"/>
      <c r="S16" s="41"/>
    </row>
    <row r="17" spans="1:19" x14ac:dyDescent="0.25">
      <c r="A17" s="16"/>
      <c r="B17" s="1"/>
      <c r="D17" s="1"/>
      <c r="E17" s="10"/>
      <c r="F17" s="1"/>
      <c r="G17" s="1"/>
      <c r="H17" s="1"/>
      <c r="I17" s="1"/>
      <c r="J17" s="1"/>
      <c r="O17" s="41"/>
      <c r="P17" s="41"/>
      <c r="Q17" s="41"/>
      <c r="R17" s="41"/>
      <c r="S17" s="41"/>
    </row>
    <row r="18" spans="1:19" x14ac:dyDescent="0.25">
      <c r="A18" s="1"/>
      <c r="B18" s="1"/>
      <c r="C18" s="3"/>
      <c r="D18" s="1"/>
      <c r="E18" s="10"/>
      <c r="F18" s="1"/>
      <c r="G18" s="1"/>
      <c r="H18" s="1"/>
      <c r="I18" s="1"/>
      <c r="J18" s="1"/>
      <c r="O18" s="41"/>
      <c r="P18" s="41"/>
      <c r="Q18" s="41"/>
      <c r="R18" s="41"/>
      <c r="S18" s="41"/>
    </row>
    <row r="19" spans="1:19" x14ac:dyDescent="0.25">
      <c r="A19" s="1"/>
      <c r="B19" s="1"/>
      <c r="C19" s="3"/>
      <c r="D19" s="1"/>
      <c r="E19" s="10"/>
      <c r="F19" s="1"/>
      <c r="G19" s="1"/>
      <c r="H19" s="1"/>
      <c r="I19" s="1"/>
      <c r="J19" s="1"/>
      <c r="O19" s="41"/>
      <c r="P19" s="41"/>
      <c r="Q19" s="41"/>
      <c r="R19" s="41"/>
      <c r="S19" s="41"/>
    </row>
    <row r="20" spans="1:19" x14ac:dyDescent="0.25">
      <c r="A20" s="28" t="s">
        <v>17</v>
      </c>
      <c r="B20" s="1"/>
      <c r="C20" s="3"/>
      <c r="D20" s="1"/>
      <c r="E20" s="10"/>
      <c r="F20" s="1"/>
      <c r="G20" s="1"/>
      <c r="H20" s="1"/>
      <c r="I20" s="1"/>
      <c r="J20" s="1"/>
      <c r="O20" s="41"/>
      <c r="P20" s="41"/>
      <c r="Q20" s="41"/>
      <c r="R20" s="41"/>
      <c r="S20" s="41"/>
    </row>
    <row r="21" spans="1:19" x14ac:dyDescent="0.25">
      <c r="A21" s="1"/>
      <c r="B21" s="1"/>
      <c r="C21" s="3"/>
      <c r="D21" s="1"/>
      <c r="E21" s="10"/>
      <c r="F21" s="1"/>
      <c r="G21" s="1"/>
      <c r="H21" s="1"/>
      <c r="I21" s="1"/>
      <c r="J21" s="1"/>
      <c r="O21" s="41"/>
      <c r="P21" s="41"/>
      <c r="Q21" s="41"/>
      <c r="R21" s="41"/>
      <c r="S21" s="41"/>
    </row>
    <row r="22" spans="1:19" x14ac:dyDescent="0.25">
      <c r="A22" s="15" t="s">
        <v>60</v>
      </c>
      <c r="B22" s="1"/>
      <c r="C22" s="3">
        <f>'Page 4'!C22</f>
        <v>0.1128</v>
      </c>
      <c r="D22" s="67"/>
      <c r="F22" s="1"/>
      <c r="G22" s="1"/>
      <c r="H22" s="1"/>
      <c r="I22" s="1"/>
      <c r="J22" s="1"/>
      <c r="O22" s="41"/>
      <c r="P22" s="41"/>
      <c r="Q22" s="41"/>
      <c r="R22" s="41"/>
      <c r="S22" s="41"/>
    </row>
    <row r="23" spans="1:19" x14ac:dyDescent="0.25">
      <c r="A23" s="15"/>
      <c r="B23" s="1"/>
      <c r="C23" s="3"/>
      <c r="D23" s="1"/>
      <c r="E23" s="10"/>
      <c r="F23" s="1"/>
      <c r="G23" s="1"/>
      <c r="H23" s="1"/>
      <c r="I23" s="1"/>
      <c r="J23" s="1"/>
      <c r="O23" s="41"/>
      <c r="P23" s="41"/>
      <c r="Q23" s="41"/>
      <c r="R23" s="41"/>
      <c r="S23" s="41"/>
    </row>
    <row r="24" spans="1:19" x14ac:dyDescent="0.25">
      <c r="A24" s="12" t="s">
        <v>19</v>
      </c>
      <c r="B24" s="13"/>
      <c r="C24" s="14">
        <f>ROUND('Page 1'!C8,4)</f>
        <v>3.6700000000000003E-2</v>
      </c>
      <c r="D24" s="69"/>
      <c r="E24" s="10"/>
      <c r="F24" s="1"/>
      <c r="G24" s="1"/>
      <c r="H24" s="1"/>
      <c r="I24" s="1"/>
      <c r="J24" s="1"/>
      <c r="O24" s="41"/>
      <c r="P24" s="41"/>
      <c r="Q24" s="41"/>
      <c r="R24" s="41"/>
      <c r="S24" s="41"/>
    </row>
    <row r="25" spans="1:19" x14ac:dyDescent="0.25">
      <c r="A25" s="1"/>
      <c r="B25" s="1"/>
      <c r="C25" s="3"/>
      <c r="D25" s="1"/>
      <c r="E25" s="10"/>
      <c r="F25" s="1"/>
      <c r="G25" s="1"/>
      <c r="H25" s="1"/>
      <c r="I25" s="1"/>
      <c r="J25" s="1"/>
      <c r="O25" s="41"/>
      <c r="P25" s="41"/>
      <c r="Q25" s="41"/>
      <c r="R25" s="41"/>
      <c r="S25" s="41"/>
    </row>
    <row r="26" spans="1:19" x14ac:dyDescent="0.25">
      <c r="A26" s="70" t="s">
        <v>22</v>
      </c>
      <c r="B26" s="70"/>
      <c r="C26" s="52">
        <f>ROUND(C22-C24,5)</f>
        <v>7.6100000000000001E-2</v>
      </c>
      <c r="D26" s="69"/>
      <c r="E26" s="10"/>
      <c r="F26" s="1"/>
      <c r="G26" s="1"/>
      <c r="H26" s="1"/>
      <c r="I26" s="1"/>
      <c r="J26" s="1"/>
      <c r="O26" s="41"/>
      <c r="P26" s="41"/>
      <c r="Q26" s="41"/>
      <c r="R26" s="41"/>
      <c r="S26" s="41"/>
    </row>
    <row r="27" spans="1:19" x14ac:dyDescent="0.25">
      <c r="A27" s="1"/>
      <c r="B27" s="1"/>
      <c r="C27" s="1"/>
      <c r="D27" s="1"/>
      <c r="E27" s="10"/>
      <c r="F27" s="1"/>
      <c r="G27" s="1"/>
      <c r="H27" s="1"/>
      <c r="I27" s="1"/>
      <c r="J27" s="1"/>
      <c r="O27" s="41"/>
    </row>
    <row r="28" spans="1:19" x14ac:dyDescent="0.25">
      <c r="A28" s="1"/>
      <c r="B28" s="1"/>
      <c r="C28" s="1"/>
      <c r="D28" s="1"/>
      <c r="E28" s="10"/>
      <c r="F28" s="1"/>
      <c r="G28" s="1"/>
      <c r="H28" s="1"/>
      <c r="I28" s="1"/>
      <c r="J28" s="1"/>
      <c r="O28" s="41"/>
    </row>
    <row r="29" spans="1:19" x14ac:dyDescent="0.25">
      <c r="A29" s="70" t="s">
        <v>46</v>
      </c>
      <c r="B29" s="70"/>
      <c r="C29" s="73">
        <f>ROUND((C16+C26)/2,5)</f>
        <v>6.6549999999999998E-2</v>
      </c>
      <c r="D29" s="69"/>
      <c r="E29" s="10"/>
      <c r="F29" s="1"/>
      <c r="G29" s="1"/>
      <c r="H29" s="1"/>
      <c r="I29" s="1"/>
      <c r="J29" s="1"/>
      <c r="O29" s="41"/>
    </row>
    <row r="30" spans="1:19" x14ac:dyDescent="0.25">
      <c r="A30" s="1"/>
      <c r="B30" s="1"/>
      <c r="C30" s="1"/>
      <c r="D30" s="1"/>
      <c r="E30" s="10"/>
      <c r="F30" s="1"/>
      <c r="G30" s="1"/>
      <c r="H30" s="1"/>
      <c r="I30" s="1"/>
      <c r="J30" s="1"/>
      <c r="O30" s="41"/>
    </row>
    <row r="31" spans="1:19" x14ac:dyDescent="0.25">
      <c r="A31" s="1" t="s">
        <v>97</v>
      </c>
      <c r="B31" s="1"/>
      <c r="C31" s="93">
        <v>0.94799999999999995</v>
      </c>
      <c r="D31" s="94"/>
      <c r="E31" s="58"/>
      <c r="F31" s="1"/>
      <c r="G31" s="1"/>
      <c r="H31" s="1"/>
      <c r="I31" s="1"/>
      <c r="J31" s="1"/>
    </row>
    <row r="32" spans="1:19" x14ac:dyDescent="0.25">
      <c r="A32" s="1"/>
      <c r="B32" s="1"/>
      <c r="C32" s="1" t="s">
        <v>9</v>
      </c>
      <c r="D32" s="1"/>
      <c r="E32" s="10"/>
      <c r="F32" s="1"/>
      <c r="G32" s="1"/>
      <c r="H32" s="1"/>
      <c r="I32" s="1"/>
      <c r="J32" s="1"/>
    </row>
    <row r="33" spans="1:10" x14ac:dyDescent="0.25">
      <c r="A33" s="70" t="s">
        <v>89</v>
      </c>
      <c r="B33" s="70"/>
      <c r="C33" s="52">
        <f>ROUND(C29*C31,5)</f>
        <v>6.3089999999999993E-2</v>
      </c>
      <c r="D33" s="69"/>
      <c r="E33" s="10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1" customHeight="1" x14ac:dyDescent="0.25">
      <c r="A37" s="86" t="s">
        <v>231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1" customHeight="1" x14ac:dyDescent="0.25">
      <c r="A38" s="86" t="s">
        <v>232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1" customHeight="1" x14ac:dyDescent="0.25">
      <c r="A39" s="86" t="s">
        <v>233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4.1" customHeight="1" x14ac:dyDescent="0.25">
      <c r="A40" s="86" t="s">
        <v>232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4.1" customHeight="1" x14ac:dyDescent="0.25">
      <c r="A41" s="8" t="s">
        <v>18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4.1" customHeight="1" x14ac:dyDescent="0.25">
      <c r="A42" s="8" t="s">
        <v>245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4.1" customHeight="1" x14ac:dyDescent="0.25">
      <c r="A43" s="8" t="s">
        <v>253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4.1" customHeight="1" x14ac:dyDescent="0.25">
      <c r="A44" s="8" t="s">
        <v>20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4.1" customHeight="1" x14ac:dyDescent="0.25">
      <c r="A45" s="8" t="s">
        <v>183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4.1" customHeight="1" x14ac:dyDescent="0.25">
      <c r="A46" s="8" t="s">
        <v>51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4.1" customHeight="1" x14ac:dyDescent="0.25">
      <c r="A47" s="8" t="s">
        <v>21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4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</row>
  </sheetData>
  <pageMargins left="1.45" right="0.45" top="1.2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Q14" sqref="Q14"/>
    </sheetView>
  </sheetViews>
  <sheetFormatPr defaultColWidth="8.85546875" defaultRowHeight="15" x14ac:dyDescent="0.25"/>
  <cols>
    <col min="1" max="1" width="47.140625" style="6" customWidth="1"/>
    <col min="2" max="2" width="8.85546875" style="6"/>
    <col min="3" max="3" width="13.28515625" style="6" bestFit="1" customWidth="1"/>
    <col min="4" max="4" width="3.85546875" style="6" customWidth="1"/>
    <col min="5" max="5" width="15" style="6" bestFit="1" customWidth="1"/>
    <col min="6" max="16384" width="8.85546875" style="6"/>
  </cols>
  <sheetData>
    <row r="1" spans="1:10" x14ac:dyDescent="0.25">
      <c r="A1" s="19" t="s">
        <v>239</v>
      </c>
    </row>
    <row r="4" spans="1:10" x14ac:dyDescent="0.25">
      <c r="A4" s="66" t="s">
        <v>113</v>
      </c>
      <c r="B4" s="1"/>
      <c r="C4" s="7" t="s">
        <v>171</v>
      </c>
      <c r="D4" s="1"/>
      <c r="E4" s="7" t="s">
        <v>218</v>
      </c>
      <c r="F4" s="1"/>
      <c r="G4" s="1"/>
      <c r="H4" s="1"/>
      <c r="I4" s="1"/>
      <c r="J4" s="1"/>
    </row>
    <row r="5" spans="1:10" x14ac:dyDescent="0.25">
      <c r="B5" s="1"/>
      <c r="C5" s="7" t="s">
        <v>168</v>
      </c>
      <c r="D5" s="1"/>
      <c r="E5" s="7" t="s">
        <v>168</v>
      </c>
      <c r="F5" s="1"/>
      <c r="G5" s="1"/>
      <c r="H5" s="1"/>
      <c r="I5" s="1"/>
      <c r="J5" s="1"/>
    </row>
    <row r="6" spans="1:10" x14ac:dyDescent="0.25">
      <c r="A6" s="1"/>
      <c r="B6" s="1"/>
      <c r="C6" s="7" t="s">
        <v>169</v>
      </c>
      <c r="D6" s="1"/>
      <c r="E6" s="7" t="s">
        <v>169</v>
      </c>
      <c r="F6" s="1"/>
      <c r="G6" s="1"/>
      <c r="H6" s="1"/>
      <c r="I6" s="1"/>
      <c r="J6" s="1"/>
    </row>
    <row r="7" spans="1:10" x14ac:dyDescent="0.25">
      <c r="A7" s="1"/>
      <c r="B7" s="1"/>
      <c r="C7" s="7" t="s">
        <v>170</v>
      </c>
      <c r="D7" s="1"/>
      <c r="E7" s="7" t="s">
        <v>170</v>
      </c>
      <c r="F7" s="1"/>
      <c r="G7" s="1"/>
      <c r="H7" s="1"/>
      <c r="I7" s="1"/>
      <c r="J7" s="1"/>
    </row>
    <row r="8" spans="1:10" x14ac:dyDescent="0.25">
      <c r="A8" s="1"/>
      <c r="B8" s="1"/>
      <c r="C8" s="76">
        <v>44267</v>
      </c>
      <c r="D8" s="1"/>
      <c r="E8" s="76">
        <v>44267</v>
      </c>
      <c r="F8" s="1"/>
      <c r="G8" s="1"/>
      <c r="H8" s="1"/>
      <c r="I8" s="1"/>
      <c r="J8" s="1"/>
    </row>
    <row r="9" spans="1:10" x14ac:dyDescent="0.25">
      <c r="A9" s="96" t="s">
        <v>121</v>
      </c>
      <c r="B9" s="96" t="s">
        <v>114</v>
      </c>
      <c r="C9" s="95">
        <v>7.86</v>
      </c>
      <c r="D9" s="95"/>
      <c r="E9" s="95">
        <v>7.3</v>
      </c>
      <c r="F9" s="1"/>
      <c r="G9" s="1"/>
      <c r="H9" s="1"/>
      <c r="I9" s="1"/>
      <c r="J9" s="1"/>
    </row>
    <row r="10" spans="1:10" x14ac:dyDescent="0.25">
      <c r="A10" s="96" t="s">
        <v>122</v>
      </c>
      <c r="B10" s="96" t="s">
        <v>149</v>
      </c>
      <c r="C10" s="95">
        <v>6.117</v>
      </c>
      <c r="D10" s="95"/>
      <c r="E10" s="95">
        <v>5.7</v>
      </c>
      <c r="F10" s="1"/>
      <c r="G10" s="1"/>
      <c r="H10" s="1"/>
      <c r="I10" s="1"/>
      <c r="J10" s="1"/>
    </row>
    <row r="11" spans="1:10" x14ac:dyDescent="0.25">
      <c r="A11" s="96" t="s">
        <v>123</v>
      </c>
      <c r="B11" s="96" t="s">
        <v>111</v>
      </c>
      <c r="C11" s="95">
        <v>7.33</v>
      </c>
      <c r="D11" s="95"/>
      <c r="E11" s="95">
        <v>6.6</v>
      </c>
      <c r="F11" s="1"/>
      <c r="G11" s="1"/>
      <c r="H11" s="1"/>
      <c r="I11" s="1"/>
      <c r="J11" s="1"/>
    </row>
    <row r="12" spans="1:10" x14ac:dyDescent="0.25">
      <c r="A12" s="96" t="s">
        <v>124</v>
      </c>
      <c r="B12" s="96" t="s">
        <v>112</v>
      </c>
      <c r="C12" s="95">
        <v>6.0200000000000005</v>
      </c>
      <c r="D12" s="95"/>
      <c r="E12" s="95">
        <v>5.9</v>
      </c>
      <c r="F12" s="1"/>
      <c r="G12" s="1"/>
      <c r="H12" s="1"/>
      <c r="I12" s="1"/>
      <c r="J12" s="1"/>
    </row>
    <row r="13" spans="1:10" x14ac:dyDescent="0.25">
      <c r="A13" s="96" t="s">
        <v>125</v>
      </c>
      <c r="B13" s="96" t="s">
        <v>116</v>
      </c>
      <c r="C13" s="95">
        <v>8.5400000000000009</v>
      </c>
      <c r="D13" s="95"/>
      <c r="E13" s="95">
        <v>8.6</v>
      </c>
      <c r="F13" s="1"/>
      <c r="G13" s="1"/>
      <c r="H13" s="1"/>
      <c r="I13" s="1"/>
      <c r="J13" s="1"/>
    </row>
    <row r="14" spans="1:10" x14ac:dyDescent="0.25">
      <c r="A14" s="96" t="s">
        <v>126</v>
      </c>
      <c r="B14" s="96" t="s">
        <v>115</v>
      </c>
      <c r="C14" s="95">
        <v>7.0979999999999999</v>
      </c>
      <c r="D14" s="95"/>
      <c r="E14" s="95">
        <v>7</v>
      </c>
      <c r="F14" s="1"/>
      <c r="G14" s="1"/>
      <c r="H14" s="1"/>
      <c r="I14" s="1"/>
      <c r="J14" s="1"/>
    </row>
    <row r="15" spans="1:10" x14ac:dyDescent="0.25">
      <c r="A15" s="96" t="s">
        <v>127</v>
      </c>
      <c r="B15" s="96" t="s">
        <v>118</v>
      </c>
      <c r="C15" s="95">
        <v>2.25</v>
      </c>
      <c r="D15" s="95"/>
      <c r="E15" s="97" t="s">
        <v>43</v>
      </c>
      <c r="F15" s="1"/>
      <c r="G15" s="1"/>
      <c r="H15" s="1"/>
      <c r="I15" s="1"/>
      <c r="J15" s="1"/>
    </row>
    <row r="16" spans="1:10" x14ac:dyDescent="0.25">
      <c r="A16" s="96" t="s">
        <v>128</v>
      </c>
      <c r="B16" s="96" t="s">
        <v>117</v>
      </c>
      <c r="C16" s="95">
        <v>7.03</v>
      </c>
      <c r="D16" s="95"/>
      <c r="E16" s="95">
        <v>7.19</v>
      </c>
      <c r="F16" s="1"/>
      <c r="G16" s="1"/>
      <c r="H16" s="1"/>
      <c r="I16" s="1"/>
      <c r="J16" s="1"/>
    </row>
    <row r="17" spans="1:10" x14ac:dyDescent="0.25">
      <c r="A17" s="96" t="s">
        <v>129</v>
      </c>
      <c r="B17" s="96" t="s">
        <v>150</v>
      </c>
      <c r="C17" s="95">
        <v>3.3000000000000003</v>
      </c>
      <c r="D17" s="95"/>
      <c r="E17" s="95">
        <v>2.95</v>
      </c>
      <c r="F17" s="1"/>
      <c r="G17" s="1"/>
      <c r="H17" s="1"/>
      <c r="I17" s="1"/>
      <c r="J17" s="1"/>
    </row>
    <row r="18" spans="1:10" x14ac:dyDescent="0.25">
      <c r="A18" s="96" t="s">
        <v>130</v>
      </c>
      <c r="B18" s="96" t="s">
        <v>119</v>
      </c>
      <c r="C18" s="95">
        <v>7.0200000000000005</v>
      </c>
      <c r="D18" s="95"/>
      <c r="E18" s="95">
        <v>2.78</v>
      </c>
      <c r="F18" s="1"/>
      <c r="G18" s="1"/>
      <c r="H18" s="1"/>
      <c r="I18" s="1"/>
      <c r="J18" s="1"/>
    </row>
    <row r="19" spans="1:10" x14ac:dyDescent="0.25">
      <c r="A19" s="96" t="s">
        <v>131</v>
      </c>
      <c r="B19" s="96" t="s">
        <v>120</v>
      </c>
      <c r="C19" s="95">
        <v>6.1669999999999998</v>
      </c>
      <c r="D19" s="95"/>
      <c r="E19" s="95">
        <v>6.05</v>
      </c>
      <c r="F19" s="1"/>
      <c r="G19" s="1"/>
      <c r="H19" s="1"/>
      <c r="I19" s="1"/>
      <c r="J19" s="1"/>
    </row>
    <row r="20" spans="1:10" x14ac:dyDescent="0.25">
      <c r="A20" s="96" t="s">
        <v>132</v>
      </c>
      <c r="B20" s="96" t="s">
        <v>151</v>
      </c>
      <c r="C20" s="95">
        <v>4.8970000000000002</v>
      </c>
      <c r="D20" s="95"/>
      <c r="E20" s="95">
        <v>4.99</v>
      </c>
      <c r="F20" s="1"/>
      <c r="G20" s="1"/>
      <c r="H20" s="1"/>
      <c r="I20" s="1"/>
      <c r="J20" s="1"/>
    </row>
    <row r="21" spans="1:10" x14ac:dyDescent="0.25">
      <c r="A21" s="96" t="s">
        <v>133</v>
      </c>
      <c r="B21" s="96" t="s">
        <v>152</v>
      </c>
      <c r="C21" s="95">
        <v>4.1399999999999997</v>
      </c>
      <c r="D21" s="95"/>
      <c r="E21" s="97" t="s">
        <v>43</v>
      </c>
      <c r="F21" s="1"/>
      <c r="G21" s="1"/>
      <c r="H21" s="1"/>
      <c r="I21" s="1"/>
      <c r="J21" s="1"/>
    </row>
    <row r="22" spans="1:10" x14ac:dyDescent="0.25">
      <c r="A22" s="96" t="s">
        <v>134</v>
      </c>
      <c r="B22" s="96" t="s">
        <v>153</v>
      </c>
      <c r="C22" s="95">
        <v>2.93</v>
      </c>
      <c r="D22" s="95"/>
      <c r="E22" s="95">
        <v>5.15</v>
      </c>
      <c r="F22" s="1"/>
      <c r="G22" s="1"/>
      <c r="H22" s="1"/>
      <c r="I22" s="1"/>
      <c r="J22" s="1"/>
    </row>
    <row r="23" spans="1:10" x14ac:dyDescent="0.25">
      <c r="A23" s="96" t="s">
        <v>135</v>
      </c>
      <c r="B23" s="96" t="s">
        <v>154</v>
      </c>
      <c r="C23" s="95">
        <v>7.2670000000000003</v>
      </c>
      <c r="D23" s="95"/>
      <c r="E23" s="95">
        <v>5.65</v>
      </c>
      <c r="F23" s="1"/>
      <c r="G23" s="1"/>
      <c r="H23" s="1"/>
      <c r="I23" s="1"/>
      <c r="J23" s="1"/>
    </row>
    <row r="24" spans="1:10" x14ac:dyDescent="0.25">
      <c r="A24" s="96" t="s">
        <v>136</v>
      </c>
      <c r="B24" s="96" t="s">
        <v>155</v>
      </c>
      <c r="C24" s="95">
        <v>7.3170000000000002</v>
      </c>
      <c r="D24" s="95"/>
      <c r="E24" s="95">
        <v>7.05</v>
      </c>
      <c r="F24" s="1"/>
      <c r="G24" s="1"/>
      <c r="H24" s="1"/>
      <c r="I24" s="1"/>
      <c r="J24" s="1"/>
    </row>
    <row r="25" spans="1:10" x14ac:dyDescent="0.25">
      <c r="A25" s="96" t="s">
        <v>137</v>
      </c>
      <c r="B25" s="96" t="s">
        <v>156</v>
      </c>
      <c r="C25" s="95">
        <v>4.62</v>
      </c>
      <c r="D25" s="95"/>
      <c r="E25" s="97" t="s">
        <v>43</v>
      </c>
      <c r="F25" s="1"/>
      <c r="G25" s="1"/>
      <c r="H25" s="1"/>
      <c r="I25" s="1"/>
      <c r="J25" s="1"/>
    </row>
    <row r="26" spans="1:10" x14ac:dyDescent="0.25">
      <c r="A26" s="96" t="s">
        <v>138</v>
      </c>
      <c r="B26" s="96" t="s">
        <v>157</v>
      </c>
      <c r="C26" s="95">
        <v>2.375</v>
      </c>
      <c r="D26" s="95"/>
      <c r="E26" s="97" t="s">
        <v>43</v>
      </c>
      <c r="F26" s="1"/>
      <c r="G26" s="1"/>
      <c r="H26" s="1"/>
      <c r="I26" s="1"/>
      <c r="J26" s="1"/>
    </row>
    <row r="27" spans="1:10" x14ac:dyDescent="0.25">
      <c r="A27" s="96" t="s">
        <v>139</v>
      </c>
      <c r="B27" s="96" t="s">
        <v>158</v>
      </c>
      <c r="C27" s="95">
        <v>8.4730000000000008</v>
      </c>
      <c r="D27" s="95"/>
      <c r="E27" s="95">
        <v>8.59</v>
      </c>
      <c r="F27" s="1"/>
      <c r="G27" s="1"/>
      <c r="H27" s="1"/>
      <c r="I27" s="1"/>
      <c r="J27" s="1"/>
    </row>
    <row r="28" spans="1:10" x14ac:dyDescent="0.25">
      <c r="A28" s="96" t="s">
        <v>140</v>
      </c>
      <c r="B28" s="96" t="s">
        <v>159</v>
      </c>
      <c r="C28" s="95">
        <v>6.3470000000000004</v>
      </c>
      <c r="D28" s="95"/>
      <c r="E28" s="95">
        <v>4.37</v>
      </c>
      <c r="F28" s="1"/>
      <c r="G28" s="1"/>
      <c r="H28" s="1"/>
      <c r="I28" s="1"/>
      <c r="J28" s="1"/>
    </row>
    <row r="29" spans="1:10" x14ac:dyDescent="0.25">
      <c r="A29" s="96" t="s">
        <v>141</v>
      </c>
      <c r="B29" s="96" t="s">
        <v>160</v>
      </c>
      <c r="C29" s="98" t="s">
        <v>43</v>
      </c>
      <c r="D29" s="97"/>
      <c r="E29" s="97" t="s">
        <v>43</v>
      </c>
      <c r="F29" s="1"/>
      <c r="G29" s="1"/>
      <c r="H29" s="1"/>
      <c r="I29" s="1"/>
      <c r="J29" s="1"/>
    </row>
    <row r="30" spans="1:10" x14ac:dyDescent="0.25">
      <c r="A30" s="96" t="s">
        <v>142</v>
      </c>
      <c r="B30" s="96" t="s">
        <v>161</v>
      </c>
      <c r="C30" s="95">
        <v>3.657</v>
      </c>
      <c r="D30" s="95"/>
      <c r="E30" s="95">
        <v>3.5</v>
      </c>
      <c r="F30" s="1"/>
      <c r="G30" s="1"/>
      <c r="H30" s="1"/>
      <c r="I30" s="1"/>
      <c r="J30" s="1"/>
    </row>
    <row r="31" spans="1:10" x14ac:dyDescent="0.25">
      <c r="A31" s="96" t="s">
        <v>143</v>
      </c>
      <c r="B31" s="96" t="s">
        <v>162</v>
      </c>
      <c r="C31" s="95">
        <v>0.9</v>
      </c>
      <c r="D31" s="95"/>
      <c r="E31" s="97" t="s">
        <v>43</v>
      </c>
      <c r="F31" s="1"/>
      <c r="G31" s="1"/>
      <c r="H31" s="1"/>
      <c r="I31" s="1"/>
      <c r="J31" s="1"/>
    </row>
    <row r="32" spans="1:10" x14ac:dyDescent="0.25">
      <c r="A32" s="96" t="s">
        <v>144</v>
      </c>
      <c r="B32" s="96" t="s">
        <v>163</v>
      </c>
      <c r="C32" s="95">
        <v>5.8</v>
      </c>
      <c r="D32" s="95"/>
      <c r="E32" s="95">
        <v>2.15</v>
      </c>
      <c r="F32" s="1"/>
      <c r="G32" s="1"/>
      <c r="H32" s="1"/>
      <c r="I32" s="1"/>
      <c r="J32" s="1"/>
    </row>
    <row r="33" spans="1:10" x14ac:dyDescent="0.25">
      <c r="A33" s="96" t="s">
        <v>145</v>
      </c>
      <c r="B33" s="96" t="s">
        <v>164</v>
      </c>
      <c r="C33" s="95">
        <v>5.2869999999999999</v>
      </c>
      <c r="D33" s="95"/>
      <c r="E33" s="95">
        <v>8.5</v>
      </c>
      <c r="F33" s="1"/>
      <c r="G33" s="1"/>
      <c r="H33" s="1"/>
      <c r="I33" s="1"/>
      <c r="J33" s="1"/>
    </row>
    <row r="34" spans="1:10" x14ac:dyDescent="0.25">
      <c r="A34" s="96" t="s">
        <v>146</v>
      </c>
      <c r="B34" s="96" t="s">
        <v>165</v>
      </c>
      <c r="C34" s="95">
        <v>5.2</v>
      </c>
      <c r="D34" s="95"/>
      <c r="E34" s="95">
        <v>6.49</v>
      </c>
      <c r="F34" s="1"/>
      <c r="G34" s="1"/>
      <c r="H34" s="1"/>
      <c r="I34" s="1"/>
      <c r="J34" s="1"/>
    </row>
    <row r="35" spans="1:10" x14ac:dyDescent="0.25">
      <c r="A35" s="96" t="s">
        <v>147</v>
      </c>
      <c r="B35" s="96" t="s">
        <v>166</v>
      </c>
      <c r="C35" s="95">
        <v>6.5600000000000005</v>
      </c>
      <c r="D35" s="95"/>
      <c r="E35" s="95">
        <v>6.1</v>
      </c>
      <c r="F35" s="1"/>
      <c r="G35" s="1"/>
      <c r="H35" s="1"/>
      <c r="I35" s="1"/>
      <c r="J35" s="1"/>
    </row>
    <row r="36" spans="1:10" x14ac:dyDescent="0.25">
      <c r="A36" s="96" t="s">
        <v>148</v>
      </c>
      <c r="B36" s="96" t="s">
        <v>167</v>
      </c>
      <c r="C36" s="95">
        <v>6.173</v>
      </c>
      <c r="D36" s="95"/>
      <c r="E36" s="95">
        <v>6.3</v>
      </c>
      <c r="F36" s="1"/>
      <c r="G36" s="1"/>
      <c r="H36" s="1"/>
      <c r="I36" s="1"/>
      <c r="J36" s="1"/>
    </row>
    <row r="37" spans="1:10" x14ac:dyDescent="0.25">
      <c r="A37" s="99" t="s">
        <v>3</v>
      </c>
      <c r="B37" s="70"/>
      <c r="C37" s="100">
        <f>AVERAGE(C9:C36)</f>
        <v>5.5805555555555557</v>
      </c>
      <c r="D37" s="100"/>
      <c r="E37" s="100">
        <f t="shared" ref="E37" si="0">AVERAGE(E9:E36)</f>
        <v>5.8595454545454553</v>
      </c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01">
        <f>AVERAGE(C37:E37)</f>
        <v>5.7200505050505051</v>
      </c>
      <c r="F38" s="1"/>
      <c r="G38" s="1"/>
      <c r="H38" s="1"/>
      <c r="I38" s="1"/>
      <c r="J38" s="1"/>
    </row>
    <row r="39" spans="1:10" x14ac:dyDescent="0.25">
      <c r="A39" s="99" t="s">
        <v>213</v>
      </c>
      <c r="B39" s="70"/>
      <c r="C39" s="100">
        <v>3.63</v>
      </c>
      <c r="D39" s="1"/>
      <c r="E39" s="1"/>
      <c r="F39" s="1"/>
      <c r="G39" s="1"/>
      <c r="H39" s="1"/>
      <c r="I39" s="1"/>
      <c r="J39" s="1"/>
    </row>
    <row r="40" spans="1:10" x14ac:dyDescent="0.25">
      <c r="A40" s="63"/>
      <c r="B40" s="13"/>
      <c r="C40" s="64"/>
      <c r="D40" s="1"/>
      <c r="E40" s="1"/>
      <c r="F40" s="1"/>
      <c r="G40" s="1"/>
      <c r="H40" s="1"/>
      <c r="I40" s="1"/>
      <c r="J40" s="1"/>
    </row>
    <row r="41" spans="1:10" x14ac:dyDescent="0.25">
      <c r="A41" s="102" t="s">
        <v>180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02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03" t="s">
        <v>219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96" t="s">
        <v>141</v>
      </c>
      <c r="B44" s="96" t="s">
        <v>160</v>
      </c>
      <c r="C44" s="95">
        <v>-15.64</v>
      </c>
      <c r="D44" s="95"/>
      <c r="E44" s="95">
        <v>-12.7</v>
      </c>
      <c r="F44" s="1"/>
      <c r="G44" s="1"/>
      <c r="H44" s="1"/>
      <c r="I44" s="1"/>
      <c r="J44" s="1"/>
    </row>
    <row r="45" spans="1:10" x14ac:dyDescent="0.25">
      <c r="A45" s="96" t="s">
        <v>143</v>
      </c>
      <c r="B45" s="96" t="s">
        <v>162</v>
      </c>
      <c r="C45" s="95">
        <v>0.9</v>
      </c>
      <c r="D45" s="95"/>
      <c r="E45" s="95">
        <v>-16.2</v>
      </c>
      <c r="F45" s="1"/>
      <c r="G45" s="1"/>
      <c r="H45" s="1"/>
      <c r="I45" s="1"/>
      <c r="J45" s="1"/>
    </row>
    <row r="46" spans="1:10" x14ac:dyDescent="0.25">
      <c r="A46" s="96" t="s">
        <v>127</v>
      </c>
      <c r="B46" s="96" t="s">
        <v>118</v>
      </c>
      <c r="C46" s="95">
        <v>2.25</v>
      </c>
      <c r="D46" s="95"/>
      <c r="E46" s="95">
        <v>-5.88</v>
      </c>
      <c r="F46" s="1"/>
      <c r="G46" s="1"/>
      <c r="H46" s="1"/>
      <c r="I46" s="1"/>
      <c r="J46" s="1"/>
    </row>
    <row r="47" spans="1:10" x14ac:dyDescent="0.25">
      <c r="A47" s="96" t="s">
        <v>133</v>
      </c>
      <c r="B47" s="96" t="s">
        <v>152</v>
      </c>
      <c r="C47" s="95">
        <v>4.1399999999999997</v>
      </c>
      <c r="D47" s="95"/>
      <c r="E47" s="95">
        <v>-0.5</v>
      </c>
    </row>
    <row r="48" spans="1:10" x14ac:dyDescent="0.25">
      <c r="A48" s="96" t="s">
        <v>137</v>
      </c>
      <c r="B48" s="96" t="s">
        <v>156</v>
      </c>
      <c r="C48" s="95">
        <v>4.62</v>
      </c>
      <c r="D48" s="95"/>
      <c r="E48" s="95">
        <v>-0.34</v>
      </c>
    </row>
    <row r="49" spans="1:5" x14ac:dyDescent="0.25">
      <c r="A49" s="96" t="s">
        <v>138</v>
      </c>
      <c r="B49" s="96" t="s">
        <v>157</v>
      </c>
      <c r="C49" s="95">
        <v>2.375</v>
      </c>
      <c r="D49" s="95"/>
      <c r="E49" s="95">
        <v>-1.97</v>
      </c>
    </row>
    <row r="51" spans="1:5" x14ac:dyDescent="0.25">
      <c r="A51" s="1" t="s">
        <v>216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F2" sqref="F2"/>
    </sheetView>
  </sheetViews>
  <sheetFormatPr defaultColWidth="9.140625" defaultRowHeight="15" x14ac:dyDescent="0.25"/>
  <cols>
    <col min="1" max="1" width="18.42578125" style="6" customWidth="1"/>
    <col min="2" max="2" width="3.85546875" style="6" customWidth="1"/>
    <col min="3" max="3" width="14.28515625" style="6" customWidth="1"/>
    <col min="4" max="4" width="3.5703125" style="6" customWidth="1"/>
    <col min="5" max="5" width="13.85546875" style="6" customWidth="1"/>
    <col min="6" max="6" width="4" style="6" customWidth="1"/>
    <col min="7" max="16384" width="9.140625" style="6"/>
  </cols>
  <sheetData>
    <row r="1" spans="1:9" ht="15.75" x14ac:dyDescent="0.25">
      <c r="B1" s="5"/>
      <c r="C1" s="53"/>
      <c r="D1" s="5"/>
      <c r="F1" s="104" t="str">
        <f>'Page 1'!C1</f>
        <v>Vincent V. Rea</v>
      </c>
      <c r="G1" s="105"/>
      <c r="H1" s="105"/>
    </row>
    <row r="2" spans="1:9" ht="15.75" x14ac:dyDescent="0.25">
      <c r="B2" s="5"/>
      <c r="C2" s="5"/>
      <c r="D2" s="5"/>
      <c r="F2" s="104" t="s">
        <v>256</v>
      </c>
      <c r="G2" s="105"/>
      <c r="H2" s="105"/>
    </row>
    <row r="3" spans="1:9" ht="15.75" x14ac:dyDescent="0.25">
      <c r="B3" s="5"/>
      <c r="C3" s="5"/>
      <c r="D3" s="5"/>
      <c r="F3" s="104" t="str">
        <f>'Page 1'!C3</f>
        <v>Attachment VVR-12</v>
      </c>
      <c r="G3" s="105"/>
      <c r="H3" s="105"/>
    </row>
    <row r="4" spans="1:9" ht="15.75" x14ac:dyDescent="0.25">
      <c r="A4" s="4" t="s">
        <v>0</v>
      </c>
      <c r="B4" s="5"/>
      <c r="C4" s="21"/>
      <c r="D4" s="21"/>
      <c r="F4" s="104" t="s">
        <v>200</v>
      </c>
      <c r="G4" s="105"/>
      <c r="H4" s="105"/>
    </row>
    <row r="5" spans="1:9" ht="15.75" x14ac:dyDescent="0.25">
      <c r="A5" s="4" t="s">
        <v>86</v>
      </c>
      <c r="B5" s="5"/>
      <c r="C5" s="5"/>
      <c r="D5" s="5"/>
      <c r="E5" s="5"/>
    </row>
    <row r="6" spans="1:9" ht="15.75" x14ac:dyDescent="0.25">
      <c r="A6" s="20"/>
      <c r="B6" s="5"/>
      <c r="C6" s="5"/>
      <c r="D6" s="5"/>
      <c r="E6" s="5"/>
    </row>
    <row r="7" spans="1:9" ht="15.75" x14ac:dyDescent="0.25">
      <c r="B7" s="5"/>
      <c r="C7" s="21"/>
      <c r="D7" s="21"/>
      <c r="E7" s="21"/>
    </row>
    <row r="8" spans="1:9" x14ac:dyDescent="0.25">
      <c r="A8" s="66"/>
      <c r="C8" s="62"/>
      <c r="D8" s="62"/>
      <c r="E8" s="62"/>
      <c r="G8" s="1"/>
    </row>
    <row r="9" spans="1:9" x14ac:dyDescent="0.25">
      <c r="G9" s="1"/>
    </row>
    <row r="10" spans="1:9" x14ac:dyDescent="0.25">
      <c r="A10" s="106" t="s">
        <v>227</v>
      </c>
      <c r="B10" s="106"/>
      <c r="C10" s="106"/>
      <c r="D10" s="106"/>
      <c r="E10" s="106"/>
    </row>
    <row r="11" spans="1:9" x14ac:dyDescent="0.25">
      <c r="A11" s="22"/>
      <c r="B11" s="22"/>
      <c r="C11" s="69" t="s">
        <v>72</v>
      </c>
      <c r="D11" s="13"/>
      <c r="E11" s="69" t="s">
        <v>73</v>
      </c>
      <c r="F11" s="23"/>
    </row>
    <row r="12" spans="1:9" x14ac:dyDescent="0.25">
      <c r="A12" s="65" t="s">
        <v>38</v>
      </c>
      <c r="B12" s="46"/>
      <c r="C12" s="65" t="s">
        <v>4</v>
      </c>
      <c r="D12" s="24"/>
      <c r="E12" s="65" t="s">
        <v>4</v>
      </c>
      <c r="F12" s="23"/>
    </row>
    <row r="13" spans="1:9" x14ac:dyDescent="0.25">
      <c r="A13" s="47"/>
      <c r="B13" s="22"/>
      <c r="C13" s="22"/>
      <c r="D13" s="22"/>
      <c r="E13" s="22"/>
    </row>
    <row r="14" spans="1:9" x14ac:dyDescent="0.25">
      <c r="A14" s="69" t="s">
        <v>106</v>
      </c>
      <c r="B14" s="13"/>
      <c r="C14" s="48">
        <v>0.03</v>
      </c>
      <c r="D14" s="13"/>
      <c r="E14" s="48">
        <v>3.9E-2</v>
      </c>
      <c r="F14" s="3"/>
      <c r="G14" s="23"/>
      <c r="I14" s="1"/>
    </row>
    <row r="15" spans="1:9" x14ac:dyDescent="0.25">
      <c r="A15" s="69" t="s">
        <v>188</v>
      </c>
      <c r="B15" s="13"/>
      <c r="C15" s="48">
        <v>3.1E-2</v>
      </c>
      <c r="D15" s="13"/>
      <c r="E15" s="48">
        <v>0.04</v>
      </c>
      <c r="F15" s="3"/>
      <c r="G15" s="23"/>
      <c r="I15" s="1"/>
    </row>
    <row r="16" spans="1:9" x14ac:dyDescent="0.25">
      <c r="A16" s="69" t="s">
        <v>189</v>
      </c>
      <c r="B16" s="13"/>
      <c r="C16" s="48">
        <v>3.2000000000000001E-2</v>
      </c>
      <c r="D16" s="13"/>
      <c r="E16" s="48">
        <v>4.1000000000000002E-2</v>
      </c>
      <c r="F16" s="3"/>
      <c r="G16" s="23"/>
      <c r="I16" s="1"/>
    </row>
    <row r="17" spans="1:9" x14ac:dyDescent="0.25">
      <c r="A17" s="69" t="s">
        <v>190</v>
      </c>
      <c r="B17" s="13"/>
      <c r="C17" s="48">
        <v>3.3000000000000002E-2</v>
      </c>
      <c r="D17" s="13"/>
      <c r="E17" s="48">
        <v>4.2000000000000003E-2</v>
      </c>
      <c r="F17" s="3"/>
      <c r="G17" s="23"/>
      <c r="I17" s="1"/>
    </row>
    <row r="18" spans="1:9" x14ac:dyDescent="0.25">
      <c r="A18" s="69" t="s">
        <v>191</v>
      </c>
      <c r="B18" s="13"/>
      <c r="C18" s="48">
        <v>3.4000000000000002E-2</v>
      </c>
      <c r="D18" s="13"/>
      <c r="E18" s="48">
        <v>4.2999999999999997E-2</v>
      </c>
      <c r="F18" s="3"/>
      <c r="G18" s="23"/>
      <c r="I18" s="1"/>
    </row>
    <row r="19" spans="1:9" x14ac:dyDescent="0.25">
      <c r="A19" s="69" t="s">
        <v>226</v>
      </c>
      <c r="B19" s="13"/>
      <c r="C19" s="48">
        <v>3.4000000000000002E-2</v>
      </c>
      <c r="D19" s="13"/>
      <c r="E19" s="48">
        <v>4.3999999999999997E-2</v>
      </c>
      <c r="F19" s="3"/>
      <c r="G19" s="23"/>
      <c r="I19" s="1"/>
    </row>
    <row r="20" spans="1:9" x14ac:dyDescent="0.25">
      <c r="A20" s="74" t="s">
        <v>87</v>
      </c>
      <c r="B20" s="70"/>
      <c r="C20" s="75">
        <f>ROUND(AVERAGE(C14:C18),5)</f>
        <v>3.2000000000000001E-2</v>
      </c>
      <c r="D20" s="75"/>
      <c r="E20" s="75">
        <f>ROUND(AVERAGE(E14:E18),5)</f>
        <v>4.1000000000000002E-2</v>
      </c>
      <c r="F20" s="14"/>
      <c r="G20" s="23"/>
      <c r="I20" s="1"/>
    </row>
    <row r="21" spans="1:9" x14ac:dyDescent="0.25">
      <c r="B21" s="1"/>
      <c r="C21" s="25"/>
      <c r="D21" s="1"/>
      <c r="E21" s="25"/>
      <c r="F21" s="3"/>
      <c r="G21" s="1"/>
      <c r="H21" s="1"/>
      <c r="I21" s="1"/>
    </row>
    <row r="22" spans="1:9" x14ac:dyDescent="0.25">
      <c r="B22" s="1"/>
      <c r="C22" s="25"/>
      <c r="D22" s="1"/>
      <c r="E22" s="25"/>
      <c r="F22" s="3"/>
      <c r="G22" s="1"/>
      <c r="H22" s="1"/>
      <c r="I22" s="1"/>
    </row>
    <row r="23" spans="1:9" x14ac:dyDescent="0.25">
      <c r="B23" s="1"/>
      <c r="C23" s="26"/>
      <c r="D23" s="27"/>
      <c r="E23" s="26"/>
      <c r="F23" s="3"/>
      <c r="G23" s="1"/>
      <c r="H23" s="1"/>
      <c r="I23" s="1"/>
    </row>
    <row r="24" spans="1:9" x14ac:dyDescent="0.25">
      <c r="A24" s="12"/>
      <c r="B24" s="28"/>
      <c r="C24" s="29"/>
      <c r="D24" s="1"/>
      <c r="E24" s="25"/>
      <c r="F24" s="3"/>
      <c r="G24" s="1"/>
      <c r="H24" s="1"/>
      <c r="I24" s="1"/>
    </row>
    <row r="25" spans="1:9" x14ac:dyDescent="0.25">
      <c r="A25" s="106" t="s">
        <v>102</v>
      </c>
      <c r="B25" s="106"/>
      <c r="C25" s="106"/>
      <c r="D25" s="106"/>
      <c r="E25" s="106"/>
      <c r="F25" s="3"/>
      <c r="G25" s="1"/>
      <c r="H25" s="1"/>
      <c r="I25" s="1"/>
    </row>
    <row r="26" spans="1:9" x14ac:dyDescent="0.25">
      <c r="A26" s="47"/>
      <c r="B26" s="22"/>
      <c r="C26" s="69" t="s">
        <v>72</v>
      </c>
      <c r="D26" s="13"/>
      <c r="E26" s="69" t="s">
        <v>73</v>
      </c>
      <c r="F26" s="3"/>
      <c r="G26" s="1"/>
      <c r="H26" s="1"/>
      <c r="I26" s="1"/>
    </row>
    <row r="27" spans="1:9" x14ac:dyDescent="0.25">
      <c r="A27" s="65" t="s">
        <v>23</v>
      </c>
      <c r="B27" s="46"/>
      <c r="C27" s="65" t="s">
        <v>4</v>
      </c>
      <c r="D27" s="24"/>
      <c r="E27" s="65" t="s">
        <v>4</v>
      </c>
      <c r="F27" s="3"/>
      <c r="G27" s="1"/>
      <c r="H27" s="1"/>
      <c r="I27" s="1"/>
    </row>
    <row r="28" spans="1:9" x14ac:dyDescent="0.25">
      <c r="A28" s="69"/>
      <c r="B28" s="13"/>
      <c r="C28" s="48"/>
      <c r="D28" s="13"/>
      <c r="E28" s="48"/>
      <c r="F28" s="3"/>
      <c r="G28" s="1"/>
      <c r="H28" s="1"/>
      <c r="I28" s="1"/>
    </row>
    <row r="29" spans="1:9" x14ac:dyDescent="0.25">
      <c r="A29" s="69" t="s">
        <v>192</v>
      </c>
      <c r="B29" s="13"/>
      <c r="C29" s="48">
        <f>AVERAGE(C17:C19)</f>
        <v>3.3666666666666671E-2</v>
      </c>
      <c r="D29" s="13"/>
      <c r="E29" s="48">
        <f>AVERAGE(E17:E19)</f>
        <v>4.3000000000000003E-2</v>
      </c>
      <c r="F29" s="3"/>
      <c r="G29" s="23"/>
      <c r="H29" s="1"/>
      <c r="I29" s="1"/>
    </row>
    <row r="30" spans="1:9" x14ac:dyDescent="0.25">
      <c r="A30" s="69" t="s">
        <v>88</v>
      </c>
      <c r="B30" s="13"/>
      <c r="C30" s="48">
        <v>3.2000000000000001E-2</v>
      </c>
      <c r="D30" s="13"/>
      <c r="E30" s="48">
        <v>4.2999999999999997E-2</v>
      </c>
      <c r="F30" s="3"/>
      <c r="G30" s="23"/>
      <c r="H30" s="1"/>
      <c r="I30" s="1"/>
    </row>
    <row r="31" spans="1:9" x14ac:dyDescent="0.25">
      <c r="A31" s="69" t="s">
        <v>107</v>
      </c>
      <c r="B31" s="13"/>
      <c r="C31" s="48">
        <v>3.5999999999999997E-2</v>
      </c>
      <c r="D31" s="13"/>
      <c r="E31" s="48">
        <v>4.7E-2</v>
      </c>
      <c r="F31" s="3"/>
      <c r="G31" s="23"/>
      <c r="H31" s="1"/>
      <c r="I31" s="1"/>
    </row>
    <row r="32" spans="1:9" x14ac:dyDescent="0.25">
      <c r="A32" s="69" t="s">
        <v>108</v>
      </c>
      <c r="B32" s="13"/>
      <c r="C32" s="48">
        <v>0.04</v>
      </c>
      <c r="D32" s="13"/>
      <c r="E32" s="48">
        <v>0.05</v>
      </c>
      <c r="F32" s="3"/>
      <c r="G32" s="23"/>
      <c r="H32" s="1"/>
      <c r="I32" s="1"/>
    </row>
    <row r="33" spans="1:9" x14ac:dyDescent="0.25">
      <c r="A33" s="69" t="s">
        <v>193</v>
      </c>
      <c r="B33" s="13"/>
      <c r="C33" s="48">
        <v>4.2000000000000003E-2</v>
      </c>
      <c r="D33" s="13"/>
      <c r="E33" s="48">
        <v>5.1999999999999998E-2</v>
      </c>
      <c r="F33" s="3"/>
      <c r="G33" s="23"/>
      <c r="H33" s="1"/>
      <c r="I33" s="1"/>
    </row>
    <row r="34" spans="1:9" x14ac:dyDescent="0.25">
      <c r="A34" s="74" t="s">
        <v>194</v>
      </c>
      <c r="B34" s="70"/>
      <c r="C34" s="75">
        <f>ROUND(AVERAGE(C29:C31),5)</f>
        <v>3.3890000000000003E-2</v>
      </c>
      <c r="D34" s="75"/>
      <c r="E34" s="75">
        <f>ROUND(AVERAGE(E29:E31),5)</f>
        <v>4.4330000000000001E-2</v>
      </c>
      <c r="F34" s="3"/>
      <c r="G34" s="23"/>
      <c r="H34" s="1"/>
      <c r="I34" s="1"/>
    </row>
    <row r="35" spans="1:9" x14ac:dyDescent="0.25">
      <c r="A35" s="74" t="s">
        <v>195</v>
      </c>
      <c r="B35" s="70"/>
      <c r="C35" s="75">
        <f>ROUND(AVERAGE(C29:C33),5)</f>
        <v>3.6729999999999999E-2</v>
      </c>
      <c r="D35" s="75"/>
      <c r="E35" s="75">
        <f>ROUND(AVERAGE(E29:E33),5)</f>
        <v>4.7E-2</v>
      </c>
      <c r="F35" s="13"/>
      <c r="G35" s="23"/>
      <c r="H35" s="1"/>
      <c r="I35" s="1"/>
    </row>
    <row r="36" spans="1:9" x14ac:dyDescent="0.25">
      <c r="A36" s="69"/>
      <c r="B36" s="13"/>
      <c r="C36" s="13"/>
      <c r="D36" s="13"/>
      <c r="E36" s="13"/>
      <c r="F36" s="1"/>
      <c r="G36" s="23"/>
      <c r="H36" s="1"/>
      <c r="I36" s="1"/>
    </row>
    <row r="37" spans="1:9" x14ac:dyDescent="0.25">
      <c r="A37" s="69"/>
      <c r="B37" s="13"/>
      <c r="C37" s="30"/>
      <c r="D37" s="30"/>
      <c r="E37" s="30"/>
      <c r="F37" s="1"/>
      <c r="G37" s="23"/>
      <c r="H37" s="1"/>
      <c r="I37" s="1"/>
    </row>
    <row r="38" spans="1:9" x14ac:dyDescent="0.25">
      <c r="B38" s="1"/>
      <c r="C38" s="1"/>
      <c r="D38" s="1"/>
      <c r="E38" s="1"/>
      <c r="F38" s="1"/>
      <c r="G38" s="1"/>
      <c r="H38" s="1"/>
      <c r="I38" s="1"/>
    </row>
    <row r="39" spans="1:9" ht="14.1" customHeight="1" x14ac:dyDescent="0.25">
      <c r="A39" s="31" t="s">
        <v>225</v>
      </c>
      <c r="B39" s="31"/>
      <c r="C39" s="31"/>
      <c r="D39" s="31"/>
      <c r="E39" s="31"/>
      <c r="F39" s="31"/>
      <c r="G39" s="31"/>
      <c r="H39" s="31"/>
      <c r="I39" s="1"/>
    </row>
    <row r="40" spans="1:9" ht="14.1" customHeight="1" x14ac:dyDescent="0.25">
      <c r="A40" s="31" t="s">
        <v>187</v>
      </c>
      <c r="B40" s="31"/>
      <c r="C40" s="31"/>
      <c r="D40" s="31"/>
      <c r="E40" s="31"/>
      <c r="F40" s="31"/>
      <c r="G40" s="31"/>
      <c r="H40" s="31"/>
      <c r="I40" s="1"/>
    </row>
    <row r="41" spans="1:9" x14ac:dyDescent="0.25">
      <c r="A41" s="3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7"/>
      <c r="D44" s="17"/>
      <c r="E44" s="17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</row>
  </sheetData>
  <mergeCells count="2">
    <mergeCell ref="A10:E10"/>
    <mergeCell ref="A25:E25"/>
  </mergeCells>
  <phoneticPr fontId="22" type="noConversion"/>
  <pageMargins left="1.7" right="0.7" top="1" bottom="0.75" header="0.3" footer="0.3"/>
  <pageSetup orientation="portrait" r:id="rId1"/>
  <ignoredErrors>
    <ignoredError sqref="C20 E20 D29 C29 E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55"/>
  <sheetViews>
    <sheetView workbookViewId="0">
      <selection activeCell="M2" sqref="M2"/>
    </sheetView>
  </sheetViews>
  <sheetFormatPr defaultColWidth="9.140625" defaultRowHeight="15" x14ac:dyDescent="0.25"/>
  <cols>
    <col min="1" max="1" width="10.85546875" style="6" customWidth="1"/>
    <col min="2" max="2" width="3.42578125" style="6" customWidth="1"/>
    <col min="3" max="3" width="12.140625" style="6" customWidth="1"/>
    <col min="4" max="5" width="11.28515625" style="6" customWidth="1"/>
    <col min="6" max="6" width="4.140625" style="6" customWidth="1"/>
    <col min="7" max="7" width="10.85546875" style="6" customWidth="1"/>
    <col min="8" max="8" width="11" style="6" customWidth="1"/>
    <col min="9" max="9" width="10.85546875" style="6" customWidth="1"/>
    <col min="10" max="10" width="1.42578125" style="6" customWidth="1"/>
    <col min="11" max="11" width="16.42578125" style="6" customWidth="1"/>
    <col min="12" max="12" width="15.7109375" style="6" customWidth="1"/>
    <col min="13" max="13" width="16.42578125" style="6" customWidth="1"/>
    <col min="14" max="16384" width="9.140625" style="6"/>
  </cols>
  <sheetData>
    <row r="1" spans="1:89" ht="15.75" x14ac:dyDescent="0.25">
      <c r="A1" s="4" t="s">
        <v>0</v>
      </c>
      <c r="B1" s="5"/>
      <c r="C1" s="5"/>
      <c r="D1" s="5"/>
      <c r="E1" s="5"/>
      <c r="F1" s="5"/>
      <c r="G1" s="5"/>
      <c r="L1" s="1"/>
      <c r="M1" s="104" t="str">
        <f>'Page 1'!C1</f>
        <v>Vincent V. Rea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9" ht="15.75" x14ac:dyDescent="0.25">
      <c r="A2" s="4" t="s">
        <v>215</v>
      </c>
      <c r="B2" s="5"/>
      <c r="C2" s="5"/>
      <c r="D2" s="5"/>
      <c r="E2" s="5"/>
      <c r="F2" s="5"/>
      <c r="G2" s="5"/>
      <c r="L2" s="1"/>
      <c r="M2" s="104" t="s">
        <v>256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</row>
    <row r="3" spans="1:89" ht="15.75" x14ac:dyDescent="0.25">
      <c r="A3" s="32" t="s">
        <v>39</v>
      </c>
      <c r="B3" s="5"/>
      <c r="C3" s="5"/>
      <c r="D3" s="5"/>
      <c r="E3" s="5"/>
      <c r="F3" s="5"/>
      <c r="G3" s="5"/>
      <c r="M3" s="104" t="str">
        <f>'Page 1'!C3</f>
        <v>Attachment VVR-12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</row>
    <row r="4" spans="1:89" x14ac:dyDescent="0.25">
      <c r="K4" s="19"/>
      <c r="L4" s="33"/>
      <c r="M4" s="104" t="s">
        <v>201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</row>
    <row r="5" spans="1:89" x14ac:dyDescent="0.25">
      <c r="A5" s="19"/>
      <c r="B5" s="19"/>
      <c r="C5" s="66"/>
      <c r="D5" s="1"/>
      <c r="E5" s="1"/>
      <c r="F5" s="1"/>
      <c r="G5" s="1"/>
      <c r="H5" s="45"/>
      <c r="I5" s="1"/>
      <c r="J5" s="1"/>
      <c r="K5" s="1"/>
      <c r="L5" s="1"/>
      <c r="M5" s="1"/>
      <c r="N5" s="13"/>
      <c r="O5" s="13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</row>
    <row r="6" spans="1:89" x14ac:dyDescent="0.25">
      <c r="A6" s="76"/>
      <c r="B6" s="1"/>
      <c r="C6" s="1"/>
      <c r="D6" s="1"/>
      <c r="E6" s="1"/>
      <c r="F6" s="1"/>
      <c r="G6" s="1"/>
      <c r="H6" s="23"/>
      <c r="I6" s="1"/>
      <c r="J6" s="1"/>
      <c r="K6" s="1"/>
      <c r="L6" s="1"/>
      <c r="M6" s="1"/>
      <c r="N6" s="13"/>
      <c r="O6" s="13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</row>
    <row r="7" spans="1:89" x14ac:dyDescent="0.25">
      <c r="A7" s="1"/>
      <c r="B7" s="1"/>
      <c r="C7" s="23"/>
      <c r="D7" s="23"/>
      <c r="E7" s="23"/>
      <c r="F7" s="7"/>
      <c r="G7" s="23"/>
      <c r="H7" s="23"/>
      <c r="I7" s="23"/>
      <c r="J7" s="7"/>
      <c r="K7" s="7"/>
      <c r="L7" s="7"/>
      <c r="M7" s="7"/>
      <c r="N7" s="13"/>
      <c r="O7" s="13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89" x14ac:dyDescent="0.25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  <c r="O8" s="1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</row>
    <row r="9" spans="1:8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07" t="s">
        <v>7</v>
      </c>
      <c r="L9" s="107"/>
      <c r="M9" s="107"/>
      <c r="N9" s="13"/>
      <c r="O9" s="13"/>
      <c r="P9" s="22"/>
      <c r="Q9" s="69"/>
      <c r="R9" s="69"/>
      <c r="S9" s="69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</row>
    <row r="10" spans="1:89" x14ac:dyDescent="0.25">
      <c r="A10" s="1"/>
      <c r="B10" s="1"/>
      <c r="C10" s="107" t="s">
        <v>44</v>
      </c>
      <c r="D10" s="107"/>
      <c r="E10" s="65"/>
      <c r="F10" s="1"/>
      <c r="G10" s="107" t="s">
        <v>6</v>
      </c>
      <c r="H10" s="107"/>
      <c r="I10" s="107"/>
      <c r="J10" s="1"/>
      <c r="K10" s="23" t="s">
        <v>78</v>
      </c>
      <c r="L10" s="23" t="s">
        <v>80</v>
      </c>
      <c r="M10" s="23" t="s">
        <v>81</v>
      </c>
      <c r="N10" s="13"/>
      <c r="O10" s="108"/>
      <c r="P10" s="108"/>
      <c r="Q10" s="108"/>
      <c r="R10" s="69"/>
      <c r="S10" s="69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</row>
    <row r="11" spans="1:89" x14ac:dyDescent="0.25">
      <c r="A11" s="77" t="s">
        <v>5</v>
      </c>
      <c r="B11" s="24"/>
      <c r="C11" s="65" t="s">
        <v>74</v>
      </c>
      <c r="D11" s="65" t="s">
        <v>75</v>
      </c>
      <c r="E11" s="65" t="s">
        <v>77</v>
      </c>
      <c r="F11" s="24"/>
      <c r="G11" s="65" t="s">
        <v>76</v>
      </c>
      <c r="H11" s="65" t="s">
        <v>75</v>
      </c>
      <c r="I11" s="65" t="s">
        <v>77</v>
      </c>
      <c r="J11" s="24"/>
      <c r="K11" s="65" t="s">
        <v>79</v>
      </c>
      <c r="L11" s="65" t="s">
        <v>79</v>
      </c>
      <c r="M11" s="65" t="s">
        <v>79</v>
      </c>
      <c r="N11" s="13"/>
      <c r="O11" s="69"/>
      <c r="P11" s="69"/>
      <c r="Q11" s="6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1:89" x14ac:dyDescent="0.25">
      <c r="A12" s="78"/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3"/>
      <c r="O12" s="13"/>
      <c r="P12" s="14"/>
      <c r="Q12" s="14"/>
      <c r="R12" s="1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1:89" x14ac:dyDescent="0.25">
      <c r="A13" s="79">
        <v>43891</v>
      </c>
      <c r="B13" s="1"/>
      <c r="C13" s="3">
        <v>3.0200000000000001E-2</v>
      </c>
      <c r="D13" s="3">
        <v>3.4299999999999997E-2</v>
      </c>
      <c r="E13" s="3">
        <v>4.2900000000000001E-2</v>
      </c>
      <c r="F13" s="3"/>
      <c r="G13" s="3">
        <v>3.3000000000000002E-2</v>
      </c>
      <c r="H13" s="3">
        <v>3.5000000000000003E-2</v>
      </c>
      <c r="I13" s="3">
        <v>3.9600000000000003E-2</v>
      </c>
      <c r="J13" s="3"/>
      <c r="K13" s="3">
        <f t="shared" ref="K13" si="0">ROUND(G13-C13,5)</f>
        <v>2.8E-3</v>
      </c>
      <c r="L13" s="3">
        <f t="shared" ref="L13" si="1">ROUND(H13-C13,5)</f>
        <v>4.7999999999999996E-3</v>
      </c>
      <c r="M13" s="3">
        <f t="shared" ref="M13" si="2">ROUND(I13-C13,5)</f>
        <v>9.4000000000000004E-3</v>
      </c>
      <c r="N13" s="14"/>
      <c r="O13" s="14"/>
      <c r="P13" s="14"/>
      <c r="Q13" s="14"/>
      <c r="R13" s="1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1:89" x14ac:dyDescent="0.25">
      <c r="A14" s="79">
        <v>43922</v>
      </c>
      <c r="B14" s="1"/>
      <c r="C14" s="3">
        <v>2.4299999999999999E-2</v>
      </c>
      <c r="D14" s="3">
        <v>3.1199999999999999E-2</v>
      </c>
      <c r="E14" s="3">
        <v>4.1300000000000003E-2</v>
      </c>
      <c r="F14" s="3"/>
      <c r="G14" s="3">
        <v>2.93E-2</v>
      </c>
      <c r="H14" s="3">
        <v>3.1899999999999998E-2</v>
      </c>
      <c r="I14" s="3">
        <v>3.8199999999999998E-2</v>
      </c>
      <c r="J14" s="3"/>
      <c r="K14" s="3">
        <f t="shared" ref="K14:K24" si="3">ROUND(G14-C14,5)</f>
        <v>5.0000000000000001E-3</v>
      </c>
      <c r="L14" s="3">
        <f t="shared" ref="L14:L24" si="4">ROUND(H14-C14,5)</f>
        <v>7.6E-3</v>
      </c>
      <c r="M14" s="3">
        <f t="shared" ref="M14:M24" si="5">ROUND(I14-C14,5)</f>
        <v>1.3899999999999999E-2</v>
      </c>
      <c r="N14" s="14"/>
      <c r="O14" s="14"/>
      <c r="P14" s="14"/>
      <c r="Q14" s="14"/>
      <c r="R14" s="1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</row>
    <row r="15" spans="1:89" x14ac:dyDescent="0.25">
      <c r="A15" s="79">
        <v>43952</v>
      </c>
      <c r="B15" s="1"/>
      <c r="C15" s="3">
        <v>2.4899999999999999E-2</v>
      </c>
      <c r="D15" s="3">
        <v>3.1199999999999999E-2</v>
      </c>
      <c r="E15" s="3">
        <v>3.95E-2</v>
      </c>
      <c r="F15" s="3"/>
      <c r="G15" s="3">
        <v>2.8899999999999999E-2</v>
      </c>
      <c r="H15" s="3">
        <v>3.1399999999999997E-2</v>
      </c>
      <c r="I15" s="3">
        <v>3.6299999999999999E-2</v>
      </c>
      <c r="J15" s="3"/>
      <c r="K15" s="3">
        <f t="shared" si="3"/>
        <v>4.0000000000000001E-3</v>
      </c>
      <c r="L15" s="3">
        <f t="shared" si="4"/>
        <v>6.4999999999999997E-3</v>
      </c>
      <c r="M15" s="3">
        <f t="shared" si="5"/>
        <v>1.14E-2</v>
      </c>
      <c r="N15" s="14"/>
      <c r="O15" s="14"/>
      <c r="P15" s="14"/>
      <c r="Q15" s="14"/>
      <c r="R15" s="1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</row>
    <row r="16" spans="1:89" x14ac:dyDescent="0.25">
      <c r="A16" s="79">
        <v>43983</v>
      </c>
      <c r="B16" s="1"/>
      <c r="C16" s="3">
        <v>2.4400000000000002E-2</v>
      </c>
      <c r="D16" s="3">
        <v>3.0200000000000001E-2</v>
      </c>
      <c r="E16" s="3">
        <v>3.6400000000000002E-2</v>
      </c>
      <c r="F16" s="3"/>
      <c r="G16" s="3">
        <v>2.8000000000000001E-2</v>
      </c>
      <c r="H16" s="3">
        <v>3.0700000000000002E-2</v>
      </c>
      <c r="I16" s="3">
        <v>3.44E-2</v>
      </c>
      <c r="J16" s="3"/>
      <c r="K16" s="3">
        <f t="shared" si="3"/>
        <v>3.5999999999999999E-3</v>
      </c>
      <c r="L16" s="3">
        <f t="shared" si="4"/>
        <v>6.3E-3</v>
      </c>
      <c r="M16" s="3">
        <f t="shared" si="5"/>
        <v>0.01</v>
      </c>
      <c r="N16" s="14"/>
      <c r="O16" s="14"/>
      <c r="P16" s="14"/>
      <c r="Q16" s="14"/>
      <c r="R16" s="1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</row>
    <row r="17" spans="1:89" x14ac:dyDescent="0.25">
      <c r="A17" s="79">
        <v>44013</v>
      </c>
      <c r="B17" s="1"/>
      <c r="C17" s="3">
        <v>2.1399999999999999E-2</v>
      </c>
      <c r="D17" s="3">
        <v>2.69E-2</v>
      </c>
      <c r="E17" s="3">
        <v>3.3099999999999997E-2</v>
      </c>
      <c r="F17" s="3"/>
      <c r="G17" s="3">
        <v>2.46E-2</v>
      </c>
      <c r="H17" s="3">
        <v>2.7400000000000001E-2</v>
      </c>
      <c r="I17" s="3">
        <v>3.09E-2</v>
      </c>
      <c r="J17" s="3"/>
      <c r="K17" s="3">
        <f t="shared" si="3"/>
        <v>3.2000000000000002E-3</v>
      </c>
      <c r="L17" s="3">
        <f t="shared" si="4"/>
        <v>6.0000000000000001E-3</v>
      </c>
      <c r="M17" s="3">
        <f t="shared" si="5"/>
        <v>9.4999999999999998E-3</v>
      </c>
      <c r="N17" s="14"/>
      <c r="O17" s="14"/>
      <c r="P17" s="14"/>
      <c r="Q17" s="14"/>
      <c r="R17" s="1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</row>
    <row r="18" spans="1:89" x14ac:dyDescent="0.25">
      <c r="A18" s="79">
        <v>44044</v>
      </c>
      <c r="B18" s="1"/>
      <c r="C18" s="3">
        <v>2.2499999999999999E-2</v>
      </c>
      <c r="D18" s="3">
        <v>2.6800000000000001E-2</v>
      </c>
      <c r="E18" s="3">
        <v>3.27E-2</v>
      </c>
      <c r="F18" s="3"/>
      <c r="G18" s="3">
        <v>2.4899999999999999E-2</v>
      </c>
      <c r="H18" s="3">
        <v>2.7300000000000001E-2</v>
      </c>
      <c r="I18" s="3">
        <v>3.0599999999999999E-2</v>
      </c>
      <c r="J18" s="3"/>
      <c r="K18" s="3">
        <f t="shared" si="3"/>
        <v>2.3999999999999998E-3</v>
      </c>
      <c r="L18" s="3">
        <f t="shared" si="4"/>
        <v>4.7999999999999996E-3</v>
      </c>
      <c r="M18" s="3">
        <f t="shared" si="5"/>
        <v>8.0999999999999996E-3</v>
      </c>
      <c r="N18" s="14"/>
      <c r="O18" s="14"/>
      <c r="P18" s="14"/>
      <c r="Q18" s="14"/>
      <c r="R18" s="1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</row>
    <row r="19" spans="1:89" x14ac:dyDescent="0.25">
      <c r="A19" s="79">
        <v>44075</v>
      </c>
      <c r="B19" s="1"/>
      <c r="C19" s="3">
        <v>2.3099999999999999E-2</v>
      </c>
      <c r="D19" s="3">
        <v>2.7900000000000001E-2</v>
      </c>
      <c r="E19" s="3">
        <v>3.3599999999999998E-2</v>
      </c>
      <c r="F19" s="3"/>
      <c r="G19" s="3">
        <v>2.6200000000000001E-2</v>
      </c>
      <c r="H19" s="3">
        <v>2.8400000000000002E-2</v>
      </c>
      <c r="I19" s="3">
        <v>3.1699999999999999E-2</v>
      </c>
      <c r="J19" s="3"/>
      <c r="K19" s="3">
        <f t="shared" si="3"/>
        <v>3.0999999999999999E-3</v>
      </c>
      <c r="L19" s="3">
        <f t="shared" si="4"/>
        <v>5.3E-3</v>
      </c>
      <c r="M19" s="3">
        <f t="shared" si="5"/>
        <v>8.6E-3</v>
      </c>
      <c r="N19" s="14"/>
      <c r="O19" s="14"/>
      <c r="P19" s="14"/>
      <c r="Q19" s="14"/>
      <c r="R19" s="1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</row>
    <row r="20" spans="1:89" x14ac:dyDescent="0.25">
      <c r="A20" s="79">
        <v>44105</v>
      </c>
      <c r="B20" s="1"/>
      <c r="C20" s="3">
        <v>2.35E-2</v>
      </c>
      <c r="D20" s="3">
        <v>2.8799999999999999E-2</v>
      </c>
      <c r="E20" s="3">
        <v>3.44E-2</v>
      </c>
      <c r="F20" s="3"/>
      <c r="G20" s="3">
        <v>2.7199999999999998E-2</v>
      </c>
      <c r="H20" s="3">
        <v>2.9499999999999998E-2</v>
      </c>
      <c r="I20" s="3">
        <v>3.27E-2</v>
      </c>
      <c r="J20" s="3"/>
      <c r="K20" s="3">
        <f t="shared" si="3"/>
        <v>3.7000000000000002E-3</v>
      </c>
      <c r="L20" s="3">
        <f t="shared" si="4"/>
        <v>6.0000000000000001E-3</v>
      </c>
      <c r="M20" s="3">
        <f t="shared" si="5"/>
        <v>9.1999999999999998E-3</v>
      </c>
      <c r="N20" s="14"/>
      <c r="O20" s="14"/>
      <c r="P20" s="14"/>
      <c r="Q20" s="14"/>
      <c r="R20" s="1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</row>
    <row r="21" spans="1:89" x14ac:dyDescent="0.25">
      <c r="A21" s="79">
        <v>44136</v>
      </c>
      <c r="B21" s="1"/>
      <c r="C21" s="3">
        <v>2.3E-2</v>
      </c>
      <c r="D21" s="3">
        <v>2.7900000000000001E-2</v>
      </c>
      <c r="E21" s="3">
        <v>3.3000000000000002E-2</v>
      </c>
      <c r="F21" s="3"/>
      <c r="G21" s="3">
        <v>2.63E-2</v>
      </c>
      <c r="H21" s="3">
        <v>2.8500000000000001E-2</v>
      </c>
      <c r="I21" s="3">
        <v>3.1699999999999999E-2</v>
      </c>
      <c r="J21" s="3"/>
      <c r="K21" s="3">
        <f t="shared" si="3"/>
        <v>3.3E-3</v>
      </c>
      <c r="L21" s="3">
        <f t="shared" si="4"/>
        <v>5.4999999999999997E-3</v>
      </c>
      <c r="M21" s="3">
        <f t="shared" si="5"/>
        <v>8.6999999999999994E-3</v>
      </c>
      <c r="N21" s="14"/>
      <c r="O21" s="14"/>
      <c r="P21" s="14"/>
      <c r="Q21" s="14"/>
      <c r="R21" s="1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</row>
    <row r="22" spans="1:89" x14ac:dyDescent="0.25">
      <c r="A22" s="79">
        <v>44166</v>
      </c>
      <c r="B22" s="1"/>
      <c r="C22" s="3">
        <v>2.2599999999999999E-2</v>
      </c>
      <c r="D22" s="3">
        <v>2.7199999999999998E-2</v>
      </c>
      <c r="E22" s="3">
        <v>3.1600000000000003E-2</v>
      </c>
      <c r="F22" s="3"/>
      <c r="G22" s="3">
        <v>2.5700000000000001E-2</v>
      </c>
      <c r="H22" s="3">
        <v>2.7699999999999999E-2</v>
      </c>
      <c r="I22" s="3">
        <v>3.0499999999999999E-2</v>
      </c>
      <c r="J22" s="3"/>
      <c r="K22" s="3">
        <f t="shared" si="3"/>
        <v>3.0999999999999999E-3</v>
      </c>
      <c r="L22" s="3">
        <f t="shared" si="4"/>
        <v>5.1000000000000004E-3</v>
      </c>
      <c r="M22" s="3">
        <f t="shared" si="5"/>
        <v>7.9000000000000008E-3</v>
      </c>
      <c r="N22" s="14"/>
      <c r="O22" s="14"/>
      <c r="P22" s="14"/>
      <c r="Q22" s="14"/>
      <c r="R22" s="1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</row>
    <row r="23" spans="1:89" x14ac:dyDescent="0.25">
      <c r="A23" s="79">
        <v>44197</v>
      </c>
      <c r="B23" s="1"/>
      <c r="C23" s="3">
        <v>2.4500000000000001E-2</v>
      </c>
      <c r="D23" s="3">
        <v>2.8400000000000002E-2</v>
      </c>
      <c r="E23" s="3">
        <v>3.2399999999999998E-2</v>
      </c>
      <c r="F23" s="3"/>
      <c r="G23" s="3">
        <v>2.7300000000000001E-2</v>
      </c>
      <c r="H23" s="3">
        <v>2.9100000000000001E-2</v>
      </c>
      <c r="I23" s="3">
        <v>3.1800000000000002E-2</v>
      </c>
      <c r="J23" s="3"/>
      <c r="K23" s="3">
        <f t="shared" si="3"/>
        <v>2.8E-3</v>
      </c>
      <c r="L23" s="3">
        <f t="shared" si="4"/>
        <v>4.5999999999999999E-3</v>
      </c>
      <c r="M23" s="3">
        <f t="shared" si="5"/>
        <v>7.3000000000000001E-3</v>
      </c>
      <c r="N23" s="14"/>
      <c r="O23" s="14"/>
      <c r="P23" s="38"/>
      <c r="Q23" s="14"/>
      <c r="R23" s="1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</row>
    <row r="24" spans="1:89" x14ac:dyDescent="0.25">
      <c r="A24" s="79">
        <v>44228</v>
      </c>
      <c r="B24" s="1"/>
      <c r="C24" s="3">
        <v>2.7E-2</v>
      </c>
      <c r="D24" s="3">
        <v>3.0300000000000001E-2</v>
      </c>
      <c r="E24" s="3">
        <v>3.4200000000000001E-2</v>
      </c>
      <c r="F24" s="3"/>
      <c r="G24" s="3">
        <v>2.93E-2</v>
      </c>
      <c r="H24" s="3">
        <v>3.09E-2</v>
      </c>
      <c r="I24" s="3">
        <v>3.3700000000000001E-2</v>
      </c>
      <c r="J24" s="3"/>
      <c r="K24" s="3">
        <f t="shared" si="3"/>
        <v>2.3E-3</v>
      </c>
      <c r="L24" s="3">
        <f t="shared" si="4"/>
        <v>3.8999999999999998E-3</v>
      </c>
      <c r="M24" s="3">
        <f t="shared" si="5"/>
        <v>6.7000000000000002E-3</v>
      </c>
      <c r="N24" s="14"/>
      <c r="O24" s="14"/>
      <c r="P24" s="38"/>
      <c r="Q24" s="14"/>
      <c r="R24" s="1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</row>
    <row r="25" spans="1:89" x14ac:dyDescent="0.25">
      <c r="A25" s="79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4"/>
      <c r="O25" s="14"/>
      <c r="P25" s="38"/>
      <c r="Q25" s="38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</row>
    <row r="26" spans="1:89" x14ac:dyDescent="0.25">
      <c r="A26" s="80" t="s">
        <v>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3"/>
      <c r="O26" s="1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</row>
    <row r="27" spans="1:89" x14ac:dyDescent="0.25">
      <c r="A27" s="82" t="s">
        <v>3</v>
      </c>
      <c r="B27" s="24"/>
      <c r="C27" s="83">
        <f>ROUND(AVERAGE(C13:C24),5)</f>
        <v>2.4279999999999999E-2</v>
      </c>
      <c r="D27" s="83">
        <f t="shared" ref="D27:I27" si="6">ROUND(AVERAGE(D13:D24),5)</f>
        <v>2.9260000000000001E-2</v>
      </c>
      <c r="E27" s="83">
        <f t="shared" si="6"/>
        <v>3.5430000000000003E-2</v>
      </c>
      <c r="F27" s="83"/>
      <c r="G27" s="83">
        <f t="shared" si="6"/>
        <v>2.7560000000000001E-2</v>
      </c>
      <c r="H27" s="83">
        <f t="shared" si="6"/>
        <v>2.9819999999999999E-2</v>
      </c>
      <c r="I27" s="83">
        <f t="shared" si="6"/>
        <v>3.3509999999999998E-2</v>
      </c>
      <c r="J27" s="83"/>
      <c r="K27" s="83">
        <f>ROUND(G27-C27,5)</f>
        <v>3.2799999999999999E-3</v>
      </c>
      <c r="L27" s="83">
        <f>ROUND(H27-C27,5)</f>
        <v>5.5399999999999998E-3</v>
      </c>
      <c r="M27" s="83">
        <f>ROUND(I27-C27,5)</f>
        <v>9.2300000000000004E-3</v>
      </c>
      <c r="N27" s="13"/>
      <c r="O27" s="1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</row>
    <row r="28" spans="1:8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3"/>
      <c r="O28" s="1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</row>
    <row r="29" spans="1:89" x14ac:dyDescent="0.25">
      <c r="A29" s="1"/>
      <c r="B29" s="1"/>
      <c r="C29" s="50"/>
      <c r="D29" s="23"/>
      <c r="E29" s="23"/>
      <c r="F29" s="23"/>
      <c r="G29" s="23"/>
      <c r="H29" s="25"/>
      <c r="I29" s="25"/>
      <c r="J29" s="23"/>
      <c r="K29" s="50"/>
      <c r="L29" s="50"/>
      <c r="M29" s="50"/>
      <c r="N29" s="25"/>
      <c r="O29" s="25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</row>
    <row r="30" spans="1:8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3"/>
      <c r="O30" s="1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</row>
    <row r="31" spans="1:89" ht="15" customHeight="1" x14ac:dyDescent="0.25">
      <c r="A31" s="9" t="s">
        <v>214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3"/>
      <c r="O31" s="13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</row>
    <row r="32" spans="1:89" ht="15" customHeight="1" x14ac:dyDescent="0.25">
      <c r="A32" s="84" t="s">
        <v>186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"/>
      <c r="O32" s="1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</row>
    <row r="33" spans="1:8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4"/>
      <c r="M33" s="13"/>
      <c r="N33" s="13"/>
      <c r="O33" s="13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</row>
    <row r="34" spans="1:8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</row>
    <row r="35" spans="1:8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</row>
    <row r="36" spans="1:8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</row>
    <row r="37" spans="1:8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</row>
    <row r="38" spans="1:89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</row>
    <row r="39" spans="1:89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</row>
    <row r="40" spans="1:8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</row>
    <row r="41" spans="1:89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</row>
    <row r="42" spans="1:8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</row>
    <row r="43" spans="1:89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</row>
    <row r="44" spans="1:89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</row>
    <row r="45" spans="1:89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</row>
    <row r="46" spans="1:89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</row>
    <row r="47" spans="1:89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</row>
    <row r="48" spans="1:89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</row>
    <row r="49" spans="1:89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</row>
    <row r="50" spans="1:89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</row>
    <row r="51" spans="1:89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</row>
    <row r="52" spans="1:89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</row>
    <row r="53" spans="1:89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</row>
    <row r="54" spans="1:89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</row>
    <row r="55" spans="1:89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</row>
    <row r="56" spans="1:89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</row>
    <row r="57" spans="1:89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89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</row>
    <row r="64" spans="1:89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</row>
    <row r="65" spans="1:89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</row>
    <row r="66" spans="1:89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</row>
    <row r="67" spans="1:89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</row>
    <row r="68" spans="1:89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</row>
    <row r="69" spans="1:89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</row>
    <row r="70" spans="1:89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</row>
    <row r="71" spans="1:89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</row>
    <row r="72" spans="1:89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</row>
    <row r="73" spans="1:89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</row>
    <row r="74" spans="1:89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</row>
    <row r="75" spans="1:89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</row>
    <row r="76" spans="1:89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</row>
    <row r="77" spans="1:89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</row>
    <row r="78" spans="1:89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</row>
    <row r="79" spans="1:89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</row>
    <row r="80" spans="1:89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</row>
    <row r="81" spans="1:89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</row>
    <row r="82" spans="1:89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</row>
    <row r="83" spans="1:89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</row>
    <row r="84" spans="1:89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</row>
    <row r="85" spans="1:89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</row>
    <row r="86" spans="1:89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</row>
    <row r="87" spans="1:89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</row>
    <row r="88" spans="1:89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</row>
    <row r="89" spans="1:89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</row>
    <row r="90" spans="1:89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</row>
    <row r="91" spans="1:89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</row>
    <row r="92" spans="1:89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</row>
    <row r="93" spans="1:89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</row>
    <row r="94" spans="1:89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</row>
    <row r="95" spans="1:89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</row>
    <row r="96" spans="1:89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</row>
    <row r="97" spans="1:89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</row>
    <row r="98" spans="1:89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</row>
    <row r="99" spans="1:89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</row>
    <row r="100" spans="1:89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</row>
    <row r="101" spans="1:89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</row>
    <row r="102" spans="1:89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</row>
    <row r="103" spans="1:89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</row>
    <row r="104" spans="1:89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</row>
    <row r="105" spans="1:89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</row>
    <row r="106" spans="1:89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</row>
    <row r="107" spans="1:89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</row>
    <row r="108" spans="1:89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</row>
    <row r="109" spans="1:89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</row>
    <row r="110" spans="1:89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</row>
    <row r="111" spans="1:89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</row>
    <row r="112" spans="1:89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</row>
    <row r="113" spans="1:89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</row>
    <row r="114" spans="1:89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</row>
    <row r="115" spans="1:89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</row>
    <row r="116" spans="1:89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</row>
    <row r="117" spans="1:89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</row>
    <row r="118" spans="1:89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</row>
    <row r="119" spans="1:89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</row>
    <row r="120" spans="1:89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</row>
    <row r="121" spans="1:89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</row>
    <row r="122" spans="1:89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</row>
    <row r="123" spans="1:89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</row>
    <row r="124" spans="1:89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</row>
    <row r="125" spans="1:89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</row>
    <row r="126" spans="1:89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</row>
    <row r="127" spans="1:89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</row>
    <row r="128" spans="1:89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</row>
    <row r="129" spans="1:89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</row>
    <row r="130" spans="1:89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</row>
    <row r="131" spans="1:89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</row>
    <row r="132" spans="1:89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</row>
    <row r="133" spans="1:89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</row>
    <row r="134" spans="1:89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</row>
    <row r="135" spans="1:89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</row>
    <row r="136" spans="1:89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</row>
    <row r="137" spans="1:89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</row>
    <row r="138" spans="1:89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</row>
    <row r="139" spans="1:89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</row>
    <row r="140" spans="1:89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</row>
    <row r="141" spans="1:89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</row>
    <row r="142" spans="1:89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</row>
    <row r="143" spans="1:89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</row>
    <row r="144" spans="1:89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</row>
    <row r="145" spans="1:89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</row>
    <row r="146" spans="1:89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</row>
    <row r="147" spans="1:89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</row>
    <row r="148" spans="1:89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</row>
    <row r="149" spans="1:89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</row>
    <row r="150" spans="1:89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</row>
    <row r="151" spans="1:89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</row>
    <row r="152" spans="1:89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</row>
    <row r="153" spans="1:89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</row>
    <row r="154" spans="1:89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</row>
    <row r="155" spans="1:89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</row>
    <row r="156" spans="1:89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</row>
    <row r="157" spans="1:89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</row>
    <row r="158" spans="1:89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</row>
    <row r="159" spans="1:89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</row>
    <row r="160" spans="1:89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</row>
    <row r="161" spans="1:89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</row>
    <row r="162" spans="1:89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</row>
    <row r="163" spans="1:89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</row>
    <row r="164" spans="1:89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</row>
    <row r="165" spans="1:89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</row>
    <row r="166" spans="1:89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</row>
    <row r="167" spans="1:89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</row>
    <row r="168" spans="1:89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</row>
    <row r="169" spans="1:89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</row>
    <row r="170" spans="1:89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</row>
    <row r="171" spans="1:89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</row>
    <row r="172" spans="1:89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</row>
    <row r="173" spans="1:89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</row>
    <row r="174" spans="1:89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</row>
    <row r="175" spans="1:89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</row>
    <row r="176" spans="1:89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</row>
    <row r="177" spans="1:89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</row>
    <row r="178" spans="1:89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</row>
    <row r="179" spans="1:89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</row>
    <row r="180" spans="1:89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</row>
    <row r="181" spans="1:89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</row>
    <row r="182" spans="1:89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</row>
    <row r="183" spans="1:89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</row>
    <row r="184" spans="1:89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</row>
    <row r="185" spans="1:89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</row>
    <row r="186" spans="1:89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</row>
    <row r="187" spans="1:89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</row>
    <row r="188" spans="1:89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</row>
    <row r="189" spans="1:89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</row>
    <row r="190" spans="1:89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</row>
    <row r="191" spans="1:89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</row>
    <row r="192" spans="1:89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</row>
    <row r="193" spans="1:89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</row>
    <row r="194" spans="1:89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</row>
    <row r="195" spans="1:89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</row>
    <row r="196" spans="1:89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</row>
    <row r="197" spans="1:89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</row>
    <row r="198" spans="1:89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</row>
    <row r="199" spans="1:89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</row>
    <row r="200" spans="1:89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</row>
    <row r="201" spans="1:89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</row>
    <row r="202" spans="1:89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</row>
    <row r="203" spans="1:89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</row>
    <row r="204" spans="1:89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</row>
    <row r="205" spans="1:89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</row>
    <row r="206" spans="1:89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</row>
    <row r="207" spans="1:89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</row>
    <row r="208" spans="1:89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</row>
    <row r="209" spans="1:89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</row>
    <row r="210" spans="1:89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</row>
    <row r="211" spans="1:89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</row>
    <row r="212" spans="1:89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</row>
    <row r="213" spans="1:89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</row>
    <row r="214" spans="1:89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</row>
    <row r="215" spans="1:89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</row>
    <row r="216" spans="1:89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</row>
    <row r="217" spans="1:89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</row>
    <row r="218" spans="1:89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</row>
    <row r="219" spans="1:89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</row>
    <row r="220" spans="1:89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</row>
    <row r="221" spans="1:89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</row>
    <row r="222" spans="1:89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</row>
    <row r="223" spans="1:89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</row>
    <row r="224" spans="1:89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</row>
    <row r="225" spans="1:89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</row>
    <row r="226" spans="1:89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</row>
    <row r="227" spans="1:89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</row>
    <row r="228" spans="1:89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</row>
    <row r="229" spans="1:89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</row>
    <row r="230" spans="1:89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</row>
    <row r="231" spans="1:89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</row>
    <row r="232" spans="1:89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</row>
    <row r="233" spans="1:89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</row>
    <row r="234" spans="1:89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</row>
    <row r="235" spans="1:89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</row>
    <row r="236" spans="1:89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</row>
    <row r="237" spans="1:89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</row>
    <row r="238" spans="1:89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</row>
    <row r="239" spans="1:89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</row>
    <row r="240" spans="1:89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</row>
    <row r="241" spans="1:89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</row>
    <row r="242" spans="1:89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</row>
    <row r="243" spans="1:89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</row>
    <row r="244" spans="1:89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</row>
    <row r="245" spans="1:89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</row>
    <row r="246" spans="1:89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</row>
    <row r="247" spans="1:89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</row>
    <row r="248" spans="1:89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</row>
    <row r="249" spans="1:89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</row>
    <row r="250" spans="1:89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</row>
    <row r="251" spans="1:89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</row>
    <row r="252" spans="1:89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</row>
    <row r="253" spans="1:89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</row>
    <row r="254" spans="1:89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</row>
    <row r="255" spans="1:89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</row>
    <row r="256" spans="1:89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</row>
    <row r="257" spans="1:89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</row>
    <row r="258" spans="1:89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</row>
    <row r="259" spans="1:89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</row>
    <row r="260" spans="1:89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</row>
    <row r="261" spans="1:89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</row>
    <row r="262" spans="1:89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</row>
    <row r="263" spans="1:89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</row>
    <row r="264" spans="1:89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</row>
    <row r="265" spans="1:89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</row>
    <row r="266" spans="1:89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</row>
    <row r="267" spans="1:89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</row>
    <row r="268" spans="1:89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</row>
    <row r="269" spans="1:89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</row>
    <row r="270" spans="1:89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</row>
    <row r="271" spans="1:89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</row>
    <row r="272" spans="1:89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</row>
    <row r="273" spans="1:89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</row>
    <row r="274" spans="1:89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</row>
    <row r="275" spans="1:89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</row>
    <row r="276" spans="1:89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</row>
    <row r="277" spans="1:89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</row>
    <row r="278" spans="1:89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</row>
    <row r="279" spans="1:89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</row>
    <row r="280" spans="1:89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</row>
    <row r="281" spans="1:89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</row>
    <row r="282" spans="1:89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</row>
    <row r="283" spans="1:89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</row>
    <row r="284" spans="1:89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</row>
    <row r="285" spans="1:89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</row>
    <row r="286" spans="1:89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</row>
    <row r="287" spans="1:89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</row>
    <row r="288" spans="1:89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</row>
    <row r="289" spans="1:89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</row>
    <row r="290" spans="1:89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</row>
    <row r="291" spans="1:89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</row>
    <row r="292" spans="1:89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</row>
    <row r="293" spans="1:89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</row>
    <row r="294" spans="1:89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</row>
    <row r="295" spans="1:89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</row>
    <row r="296" spans="1:89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</row>
    <row r="297" spans="1:89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</row>
    <row r="298" spans="1:89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</row>
    <row r="299" spans="1:89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</row>
    <row r="300" spans="1:89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</row>
    <row r="301" spans="1:89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</row>
    <row r="302" spans="1:89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</row>
    <row r="303" spans="1:89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</row>
    <row r="304" spans="1:89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</row>
    <row r="305" spans="1:89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</row>
    <row r="306" spans="1:89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</row>
    <row r="307" spans="1:89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</row>
    <row r="308" spans="1:89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</row>
    <row r="309" spans="1:89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</row>
    <row r="310" spans="1:89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</row>
    <row r="311" spans="1:89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</row>
    <row r="312" spans="1:89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</row>
    <row r="313" spans="1:89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</row>
    <row r="314" spans="1:89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</row>
    <row r="315" spans="1:89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</row>
    <row r="316" spans="1:89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</row>
    <row r="317" spans="1:89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</row>
    <row r="318" spans="1:89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</row>
    <row r="319" spans="1:89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</row>
    <row r="320" spans="1:89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</row>
    <row r="321" spans="1:89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</row>
    <row r="322" spans="1:89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</row>
    <row r="323" spans="1:89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</row>
    <row r="324" spans="1:89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</row>
    <row r="325" spans="1:89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</row>
    <row r="326" spans="1:89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</row>
    <row r="327" spans="1:89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</row>
    <row r="328" spans="1:89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</row>
    <row r="329" spans="1:89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</row>
    <row r="330" spans="1:89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</row>
    <row r="331" spans="1:89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</row>
    <row r="332" spans="1:89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</row>
    <row r="333" spans="1:89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</row>
    <row r="334" spans="1:89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</row>
    <row r="335" spans="1:89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</row>
    <row r="336" spans="1:89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</row>
    <row r="337" spans="1:89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</row>
    <row r="338" spans="1:89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</row>
    <row r="339" spans="1:89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</row>
    <row r="340" spans="1:89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</row>
    <row r="341" spans="1:89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</row>
    <row r="342" spans="1:89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</row>
    <row r="343" spans="1:89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</row>
    <row r="344" spans="1:89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</row>
    <row r="345" spans="1:89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</row>
    <row r="346" spans="1:89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</row>
    <row r="347" spans="1:89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</row>
    <row r="348" spans="1:89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</row>
    <row r="349" spans="1:89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</row>
    <row r="350" spans="1:89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</row>
    <row r="351" spans="1:89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</row>
    <row r="352" spans="1:89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</row>
    <row r="353" spans="1:89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</row>
    <row r="354" spans="1:89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</row>
    <row r="355" spans="1:89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</row>
    <row r="356" spans="1:89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</row>
    <row r="357" spans="1:89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</row>
    <row r="358" spans="1:89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</row>
    <row r="359" spans="1:89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</row>
    <row r="360" spans="1:89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</row>
    <row r="361" spans="1:89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</row>
    <row r="362" spans="1:89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</row>
    <row r="363" spans="1:89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</row>
    <row r="364" spans="1:89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</row>
    <row r="365" spans="1:89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</row>
    <row r="366" spans="1:89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</row>
    <row r="367" spans="1:89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</row>
    <row r="368" spans="1:89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</row>
    <row r="369" spans="1:89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</row>
    <row r="370" spans="1:89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</row>
    <row r="371" spans="1:89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</row>
    <row r="372" spans="1:89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</row>
    <row r="373" spans="1:89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</row>
    <row r="374" spans="1:89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</row>
    <row r="375" spans="1:89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</row>
    <row r="376" spans="1:89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</row>
    <row r="377" spans="1:89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</row>
    <row r="378" spans="1:89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</row>
    <row r="379" spans="1:89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</row>
    <row r="380" spans="1:89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</row>
    <row r="381" spans="1:89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</row>
    <row r="382" spans="1:89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</row>
    <row r="383" spans="1:89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</row>
    <row r="384" spans="1:89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</row>
    <row r="385" spans="1:89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</row>
    <row r="386" spans="1:89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</row>
    <row r="387" spans="1:89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</row>
    <row r="388" spans="1:89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</row>
    <row r="389" spans="1:89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</row>
    <row r="390" spans="1:89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</row>
    <row r="391" spans="1:89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</row>
    <row r="392" spans="1:89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</row>
    <row r="393" spans="1:89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</row>
    <row r="394" spans="1:89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</row>
    <row r="395" spans="1:89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</row>
    <row r="396" spans="1:89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</row>
    <row r="397" spans="1:89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</row>
    <row r="398" spans="1:89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</row>
    <row r="399" spans="1:89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</row>
    <row r="400" spans="1:89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</row>
    <row r="401" spans="1:89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</row>
    <row r="402" spans="1:89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</row>
    <row r="403" spans="1:89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</row>
    <row r="404" spans="1:89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</row>
    <row r="405" spans="1:89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</row>
    <row r="406" spans="1:89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</row>
    <row r="407" spans="1:89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</row>
    <row r="408" spans="1:89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</row>
    <row r="409" spans="1:89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</row>
    <row r="410" spans="1:89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</row>
    <row r="411" spans="1:89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</row>
    <row r="412" spans="1:89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</row>
    <row r="413" spans="1:89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</row>
    <row r="414" spans="1:89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</row>
    <row r="415" spans="1:89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</row>
    <row r="416" spans="1:89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</row>
    <row r="417" spans="1:89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</row>
    <row r="418" spans="1:89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</row>
    <row r="419" spans="1:89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</row>
    <row r="420" spans="1:89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</row>
    <row r="421" spans="1:89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</row>
    <row r="422" spans="1:89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</row>
    <row r="423" spans="1:89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</row>
    <row r="424" spans="1:89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</row>
    <row r="425" spans="1:89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</row>
    <row r="426" spans="1:89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</row>
    <row r="427" spans="1:89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</row>
    <row r="428" spans="1:89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</row>
    <row r="429" spans="1:89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</row>
    <row r="430" spans="1:89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</row>
    <row r="431" spans="1:89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</row>
    <row r="432" spans="1:89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</row>
    <row r="433" spans="1:89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</row>
    <row r="434" spans="1:89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</row>
    <row r="435" spans="1:89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</row>
    <row r="436" spans="1:89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</row>
    <row r="437" spans="1:89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</row>
    <row r="438" spans="1:89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</row>
    <row r="439" spans="1:89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</row>
    <row r="440" spans="1:89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</row>
    <row r="441" spans="1:89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</row>
    <row r="442" spans="1:89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</row>
    <row r="443" spans="1:89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</row>
    <row r="444" spans="1:89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</row>
    <row r="445" spans="1:89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</row>
    <row r="446" spans="1:89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</row>
    <row r="447" spans="1:89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</row>
    <row r="448" spans="1:89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</row>
    <row r="449" spans="1:89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</row>
    <row r="450" spans="1:89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</row>
    <row r="451" spans="1:89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</row>
    <row r="452" spans="1:89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</row>
    <row r="453" spans="1:89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</row>
    <row r="454" spans="1:89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</row>
    <row r="455" spans="1:89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</row>
    <row r="456" spans="1:89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</row>
    <row r="457" spans="1:89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</row>
    <row r="458" spans="1:89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</row>
    <row r="459" spans="1:89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</row>
    <row r="460" spans="1:89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</row>
    <row r="461" spans="1:89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</row>
    <row r="462" spans="1:89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</row>
    <row r="463" spans="1:89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</row>
    <row r="464" spans="1:89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</row>
    <row r="465" spans="1:89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</row>
    <row r="466" spans="1:89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</row>
    <row r="467" spans="1:89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</row>
    <row r="468" spans="1:89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</row>
    <row r="469" spans="1:89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</row>
    <row r="470" spans="1:89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</row>
    <row r="471" spans="1:89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</row>
    <row r="472" spans="1:89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</row>
    <row r="473" spans="1:89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</row>
    <row r="474" spans="1:89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</row>
    <row r="475" spans="1:89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</row>
    <row r="476" spans="1:89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</row>
    <row r="477" spans="1:89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</row>
    <row r="478" spans="1:89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</row>
    <row r="479" spans="1:89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</row>
    <row r="480" spans="1:89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</row>
    <row r="481" spans="1:89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</row>
    <row r="482" spans="1:89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</row>
    <row r="483" spans="1:89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</row>
    <row r="484" spans="1:89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</row>
    <row r="485" spans="1:89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</row>
    <row r="486" spans="1:89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</row>
    <row r="487" spans="1:89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</row>
    <row r="488" spans="1:89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</row>
    <row r="489" spans="1:89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</row>
    <row r="490" spans="1:89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</row>
    <row r="491" spans="1:89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</row>
    <row r="492" spans="1:89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</row>
    <row r="493" spans="1:89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</row>
    <row r="494" spans="1:89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</row>
    <row r="495" spans="1:89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</row>
    <row r="496" spans="1:89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</row>
    <row r="497" spans="1:89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</row>
    <row r="498" spans="1:89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</row>
    <row r="499" spans="1:89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</row>
    <row r="500" spans="1:89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</row>
    <row r="501" spans="1:89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</row>
    <row r="502" spans="1:89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</row>
    <row r="503" spans="1:89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</row>
    <row r="504" spans="1:89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</row>
    <row r="505" spans="1:89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</row>
    <row r="506" spans="1:89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</row>
    <row r="507" spans="1:89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</row>
    <row r="508" spans="1:89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</row>
    <row r="509" spans="1:89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</row>
    <row r="510" spans="1:89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</row>
    <row r="511" spans="1:89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</row>
    <row r="512" spans="1:89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</row>
    <row r="513" spans="1:89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</row>
    <row r="514" spans="1:89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</row>
    <row r="515" spans="1:89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</row>
    <row r="516" spans="1:89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</row>
    <row r="517" spans="1:89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</row>
    <row r="518" spans="1:89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</row>
    <row r="519" spans="1:89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</row>
    <row r="520" spans="1:89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</row>
    <row r="521" spans="1:89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</row>
    <row r="522" spans="1:89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</row>
    <row r="523" spans="1:89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</row>
    <row r="524" spans="1:89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</row>
    <row r="525" spans="1:89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</row>
    <row r="526" spans="1:89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</row>
    <row r="527" spans="1:89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</row>
    <row r="528" spans="1:89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</row>
    <row r="529" spans="1:89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</row>
    <row r="530" spans="1:89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</row>
    <row r="531" spans="1:89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</row>
    <row r="532" spans="1:89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</row>
    <row r="533" spans="1:89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</row>
    <row r="534" spans="1:89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</row>
    <row r="535" spans="1:89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</row>
    <row r="536" spans="1:89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</row>
    <row r="537" spans="1:89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</row>
    <row r="538" spans="1:89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</row>
    <row r="539" spans="1:89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</row>
    <row r="540" spans="1:89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</row>
    <row r="541" spans="1:89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</row>
    <row r="542" spans="1:89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</row>
    <row r="543" spans="1:89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</row>
    <row r="544" spans="1:89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</row>
    <row r="545" spans="1:89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</row>
    <row r="546" spans="1:89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</row>
    <row r="547" spans="1:89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</row>
    <row r="548" spans="1:89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</row>
    <row r="549" spans="1:89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</row>
    <row r="550" spans="1:89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</row>
    <row r="551" spans="1:89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</row>
    <row r="552" spans="1:89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</row>
    <row r="553" spans="1:89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</row>
    <row r="554" spans="1:89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</row>
    <row r="555" spans="1:89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</row>
    <row r="556" spans="1:89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</row>
    <row r="557" spans="1:89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</row>
    <row r="558" spans="1:89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</row>
    <row r="559" spans="1:89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</row>
    <row r="560" spans="1:89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</row>
    <row r="561" spans="1:89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</row>
    <row r="562" spans="1:89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</row>
    <row r="563" spans="1:89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</row>
    <row r="564" spans="1:89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</row>
    <row r="565" spans="1:89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</row>
    <row r="566" spans="1:89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</row>
    <row r="567" spans="1:89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</row>
    <row r="568" spans="1:89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</row>
    <row r="569" spans="1:89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</row>
    <row r="570" spans="1:89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</row>
    <row r="571" spans="1:89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</row>
    <row r="572" spans="1:89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</row>
    <row r="573" spans="1:89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</row>
    <row r="574" spans="1:89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</row>
    <row r="575" spans="1:89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</row>
    <row r="576" spans="1:89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</row>
    <row r="577" spans="1:89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</row>
    <row r="578" spans="1:89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</row>
    <row r="579" spans="1:89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</row>
    <row r="580" spans="1:89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</row>
    <row r="581" spans="1:89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</row>
    <row r="582" spans="1:89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</row>
    <row r="583" spans="1:89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</row>
    <row r="584" spans="1:89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</row>
    <row r="585" spans="1:89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</row>
    <row r="586" spans="1:89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</row>
    <row r="587" spans="1:89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</row>
    <row r="588" spans="1:89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</row>
    <row r="589" spans="1:89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</row>
    <row r="590" spans="1:89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</row>
    <row r="591" spans="1:89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</row>
    <row r="592" spans="1:89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</row>
    <row r="593" spans="1:89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</row>
    <row r="594" spans="1:89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</row>
    <row r="595" spans="1:89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</row>
    <row r="596" spans="1:89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</row>
    <row r="597" spans="1:89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</row>
    <row r="598" spans="1:89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</row>
    <row r="599" spans="1:89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</row>
    <row r="600" spans="1:89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</row>
    <row r="601" spans="1:89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</row>
    <row r="602" spans="1:89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</row>
    <row r="603" spans="1:89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</row>
    <row r="604" spans="1:89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</row>
    <row r="605" spans="1:89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</row>
    <row r="606" spans="1:89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</row>
    <row r="607" spans="1:89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</row>
    <row r="608" spans="1:89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</row>
    <row r="609" spans="1:89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</row>
    <row r="610" spans="1:89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</row>
    <row r="611" spans="1:89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</row>
    <row r="612" spans="1:89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</row>
    <row r="613" spans="1:89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</row>
    <row r="614" spans="1:89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</row>
    <row r="615" spans="1:89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</row>
    <row r="616" spans="1:89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</row>
    <row r="617" spans="1:89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</row>
    <row r="618" spans="1:89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</row>
    <row r="619" spans="1:89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</row>
    <row r="620" spans="1:89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</row>
    <row r="621" spans="1:89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</row>
    <row r="622" spans="1:89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</row>
    <row r="623" spans="1:89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</row>
    <row r="624" spans="1:89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</row>
    <row r="625" spans="1:89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</row>
    <row r="626" spans="1:89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</row>
    <row r="627" spans="1:89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</row>
    <row r="628" spans="1:89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</row>
    <row r="629" spans="1:89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</row>
    <row r="630" spans="1:89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</row>
    <row r="631" spans="1:89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</row>
    <row r="632" spans="1:89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</row>
    <row r="633" spans="1:89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</row>
    <row r="634" spans="1:89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</row>
    <row r="635" spans="1:89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</row>
    <row r="636" spans="1:89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</row>
    <row r="637" spans="1:89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</row>
    <row r="638" spans="1:89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</row>
    <row r="639" spans="1:89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</row>
    <row r="640" spans="1:89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</row>
    <row r="641" spans="1:89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</row>
    <row r="642" spans="1:89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</row>
    <row r="643" spans="1:89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</row>
    <row r="644" spans="1:89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</row>
    <row r="645" spans="1:89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</row>
    <row r="646" spans="1:89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</row>
    <row r="647" spans="1:89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</row>
    <row r="648" spans="1:89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</row>
    <row r="649" spans="1:89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</row>
    <row r="650" spans="1:89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</row>
    <row r="651" spans="1:89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</row>
    <row r="652" spans="1:89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</row>
    <row r="653" spans="1:89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</row>
    <row r="654" spans="1:89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1:89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</row>
  </sheetData>
  <mergeCells count="4">
    <mergeCell ref="G10:I10"/>
    <mergeCell ref="K9:M9"/>
    <mergeCell ref="C10:D10"/>
    <mergeCell ref="O10:Q10"/>
  </mergeCells>
  <pageMargins left="0.95" right="0.4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Normal="100" workbookViewId="0">
      <selection activeCell="C2" sqref="C2"/>
    </sheetView>
  </sheetViews>
  <sheetFormatPr defaultColWidth="9.140625" defaultRowHeight="15" x14ac:dyDescent="0.25"/>
  <cols>
    <col min="1" max="1" width="58.5703125" style="6" customWidth="1"/>
    <col min="2" max="2" width="7.140625" style="6" customWidth="1"/>
    <col min="3" max="3" width="10.140625" style="6" customWidth="1"/>
    <col min="4" max="4" width="10.42578125" style="6" customWidth="1"/>
    <col min="5" max="5" width="10.7109375" style="6" bestFit="1" customWidth="1"/>
    <col min="6" max="16384" width="9.140625" style="6"/>
  </cols>
  <sheetData>
    <row r="1" spans="1:19" ht="15.75" x14ac:dyDescent="0.25">
      <c r="A1" s="4" t="s">
        <v>0</v>
      </c>
      <c r="C1" s="104" t="str">
        <f>'Page 1'!C1</f>
        <v>Vincent V. Rea</v>
      </c>
      <c r="O1" s="41"/>
    </row>
    <row r="2" spans="1:19" ht="15.75" x14ac:dyDescent="0.25">
      <c r="A2" s="4" t="s">
        <v>13</v>
      </c>
      <c r="C2" s="104" t="s">
        <v>256</v>
      </c>
      <c r="O2" s="41"/>
      <c r="Q2" s="41"/>
    </row>
    <row r="3" spans="1:19" ht="15.75" x14ac:dyDescent="0.25">
      <c r="A3" s="32" t="s">
        <v>2</v>
      </c>
      <c r="C3" s="104" t="str">
        <f>'Page 1'!C3</f>
        <v>Attachment VVR-12</v>
      </c>
      <c r="O3" s="41"/>
    </row>
    <row r="4" spans="1:19" x14ac:dyDescent="0.25">
      <c r="C4" s="104" t="s">
        <v>202</v>
      </c>
      <c r="O4" s="41"/>
    </row>
    <row r="5" spans="1:19" x14ac:dyDescent="0.25">
      <c r="A5" s="67"/>
      <c r="B5" s="1"/>
      <c r="C5" s="33"/>
      <c r="O5" s="41"/>
    </row>
    <row r="6" spans="1:19" x14ac:dyDescent="0.25">
      <c r="A6" s="18"/>
      <c r="O6" s="41"/>
    </row>
    <row r="7" spans="1:19" x14ac:dyDescent="0.25">
      <c r="A7" s="18"/>
      <c r="O7" s="41"/>
    </row>
    <row r="8" spans="1:19" x14ac:dyDescent="0.25">
      <c r="A8" s="28" t="s">
        <v>16</v>
      </c>
      <c r="O8" s="41"/>
    </row>
    <row r="9" spans="1:19" ht="15.75" x14ac:dyDescent="0.25">
      <c r="A9" s="34"/>
      <c r="O9" s="41"/>
    </row>
    <row r="10" spans="1:19" x14ac:dyDescent="0.25">
      <c r="A10" s="2" t="s">
        <v>49</v>
      </c>
      <c r="B10" s="1"/>
      <c r="C10" s="17">
        <v>0.122</v>
      </c>
      <c r="D10" s="15"/>
      <c r="E10" s="51"/>
      <c r="F10" s="1"/>
      <c r="G10" s="1"/>
      <c r="H10" s="1"/>
      <c r="I10" s="1"/>
      <c r="J10" s="1"/>
      <c r="O10" s="41"/>
    </row>
    <row r="11" spans="1:19" x14ac:dyDescent="0.25">
      <c r="A11" s="2" t="s">
        <v>197</v>
      </c>
      <c r="B11" s="1"/>
      <c r="C11" s="3"/>
      <c r="D11" s="35"/>
      <c r="F11" s="1"/>
      <c r="G11" s="1"/>
      <c r="H11" s="1"/>
      <c r="I11" s="1"/>
      <c r="J11" s="1"/>
      <c r="O11" s="41"/>
    </row>
    <row r="12" spans="1:19" x14ac:dyDescent="0.25">
      <c r="A12" s="1"/>
      <c r="B12" s="1"/>
      <c r="C12" s="3"/>
      <c r="D12" s="35"/>
      <c r="F12" s="1"/>
      <c r="G12" s="1"/>
      <c r="H12" s="1"/>
      <c r="I12" s="1"/>
      <c r="J12" s="1"/>
      <c r="O12" s="41"/>
    </row>
    <row r="13" spans="1:19" x14ac:dyDescent="0.25">
      <c r="A13" s="2" t="s">
        <v>98</v>
      </c>
      <c r="B13" s="1"/>
      <c r="C13" s="3"/>
      <c r="D13" s="35"/>
      <c r="F13" s="1"/>
      <c r="G13" s="1"/>
      <c r="H13" s="1"/>
      <c r="I13" s="1"/>
      <c r="J13" s="1"/>
      <c r="O13" s="41"/>
    </row>
    <row r="14" spans="1:19" x14ac:dyDescent="0.25">
      <c r="A14" s="2" t="s">
        <v>230</v>
      </c>
      <c r="B14" s="1"/>
      <c r="C14" s="3">
        <v>6.5000000000000002E-2</v>
      </c>
      <c r="D14" s="23"/>
      <c r="E14" s="11"/>
      <c r="F14" s="1"/>
      <c r="G14" s="1"/>
      <c r="H14" s="1"/>
      <c r="I14" s="1"/>
      <c r="J14" s="1"/>
      <c r="O14" s="41"/>
      <c r="P14" s="41"/>
      <c r="Q14" s="41"/>
      <c r="R14" s="41"/>
      <c r="S14" s="41"/>
    </row>
    <row r="15" spans="1:19" x14ac:dyDescent="0.25">
      <c r="A15" s="1"/>
      <c r="B15" s="1"/>
      <c r="C15" s="3"/>
      <c r="D15" s="35"/>
      <c r="F15" s="1"/>
      <c r="G15" s="1"/>
      <c r="H15" s="1"/>
      <c r="I15" s="1"/>
      <c r="J15" s="1"/>
      <c r="O15" s="41"/>
      <c r="P15" s="41"/>
      <c r="Q15" s="41"/>
      <c r="R15" s="41"/>
      <c r="S15" s="41"/>
    </row>
    <row r="16" spans="1:19" x14ac:dyDescent="0.25">
      <c r="A16" s="70" t="s">
        <v>15</v>
      </c>
      <c r="B16" s="70"/>
      <c r="C16" s="52">
        <f>ROUND(C10-C14,5)</f>
        <v>5.7000000000000002E-2</v>
      </c>
      <c r="D16" s="23"/>
      <c r="E16" s="11"/>
      <c r="F16" s="1"/>
      <c r="G16" s="1"/>
      <c r="H16" s="1"/>
      <c r="I16" s="1"/>
      <c r="J16" s="1"/>
      <c r="O16" s="41"/>
      <c r="P16" s="41"/>
      <c r="Q16" s="41"/>
      <c r="R16" s="41"/>
      <c r="S16" s="41"/>
    </row>
    <row r="17" spans="1:19" x14ac:dyDescent="0.25">
      <c r="A17" s="16"/>
      <c r="B17" s="1"/>
      <c r="D17" s="35"/>
      <c r="F17" s="1"/>
      <c r="G17" s="1"/>
      <c r="H17" s="1"/>
      <c r="I17" s="1"/>
      <c r="J17" s="1"/>
      <c r="O17" s="41"/>
      <c r="P17" s="41"/>
      <c r="Q17" s="41"/>
      <c r="R17" s="41"/>
      <c r="S17" s="41"/>
    </row>
    <row r="18" spans="1:19" x14ac:dyDescent="0.25">
      <c r="A18" s="1"/>
      <c r="B18" s="1"/>
      <c r="C18" s="3"/>
      <c r="D18" s="35"/>
      <c r="Q18" s="41"/>
      <c r="R18" s="41"/>
      <c r="S18" s="41"/>
    </row>
    <row r="19" spans="1:19" x14ac:dyDescent="0.25">
      <c r="A19" s="1"/>
      <c r="B19" s="1"/>
      <c r="C19" s="3"/>
      <c r="D19" s="35"/>
      <c r="Q19" s="41"/>
      <c r="R19" s="41"/>
      <c r="S19" s="41"/>
    </row>
    <row r="20" spans="1:19" x14ac:dyDescent="0.25">
      <c r="A20" s="28" t="s">
        <v>17</v>
      </c>
      <c r="B20" s="1"/>
      <c r="C20" s="3"/>
      <c r="D20" s="35"/>
      <c r="F20" s="1"/>
      <c r="G20" s="1"/>
      <c r="H20" s="1"/>
      <c r="I20" s="1"/>
      <c r="J20" s="1"/>
      <c r="O20" s="41"/>
      <c r="P20" s="41"/>
      <c r="Q20" s="41"/>
      <c r="R20" s="41"/>
      <c r="S20" s="41"/>
    </row>
    <row r="21" spans="1:19" x14ac:dyDescent="0.25">
      <c r="A21" s="1"/>
      <c r="B21" s="1"/>
      <c r="C21" s="3"/>
      <c r="D21" s="35"/>
      <c r="F21" s="1"/>
      <c r="G21" s="1"/>
      <c r="H21" s="1"/>
      <c r="I21" s="1"/>
      <c r="J21" s="1"/>
      <c r="O21" s="41"/>
      <c r="P21" s="41"/>
      <c r="Q21" s="41"/>
      <c r="R21" s="41"/>
      <c r="S21" s="41"/>
    </row>
    <row r="22" spans="1:19" x14ac:dyDescent="0.25">
      <c r="A22" s="15" t="s">
        <v>91</v>
      </c>
      <c r="B22" s="1"/>
      <c r="C22" s="3">
        <v>0.1128</v>
      </c>
      <c r="D22" s="15"/>
    </row>
    <row r="23" spans="1:19" x14ac:dyDescent="0.25">
      <c r="A23" s="15"/>
      <c r="B23" s="1"/>
      <c r="C23" s="3"/>
      <c r="D23" s="35"/>
    </row>
    <row r="24" spans="1:19" x14ac:dyDescent="0.25">
      <c r="A24" s="12" t="s">
        <v>82</v>
      </c>
      <c r="B24" s="13"/>
      <c r="C24" s="14">
        <f>ROUND('Page 1'!C8,5)</f>
        <v>3.6729999999999999E-2</v>
      </c>
      <c r="D24" s="23"/>
    </row>
    <row r="25" spans="1:19" x14ac:dyDescent="0.25">
      <c r="A25" s="1"/>
      <c r="B25" s="1"/>
      <c r="C25" s="3"/>
      <c r="D25" s="35"/>
    </row>
    <row r="26" spans="1:19" x14ac:dyDescent="0.25">
      <c r="A26" s="70" t="s">
        <v>22</v>
      </c>
      <c r="B26" s="70"/>
      <c r="C26" s="52">
        <f>ROUND(C22-C24,5)</f>
        <v>7.6069999999999999E-2</v>
      </c>
      <c r="D26" s="23"/>
    </row>
    <row r="27" spans="1:19" x14ac:dyDescent="0.25">
      <c r="A27" s="1"/>
      <c r="B27" s="1"/>
      <c r="C27" s="1"/>
      <c r="D27" s="35"/>
    </row>
    <row r="28" spans="1:19" x14ac:dyDescent="0.25">
      <c r="A28" s="1"/>
      <c r="B28" s="1"/>
      <c r="C28" s="1"/>
      <c r="D28" s="35"/>
    </row>
    <row r="29" spans="1:19" x14ac:dyDescent="0.25">
      <c r="A29" s="70" t="s">
        <v>46</v>
      </c>
      <c r="B29" s="70"/>
      <c r="C29" s="73">
        <f>ROUND((C16+C26)/2,4)</f>
        <v>6.6500000000000004E-2</v>
      </c>
      <c r="D29" s="23"/>
    </row>
    <row r="30" spans="1:19" x14ac:dyDescent="0.25">
      <c r="A30" s="1"/>
      <c r="B30" s="1"/>
      <c r="C30" s="1"/>
      <c r="D30" s="35"/>
    </row>
    <row r="31" spans="1:19" x14ac:dyDescent="0.25">
      <c r="A31" s="1" t="s">
        <v>90</v>
      </c>
      <c r="B31" s="1"/>
      <c r="C31" s="85">
        <v>0.96899999999999997</v>
      </c>
      <c r="D31" s="15"/>
    </row>
    <row r="32" spans="1:19" x14ac:dyDescent="0.25">
      <c r="A32" s="1"/>
      <c r="B32" s="1"/>
      <c r="C32" s="1"/>
      <c r="D32" s="35"/>
    </row>
    <row r="33" spans="1:10" x14ac:dyDescent="0.25">
      <c r="A33" s="70" t="s">
        <v>89</v>
      </c>
      <c r="B33" s="70"/>
      <c r="C33" s="52">
        <f>ROUND(C29*C31,5)</f>
        <v>6.4439999999999997E-2</v>
      </c>
      <c r="D33" s="23"/>
    </row>
    <row r="34" spans="1:10" x14ac:dyDescent="0.25">
      <c r="A34" s="1"/>
      <c r="B34" s="1"/>
      <c r="C34" s="1"/>
      <c r="D34" s="1"/>
    </row>
    <row r="35" spans="1:10" x14ac:dyDescent="0.25">
      <c r="A35" s="1"/>
      <c r="B35" s="1"/>
      <c r="C35" s="1"/>
      <c r="D35" s="1"/>
    </row>
    <row r="36" spans="1:10" x14ac:dyDescent="0.25">
      <c r="A36" s="1"/>
      <c r="B36" s="1"/>
      <c r="C36" s="1"/>
      <c r="D36" s="1"/>
    </row>
    <row r="37" spans="1:10" ht="14.1" customHeight="1" x14ac:dyDescent="0.25">
      <c r="A37" s="86" t="s">
        <v>231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1" customHeight="1" x14ac:dyDescent="0.25">
      <c r="A38" s="86" t="s">
        <v>232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1" customHeight="1" x14ac:dyDescent="0.25">
      <c r="A39" s="86" t="s">
        <v>233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4.1" customHeight="1" x14ac:dyDescent="0.25">
      <c r="A40" s="86" t="s">
        <v>232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4.1" customHeight="1" x14ac:dyDescent="0.25">
      <c r="A41" s="8" t="s">
        <v>18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4.1" customHeight="1" x14ac:dyDescent="0.25">
      <c r="A42" s="8" t="s">
        <v>245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4.1" customHeight="1" x14ac:dyDescent="0.25">
      <c r="A43" s="8" t="s">
        <v>246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4.1" customHeight="1" x14ac:dyDescent="0.25">
      <c r="A44" s="8" t="s">
        <v>20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4.1" customHeight="1" x14ac:dyDescent="0.25">
      <c r="A45" s="8" t="s">
        <v>183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4.1" customHeight="1" x14ac:dyDescent="0.25">
      <c r="A46" s="8" t="s">
        <v>51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4.1" customHeight="1" x14ac:dyDescent="0.25">
      <c r="A47" s="8" t="s">
        <v>21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</row>
  </sheetData>
  <pageMargins left="1.2" right="0.45" top="1.2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C2" sqref="C2"/>
    </sheetView>
  </sheetViews>
  <sheetFormatPr defaultColWidth="9.140625" defaultRowHeight="15" x14ac:dyDescent="0.25"/>
  <cols>
    <col min="1" max="1" width="67" style="6" customWidth="1"/>
    <col min="2" max="2" width="1.85546875" style="6" customWidth="1"/>
    <col min="3" max="3" width="9.42578125" style="6" customWidth="1"/>
    <col min="4" max="16384" width="9.140625" style="6"/>
  </cols>
  <sheetData>
    <row r="1" spans="1:5" x14ac:dyDescent="0.25">
      <c r="B1" s="1"/>
      <c r="C1" s="104" t="str">
        <f>'Page 1'!C1</f>
        <v>Vincent V. Rea</v>
      </c>
    </row>
    <row r="2" spans="1:5" x14ac:dyDescent="0.25">
      <c r="B2" s="1"/>
      <c r="C2" s="104" t="s">
        <v>256</v>
      </c>
    </row>
    <row r="3" spans="1:5" x14ac:dyDescent="0.25">
      <c r="C3" s="104" t="str">
        <f>'Page 1'!C3</f>
        <v>Attachment VVR-12</v>
      </c>
    </row>
    <row r="4" spans="1:5" x14ac:dyDescent="0.25">
      <c r="C4" s="104" t="s">
        <v>203</v>
      </c>
    </row>
    <row r="5" spans="1:5" ht="15.75" x14ac:dyDescent="0.25">
      <c r="A5" s="4" t="s">
        <v>0</v>
      </c>
      <c r="C5" s="39"/>
    </row>
    <row r="6" spans="1:5" ht="15.75" x14ac:dyDescent="0.25">
      <c r="A6" s="4" t="s">
        <v>53</v>
      </c>
    </row>
    <row r="7" spans="1:5" ht="15.75" x14ac:dyDescent="0.25">
      <c r="A7" s="32" t="s">
        <v>52</v>
      </c>
    </row>
    <row r="8" spans="1:5" ht="15.75" x14ac:dyDescent="0.25">
      <c r="A8" s="32"/>
    </row>
    <row r="9" spans="1:5" ht="15.75" x14ac:dyDescent="0.25">
      <c r="A9" s="32"/>
    </row>
    <row r="10" spans="1:5" x14ac:dyDescent="0.25">
      <c r="A10" s="28" t="s">
        <v>217</v>
      </c>
    </row>
    <row r="11" spans="1:5" ht="15.75" x14ac:dyDescent="0.25">
      <c r="A11" s="34"/>
    </row>
    <row r="12" spans="1:5" x14ac:dyDescent="0.25">
      <c r="A12" s="2" t="s">
        <v>65</v>
      </c>
      <c r="B12" s="1"/>
      <c r="D12" s="13"/>
      <c r="E12" s="1"/>
    </row>
    <row r="13" spans="1:5" x14ac:dyDescent="0.25">
      <c r="A13" s="2" t="s">
        <v>197</v>
      </c>
      <c r="B13" s="1"/>
      <c r="C13" s="17">
        <f>'Page 6'!K57</f>
        <v>0.10831</v>
      </c>
      <c r="D13" s="1"/>
      <c r="E13" s="23"/>
    </row>
    <row r="14" spans="1:5" x14ac:dyDescent="0.25">
      <c r="A14" s="2"/>
      <c r="B14" s="1"/>
      <c r="C14" s="3"/>
      <c r="D14" s="1"/>
      <c r="E14" s="35"/>
    </row>
    <row r="15" spans="1:5" x14ac:dyDescent="0.25">
      <c r="A15" s="1"/>
      <c r="B15" s="1"/>
      <c r="C15" s="3"/>
      <c r="D15" s="1"/>
      <c r="E15" s="35"/>
    </row>
    <row r="16" spans="1:5" x14ac:dyDescent="0.25">
      <c r="A16" s="2" t="s">
        <v>83</v>
      </c>
      <c r="B16" s="1"/>
      <c r="C16" s="3"/>
      <c r="D16" s="1"/>
      <c r="E16" s="35"/>
    </row>
    <row r="17" spans="1:5" x14ac:dyDescent="0.25">
      <c r="A17" s="2" t="s">
        <v>198</v>
      </c>
      <c r="B17" s="1"/>
      <c r="C17" s="3">
        <f>'Page 6'!M57</f>
        <v>6.2810000000000005E-2</v>
      </c>
      <c r="D17" s="13"/>
      <c r="E17" s="23"/>
    </row>
    <row r="18" spans="1:5" x14ac:dyDescent="0.25">
      <c r="A18" s="1"/>
      <c r="B18" s="1"/>
      <c r="C18" s="3"/>
      <c r="D18" s="1"/>
      <c r="E18" s="35"/>
    </row>
    <row r="19" spans="1:5" x14ac:dyDescent="0.25">
      <c r="A19" s="70" t="s">
        <v>177</v>
      </c>
      <c r="B19" s="70"/>
      <c r="C19" s="52">
        <f>ROUND((C13-C17),5)</f>
        <v>4.5499999999999999E-2</v>
      </c>
      <c r="D19" s="13"/>
    </row>
    <row r="20" spans="1:5" x14ac:dyDescent="0.25">
      <c r="A20" s="13"/>
      <c r="B20" s="13"/>
      <c r="C20" s="14"/>
      <c r="D20" s="13"/>
    </row>
    <row r="21" spans="1:5" x14ac:dyDescent="0.25">
      <c r="A21" s="16"/>
      <c r="B21" s="1"/>
      <c r="D21" s="1"/>
    </row>
    <row r="22" spans="1:5" x14ac:dyDescent="0.25">
      <c r="A22" s="59" t="s">
        <v>228</v>
      </c>
      <c r="B22" s="28"/>
      <c r="C22" s="60"/>
      <c r="D22" s="1"/>
    </row>
    <row r="23" spans="1:5" x14ac:dyDescent="0.25">
      <c r="A23" s="16"/>
      <c r="B23" s="1"/>
      <c r="D23" s="1"/>
      <c r="E23" s="1"/>
    </row>
    <row r="24" spans="1:5" x14ac:dyDescent="0.25">
      <c r="A24" s="16" t="s">
        <v>172</v>
      </c>
      <c r="B24" s="1"/>
      <c r="C24" s="39"/>
      <c r="D24" s="1"/>
      <c r="E24" s="1"/>
    </row>
    <row r="25" spans="1:5" x14ac:dyDescent="0.25">
      <c r="A25" s="16" t="s">
        <v>173</v>
      </c>
      <c r="B25" s="1"/>
      <c r="C25" s="3">
        <f>'Support Only'!C39/100</f>
        <v>3.6299999999999999E-2</v>
      </c>
      <c r="D25" s="23"/>
      <c r="E25" s="1"/>
    </row>
    <row r="26" spans="1:5" x14ac:dyDescent="0.25">
      <c r="A26" s="16" t="s">
        <v>174</v>
      </c>
      <c r="B26" s="1"/>
      <c r="C26" s="3">
        <f>'Support Only'!E38/100</f>
        <v>5.720050505050505E-2</v>
      </c>
      <c r="D26" s="15"/>
      <c r="E26" s="1"/>
    </row>
    <row r="27" spans="1:5" x14ac:dyDescent="0.25">
      <c r="A27" s="70" t="s">
        <v>175</v>
      </c>
      <c r="B27" s="87"/>
      <c r="C27" s="73">
        <f>C25+C26</f>
        <v>9.3500505050505056E-2</v>
      </c>
      <c r="D27" s="23"/>
    </row>
    <row r="28" spans="1:5" x14ac:dyDescent="0.25">
      <c r="A28" s="13"/>
      <c r="B28" s="61"/>
      <c r="C28" s="44"/>
    </row>
    <row r="29" spans="1:5" x14ac:dyDescent="0.25">
      <c r="A29" s="13" t="s">
        <v>181</v>
      </c>
      <c r="B29" s="61"/>
      <c r="C29" s="44"/>
    </row>
    <row r="30" spans="1:5" x14ac:dyDescent="0.25">
      <c r="A30" s="13" t="s">
        <v>176</v>
      </c>
      <c r="B30" s="61"/>
      <c r="C30" s="44">
        <f>AVERAGE('Page 3'!H23:H24)</f>
        <v>0.03</v>
      </c>
      <c r="D30" s="23"/>
    </row>
    <row r="31" spans="1:5" x14ac:dyDescent="0.25">
      <c r="A31" s="13"/>
      <c r="B31" s="61"/>
      <c r="C31" s="44"/>
    </row>
    <row r="32" spans="1:5" x14ac:dyDescent="0.25">
      <c r="A32" s="70" t="s">
        <v>229</v>
      </c>
      <c r="B32" s="87"/>
      <c r="C32" s="73">
        <f>C27-C30</f>
        <v>6.3500505050505057E-2</v>
      </c>
      <c r="D32" s="23"/>
    </row>
    <row r="33" spans="1:6" x14ac:dyDescent="0.25">
      <c r="A33" s="13"/>
      <c r="B33" s="61"/>
      <c r="C33" s="44"/>
    </row>
    <row r="34" spans="1:6" x14ac:dyDescent="0.25">
      <c r="A34" s="70" t="s">
        <v>179</v>
      </c>
      <c r="B34" s="87"/>
      <c r="C34" s="73">
        <f>((C19+C32)/2)</f>
        <v>5.4500252525252528E-2</v>
      </c>
      <c r="D34" s="23"/>
    </row>
    <row r="35" spans="1:6" x14ac:dyDescent="0.25">
      <c r="A35" s="13"/>
      <c r="B35" s="61"/>
      <c r="C35" s="44"/>
      <c r="D35" s="23"/>
    </row>
    <row r="36" spans="1:6" x14ac:dyDescent="0.25">
      <c r="A36" s="13"/>
      <c r="B36" s="61"/>
      <c r="C36" s="44"/>
      <c r="D36" s="23"/>
    </row>
    <row r="37" spans="1:6" x14ac:dyDescent="0.25">
      <c r="A37" s="84" t="s">
        <v>92</v>
      </c>
      <c r="B37" s="9"/>
      <c r="C37" s="9"/>
      <c r="D37" s="9"/>
      <c r="E37" s="9"/>
      <c r="F37" s="9"/>
    </row>
    <row r="38" spans="1:6" x14ac:dyDescent="0.25">
      <c r="A38" s="84" t="s">
        <v>254</v>
      </c>
      <c r="B38" s="9"/>
      <c r="C38" s="9"/>
      <c r="D38" s="9"/>
      <c r="E38" s="9"/>
      <c r="F38" s="9"/>
    </row>
    <row r="39" spans="1:6" x14ac:dyDescent="0.25">
      <c r="A39" s="84" t="s">
        <v>70</v>
      </c>
      <c r="B39" s="9"/>
      <c r="C39" s="9"/>
      <c r="D39" s="9"/>
      <c r="E39" s="9"/>
      <c r="F39" s="9"/>
    </row>
    <row r="40" spans="1:6" x14ac:dyDescent="0.25">
      <c r="A40" s="84" t="s">
        <v>66</v>
      </c>
      <c r="B40" s="9"/>
      <c r="C40" s="9"/>
      <c r="D40" s="9"/>
      <c r="E40" s="9"/>
      <c r="F40" s="9"/>
    </row>
    <row r="41" spans="1:6" x14ac:dyDescent="0.25">
      <c r="A41" s="84" t="s">
        <v>254</v>
      </c>
      <c r="B41" s="9"/>
      <c r="C41" s="9"/>
      <c r="D41" s="9"/>
      <c r="E41" s="9"/>
      <c r="F41" s="9"/>
    </row>
    <row r="42" spans="1:6" x14ac:dyDescent="0.25">
      <c r="A42" s="84" t="s">
        <v>48</v>
      </c>
      <c r="B42" s="9"/>
      <c r="C42" s="9"/>
      <c r="D42" s="9"/>
      <c r="E42" s="9"/>
      <c r="F42" s="9"/>
    </row>
    <row r="43" spans="1:6" x14ac:dyDescent="0.25">
      <c r="A43" s="84" t="s">
        <v>182</v>
      </c>
      <c r="B43" s="9"/>
      <c r="C43" s="9"/>
      <c r="D43" s="9"/>
      <c r="E43" s="9"/>
      <c r="F43" s="9"/>
    </row>
    <row r="44" spans="1:6" x14ac:dyDescent="0.25">
      <c r="A44" s="84" t="s">
        <v>220</v>
      </c>
      <c r="B44" s="9"/>
      <c r="C44" s="9"/>
      <c r="D44" s="9"/>
      <c r="E44" s="9"/>
      <c r="F44" s="9"/>
    </row>
    <row r="45" spans="1:6" x14ac:dyDescent="0.25">
      <c r="A45" s="84" t="s">
        <v>221</v>
      </c>
      <c r="B45" s="9"/>
      <c r="C45" s="9"/>
      <c r="D45" s="9"/>
      <c r="E45" s="9"/>
      <c r="F45" s="9"/>
    </row>
    <row r="46" spans="1:6" x14ac:dyDescent="0.25">
      <c r="A46" s="84" t="s">
        <v>222</v>
      </c>
      <c r="B46" s="9"/>
      <c r="C46" s="9"/>
      <c r="D46" s="9"/>
      <c r="E46" s="9"/>
      <c r="F46" s="9"/>
    </row>
    <row r="47" spans="1:6" x14ac:dyDescent="0.25">
      <c r="A47" s="84" t="s">
        <v>178</v>
      </c>
      <c r="B47" s="9"/>
      <c r="C47" s="9"/>
      <c r="D47" s="9"/>
      <c r="E47" s="9"/>
      <c r="F47" s="9"/>
    </row>
    <row r="48" spans="1:6" x14ac:dyDescent="0.25">
      <c r="A48" s="84" t="s">
        <v>255</v>
      </c>
      <c r="B48" s="9"/>
      <c r="C48" s="9"/>
      <c r="D48" s="9"/>
      <c r="E48" s="9"/>
      <c r="F48" s="9"/>
    </row>
    <row r="49" spans="1:6" x14ac:dyDescent="0.25">
      <c r="A49" s="84" t="s">
        <v>185</v>
      </c>
      <c r="B49" s="9"/>
      <c r="C49" s="9"/>
      <c r="D49" s="9"/>
      <c r="E49" s="9"/>
      <c r="F49" s="9"/>
    </row>
    <row r="50" spans="1:6" x14ac:dyDescent="0.25">
      <c r="A50" s="84" t="s">
        <v>184</v>
      </c>
      <c r="B50" s="9"/>
      <c r="C50" s="9"/>
      <c r="D50" s="9"/>
      <c r="E50" s="9"/>
      <c r="F50" s="9"/>
    </row>
    <row r="51" spans="1:6" x14ac:dyDescent="0.25">
      <c r="A51" s="9"/>
      <c r="B51" s="9"/>
      <c r="C51" s="9"/>
      <c r="D51" s="9"/>
      <c r="E51" s="9"/>
      <c r="F51" s="9"/>
    </row>
    <row r="52" spans="1:6" x14ac:dyDescent="0.25">
      <c r="A52" s="9"/>
      <c r="B52" s="9"/>
      <c r="C52" s="9"/>
      <c r="D52" s="9"/>
      <c r="E52" s="9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9"/>
      <c r="B54" s="9"/>
      <c r="C54" s="9"/>
      <c r="D54" s="9"/>
      <c r="E54" s="9"/>
      <c r="F54" s="9"/>
    </row>
    <row r="55" spans="1:6" x14ac:dyDescent="0.25">
      <c r="A55" s="9"/>
      <c r="B55" s="9"/>
      <c r="C55" s="9"/>
      <c r="D55" s="9"/>
      <c r="E55" s="9"/>
      <c r="F55" s="9"/>
    </row>
    <row r="56" spans="1:6" x14ac:dyDescent="0.25">
      <c r="A56" s="9"/>
      <c r="B56" s="9"/>
      <c r="C56" s="9"/>
      <c r="D56" s="9"/>
      <c r="E56" s="9"/>
      <c r="F56" s="9"/>
    </row>
    <row r="57" spans="1:6" x14ac:dyDescent="0.25">
      <c r="A57" s="9"/>
      <c r="B57" s="9"/>
      <c r="C57" s="9"/>
      <c r="D57" s="9"/>
      <c r="E57" s="9"/>
      <c r="F57" s="9"/>
    </row>
    <row r="58" spans="1:6" x14ac:dyDescent="0.25">
      <c r="A58" s="9"/>
      <c r="B58" s="9"/>
      <c r="C58" s="9"/>
      <c r="D58" s="9"/>
      <c r="E58" s="9"/>
      <c r="F58" s="9"/>
    </row>
  </sheetData>
  <phoneticPr fontId="22" type="noConversion"/>
  <pageMargins left="1.2" right="0.2" top="0.75" bottom="0.25" header="0.3" footer="0.3"/>
  <pageSetup scale="97" orientation="portrait" r:id="rId1"/>
  <ignoredErrors>
    <ignoredError sqref="C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5"/>
  <sheetViews>
    <sheetView zoomScale="85" zoomScaleNormal="85" workbookViewId="0">
      <selection activeCell="O2" sqref="O2"/>
    </sheetView>
  </sheetViews>
  <sheetFormatPr defaultColWidth="9.140625" defaultRowHeight="15" x14ac:dyDescent="0.25"/>
  <cols>
    <col min="1" max="1" width="9.140625" style="6"/>
    <col min="2" max="2" width="3.7109375" style="6" customWidth="1"/>
    <col min="3" max="3" width="14" style="6" customWidth="1"/>
    <col min="4" max="4" width="3.140625" style="6" customWidth="1"/>
    <col min="5" max="5" width="15.7109375" style="6" customWidth="1"/>
    <col min="6" max="6" width="3" style="6" customWidth="1"/>
    <col min="7" max="7" width="15.140625" style="6" customWidth="1"/>
    <col min="8" max="9" width="9.140625" style="6"/>
    <col min="10" max="10" width="2.85546875" style="6" customWidth="1"/>
    <col min="11" max="11" width="14.140625" style="6" bestFit="1" customWidth="1"/>
    <col min="12" max="12" width="2.5703125" style="6" customWidth="1"/>
    <col min="13" max="13" width="13.7109375" style="6" bestFit="1" customWidth="1"/>
    <col min="14" max="14" width="3.140625" style="6" customWidth="1"/>
    <col min="15" max="15" width="15.7109375" style="6" bestFit="1" customWidth="1"/>
    <col min="16" max="16384" width="9.140625" style="6"/>
  </cols>
  <sheetData>
    <row r="1" spans="1:20" ht="15.75" x14ac:dyDescent="0.25">
      <c r="A1" s="4" t="s">
        <v>0</v>
      </c>
      <c r="E1" s="11"/>
      <c r="G1" s="11"/>
      <c r="H1" s="11"/>
      <c r="O1" s="1" t="s">
        <v>237</v>
      </c>
    </row>
    <row r="2" spans="1:20" ht="15.75" x14ac:dyDescent="0.25">
      <c r="A2" s="32" t="s">
        <v>196</v>
      </c>
      <c r="C2" s="23"/>
      <c r="D2" s="23"/>
      <c r="E2" s="23"/>
      <c r="F2" s="23"/>
      <c r="G2" s="88"/>
      <c r="H2" s="23"/>
      <c r="K2" s="23"/>
      <c r="L2" s="23"/>
      <c r="M2" s="23"/>
      <c r="N2" s="1"/>
      <c r="O2" s="1" t="s">
        <v>256</v>
      </c>
      <c r="Q2" s="1"/>
      <c r="R2" s="1"/>
      <c r="S2" s="1"/>
      <c r="T2" s="1"/>
    </row>
    <row r="3" spans="1:20" ht="15.75" x14ac:dyDescent="0.25">
      <c r="A3" s="32"/>
      <c r="C3" s="23"/>
      <c r="D3" s="23"/>
      <c r="E3" s="23"/>
      <c r="F3" s="23"/>
      <c r="H3" s="23"/>
      <c r="K3" s="23"/>
      <c r="L3" s="23"/>
      <c r="M3" s="23"/>
      <c r="N3" s="1"/>
      <c r="O3" s="16" t="s">
        <v>238</v>
      </c>
      <c r="Q3" s="1"/>
      <c r="R3" s="1"/>
      <c r="S3" s="1"/>
      <c r="T3" s="1"/>
    </row>
    <row r="4" spans="1:20" ht="15.75" x14ac:dyDescent="0.25">
      <c r="A4" s="32"/>
      <c r="C4" s="23"/>
      <c r="D4" s="23"/>
      <c r="E4" s="23"/>
      <c r="F4" s="23"/>
      <c r="H4" s="23"/>
      <c r="K4" s="23"/>
      <c r="L4" s="23"/>
      <c r="M4" s="23"/>
      <c r="N4" s="1"/>
      <c r="O4" s="1" t="s">
        <v>204</v>
      </c>
      <c r="Q4" s="1"/>
      <c r="R4" s="1"/>
      <c r="S4" s="1"/>
      <c r="T4" s="1"/>
    </row>
    <row r="5" spans="1:20" ht="15.75" x14ac:dyDescent="0.25">
      <c r="A5" s="32"/>
      <c r="C5" s="23"/>
      <c r="D5" s="23"/>
      <c r="E5" s="23"/>
      <c r="F5" s="23"/>
      <c r="H5" s="23"/>
      <c r="K5" s="23"/>
      <c r="L5" s="23"/>
      <c r="M5" s="23"/>
      <c r="N5" s="1"/>
      <c r="O5" s="1"/>
      <c r="Q5" s="1"/>
      <c r="R5" s="1"/>
      <c r="S5" s="1"/>
      <c r="T5" s="1"/>
    </row>
    <row r="6" spans="1:20" ht="15.75" x14ac:dyDescent="0.25">
      <c r="A6" s="32"/>
      <c r="C6" s="23"/>
      <c r="D6" s="23"/>
      <c r="E6" s="23"/>
      <c r="F6" s="23"/>
      <c r="G6" s="1"/>
      <c r="H6" s="23"/>
      <c r="I6" s="23"/>
      <c r="J6" s="23"/>
      <c r="K6" s="23"/>
      <c r="L6" s="23"/>
      <c r="M6" s="23"/>
      <c r="N6" s="1"/>
      <c r="O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23" t="s">
        <v>84</v>
      </c>
      <c r="F7" s="1"/>
      <c r="G7" s="23" t="s">
        <v>85</v>
      </c>
      <c r="H7" s="1"/>
      <c r="I7" s="1"/>
      <c r="J7" s="1"/>
      <c r="K7" s="1"/>
      <c r="L7" s="1"/>
      <c r="M7" s="23" t="s">
        <v>84</v>
      </c>
      <c r="N7" s="1"/>
      <c r="O7" s="23" t="s">
        <v>85</v>
      </c>
      <c r="Q7" s="1"/>
      <c r="R7" s="1"/>
      <c r="S7" s="1"/>
      <c r="T7" s="1"/>
    </row>
    <row r="8" spans="1:20" x14ac:dyDescent="0.25">
      <c r="B8" s="1"/>
      <c r="C8" s="23" t="s">
        <v>24</v>
      </c>
      <c r="D8" s="23"/>
      <c r="E8" s="23" t="s">
        <v>57</v>
      </c>
      <c r="F8" s="23"/>
      <c r="G8" s="23" t="s">
        <v>57</v>
      </c>
      <c r="H8" s="23"/>
      <c r="J8" s="1"/>
      <c r="K8" s="23" t="s">
        <v>24</v>
      </c>
      <c r="L8" s="23"/>
      <c r="M8" s="23" t="s">
        <v>57</v>
      </c>
      <c r="N8" s="23"/>
      <c r="O8" s="23" t="s">
        <v>57</v>
      </c>
      <c r="P8" s="1"/>
      <c r="Q8" s="1"/>
      <c r="R8" s="1"/>
      <c r="S8" s="1"/>
      <c r="T8" s="1"/>
    </row>
    <row r="9" spans="1:20" x14ac:dyDescent="0.25">
      <c r="A9" s="65" t="s">
        <v>23</v>
      </c>
      <c r="B9" s="24"/>
      <c r="C9" s="65" t="s">
        <v>63</v>
      </c>
      <c r="D9" s="65"/>
      <c r="E9" s="65" t="s">
        <v>58</v>
      </c>
      <c r="F9" s="65"/>
      <c r="G9" s="65" t="s">
        <v>58</v>
      </c>
      <c r="H9" s="23"/>
      <c r="I9" s="65" t="s">
        <v>23</v>
      </c>
      <c r="J9" s="24"/>
      <c r="K9" s="65" t="s">
        <v>63</v>
      </c>
      <c r="L9" s="65"/>
      <c r="M9" s="65" t="s">
        <v>58</v>
      </c>
      <c r="N9" s="65"/>
      <c r="O9" s="65" t="s">
        <v>58</v>
      </c>
      <c r="P9" s="1"/>
      <c r="Q9" s="1"/>
      <c r="R9" s="1"/>
      <c r="S9" s="1"/>
      <c r="T9" s="1"/>
    </row>
    <row r="10" spans="1:20" x14ac:dyDescent="0.25">
      <c r="A10" s="54">
        <v>1926</v>
      </c>
      <c r="B10" s="13"/>
      <c r="C10" s="49">
        <f>'[1]IGNORE-Don''t Print'!C8</f>
        <v>5.3800000000000001E-2</v>
      </c>
      <c r="D10" s="69"/>
      <c r="E10" s="55">
        <v>5.1700000000000003E-2</v>
      </c>
      <c r="F10" s="69"/>
      <c r="G10" s="55">
        <v>5.67E-2</v>
      </c>
      <c r="H10" s="23"/>
      <c r="I10" s="1">
        <v>1974</v>
      </c>
      <c r="J10" s="1"/>
      <c r="K10" s="49">
        <f>'[1]IGNORE-Don''t Print'!C56</f>
        <v>-0.21129999999999999</v>
      </c>
      <c r="L10" s="3"/>
      <c r="M10" s="3">
        <v>9.5000000000000001E-2</v>
      </c>
      <c r="N10" s="3"/>
      <c r="O10" s="3">
        <v>9.8400000000000001E-2</v>
      </c>
      <c r="P10" s="1"/>
      <c r="Q10" s="1"/>
      <c r="R10" s="1"/>
      <c r="S10" s="1"/>
      <c r="T10" s="1"/>
    </row>
    <row r="11" spans="1:20" x14ac:dyDescent="0.25">
      <c r="A11" s="54">
        <v>1927</v>
      </c>
      <c r="B11" s="13"/>
      <c r="C11" s="49">
        <f>'[1]IGNORE-Don''t Print'!C9</f>
        <v>0.28989999999999999</v>
      </c>
      <c r="D11" s="69"/>
      <c r="E11" s="55">
        <v>5.0200000000000002E-2</v>
      </c>
      <c r="F11" s="69"/>
      <c r="G11" s="55">
        <v>5.4600000000000003E-2</v>
      </c>
      <c r="H11" s="23"/>
      <c r="I11" s="1">
        <v>1975</v>
      </c>
      <c r="J11" s="1"/>
      <c r="K11" s="49">
        <f>'[1]IGNORE-Don''t Print'!C57</f>
        <v>0.43230000000000002</v>
      </c>
      <c r="L11" s="3"/>
      <c r="M11" s="3">
        <v>0.1009</v>
      </c>
      <c r="N11" s="3"/>
      <c r="O11" s="3">
        <v>0.1096</v>
      </c>
      <c r="P11" s="1"/>
      <c r="Q11" s="1"/>
      <c r="R11" s="1"/>
      <c r="S11" s="1"/>
      <c r="T11" s="1"/>
    </row>
    <row r="12" spans="1:20" x14ac:dyDescent="0.25">
      <c r="A12" s="1">
        <v>1928</v>
      </c>
      <c r="B12" s="1"/>
      <c r="C12" s="49">
        <f>'[1]IGNORE-Don''t Print'!C10</f>
        <v>0.56940000000000002</v>
      </c>
      <c r="D12" s="3"/>
      <c r="E12" s="3">
        <v>4.9500000000000002E-2</v>
      </c>
      <c r="F12" s="3"/>
      <c r="G12" s="3">
        <v>5.33E-2</v>
      </c>
      <c r="H12" s="3"/>
      <c r="I12" s="1">
        <v>1976</v>
      </c>
      <c r="J12" s="1"/>
      <c r="K12" s="49">
        <f>'[1]IGNORE-Don''t Print'!C58</f>
        <v>0.30480000000000002</v>
      </c>
      <c r="L12" s="3"/>
      <c r="M12" s="3">
        <v>9.2899999999999996E-2</v>
      </c>
      <c r="N12" s="3"/>
      <c r="O12" s="3">
        <v>9.8199999999999996E-2</v>
      </c>
      <c r="P12" s="1"/>
      <c r="Q12" s="1"/>
      <c r="R12" s="1"/>
      <c r="S12" s="1"/>
      <c r="T12" s="1"/>
    </row>
    <row r="13" spans="1:20" x14ac:dyDescent="0.25">
      <c r="A13" s="1">
        <v>1929</v>
      </c>
      <c r="B13" s="1"/>
      <c r="C13" s="49">
        <f>'[1]IGNORE-Don''t Print'!C11</f>
        <v>0.1198</v>
      </c>
      <c r="D13" s="3"/>
      <c r="E13" s="3">
        <v>5.2200000000000003E-2</v>
      </c>
      <c r="F13" s="3"/>
      <c r="G13" s="3">
        <v>5.7599999999999998E-2</v>
      </c>
      <c r="H13" s="3"/>
      <c r="I13" s="1">
        <v>1977</v>
      </c>
      <c r="J13" s="1"/>
      <c r="K13" s="49">
        <f>'[1]IGNORE-Don''t Print'!C59</f>
        <v>8.3699999999999997E-2</v>
      </c>
      <c r="L13" s="3"/>
      <c r="M13" s="3">
        <v>8.6099999999999996E-2</v>
      </c>
      <c r="N13" s="3"/>
      <c r="O13" s="3">
        <v>9.06E-2</v>
      </c>
      <c r="P13" s="1"/>
      <c r="Q13" s="1"/>
      <c r="R13" s="1"/>
      <c r="S13" s="1"/>
      <c r="T13" s="1"/>
    </row>
    <row r="14" spans="1:20" x14ac:dyDescent="0.25">
      <c r="A14" s="1">
        <v>1930</v>
      </c>
      <c r="B14" s="1"/>
      <c r="C14" s="49">
        <f>'[1]IGNORE-Don''t Print'!C12</f>
        <v>-0.2089</v>
      </c>
      <c r="D14" s="3"/>
      <c r="E14" s="3">
        <v>5.0599999999999999E-2</v>
      </c>
      <c r="F14" s="3"/>
      <c r="G14" s="3">
        <v>5.8799999999999998E-2</v>
      </c>
      <c r="H14" s="3"/>
      <c r="I14" s="1">
        <v>1978</v>
      </c>
      <c r="J14" s="1"/>
      <c r="K14" s="49">
        <f>'[1]IGNORE-Don''t Print'!C60</f>
        <v>-3.5299999999999998E-2</v>
      </c>
      <c r="L14" s="3"/>
      <c r="M14" s="3">
        <v>9.2899999999999996E-2</v>
      </c>
      <c r="N14" s="3"/>
      <c r="O14" s="3">
        <v>9.6199999999999994E-2</v>
      </c>
      <c r="P14" s="1"/>
      <c r="Q14" s="1"/>
      <c r="R14" s="1"/>
      <c r="S14" s="1"/>
      <c r="T14" s="1"/>
    </row>
    <row r="15" spans="1:20" x14ac:dyDescent="0.25">
      <c r="A15" s="1">
        <v>1931</v>
      </c>
      <c r="B15" s="1"/>
      <c r="C15" s="49">
        <f>'[1]IGNORE-Don''t Print'!C13</f>
        <v>-0.34449999999999997</v>
      </c>
      <c r="D15" s="3"/>
      <c r="E15" s="3">
        <v>5.1200000000000002E-2</v>
      </c>
      <c r="F15" s="3"/>
      <c r="G15" s="3">
        <v>6.9000000000000006E-2</v>
      </c>
      <c r="H15" s="3"/>
      <c r="I15" s="1">
        <v>1979</v>
      </c>
      <c r="J15" s="1"/>
      <c r="K15" s="49">
        <f>'[1]IGNORE-Don''t Print'!C61</f>
        <v>0.13270000000000001</v>
      </c>
      <c r="L15" s="3"/>
      <c r="M15" s="3">
        <v>0.10489999999999999</v>
      </c>
      <c r="N15" s="3"/>
      <c r="O15" s="3">
        <v>0.1096</v>
      </c>
      <c r="P15" s="1"/>
      <c r="Q15" s="1"/>
      <c r="R15" s="1"/>
      <c r="S15" s="1"/>
      <c r="T15" s="1"/>
    </row>
    <row r="16" spans="1:20" x14ac:dyDescent="0.25">
      <c r="A16" s="1">
        <v>1932</v>
      </c>
      <c r="B16" s="1"/>
      <c r="C16" s="49">
        <f>'[1]IGNORE-Don''t Print'!C14</f>
        <v>-8.5000000000000006E-3</v>
      </c>
      <c r="D16" s="3"/>
      <c r="E16" s="3">
        <v>6.4600000000000005E-2</v>
      </c>
      <c r="F16" s="3"/>
      <c r="G16" s="3">
        <v>8.7800000000000003E-2</v>
      </c>
      <c r="H16" s="3"/>
      <c r="I16" s="1">
        <v>1980</v>
      </c>
      <c r="J16" s="1"/>
      <c r="K16" s="49">
        <f>'[1]IGNORE-Don''t Print'!C62</f>
        <v>0.14269999999999999</v>
      </c>
      <c r="L16" s="3"/>
      <c r="M16" s="3">
        <v>0.13339999999999999</v>
      </c>
      <c r="N16" s="3"/>
      <c r="O16" s="3">
        <v>0.13950000000000001</v>
      </c>
      <c r="P16" s="1"/>
      <c r="Q16" s="1"/>
      <c r="R16" s="1"/>
      <c r="S16" s="1"/>
      <c r="T16" s="1"/>
    </row>
    <row r="17" spans="1:20" x14ac:dyDescent="0.25">
      <c r="A17" s="1">
        <v>1933</v>
      </c>
      <c r="B17" s="1"/>
      <c r="C17" s="49">
        <f>'[1]IGNORE-Don''t Print'!C15</f>
        <v>-0.20300000000000001</v>
      </c>
      <c r="D17" s="3"/>
      <c r="E17" s="3">
        <v>6.3200000000000006E-2</v>
      </c>
      <c r="F17" s="3"/>
      <c r="G17" s="3">
        <v>9.3799999999999994E-2</v>
      </c>
      <c r="H17" s="3"/>
      <c r="I17" s="1">
        <v>1981</v>
      </c>
      <c r="J17" s="1"/>
      <c r="K17" s="49">
        <f>'[1]IGNORE-Don''t Print'!C63</f>
        <v>0.1119</v>
      </c>
      <c r="L17" s="3"/>
      <c r="M17" s="3">
        <v>0.1595</v>
      </c>
      <c r="N17" s="3"/>
      <c r="O17" s="3">
        <v>0.16600000000000001</v>
      </c>
      <c r="P17" s="1"/>
      <c r="Q17" s="1"/>
      <c r="R17" s="1"/>
      <c r="S17" s="1"/>
      <c r="T17" s="1"/>
    </row>
    <row r="18" spans="1:20" x14ac:dyDescent="0.25">
      <c r="A18" s="1">
        <v>1934</v>
      </c>
      <c r="B18" s="1"/>
      <c r="C18" s="49">
        <f>'[1]IGNORE-Don''t Print'!C16</f>
        <v>-0.18079999999999999</v>
      </c>
      <c r="D18" s="3"/>
      <c r="E18" s="3">
        <v>5.5500000000000001E-2</v>
      </c>
      <c r="F18" s="3"/>
      <c r="G18" s="3">
        <v>7.4899999999999994E-2</v>
      </c>
      <c r="H18" s="3"/>
      <c r="I18" s="1">
        <v>1982</v>
      </c>
      <c r="J18" s="1"/>
      <c r="K18" s="49">
        <f>'[1]IGNORE-Don''t Print'!C64</f>
        <v>0.249</v>
      </c>
      <c r="L18" s="3"/>
      <c r="M18" s="3">
        <v>0.15859999999999999</v>
      </c>
      <c r="N18" s="3"/>
      <c r="O18" s="3">
        <v>0.16450000000000001</v>
      </c>
      <c r="P18" s="1"/>
      <c r="Q18" s="1"/>
      <c r="R18" s="1"/>
      <c r="S18" s="1"/>
      <c r="T18" s="1"/>
    </row>
    <row r="19" spans="1:20" x14ac:dyDescent="0.25">
      <c r="A19" s="1">
        <v>1935</v>
      </c>
      <c r="B19" s="1"/>
      <c r="C19" s="49">
        <f>'[1]IGNORE-Don''t Print'!C17</f>
        <v>0.74609999999999999</v>
      </c>
      <c r="D19" s="3"/>
      <c r="E19" s="3">
        <v>4.6100000000000002E-2</v>
      </c>
      <c r="F19" s="3"/>
      <c r="G19" s="3">
        <v>5.5599999999999997E-2</v>
      </c>
      <c r="H19" s="3"/>
      <c r="I19" s="1">
        <v>1983</v>
      </c>
      <c r="J19" s="1"/>
      <c r="K19" s="49">
        <f>'[1]IGNORE-Don''t Print'!C65</f>
        <v>0.19470000000000001</v>
      </c>
      <c r="L19" s="3"/>
      <c r="M19" s="3">
        <v>0.1366</v>
      </c>
      <c r="N19" s="3"/>
      <c r="O19" s="3">
        <v>0.14199999999999999</v>
      </c>
      <c r="P19" s="1"/>
      <c r="Q19" s="1"/>
      <c r="R19" s="1"/>
      <c r="S19" s="1"/>
      <c r="T19" s="1"/>
    </row>
    <row r="20" spans="1:20" x14ac:dyDescent="0.25">
      <c r="A20" s="1">
        <v>1936</v>
      </c>
      <c r="B20" s="1"/>
      <c r="C20" s="49">
        <f>'[1]IGNORE-Don''t Print'!C18</f>
        <v>0.2099</v>
      </c>
      <c r="D20" s="3"/>
      <c r="E20" s="3">
        <v>4.0800000000000003E-2</v>
      </c>
      <c r="F20" s="3"/>
      <c r="G20" s="3">
        <v>4.6699999999999998E-2</v>
      </c>
      <c r="H20" s="3"/>
      <c r="I20" s="1">
        <v>1984</v>
      </c>
      <c r="J20" s="1"/>
      <c r="K20" s="49">
        <f>'[1]IGNORE-Don''t Print'!C66</f>
        <v>0.2447</v>
      </c>
      <c r="L20" s="3"/>
      <c r="M20" s="3">
        <v>0.14030000000000001</v>
      </c>
      <c r="N20" s="3"/>
      <c r="O20" s="3">
        <v>0.14530000000000001</v>
      </c>
      <c r="P20" s="1"/>
      <c r="Q20" s="1"/>
      <c r="R20" s="1"/>
      <c r="S20" s="1"/>
      <c r="T20" s="1"/>
    </row>
    <row r="21" spans="1:20" x14ac:dyDescent="0.25">
      <c r="A21" s="1">
        <v>1937</v>
      </c>
      <c r="B21" s="1"/>
      <c r="C21" s="49">
        <f>'[1]IGNORE-Don''t Print'!C19</f>
        <v>-0.35639999999999999</v>
      </c>
      <c r="D21" s="3"/>
      <c r="E21" s="3">
        <v>3.9800000000000002E-2</v>
      </c>
      <c r="F21" s="3"/>
      <c r="G21" s="3">
        <v>5.0900000000000001E-2</v>
      </c>
      <c r="H21" s="3"/>
      <c r="I21" s="1">
        <v>1985</v>
      </c>
      <c r="J21" s="1"/>
      <c r="K21" s="49">
        <f>'[1]IGNORE-Don''t Print'!C67</f>
        <v>0.31640000000000001</v>
      </c>
      <c r="L21" s="3"/>
      <c r="M21" s="3">
        <v>0.12470000000000001</v>
      </c>
      <c r="N21" s="3"/>
      <c r="O21" s="3">
        <v>0.12959999999999999</v>
      </c>
      <c r="P21" s="1"/>
      <c r="Q21" s="1"/>
      <c r="R21" s="1"/>
      <c r="S21" s="1"/>
      <c r="T21" s="1"/>
    </row>
    <row r="22" spans="1:20" x14ac:dyDescent="0.25">
      <c r="A22" s="1">
        <v>1938</v>
      </c>
      <c r="B22" s="1"/>
      <c r="C22" s="49">
        <f>'[1]IGNORE-Don''t Print'!C20</f>
        <v>0.21920000000000001</v>
      </c>
      <c r="D22" s="3"/>
      <c r="E22" s="3">
        <v>3.9E-2</v>
      </c>
      <c r="F22" s="3"/>
      <c r="G22" s="3">
        <v>5.2600000000000001E-2</v>
      </c>
      <c r="H22" s="3"/>
      <c r="I22" s="1">
        <v>1986</v>
      </c>
      <c r="J22" s="1"/>
      <c r="K22" s="49">
        <f>'[1]IGNORE-Don''t Print'!C68</f>
        <v>0.28079999999999999</v>
      </c>
      <c r="L22" s="3"/>
      <c r="M22" s="3">
        <v>9.5799999999999996E-2</v>
      </c>
      <c r="N22" s="3"/>
      <c r="O22" s="3">
        <v>0.1</v>
      </c>
      <c r="P22" s="1"/>
      <c r="Q22" s="1"/>
      <c r="R22" s="1"/>
      <c r="S22" s="1"/>
      <c r="T22" s="1"/>
    </row>
    <row r="23" spans="1:20" x14ac:dyDescent="0.25">
      <c r="A23" s="1">
        <v>1939</v>
      </c>
      <c r="B23" s="1"/>
      <c r="C23" s="49">
        <f>'[1]IGNORE-Don''t Print'!C21</f>
        <v>0.1171</v>
      </c>
      <c r="D23" s="3"/>
      <c r="E23" s="3">
        <v>3.5200000000000002E-2</v>
      </c>
      <c r="F23" s="3"/>
      <c r="G23" s="3">
        <v>4.4999999999999998E-2</v>
      </c>
      <c r="H23" s="3"/>
      <c r="I23" s="1">
        <v>1987</v>
      </c>
      <c r="J23" s="1"/>
      <c r="K23" s="49">
        <f>'[1]IGNORE-Don''t Print'!C69</f>
        <v>-2.5100000000000001E-2</v>
      </c>
      <c r="L23" s="3"/>
      <c r="M23" s="3">
        <v>0.10100000000000001</v>
      </c>
      <c r="N23" s="3"/>
      <c r="O23" s="3">
        <v>0.1053</v>
      </c>
      <c r="P23" s="1"/>
      <c r="Q23" s="1"/>
      <c r="R23" s="1"/>
      <c r="S23" s="1"/>
      <c r="T23" s="1"/>
    </row>
    <row r="24" spans="1:20" x14ac:dyDescent="0.25">
      <c r="A24" s="1">
        <v>1940</v>
      </c>
      <c r="B24" s="1"/>
      <c r="C24" s="49">
        <f>'[1]IGNORE-Don''t Print'!C22</f>
        <v>-0.16300000000000001</v>
      </c>
      <c r="D24" s="3"/>
      <c r="E24" s="3">
        <v>3.2399999999999998E-2</v>
      </c>
      <c r="F24" s="3"/>
      <c r="G24" s="3">
        <v>4.0500000000000001E-2</v>
      </c>
      <c r="H24" s="3"/>
      <c r="I24" s="1">
        <v>1988</v>
      </c>
      <c r="J24" s="1"/>
      <c r="K24" s="49">
        <f>'[1]IGNORE-Don''t Print'!C70</f>
        <v>0.17749999999999999</v>
      </c>
      <c r="L24" s="3"/>
      <c r="M24" s="3">
        <v>0.10489999999999999</v>
      </c>
      <c r="N24" s="3"/>
      <c r="O24" s="3">
        <v>0.11</v>
      </c>
      <c r="P24" s="1"/>
      <c r="Q24" s="1"/>
      <c r="R24" s="1"/>
      <c r="S24" s="1"/>
      <c r="T24" s="1"/>
    </row>
    <row r="25" spans="1:20" x14ac:dyDescent="0.25">
      <c r="A25" s="1">
        <v>1941</v>
      </c>
      <c r="B25" s="1"/>
      <c r="C25" s="49">
        <f>'[1]IGNORE-Don''t Print'!C23</f>
        <v>-0.30499999999999999</v>
      </c>
      <c r="D25" s="3"/>
      <c r="E25" s="3">
        <v>3.0700000000000002E-2</v>
      </c>
      <c r="F25" s="3"/>
      <c r="G25" s="3">
        <v>3.8399999999999997E-2</v>
      </c>
      <c r="H25" s="3"/>
      <c r="I25" s="1">
        <v>1989</v>
      </c>
      <c r="J25" s="1"/>
      <c r="K25" s="49">
        <f>'[1]IGNORE-Don''t Print'!C71</f>
        <v>0.4582</v>
      </c>
      <c r="L25" s="3"/>
      <c r="M25" s="3">
        <v>9.7699999999999995E-2</v>
      </c>
      <c r="N25" s="3"/>
      <c r="O25" s="3">
        <v>9.9699999999999997E-2</v>
      </c>
      <c r="P25" s="1"/>
      <c r="Q25" s="1"/>
      <c r="R25" s="1"/>
      <c r="S25" s="1"/>
      <c r="T25" s="1"/>
    </row>
    <row r="26" spans="1:20" x14ac:dyDescent="0.25">
      <c r="A26" s="1">
        <v>1942</v>
      </c>
      <c r="B26" s="1"/>
      <c r="C26" s="49">
        <f>'[1]IGNORE-Don''t Print'!C24</f>
        <v>0.14249999999999999</v>
      </c>
      <c r="D26" s="3"/>
      <c r="E26" s="3">
        <v>3.09E-2</v>
      </c>
      <c r="F26" s="3"/>
      <c r="G26" s="3">
        <v>3.73E-2</v>
      </c>
      <c r="H26" s="3"/>
      <c r="I26" s="1">
        <v>1990</v>
      </c>
      <c r="J26" s="1"/>
      <c r="K26" s="49">
        <f>'[1]IGNORE-Don''t Print'!C72</f>
        <v>-2.8299999999999999E-2</v>
      </c>
      <c r="L26" s="3"/>
      <c r="M26" s="3">
        <v>9.8599999999999993E-2</v>
      </c>
      <c r="N26" s="3"/>
      <c r="O26" s="3">
        <v>0.10059999999999999</v>
      </c>
      <c r="P26" s="1"/>
      <c r="Q26" s="1"/>
      <c r="R26" s="1"/>
      <c r="S26" s="1"/>
      <c r="T26" s="1"/>
    </row>
    <row r="27" spans="1:20" x14ac:dyDescent="0.25">
      <c r="A27" s="1">
        <v>1943</v>
      </c>
      <c r="B27" s="1"/>
      <c r="C27" s="49">
        <f>'[1]IGNORE-Don''t Print'!C25</f>
        <v>0.47070000000000001</v>
      </c>
      <c r="D27" s="3"/>
      <c r="E27" s="3">
        <v>2.9899999999999999E-2</v>
      </c>
      <c r="F27" s="3"/>
      <c r="G27" s="3">
        <v>3.5799999999999998E-2</v>
      </c>
      <c r="H27" s="3"/>
      <c r="I27" s="1">
        <v>1991</v>
      </c>
      <c r="J27" s="1"/>
      <c r="K27" s="49">
        <f>'[1]IGNORE-Don''t Print'!C73</f>
        <v>0.13980000000000001</v>
      </c>
      <c r="L27" s="3"/>
      <c r="M27" s="3">
        <v>9.3600000000000003E-2</v>
      </c>
      <c r="N27" s="3"/>
      <c r="O27" s="3">
        <v>9.5500000000000002E-2</v>
      </c>
      <c r="P27" s="1"/>
      <c r="Q27" s="1"/>
      <c r="R27" s="1"/>
      <c r="S27" s="1"/>
      <c r="T27" s="1"/>
    </row>
    <row r="28" spans="1:20" x14ac:dyDescent="0.25">
      <c r="A28" s="1">
        <v>1944</v>
      </c>
      <c r="B28" s="1"/>
      <c r="C28" s="49">
        <f>'[1]IGNORE-Don''t Print'!C26</f>
        <v>0.18229999999999999</v>
      </c>
      <c r="D28" s="3"/>
      <c r="E28" s="3">
        <v>2.9700000000000001E-2</v>
      </c>
      <c r="F28" s="3"/>
      <c r="G28" s="3">
        <v>3.5200000000000002E-2</v>
      </c>
      <c r="H28" s="3"/>
      <c r="I28" s="1">
        <v>1992</v>
      </c>
      <c r="J28" s="1"/>
      <c r="K28" s="49">
        <f>'[1]IGNORE-Don''t Print'!C74</f>
        <v>7.6399999999999996E-2</v>
      </c>
      <c r="L28" s="3"/>
      <c r="M28" s="3">
        <v>8.6900000000000005E-2</v>
      </c>
      <c r="N28" s="3"/>
      <c r="O28" s="3">
        <v>8.8599999999999998E-2</v>
      </c>
      <c r="P28" s="1"/>
      <c r="Q28" s="1"/>
      <c r="R28" s="1"/>
      <c r="S28" s="1"/>
      <c r="T28" s="1"/>
    </row>
    <row r="29" spans="1:20" x14ac:dyDescent="0.25">
      <c r="A29" s="1">
        <v>1945</v>
      </c>
      <c r="B29" s="1"/>
      <c r="C29" s="49">
        <f>'[1]IGNORE-Don''t Print'!C27</f>
        <v>0.53659999999999997</v>
      </c>
      <c r="D29" s="3"/>
      <c r="E29" s="3">
        <v>2.87E-2</v>
      </c>
      <c r="F29" s="3"/>
      <c r="G29" s="3">
        <v>3.39E-2</v>
      </c>
      <c r="H29" s="3"/>
      <c r="I29" s="1">
        <v>1993</v>
      </c>
      <c r="J29" s="1"/>
      <c r="K29" s="49">
        <f>'[1]IGNORE-Don''t Print'!C75</f>
        <v>0.14380000000000001</v>
      </c>
      <c r="L29" s="3"/>
      <c r="M29" s="3">
        <v>7.5899999999999995E-2</v>
      </c>
      <c r="N29" s="3"/>
      <c r="O29" s="3">
        <v>7.9100000000000004E-2</v>
      </c>
      <c r="P29" s="1"/>
      <c r="Q29" s="1"/>
      <c r="R29" s="1"/>
      <c r="S29" s="1"/>
      <c r="T29" s="1"/>
    </row>
    <row r="30" spans="1:20" x14ac:dyDescent="0.25">
      <c r="A30" s="1">
        <v>1946</v>
      </c>
      <c r="B30" s="1"/>
      <c r="C30" s="49">
        <f>'[1]IGNORE-Don''t Print'!C28</f>
        <v>2.6599999999999999E-2</v>
      </c>
      <c r="D30" s="3"/>
      <c r="E30" s="3">
        <v>2.7099999999999999E-2</v>
      </c>
      <c r="F30" s="3"/>
      <c r="G30" s="3">
        <v>3.0300000000000001E-2</v>
      </c>
      <c r="H30" s="3"/>
      <c r="I30" s="1">
        <v>1994</v>
      </c>
      <c r="J30" s="1"/>
      <c r="K30" s="49">
        <f>'[1]IGNORE-Don''t Print'!C76</f>
        <v>-7.8799999999999995E-2</v>
      </c>
      <c r="L30" s="3"/>
      <c r="M30" s="3">
        <v>8.3099999999999993E-2</v>
      </c>
      <c r="N30" s="3"/>
      <c r="O30" s="3">
        <v>8.6300000000000002E-2</v>
      </c>
      <c r="P30" s="1"/>
      <c r="Q30" s="1"/>
      <c r="R30" s="1"/>
      <c r="S30" s="1"/>
      <c r="T30" s="1"/>
    </row>
    <row r="31" spans="1:20" x14ac:dyDescent="0.25">
      <c r="A31" s="1">
        <v>1947</v>
      </c>
      <c r="B31" s="1"/>
      <c r="C31" s="49">
        <f>'[1]IGNORE-Don''t Print'!C29</f>
        <v>-0.11849999999999999</v>
      </c>
      <c r="D31" s="3"/>
      <c r="E31" s="3">
        <v>2.7799999999999998E-2</v>
      </c>
      <c r="F31" s="3"/>
      <c r="G31" s="3">
        <v>3.0800000000000001E-2</v>
      </c>
      <c r="H31" s="3"/>
      <c r="I31" s="1">
        <v>1995</v>
      </c>
      <c r="J31" s="1"/>
      <c r="K31" s="49">
        <f>'[1]IGNORE-Don''t Print'!C77</f>
        <v>0.40860000000000002</v>
      </c>
      <c r="L31" s="3"/>
      <c r="M31" s="3">
        <v>7.8899999999999998E-2</v>
      </c>
      <c r="N31" s="3"/>
      <c r="O31" s="3">
        <v>8.2900000000000001E-2</v>
      </c>
      <c r="P31" s="1"/>
      <c r="Q31" s="1"/>
      <c r="R31" s="1"/>
      <c r="S31" s="1"/>
      <c r="T31" s="1"/>
    </row>
    <row r="32" spans="1:20" x14ac:dyDescent="0.25">
      <c r="A32" s="1">
        <v>1948</v>
      </c>
      <c r="B32" s="1"/>
      <c r="C32" s="49">
        <f>'[1]IGNORE-Don''t Print'!C30</f>
        <v>4.6699999999999998E-2</v>
      </c>
      <c r="D32" s="3"/>
      <c r="E32" s="3">
        <v>3.0200000000000001E-2</v>
      </c>
      <c r="F32" s="3"/>
      <c r="G32" s="3">
        <v>3.3599999999999998E-2</v>
      </c>
      <c r="H32" s="3"/>
      <c r="I32" s="1">
        <v>1996</v>
      </c>
      <c r="J32" s="1"/>
      <c r="K32" s="49">
        <f>'[1]IGNORE-Don''t Print'!C78</f>
        <v>2.9000000000000001E-2</v>
      </c>
      <c r="L32" s="3"/>
      <c r="M32" s="3">
        <v>7.7499999999999999E-2</v>
      </c>
      <c r="N32" s="3"/>
      <c r="O32" s="3">
        <v>8.1699999999999995E-2</v>
      </c>
      <c r="P32" s="1"/>
      <c r="Q32" s="1"/>
      <c r="R32" s="1"/>
      <c r="S32" s="1"/>
      <c r="T32" s="1"/>
    </row>
    <row r="33" spans="1:20" x14ac:dyDescent="0.25">
      <c r="A33" s="1">
        <v>1949</v>
      </c>
      <c r="B33" s="1"/>
      <c r="C33" s="49">
        <f>'[1]IGNORE-Don''t Print'!C31</f>
        <v>0.30990000000000001</v>
      </c>
      <c r="D33" s="3"/>
      <c r="E33" s="3">
        <v>2.9000000000000001E-2</v>
      </c>
      <c r="F33" s="3"/>
      <c r="G33" s="3">
        <v>3.2800000000000003E-2</v>
      </c>
      <c r="H33" s="3"/>
      <c r="I33" s="1">
        <v>1997</v>
      </c>
      <c r="J33" s="1"/>
      <c r="K33" s="49">
        <f>'[1]IGNORE-Don''t Print'!C79</f>
        <v>0.23680000000000001</v>
      </c>
      <c r="L33" s="3"/>
      <c r="M33" s="3">
        <v>7.5999999999999998E-2</v>
      </c>
      <c r="N33" s="3"/>
      <c r="O33" s="3">
        <v>7.9500000000000001E-2</v>
      </c>
      <c r="P33" s="1"/>
      <c r="Q33" s="1"/>
      <c r="R33" s="1"/>
      <c r="S33" s="1"/>
      <c r="T33" s="1"/>
    </row>
    <row r="34" spans="1:20" x14ac:dyDescent="0.25">
      <c r="A34" s="1">
        <v>1950</v>
      </c>
      <c r="B34" s="1"/>
      <c r="C34" s="49">
        <f>'[1]IGNORE-Don''t Print'!C32</f>
        <v>3.2599999999999997E-2</v>
      </c>
      <c r="D34" s="3"/>
      <c r="E34" s="3">
        <v>2.7900000000000001E-2</v>
      </c>
      <c r="F34" s="3"/>
      <c r="G34" s="3">
        <v>3.1800000000000002E-2</v>
      </c>
      <c r="H34" s="3"/>
      <c r="I34" s="1">
        <v>1998</v>
      </c>
      <c r="J34" s="1"/>
      <c r="K34" s="49">
        <f>'[1]IGNORE-Don''t Print'!C80</f>
        <v>0.1439</v>
      </c>
      <c r="L34" s="3"/>
      <c r="M34" s="3">
        <v>7.0400000000000004E-2</v>
      </c>
      <c r="N34" s="3"/>
      <c r="O34" s="3">
        <v>7.2599999999999998E-2</v>
      </c>
      <c r="P34" s="1"/>
      <c r="Q34" s="1"/>
      <c r="R34" s="1"/>
      <c r="S34" s="1"/>
      <c r="T34" s="1"/>
    </row>
    <row r="35" spans="1:20" x14ac:dyDescent="0.25">
      <c r="A35" s="1">
        <v>1951</v>
      </c>
      <c r="B35" s="1"/>
      <c r="C35" s="49">
        <f>'[1]IGNORE-Don''t Print'!C33</f>
        <v>0.1802</v>
      </c>
      <c r="D35" s="3"/>
      <c r="E35" s="3">
        <v>3.1099999999999999E-2</v>
      </c>
      <c r="F35" s="3"/>
      <c r="G35" s="3">
        <v>3.39E-2</v>
      </c>
      <c r="H35" s="3"/>
      <c r="I35" s="1">
        <v>1999</v>
      </c>
      <c r="J35" s="1"/>
      <c r="K35" s="49">
        <f>'[1]IGNORE-Don''t Print'!C81</f>
        <v>-8.6699999999999999E-2</v>
      </c>
      <c r="L35" s="3"/>
      <c r="M35" s="3">
        <v>7.6200000000000004E-2</v>
      </c>
      <c r="N35" s="3"/>
      <c r="O35" s="3">
        <v>7.8799999999999995E-2</v>
      </c>
      <c r="P35" s="1"/>
      <c r="Q35" s="1"/>
      <c r="R35" s="1"/>
      <c r="S35" s="1"/>
      <c r="T35" s="1"/>
    </row>
    <row r="36" spans="1:20" x14ac:dyDescent="0.25">
      <c r="A36" s="1">
        <v>1952</v>
      </c>
      <c r="B36" s="1"/>
      <c r="C36" s="49">
        <f>'[1]IGNORE-Don''t Print'!C34</f>
        <v>0.1855</v>
      </c>
      <c r="D36" s="3"/>
      <c r="E36" s="3">
        <v>3.2399999999999998E-2</v>
      </c>
      <c r="F36" s="3"/>
      <c r="G36" s="3">
        <v>3.5299999999999998E-2</v>
      </c>
      <c r="H36" s="3"/>
      <c r="I36" s="1">
        <v>2000</v>
      </c>
      <c r="J36" s="1"/>
      <c r="K36" s="49">
        <f>'[1]IGNORE-Don''t Print'!C82</f>
        <v>0.58550000000000002</v>
      </c>
      <c r="L36" s="3"/>
      <c r="M36" s="3">
        <v>8.2400000000000001E-2</v>
      </c>
      <c r="N36" s="3"/>
      <c r="O36" s="3">
        <v>8.3599999999999994E-2</v>
      </c>
      <c r="P36" s="1"/>
      <c r="Q36" s="1"/>
      <c r="R36" s="1"/>
      <c r="S36" s="1"/>
      <c r="T36" s="1"/>
    </row>
    <row r="37" spans="1:20" x14ac:dyDescent="0.25">
      <c r="A37" s="1">
        <v>1953</v>
      </c>
      <c r="B37" s="1"/>
      <c r="C37" s="49">
        <f>'[1]IGNORE-Don''t Print'!C35</f>
        <v>7.4499999999999997E-2</v>
      </c>
      <c r="D37" s="3"/>
      <c r="E37" s="3">
        <v>3.49E-2</v>
      </c>
      <c r="F37" s="3"/>
      <c r="G37" s="3">
        <v>3.73E-2</v>
      </c>
      <c r="H37" s="3"/>
      <c r="I37" s="1">
        <v>2001</v>
      </c>
      <c r="J37" s="1"/>
      <c r="K37" s="49">
        <f>'[1]IGNORE-Don''t Print'!C83</f>
        <v>-0.30049999999999999</v>
      </c>
      <c r="L37" s="3"/>
      <c r="M37" s="3">
        <v>7.7600000000000002E-2</v>
      </c>
      <c r="N37" s="3"/>
      <c r="O37" s="3">
        <v>8.0299999999999996E-2</v>
      </c>
      <c r="P37" s="1"/>
      <c r="Q37" s="1"/>
      <c r="R37" s="1"/>
      <c r="S37" s="1"/>
      <c r="T37" s="1"/>
    </row>
    <row r="38" spans="1:20" x14ac:dyDescent="0.25">
      <c r="A38" s="1">
        <v>1954</v>
      </c>
      <c r="B38" s="1"/>
      <c r="C38" s="49">
        <f>'[1]IGNORE-Don''t Print'!C36</f>
        <v>0.24179999999999999</v>
      </c>
      <c r="D38" s="3"/>
      <c r="E38" s="3">
        <v>3.1600000000000003E-2</v>
      </c>
      <c r="F38" s="3"/>
      <c r="G38" s="3">
        <v>3.5099999999999999E-2</v>
      </c>
      <c r="H38" s="3"/>
      <c r="I38" s="1">
        <v>2002</v>
      </c>
      <c r="J38" s="1"/>
      <c r="K38" s="49">
        <f>'[1]IGNORE-Don''t Print'!C84</f>
        <v>-0.2999</v>
      </c>
      <c r="L38" s="3"/>
      <c r="M38" s="3">
        <v>7.3700000000000002E-2</v>
      </c>
      <c r="N38" s="3"/>
      <c r="O38" s="3">
        <v>8.0199999999999994E-2</v>
      </c>
      <c r="P38" s="1"/>
      <c r="Q38" s="1"/>
      <c r="R38" s="1"/>
      <c r="S38" s="1"/>
      <c r="T38" s="1"/>
    </row>
    <row r="39" spans="1:20" x14ac:dyDescent="0.25">
      <c r="A39" s="1">
        <v>1955</v>
      </c>
      <c r="B39" s="1"/>
      <c r="C39" s="49">
        <f>'[1]IGNORE-Don''t Print'!C37</f>
        <v>0.11070000000000001</v>
      </c>
      <c r="D39" s="3"/>
      <c r="E39" s="3">
        <v>3.2199999999999999E-2</v>
      </c>
      <c r="F39" s="3"/>
      <c r="G39" s="3">
        <v>3.4299999999999997E-2</v>
      </c>
      <c r="H39" s="3"/>
      <c r="I39" s="1">
        <v>2003</v>
      </c>
      <c r="J39" s="1"/>
      <c r="K39" s="49">
        <f>'[1]IGNORE-Don''t Print'!C85</f>
        <v>0.2626</v>
      </c>
      <c r="L39" s="3"/>
      <c r="M39" s="3">
        <v>6.5799999999999997E-2</v>
      </c>
      <c r="N39" s="3"/>
      <c r="O39" s="3">
        <v>6.8400000000000002E-2</v>
      </c>
      <c r="P39" s="1"/>
      <c r="Q39" s="1"/>
      <c r="R39" s="1"/>
      <c r="S39" s="1"/>
      <c r="T39" s="1"/>
    </row>
    <row r="40" spans="1:20" x14ac:dyDescent="0.25">
      <c r="A40" s="1">
        <v>1956</v>
      </c>
      <c r="B40" s="1"/>
      <c r="C40" s="49">
        <f>'[1]IGNORE-Don''t Print'!C38</f>
        <v>5.0500000000000003E-2</v>
      </c>
      <c r="D40" s="3"/>
      <c r="E40" s="3">
        <v>3.56E-2</v>
      </c>
      <c r="F40" s="3"/>
      <c r="G40" s="3">
        <v>3.78E-2</v>
      </c>
      <c r="H40" s="3"/>
      <c r="I40" s="1">
        <v>2004</v>
      </c>
      <c r="J40" s="1"/>
      <c r="K40" s="49">
        <f>'[1]IGNORE-Don''t Print'!C86</f>
        <v>0.24279999999999999</v>
      </c>
      <c r="L40" s="3"/>
      <c r="M40" s="3">
        <v>6.1600000000000002E-2</v>
      </c>
      <c r="N40" s="3"/>
      <c r="O40" s="3">
        <v>6.4000000000000001E-2</v>
      </c>
      <c r="P40" s="1"/>
      <c r="Q40" s="1"/>
      <c r="R40" s="1"/>
      <c r="S40" s="1"/>
      <c r="T40" s="1"/>
    </row>
    <row r="41" spans="1:20" x14ac:dyDescent="0.25">
      <c r="A41" s="1">
        <v>1957</v>
      </c>
      <c r="B41" s="1"/>
      <c r="C41" s="49">
        <f>'[1]IGNORE-Don''t Print'!C39</f>
        <v>6.3299999999999995E-2</v>
      </c>
      <c r="D41" s="3"/>
      <c r="E41" s="3">
        <v>4.24E-2</v>
      </c>
      <c r="F41" s="3"/>
      <c r="G41" s="3">
        <v>4.4600000000000001E-2</v>
      </c>
      <c r="H41" s="3"/>
      <c r="I41" s="1">
        <v>2005</v>
      </c>
      <c r="J41" s="1"/>
      <c r="K41" s="49">
        <f>'[1]IGNORE-Don''t Print'!C87</f>
        <v>0.16839999999999999</v>
      </c>
      <c r="L41" s="3"/>
      <c r="M41" s="3">
        <v>5.6500000000000002E-2</v>
      </c>
      <c r="N41" s="3"/>
      <c r="O41" s="3">
        <v>5.9200000000000003E-2</v>
      </c>
      <c r="P41" s="1"/>
      <c r="Q41" s="1"/>
      <c r="R41" s="1"/>
      <c r="S41" s="1"/>
      <c r="T41" s="1"/>
    </row>
    <row r="42" spans="1:20" x14ac:dyDescent="0.25">
      <c r="A42" s="1">
        <v>1958</v>
      </c>
      <c r="B42" s="1"/>
      <c r="C42" s="49">
        <f>'[1]IGNORE-Don''t Print'!C40</f>
        <v>0.39860000000000001</v>
      </c>
      <c r="D42" s="3"/>
      <c r="E42" s="3">
        <v>4.2000000000000003E-2</v>
      </c>
      <c r="F42" s="3"/>
      <c r="G42" s="3">
        <v>4.4299999999999999E-2</v>
      </c>
      <c r="H42" s="3"/>
      <c r="I42" s="1">
        <v>2006</v>
      </c>
      <c r="J42" s="1"/>
      <c r="K42" s="49">
        <f>'[1]IGNORE-Don''t Print'!C88</f>
        <v>0.2099</v>
      </c>
      <c r="L42" s="3"/>
      <c r="M42" s="3">
        <v>6.0699999999999997E-2</v>
      </c>
      <c r="N42" s="3"/>
      <c r="O42" s="3">
        <v>6.3200000000000006E-2</v>
      </c>
      <c r="P42" s="1"/>
      <c r="Q42" s="1"/>
      <c r="R42" s="1"/>
      <c r="S42" s="1"/>
      <c r="T42" s="1"/>
    </row>
    <row r="43" spans="1:20" x14ac:dyDescent="0.25">
      <c r="A43" s="1">
        <v>1959</v>
      </c>
      <c r="B43" s="1"/>
      <c r="C43" s="49">
        <f>'[1]IGNORE-Don''t Print'!C41</f>
        <v>7.46E-2</v>
      </c>
      <c r="D43" s="3"/>
      <c r="E43" s="3">
        <v>4.7800000000000002E-2</v>
      </c>
      <c r="F43" s="3"/>
      <c r="G43" s="3">
        <v>4.9599999999999998E-2</v>
      </c>
      <c r="H43" s="3"/>
      <c r="I43" s="1">
        <v>2007</v>
      </c>
      <c r="J43" s="1"/>
      <c r="K43" s="49">
        <f>'[1]IGNORE-Don''t Print'!C89</f>
        <v>0.1938</v>
      </c>
      <c r="L43" s="3"/>
      <c r="M43" s="3">
        <v>6.0699999999999997E-2</v>
      </c>
      <c r="N43" s="3"/>
      <c r="O43" s="3">
        <v>6.3299999999999995E-2</v>
      </c>
      <c r="P43" s="1"/>
      <c r="Q43" s="1"/>
      <c r="R43" s="1"/>
      <c r="S43" s="1"/>
      <c r="T43" s="1"/>
    </row>
    <row r="44" spans="1:20" x14ac:dyDescent="0.25">
      <c r="A44" s="1">
        <v>1960</v>
      </c>
      <c r="B44" s="1"/>
      <c r="C44" s="49">
        <f>'[1]IGNORE-Don''t Print'!C42</f>
        <v>0.19850000000000001</v>
      </c>
      <c r="D44" s="3"/>
      <c r="E44" s="3">
        <v>4.7800000000000002E-2</v>
      </c>
      <c r="F44" s="3"/>
      <c r="G44" s="3">
        <v>4.9700000000000001E-2</v>
      </c>
      <c r="H44" s="3"/>
      <c r="I44" s="1">
        <v>2008</v>
      </c>
      <c r="J44" s="1"/>
      <c r="K44" s="49">
        <f>'[1]IGNORE-Don''t Print'!C90</f>
        <v>-0.2898</v>
      </c>
      <c r="L44" s="3"/>
      <c r="M44" s="3">
        <v>6.5199999999999994E-2</v>
      </c>
      <c r="N44" s="3"/>
      <c r="O44" s="3">
        <v>7.2300000000000003E-2</v>
      </c>
      <c r="P44" s="1"/>
      <c r="Q44" s="1"/>
      <c r="R44" s="1"/>
      <c r="S44" s="1"/>
      <c r="T44" s="1"/>
    </row>
    <row r="45" spans="1:20" x14ac:dyDescent="0.25">
      <c r="A45" s="1">
        <v>1961</v>
      </c>
      <c r="B45" s="1"/>
      <c r="C45" s="49">
        <f>'[1]IGNORE-Don''t Print'!C43</f>
        <v>0.29039999999999999</v>
      </c>
      <c r="D45" s="3"/>
      <c r="E45" s="3">
        <v>4.6199999999999998E-2</v>
      </c>
      <c r="F45" s="3"/>
      <c r="G45" s="3">
        <v>4.8300000000000003E-2</v>
      </c>
      <c r="H45" s="3"/>
      <c r="I45" s="1">
        <v>2009</v>
      </c>
      <c r="J45" s="1"/>
      <c r="K45" s="49">
        <f>'[1]IGNORE-Don''t Print'!C91</f>
        <v>0.1191</v>
      </c>
      <c r="L45" s="3"/>
      <c r="M45" s="3">
        <v>6.0499999999999998E-2</v>
      </c>
      <c r="N45" s="3"/>
      <c r="O45" s="3">
        <v>7.0599999999999996E-2</v>
      </c>
      <c r="P45" s="1"/>
      <c r="Q45" s="1"/>
      <c r="R45" s="1"/>
      <c r="S45" s="1"/>
      <c r="T45" s="1"/>
    </row>
    <row r="46" spans="1:20" x14ac:dyDescent="0.25">
      <c r="A46" s="1">
        <v>1962</v>
      </c>
      <c r="B46" s="1"/>
      <c r="C46" s="49">
        <f>'[1]IGNORE-Don''t Print'!C44</f>
        <v>-2.6100000000000002E-2</v>
      </c>
      <c r="D46" s="3"/>
      <c r="E46" s="3">
        <v>4.5400000000000003E-2</v>
      </c>
      <c r="F46" s="3"/>
      <c r="G46" s="3">
        <v>4.7500000000000001E-2</v>
      </c>
      <c r="H46" s="3"/>
      <c r="I46" s="1">
        <v>2010</v>
      </c>
      <c r="J46" s="1"/>
      <c r="K46" s="49">
        <f>'[1]IGNORE-Don''t Print'!C92</f>
        <v>5.4600000000000003E-2</v>
      </c>
      <c r="L46" s="3"/>
      <c r="M46" s="3">
        <v>5.45E-2</v>
      </c>
      <c r="N46" s="3"/>
      <c r="O46" s="3">
        <v>5.9499999999999997E-2</v>
      </c>
      <c r="P46" s="1"/>
      <c r="Q46" s="1"/>
      <c r="R46" s="1"/>
      <c r="S46" s="1"/>
      <c r="T46" s="1"/>
    </row>
    <row r="47" spans="1:20" x14ac:dyDescent="0.25">
      <c r="A47" s="1">
        <v>1963</v>
      </c>
      <c r="B47" s="1"/>
      <c r="C47" s="49">
        <f>'[1]IGNORE-Don''t Print'!C45</f>
        <v>0.1226</v>
      </c>
      <c r="D47" s="3"/>
      <c r="E47" s="3">
        <v>4.3900000000000002E-2</v>
      </c>
      <c r="F47" s="3"/>
      <c r="G47" s="3">
        <v>4.6699999999999998E-2</v>
      </c>
      <c r="H47" s="3"/>
      <c r="I47" s="1">
        <v>2011</v>
      </c>
      <c r="J47" s="1"/>
      <c r="K47" s="49">
        <f>'[1]IGNORE-Don''t Print'!C93</f>
        <v>0.1991</v>
      </c>
      <c r="L47" s="3"/>
      <c r="M47" s="3">
        <v>5.04E-2</v>
      </c>
      <c r="N47" s="3"/>
      <c r="O47" s="3">
        <v>5.57E-2</v>
      </c>
      <c r="P47" s="1"/>
      <c r="Q47" s="1"/>
      <c r="R47" s="1"/>
      <c r="S47" s="1"/>
      <c r="T47" s="1"/>
    </row>
    <row r="48" spans="1:20" x14ac:dyDescent="0.25">
      <c r="A48" s="1">
        <v>1964</v>
      </c>
      <c r="B48" s="1"/>
      <c r="C48" s="49">
        <f>'[1]IGNORE-Don''t Print'!C46</f>
        <v>0.15690000000000001</v>
      </c>
      <c r="D48" s="3"/>
      <c r="E48" s="3">
        <v>4.5199999999999997E-2</v>
      </c>
      <c r="F48" s="3"/>
      <c r="G48" s="3">
        <v>4.7399999999999998E-2</v>
      </c>
      <c r="H48" s="3"/>
      <c r="I48" s="1">
        <v>2012</v>
      </c>
      <c r="J48" s="1"/>
      <c r="K48" s="49">
        <f>'[1]IGNORE-Don''t Print'!C94</f>
        <v>1.29E-2</v>
      </c>
      <c r="L48" s="3"/>
      <c r="M48" s="3">
        <v>4.1300000000000003E-2</v>
      </c>
      <c r="N48" s="3"/>
      <c r="O48" s="3">
        <v>4.8599999999999997E-2</v>
      </c>
      <c r="P48" s="1"/>
      <c r="Q48" s="1"/>
      <c r="R48" s="1"/>
      <c r="S48" s="1"/>
      <c r="T48" s="1"/>
    </row>
    <row r="49" spans="1:20" x14ac:dyDescent="0.25">
      <c r="A49" s="1">
        <v>1965</v>
      </c>
      <c r="B49" s="1"/>
      <c r="C49" s="49">
        <f>'[1]IGNORE-Don''t Print'!C47</f>
        <v>4.6699999999999998E-2</v>
      </c>
      <c r="D49" s="3"/>
      <c r="E49" s="3">
        <v>4.58E-2</v>
      </c>
      <c r="F49" s="3"/>
      <c r="G49" s="3">
        <v>4.7800000000000002E-2</v>
      </c>
      <c r="H49" s="3"/>
      <c r="I49" s="1">
        <v>2013</v>
      </c>
      <c r="J49" s="1"/>
      <c r="K49" s="49">
        <f>'[1]IGNORE-Don''t Print'!C95</f>
        <v>0.1321</v>
      </c>
      <c r="L49" s="3"/>
      <c r="M49" s="3">
        <v>4.48E-2</v>
      </c>
      <c r="N49" s="3"/>
      <c r="O49" s="3">
        <v>4.9799999999999997E-2</v>
      </c>
      <c r="P49" s="1"/>
      <c r="Q49" s="1"/>
      <c r="R49" s="1"/>
      <c r="S49" s="1"/>
      <c r="T49" s="1"/>
    </row>
    <row r="50" spans="1:20" x14ac:dyDescent="0.25">
      <c r="A50" s="1">
        <v>1966</v>
      </c>
      <c r="B50" s="1"/>
      <c r="C50" s="49">
        <f>'[1]IGNORE-Don''t Print'!C48</f>
        <v>-4.5999999999999999E-2</v>
      </c>
      <c r="D50" s="3"/>
      <c r="E50" s="3">
        <v>5.3900000000000003E-2</v>
      </c>
      <c r="F50" s="3"/>
      <c r="G50" s="3">
        <v>5.6000000000000001E-2</v>
      </c>
      <c r="H50" s="3"/>
      <c r="I50" s="1">
        <v>2014</v>
      </c>
      <c r="J50" s="1"/>
      <c r="K50" s="49">
        <f>'[1]IGNORE-Don''t Print'!C96</f>
        <v>0.2898</v>
      </c>
      <c r="L50" s="3"/>
      <c r="M50" s="3">
        <v>4.2799999999999998E-2</v>
      </c>
      <c r="N50" s="3"/>
      <c r="O50" s="3">
        <v>4.8000000000000001E-2</v>
      </c>
      <c r="P50" s="1"/>
      <c r="Q50" s="1"/>
      <c r="R50" s="1"/>
      <c r="S50" s="1"/>
      <c r="T50" s="1"/>
    </row>
    <row r="51" spans="1:20" x14ac:dyDescent="0.25">
      <c r="A51" s="1">
        <v>1967</v>
      </c>
      <c r="B51" s="1"/>
      <c r="C51" s="49">
        <f>'[1]IGNORE-Don''t Print'!C49</f>
        <v>-5.8999999999999999E-3</v>
      </c>
      <c r="D51" s="3"/>
      <c r="E51" s="3">
        <v>5.8700000000000002E-2</v>
      </c>
      <c r="F51" s="3"/>
      <c r="G51" s="3">
        <v>6.1499999999999999E-2</v>
      </c>
      <c r="H51" s="3"/>
      <c r="I51" s="1">
        <v>2015</v>
      </c>
      <c r="K51" s="49">
        <v>-4.8500000000000001E-2</v>
      </c>
      <c r="L51" s="3"/>
      <c r="M51" s="3">
        <v>4.1200000000000001E-2</v>
      </c>
      <c r="N51" s="3"/>
      <c r="O51" s="3">
        <v>5.0299999999999997E-2</v>
      </c>
      <c r="P51" s="1"/>
      <c r="Q51" s="1"/>
      <c r="R51" s="1"/>
      <c r="S51" s="1"/>
      <c r="T51" s="1"/>
    </row>
    <row r="52" spans="1:20" x14ac:dyDescent="0.25">
      <c r="A52" s="1">
        <v>1968</v>
      </c>
      <c r="B52" s="1"/>
      <c r="C52" s="49">
        <f>'[1]IGNORE-Don''t Print'!C50</f>
        <v>5.45E-2</v>
      </c>
      <c r="D52" s="3"/>
      <c r="E52" s="3">
        <v>6.5100000000000005E-2</v>
      </c>
      <c r="F52" s="3"/>
      <c r="G52" s="3">
        <v>6.8699999999999997E-2</v>
      </c>
      <c r="H52" s="3"/>
      <c r="I52" s="1">
        <v>2016</v>
      </c>
      <c r="K52" s="49">
        <v>0.16289999999999999</v>
      </c>
      <c r="M52" s="3">
        <v>3.9300000000000002E-2</v>
      </c>
      <c r="O52" s="3">
        <v>4.6799999999999994E-2</v>
      </c>
      <c r="P52" s="1"/>
      <c r="Q52" s="1"/>
      <c r="R52" s="1"/>
      <c r="S52" s="1"/>
      <c r="T52" s="1"/>
    </row>
    <row r="53" spans="1:20" x14ac:dyDescent="0.25">
      <c r="A53" s="1">
        <v>1969</v>
      </c>
      <c r="B53" s="1"/>
      <c r="C53" s="49">
        <f>'[1]IGNORE-Don''t Print'!C51</f>
        <v>-0.1128</v>
      </c>
      <c r="D53" s="3"/>
      <c r="E53" s="3">
        <v>7.5399999999999995E-2</v>
      </c>
      <c r="F53" s="3"/>
      <c r="G53" s="3">
        <v>7.9299999999999995E-2</v>
      </c>
      <c r="H53" s="3"/>
      <c r="I53" s="1">
        <v>2017</v>
      </c>
      <c r="K53" s="49">
        <v>0.1211</v>
      </c>
      <c r="M53" s="3">
        <v>0.04</v>
      </c>
      <c r="O53" s="3">
        <v>4.3799999999999999E-2</v>
      </c>
      <c r="P53" s="1"/>
      <c r="Q53" s="1"/>
      <c r="R53" s="1"/>
      <c r="S53" s="1"/>
      <c r="T53" s="1"/>
    </row>
    <row r="54" spans="1:20" x14ac:dyDescent="0.25">
      <c r="A54" s="1">
        <v>1970</v>
      </c>
      <c r="B54" s="1"/>
      <c r="C54" s="49">
        <f>'[1]IGNORE-Don''t Print'!C52</f>
        <v>0.15670000000000001</v>
      </c>
      <c r="D54" s="3"/>
      <c r="E54" s="3">
        <v>8.6900000000000005E-2</v>
      </c>
      <c r="F54" s="3"/>
      <c r="G54" s="3">
        <v>9.1800000000000007E-2</v>
      </c>
      <c r="H54" s="3"/>
      <c r="I54" s="1">
        <v>2018</v>
      </c>
      <c r="K54" s="49">
        <v>4.1100000000000005E-2</v>
      </c>
      <c r="M54" s="3">
        <v>4.2500000000000003E-2</v>
      </c>
      <c r="O54" s="3">
        <v>4.6699999999999998E-2</v>
      </c>
      <c r="P54" s="1"/>
      <c r="Q54" s="1"/>
      <c r="R54" s="1"/>
      <c r="S54" s="1"/>
      <c r="T54" s="1"/>
    </row>
    <row r="55" spans="1:20" x14ac:dyDescent="0.25">
      <c r="A55" s="1">
        <v>1971</v>
      </c>
      <c r="B55" s="1"/>
      <c r="C55" s="49">
        <f>'[1]IGNORE-Don''t Print'!C53</f>
        <v>2.2200000000000001E-2</v>
      </c>
      <c r="D55" s="3"/>
      <c r="E55" s="3">
        <v>8.1600000000000006E-2</v>
      </c>
      <c r="F55" s="3"/>
      <c r="G55" s="3">
        <v>8.6300000000000002E-2</v>
      </c>
      <c r="H55" s="3"/>
      <c r="I55" s="1">
        <v>2019</v>
      </c>
      <c r="K55" s="49">
        <v>0.26350000000000001</v>
      </c>
      <c r="M55" s="3">
        <v>3.7699999999999997E-2</v>
      </c>
      <c r="O55" s="3">
        <v>4.1900000000000007E-2</v>
      </c>
      <c r="P55" s="1"/>
      <c r="Q55" s="1"/>
      <c r="R55" s="1"/>
      <c r="S55" s="1"/>
      <c r="T55" s="1"/>
    </row>
    <row r="56" spans="1:20" x14ac:dyDescent="0.25">
      <c r="A56" s="1">
        <v>1972</v>
      </c>
      <c r="B56" s="1"/>
      <c r="C56" s="49">
        <f>'[1]IGNORE-Don''t Print'!C54</f>
        <v>7.5700000000000003E-2</v>
      </c>
      <c r="D56" s="3"/>
      <c r="E56" s="3">
        <v>7.7200000000000005E-2</v>
      </c>
      <c r="F56" s="3"/>
      <c r="G56" s="3">
        <v>8.1699999999999995E-2</v>
      </c>
      <c r="H56" s="3"/>
      <c r="I56" s="1">
        <v>2020</v>
      </c>
      <c r="K56" s="49">
        <v>4.7999999999999996E-3</v>
      </c>
      <c r="M56" s="3">
        <v>3.0200000000000001E-2</v>
      </c>
      <c r="O56" s="3">
        <v>3.39E-2</v>
      </c>
      <c r="P56" s="1"/>
      <c r="Q56" s="1"/>
      <c r="R56" s="1"/>
      <c r="S56" s="1"/>
      <c r="T56" s="1"/>
    </row>
    <row r="57" spans="1:20" x14ac:dyDescent="0.25">
      <c r="A57" s="1">
        <v>1973</v>
      </c>
      <c r="B57" s="1"/>
      <c r="C57" s="49">
        <f>'[1]IGNORE-Don''t Print'!C55</f>
        <v>-0.1759</v>
      </c>
      <c r="D57" s="3"/>
      <c r="E57" s="3">
        <v>7.8399999999999997E-2</v>
      </c>
      <c r="F57" s="3"/>
      <c r="G57" s="3">
        <v>8.1699999999999995E-2</v>
      </c>
      <c r="H57" s="3"/>
      <c r="I57" s="70" t="s">
        <v>3</v>
      </c>
      <c r="J57" s="70"/>
      <c r="K57" s="52">
        <f>ROUND(AVERAGE(C10:C57,K10:K56),5)</f>
        <v>0.10831</v>
      </c>
      <c r="L57" s="52"/>
      <c r="M57" s="52">
        <f>ROUND(AVERAGE(E10:E57,M10:M56),5)</f>
        <v>6.2810000000000005E-2</v>
      </c>
      <c r="N57" s="52"/>
      <c r="O57" s="52">
        <f>ROUND(AVERAGE(G10:G57,O10:O56),5)</f>
        <v>6.8049999999999999E-2</v>
      </c>
      <c r="P57" s="13"/>
      <c r="Q57" s="1"/>
      <c r="R57" s="1"/>
      <c r="S57" s="1"/>
      <c r="T57" s="1"/>
    </row>
    <row r="58" spans="1:20" x14ac:dyDescent="0.25">
      <c r="H58" s="3"/>
      <c r="P58" s="13"/>
      <c r="Q58" s="1"/>
      <c r="R58" s="1"/>
      <c r="S58" s="1"/>
      <c r="T58" s="1"/>
    </row>
    <row r="59" spans="1:20" x14ac:dyDescent="0.25">
      <c r="H59" s="3"/>
      <c r="I59" s="13"/>
      <c r="J59" s="13"/>
      <c r="K59" s="14"/>
      <c r="L59" s="14"/>
      <c r="M59" s="14"/>
      <c r="N59" s="14"/>
      <c r="O59" s="14"/>
      <c r="P59" s="13"/>
      <c r="Q59" s="1"/>
      <c r="R59" s="1"/>
      <c r="S59" s="1"/>
      <c r="T59" s="1"/>
    </row>
    <row r="60" spans="1:20" x14ac:dyDescent="0.25">
      <c r="A60" s="9" t="s">
        <v>54</v>
      </c>
      <c r="B60" s="9" t="s">
        <v>64</v>
      </c>
      <c r="C60" s="56"/>
      <c r="H60" s="3"/>
      <c r="P60" s="1"/>
      <c r="Q60" s="1"/>
      <c r="R60" s="1"/>
      <c r="S60" s="1"/>
      <c r="T60" s="1"/>
    </row>
    <row r="61" spans="1:20" x14ac:dyDescent="0.25">
      <c r="A61" s="9"/>
      <c r="B61" s="9" t="s">
        <v>47</v>
      </c>
      <c r="C61" s="56"/>
      <c r="H61" s="3"/>
      <c r="I61" s="3"/>
      <c r="J61" s="3"/>
      <c r="K61" s="3"/>
      <c r="L61" s="3"/>
      <c r="M61" s="3"/>
      <c r="N61" s="3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1"/>
      <c r="Q63" s="1"/>
      <c r="R63" s="1"/>
      <c r="S63" s="1"/>
      <c r="T63" s="1"/>
    </row>
    <row r="64" spans="1:20" x14ac:dyDescent="0.25">
      <c r="A64" s="13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3"/>
      <c r="M64" s="3"/>
      <c r="N64" s="3"/>
      <c r="O64" s="1"/>
      <c r="P64" s="1"/>
      <c r="Q64" s="1"/>
      <c r="R64" s="1"/>
      <c r="S64" s="1"/>
      <c r="T64" s="1"/>
    </row>
    <row r="65" spans="1:20" x14ac:dyDescent="0.25">
      <c r="A65" s="13"/>
      <c r="B65" s="13"/>
      <c r="C65" s="14"/>
      <c r="D65" s="14"/>
      <c r="E65" s="89"/>
      <c r="F65" s="14"/>
      <c r="G65" s="89"/>
      <c r="H65" s="14"/>
      <c r="I65" s="14"/>
      <c r="J65" s="14"/>
      <c r="K65" s="14"/>
      <c r="L65" s="3"/>
      <c r="M65" s="3"/>
      <c r="N65" s="3"/>
      <c r="O65" s="1"/>
      <c r="P65" s="1"/>
      <c r="Q65" s="1"/>
      <c r="R65" s="1"/>
      <c r="S65" s="1"/>
      <c r="T65" s="1"/>
    </row>
    <row r="66" spans="1:20" x14ac:dyDescent="0.25">
      <c r="A66" s="13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3"/>
      <c r="M66" s="3"/>
      <c r="N66" s="3"/>
      <c r="O66" s="1"/>
      <c r="P66" s="1"/>
      <c r="Q66" s="1"/>
      <c r="R66" s="1"/>
      <c r="S66" s="1"/>
      <c r="T66" s="1"/>
    </row>
    <row r="67" spans="1:20" x14ac:dyDescent="0.25">
      <c r="A67" s="13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3"/>
      <c r="M67" s="3"/>
      <c r="N67" s="3"/>
      <c r="O67" s="1"/>
      <c r="P67" s="1"/>
      <c r="Q67" s="1"/>
      <c r="R67" s="1"/>
      <c r="S67" s="1"/>
      <c r="T67" s="1"/>
    </row>
    <row r="68" spans="1:20" x14ac:dyDescent="0.25">
      <c r="A68" s="13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3"/>
      <c r="M68" s="3"/>
      <c r="N68" s="3"/>
      <c r="O68" s="1"/>
      <c r="P68" s="1"/>
      <c r="Q68" s="1"/>
      <c r="R68" s="1"/>
      <c r="S68" s="1"/>
      <c r="T68" s="1"/>
    </row>
    <row r="69" spans="1:20" x14ac:dyDescent="0.25">
      <c r="A69" s="13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3"/>
      <c r="M69" s="3"/>
      <c r="N69" s="3"/>
      <c r="O69" s="1"/>
      <c r="P69" s="1"/>
      <c r="Q69" s="1"/>
      <c r="R69" s="1"/>
      <c r="S69" s="1"/>
      <c r="T69" s="1"/>
    </row>
    <row r="70" spans="1:20" x14ac:dyDescent="0.25">
      <c r="A70" s="13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3"/>
      <c r="M70" s="3"/>
      <c r="N70" s="3"/>
      <c r="O70" s="1"/>
      <c r="P70" s="1"/>
      <c r="Q70" s="1"/>
      <c r="R70" s="1"/>
      <c r="S70" s="1"/>
      <c r="T70" s="1"/>
    </row>
    <row r="71" spans="1:20" x14ac:dyDescent="0.25">
      <c r="A71" s="13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3"/>
      <c r="M71" s="3"/>
      <c r="N71" s="3"/>
      <c r="O71" s="1"/>
      <c r="P71" s="1"/>
      <c r="Q71" s="1"/>
      <c r="R71" s="1"/>
      <c r="S71" s="1"/>
      <c r="T71" s="1"/>
    </row>
    <row r="72" spans="1:20" x14ac:dyDescent="0.2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3"/>
      <c r="M72" s="3"/>
      <c r="N72" s="3"/>
      <c r="O72" s="1"/>
      <c r="P72" s="1"/>
      <c r="Q72" s="1"/>
      <c r="R72" s="1"/>
      <c r="S72" s="1"/>
      <c r="T72" s="1"/>
    </row>
    <row r="73" spans="1:20" x14ac:dyDescent="0.25">
      <c r="A73" s="13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3"/>
      <c r="M73" s="3"/>
      <c r="N73" s="3"/>
      <c r="O73" s="1"/>
      <c r="P73" s="1"/>
      <c r="Q73" s="1"/>
      <c r="R73" s="1"/>
      <c r="S73" s="1"/>
      <c r="T73" s="1"/>
    </row>
    <row r="74" spans="1:20" x14ac:dyDescent="0.25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3"/>
      <c r="M74" s="3"/>
      <c r="N74" s="3"/>
      <c r="O74" s="1"/>
      <c r="P74" s="1"/>
      <c r="Q74" s="1"/>
      <c r="R74" s="1"/>
      <c r="S74" s="1"/>
      <c r="T74" s="1"/>
    </row>
    <row r="75" spans="1:20" x14ac:dyDescent="0.25">
      <c r="A75" s="22"/>
      <c r="B75" s="22"/>
      <c r="C75" s="38"/>
      <c r="D75" s="38"/>
      <c r="E75" s="14"/>
      <c r="F75" s="38"/>
      <c r="G75" s="14"/>
      <c r="H75" s="38"/>
      <c r="I75" s="38"/>
      <c r="J75" s="38"/>
      <c r="K75" s="38"/>
      <c r="L75" s="57"/>
      <c r="M75" s="57"/>
      <c r="N75" s="57"/>
    </row>
    <row r="76" spans="1:20" x14ac:dyDescent="0.25">
      <c r="A76" s="22"/>
      <c r="B76" s="22"/>
      <c r="C76" s="38"/>
      <c r="D76" s="38"/>
      <c r="E76" s="14"/>
      <c r="F76" s="38"/>
      <c r="G76" s="14"/>
      <c r="H76" s="38"/>
      <c r="I76" s="38"/>
      <c r="J76" s="38"/>
      <c r="K76" s="38"/>
      <c r="L76" s="57"/>
      <c r="M76" s="57"/>
      <c r="N76" s="57"/>
    </row>
    <row r="77" spans="1:20" x14ac:dyDescent="0.25">
      <c r="A77" s="22"/>
      <c r="B77" s="22"/>
      <c r="C77" s="38"/>
      <c r="D77" s="38"/>
      <c r="E77" s="14"/>
      <c r="F77" s="38"/>
      <c r="G77" s="14"/>
      <c r="H77" s="38"/>
      <c r="I77" s="38"/>
      <c r="J77" s="38"/>
      <c r="K77" s="38"/>
      <c r="L77" s="57"/>
      <c r="M77" s="57"/>
      <c r="N77" s="57"/>
    </row>
    <row r="78" spans="1:20" x14ac:dyDescent="0.25">
      <c r="A78" s="22"/>
      <c r="B78" s="22"/>
      <c r="C78" s="38"/>
      <c r="D78" s="38"/>
      <c r="E78" s="14"/>
      <c r="F78" s="38"/>
      <c r="G78" s="14"/>
      <c r="H78" s="38"/>
      <c r="I78" s="38"/>
      <c r="J78" s="38"/>
      <c r="K78" s="38"/>
      <c r="L78" s="57"/>
      <c r="M78" s="57"/>
      <c r="N78" s="57"/>
    </row>
    <row r="79" spans="1:20" x14ac:dyDescent="0.25">
      <c r="A79" s="22"/>
      <c r="B79" s="22"/>
      <c r="C79" s="38"/>
      <c r="D79" s="38"/>
      <c r="E79" s="14"/>
      <c r="F79" s="38"/>
      <c r="G79" s="14"/>
      <c r="H79" s="38"/>
      <c r="I79" s="38"/>
      <c r="J79" s="38"/>
      <c r="K79" s="38"/>
      <c r="L79" s="57"/>
      <c r="M79" s="57"/>
      <c r="N79" s="57"/>
    </row>
    <row r="80" spans="1:20" x14ac:dyDescent="0.25">
      <c r="A80" s="22"/>
      <c r="B80" s="22"/>
      <c r="C80" s="38"/>
      <c r="D80" s="38"/>
      <c r="E80" s="89"/>
      <c r="F80" s="38"/>
      <c r="G80" s="89"/>
      <c r="H80" s="38"/>
      <c r="I80" s="38"/>
      <c r="J80" s="38"/>
      <c r="K80" s="38"/>
      <c r="L80" s="57"/>
      <c r="M80" s="57"/>
      <c r="N80" s="57"/>
    </row>
    <row r="81" spans="1:14" x14ac:dyDescent="0.25">
      <c r="A81" s="22"/>
      <c r="B81" s="22"/>
      <c r="C81" s="38"/>
      <c r="D81" s="38"/>
      <c r="E81" s="14"/>
      <c r="F81" s="38"/>
      <c r="G81" s="14"/>
      <c r="H81" s="38"/>
      <c r="I81" s="38"/>
      <c r="J81" s="38"/>
      <c r="K81" s="38"/>
      <c r="L81" s="57"/>
      <c r="M81" s="57"/>
      <c r="N81" s="57"/>
    </row>
    <row r="82" spans="1:14" x14ac:dyDescent="0.25">
      <c r="A82" s="22"/>
      <c r="B82" s="22"/>
      <c r="C82" s="38"/>
      <c r="D82" s="38"/>
      <c r="E82" s="14"/>
      <c r="F82" s="38"/>
      <c r="G82" s="14"/>
      <c r="H82" s="38"/>
      <c r="I82" s="38"/>
      <c r="J82" s="38"/>
      <c r="K82" s="38"/>
      <c r="L82" s="57"/>
      <c r="M82" s="57"/>
      <c r="N82" s="57"/>
    </row>
    <row r="83" spans="1:14" x14ac:dyDescent="0.25">
      <c r="A83" s="22"/>
      <c r="B83" s="22"/>
      <c r="C83" s="38"/>
      <c r="D83" s="38"/>
      <c r="E83" s="14"/>
      <c r="F83" s="38"/>
      <c r="G83" s="14"/>
      <c r="H83" s="38"/>
      <c r="I83" s="38"/>
      <c r="J83" s="38"/>
      <c r="K83" s="38"/>
      <c r="L83" s="57"/>
      <c r="M83" s="57"/>
      <c r="N83" s="57"/>
    </row>
    <row r="84" spans="1:14" x14ac:dyDescent="0.25">
      <c r="A84" s="22"/>
      <c r="B84" s="22"/>
      <c r="C84" s="38"/>
      <c r="D84" s="38"/>
      <c r="E84" s="14"/>
      <c r="F84" s="38"/>
      <c r="G84" s="14"/>
      <c r="H84" s="38"/>
      <c r="I84" s="38"/>
      <c r="J84" s="38"/>
      <c r="K84" s="38"/>
      <c r="L84" s="57"/>
      <c r="M84" s="57"/>
      <c r="N84" s="57"/>
    </row>
    <row r="85" spans="1:14" x14ac:dyDescent="0.25">
      <c r="A85" s="22"/>
      <c r="B85" s="22"/>
      <c r="C85" s="38"/>
      <c r="D85" s="38"/>
      <c r="E85" s="14"/>
      <c r="F85" s="38"/>
      <c r="G85" s="14"/>
      <c r="H85" s="38"/>
      <c r="I85" s="38"/>
      <c r="J85" s="38"/>
      <c r="K85" s="38"/>
      <c r="L85" s="57"/>
      <c r="M85" s="57"/>
      <c r="N85" s="57"/>
    </row>
    <row r="86" spans="1:14" x14ac:dyDescent="0.25">
      <c r="A86" s="22"/>
      <c r="B86" s="22"/>
      <c r="C86" s="38"/>
      <c r="D86" s="38"/>
      <c r="E86" s="14"/>
      <c r="F86" s="38"/>
      <c r="G86" s="14"/>
      <c r="H86" s="38"/>
      <c r="I86" s="38"/>
      <c r="J86" s="38"/>
      <c r="K86" s="38"/>
      <c r="L86" s="57"/>
      <c r="M86" s="57"/>
      <c r="N86" s="57"/>
    </row>
    <row r="87" spans="1:14" x14ac:dyDescent="0.25">
      <c r="A87" s="22"/>
      <c r="B87" s="22"/>
      <c r="C87" s="38"/>
      <c r="D87" s="38"/>
      <c r="E87" s="14"/>
      <c r="F87" s="38"/>
      <c r="G87" s="14"/>
      <c r="H87" s="38"/>
      <c r="I87" s="38"/>
      <c r="J87" s="38"/>
      <c r="K87" s="38"/>
      <c r="L87" s="57"/>
      <c r="M87" s="57"/>
      <c r="N87" s="57"/>
    </row>
    <row r="88" spans="1:14" x14ac:dyDescent="0.25">
      <c r="A88" s="22"/>
      <c r="B88" s="22"/>
      <c r="C88" s="38"/>
      <c r="D88" s="38"/>
      <c r="E88" s="14"/>
      <c r="F88" s="38"/>
      <c r="G88" s="14"/>
      <c r="H88" s="38"/>
      <c r="I88" s="38"/>
      <c r="J88" s="38"/>
      <c r="K88" s="38"/>
      <c r="L88" s="57"/>
      <c r="M88" s="57"/>
      <c r="N88" s="57"/>
    </row>
    <row r="89" spans="1:14" x14ac:dyDescent="0.25">
      <c r="A89" s="22"/>
      <c r="B89" s="22"/>
      <c r="C89" s="22"/>
      <c r="D89" s="22"/>
      <c r="E89" s="14"/>
      <c r="F89" s="22"/>
      <c r="G89" s="44"/>
      <c r="H89" s="22"/>
      <c r="I89" s="22"/>
      <c r="J89" s="22"/>
      <c r="K89" s="22"/>
    </row>
    <row r="90" spans="1:14" x14ac:dyDescent="0.25">
      <c r="A90" s="22"/>
      <c r="B90" s="22"/>
      <c r="C90" s="22"/>
      <c r="D90" s="22"/>
      <c r="E90" s="14"/>
      <c r="F90" s="22"/>
      <c r="G90" s="44"/>
      <c r="H90" s="22"/>
      <c r="I90" s="22"/>
      <c r="J90" s="22"/>
      <c r="K90" s="22"/>
    </row>
    <row r="91" spans="1:14" x14ac:dyDescent="0.25">
      <c r="A91" s="22"/>
      <c r="B91" s="22"/>
      <c r="C91" s="22"/>
      <c r="D91" s="22"/>
      <c r="E91" s="14"/>
      <c r="F91" s="22"/>
      <c r="G91" s="44"/>
      <c r="H91" s="22"/>
      <c r="I91" s="22"/>
      <c r="J91" s="22"/>
      <c r="K91" s="22"/>
    </row>
    <row r="92" spans="1:14" x14ac:dyDescent="0.25">
      <c r="A92" s="22"/>
      <c r="B92" s="22"/>
      <c r="C92" s="22"/>
      <c r="D92" s="22"/>
      <c r="E92" s="14"/>
      <c r="F92" s="22"/>
      <c r="G92" s="44"/>
      <c r="H92" s="22"/>
      <c r="I92" s="22"/>
      <c r="J92" s="22"/>
      <c r="K92" s="22"/>
    </row>
    <row r="93" spans="1:14" x14ac:dyDescent="0.25">
      <c r="A93" s="22"/>
      <c r="B93" s="22"/>
      <c r="C93" s="22"/>
      <c r="D93" s="22"/>
      <c r="E93" s="14"/>
      <c r="F93" s="38"/>
      <c r="G93" s="14"/>
      <c r="H93" s="22"/>
      <c r="I93" s="22"/>
      <c r="J93" s="22"/>
      <c r="K93" s="22"/>
    </row>
    <row r="94" spans="1:14" x14ac:dyDescent="0.25">
      <c r="A94" s="22"/>
      <c r="B94" s="22"/>
      <c r="C94" s="22"/>
      <c r="D94" s="22"/>
      <c r="E94" s="13"/>
      <c r="F94" s="22"/>
      <c r="G94" s="44"/>
      <c r="H94" s="22"/>
      <c r="I94" s="22"/>
      <c r="J94" s="22"/>
      <c r="K94" s="22"/>
    </row>
    <row r="95" spans="1:14" x14ac:dyDescent="0.25">
      <c r="A95" s="22"/>
      <c r="B95" s="22"/>
      <c r="C95" s="22"/>
      <c r="D95" s="22"/>
      <c r="E95" s="89"/>
      <c r="F95" s="22"/>
      <c r="G95" s="89"/>
      <c r="H95" s="22"/>
      <c r="I95" s="22"/>
      <c r="J95" s="22"/>
      <c r="K95" s="22"/>
    </row>
    <row r="96" spans="1:14" x14ac:dyDescent="0.25">
      <c r="A96" s="22"/>
      <c r="B96" s="22"/>
      <c r="C96" s="22"/>
      <c r="D96" s="22"/>
      <c r="E96" s="44"/>
      <c r="F96" s="22"/>
      <c r="G96" s="44"/>
      <c r="H96" s="22"/>
      <c r="I96" s="22"/>
      <c r="J96" s="22"/>
      <c r="K96" s="22"/>
    </row>
    <row r="97" spans="1:11" x14ac:dyDescent="0.25">
      <c r="A97" s="22"/>
      <c r="B97" s="22"/>
      <c r="C97" s="22"/>
      <c r="D97" s="22"/>
      <c r="E97" s="44"/>
      <c r="F97" s="22"/>
      <c r="G97" s="44"/>
      <c r="H97" s="22"/>
      <c r="I97" s="22"/>
      <c r="J97" s="22"/>
      <c r="K97" s="22"/>
    </row>
    <row r="98" spans="1:11" x14ac:dyDescent="0.25">
      <c r="A98" s="22"/>
      <c r="B98" s="22"/>
      <c r="C98" s="22"/>
      <c r="D98" s="22"/>
      <c r="E98" s="44"/>
      <c r="F98" s="22"/>
      <c r="G98" s="44"/>
      <c r="H98" s="22"/>
      <c r="I98" s="22"/>
      <c r="J98" s="22"/>
      <c r="K98" s="22"/>
    </row>
    <row r="99" spans="1:11" x14ac:dyDescent="0.25">
      <c r="A99" s="22"/>
      <c r="B99" s="22"/>
      <c r="C99" s="22"/>
      <c r="D99" s="22"/>
      <c r="E99" s="44"/>
      <c r="F99" s="22"/>
      <c r="G99" s="44"/>
      <c r="H99" s="22"/>
      <c r="I99" s="22"/>
      <c r="J99" s="22"/>
      <c r="K99" s="22"/>
    </row>
    <row r="100" spans="1:11" x14ac:dyDescent="0.25">
      <c r="A100" s="22"/>
      <c r="B100" s="22"/>
      <c r="C100" s="22"/>
      <c r="D100" s="22"/>
      <c r="E100" s="44"/>
      <c r="F100" s="22"/>
      <c r="G100" s="44"/>
      <c r="H100" s="22"/>
      <c r="I100" s="22"/>
      <c r="J100" s="22"/>
      <c r="K100" s="22"/>
    </row>
    <row r="101" spans="1:11" x14ac:dyDescent="0.25">
      <c r="A101" s="22"/>
      <c r="B101" s="22"/>
      <c r="C101" s="22"/>
      <c r="D101" s="22"/>
      <c r="E101" s="44"/>
      <c r="F101" s="22"/>
      <c r="G101" s="44"/>
      <c r="H101" s="22"/>
      <c r="I101" s="22"/>
      <c r="J101" s="22"/>
      <c r="K101" s="22"/>
    </row>
    <row r="102" spans="1:11" x14ac:dyDescent="0.25">
      <c r="A102" s="22"/>
      <c r="B102" s="22"/>
      <c r="C102" s="22"/>
      <c r="D102" s="22"/>
      <c r="E102" s="44"/>
      <c r="F102" s="22"/>
      <c r="G102" s="44"/>
      <c r="H102" s="22"/>
      <c r="I102" s="22"/>
      <c r="J102" s="22"/>
      <c r="K102" s="22"/>
    </row>
    <row r="103" spans="1:11" x14ac:dyDescent="0.25">
      <c r="A103" s="22"/>
      <c r="B103" s="22"/>
      <c r="C103" s="22"/>
      <c r="D103" s="22"/>
      <c r="E103" s="44"/>
      <c r="F103" s="22"/>
      <c r="G103" s="44"/>
      <c r="H103" s="22"/>
      <c r="I103" s="22"/>
      <c r="J103" s="22"/>
      <c r="K103" s="22"/>
    </row>
    <row r="104" spans="1:11" x14ac:dyDescent="0.25">
      <c r="A104" s="22"/>
      <c r="B104" s="22"/>
      <c r="C104" s="22"/>
      <c r="D104" s="22"/>
      <c r="E104" s="44"/>
      <c r="F104" s="22"/>
      <c r="G104" s="44"/>
      <c r="H104" s="22"/>
      <c r="I104" s="22"/>
      <c r="J104" s="22"/>
      <c r="K104" s="22"/>
    </row>
    <row r="105" spans="1:11" x14ac:dyDescent="0.25">
      <c r="A105" s="22"/>
      <c r="B105" s="22"/>
      <c r="C105" s="22"/>
      <c r="D105" s="22"/>
      <c r="E105" s="44"/>
      <c r="F105" s="22"/>
      <c r="G105" s="44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44"/>
      <c r="F106" s="22"/>
      <c r="G106" s="44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44"/>
      <c r="F107" s="22"/>
      <c r="G107" s="44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14"/>
      <c r="F108" s="38"/>
      <c r="G108" s="14"/>
      <c r="H108" s="22"/>
      <c r="I108" s="22"/>
      <c r="J108" s="22"/>
      <c r="K108" s="22"/>
    </row>
    <row r="109" spans="1:11" x14ac:dyDescent="0.25">
      <c r="A109" s="22"/>
      <c r="B109" s="22"/>
      <c r="C109" s="22"/>
      <c r="D109" s="22"/>
      <c r="E109" s="13"/>
      <c r="F109" s="22"/>
      <c r="G109" s="44"/>
      <c r="H109" s="22"/>
      <c r="I109" s="22"/>
      <c r="J109" s="22"/>
      <c r="K109" s="22"/>
    </row>
    <row r="110" spans="1:11" x14ac:dyDescent="0.25">
      <c r="A110" s="22"/>
      <c r="B110" s="22"/>
      <c r="C110" s="22"/>
      <c r="D110" s="22"/>
      <c r="E110" s="90"/>
      <c r="F110" s="22"/>
      <c r="G110" s="90"/>
      <c r="H110" s="22"/>
      <c r="I110" s="22"/>
      <c r="J110" s="22"/>
      <c r="K110" s="22"/>
    </row>
    <row r="111" spans="1:11" x14ac:dyDescent="0.25">
      <c r="A111" s="22"/>
      <c r="B111" s="22"/>
      <c r="C111" s="22"/>
      <c r="D111" s="22"/>
      <c r="E111" s="44"/>
      <c r="F111" s="22"/>
      <c r="G111" s="44"/>
      <c r="H111" s="22"/>
      <c r="I111" s="22"/>
      <c r="J111" s="22"/>
      <c r="K111" s="22"/>
    </row>
    <row r="112" spans="1:11" x14ac:dyDescent="0.25">
      <c r="A112" s="22"/>
      <c r="B112" s="22"/>
      <c r="C112" s="22"/>
      <c r="D112" s="22"/>
      <c r="E112" s="44"/>
      <c r="F112" s="22"/>
      <c r="G112" s="44"/>
      <c r="H112" s="22"/>
      <c r="I112" s="22"/>
      <c r="J112" s="22"/>
      <c r="K112" s="22"/>
    </row>
    <row r="113" spans="1:11" x14ac:dyDescent="0.25">
      <c r="A113" s="22"/>
      <c r="B113" s="22"/>
      <c r="C113" s="22"/>
      <c r="D113" s="22"/>
      <c r="E113" s="44"/>
      <c r="F113" s="22"/>
      <c r="G113" s="44"/>
      <c r="H113" s="22"/>
      <c r="I113" s="22"/>
      <c r="J113" s="22"/>
      <c r="K113" s="22"/>
    </row>
    <row r="114" spans="1:11" x14ac:dyDescent="0.25">
      <c r="A114" s="22"/>
      <c r="B114" s="22"/>
      <c r="C114" s="22"/>
      <c r="D114" s="22"/>
      <c r="E114" s="44"/>
      <c r="F114" s="22"/>
      <c r="G114" s="44"/>
      <c r="H114" s="22"/>
      <c r="I114" s="22"/>
      <c r="J114" s="22"/>
      <c r="K114" s="22"/>
    </row>
    <row r="115" spans="1:11" x14ac:dyDescent="0.25">
      <c r="A115" s="22"/>
      <c r="B115" s="22"/>
      <c r="C115" s="22"/>
      <c r="D115" s="22"/>
      <c r="E115" s="44"/>
      <c r="F115" s="22"/>
      <c r="G115" s="44"/>
      <c r="H115" s="22"/>
      <c r="I115" s="22"/>
      <c r="J115" s="22"/>
      <c r="K115" s="22"/>
    </row>
    <row r="116" spans="1:11" x14ac:dyDescent="0.25">
      <c r="A116" s="22"/>
      <c r="B116" s="22"/>
      <c r="C116" s="22"/>
      <c r="D116" s="22"/>
      <c r="E116" s="44"/>
      <c r="F116" s="22"/>
      <c r="G116" s="44"/>
      <c r="H116" s="22"/>
      <c r="I116" s="22"/>
      <c r="J116" s="22"/>
      <c r="K116" s="22"/>
    </row>
    <row r="117" spans="1:11" x14ac:dyDescent="0.25">
      <c r="A117" s="22"/>
      <c r="B117" s="22"/>
      <c r="C117" s="22"/>
      <c r="D117" s="22"/>
      <c r="E117" s="44"/>
      <c r="F117" s="22"/>
      <c r="G117" s="44"/>
      <c r="H117" s="22"/>
      <c r="I117" s="22"/>
      <c r="J117" s="22"/>
      <c r="K117" s="22"/>
    </row>
    <row r="118" spans="1:11" x14ac:dyDescent="0.25">
      <c r="A118" s="22"/>
      <c r="B118" s="22"/>
      <c r="C118" s="22"/>
      <c r="D118" s="22"/>
      <c r="E118" s="44"/>
      <c r="F118" s="22"/>
      <c r="G118" s="44"/>
      <c r="H118" s="22"/>
      <c r="I118" s="22"/>
      <c r="J118" s="22"/>
      <c r="K118" s="22"/>
    </row>
    <row r="119" spans="1:11" x14ac:dyDescent="0.25">
      <c r="A119" s="22"/>
      <c r="B119" s="22"/>
      <c r="C119" s="22"/>
      <c r="D119" s="22"/>
      <c r="E119" s="44"/>
      <c r="F119" s="22"/>
      <c r="G119" s="44"/>
      <c r="H119" s="22"/>
      <c r="I119" s="22"/>
      <c r="J119" s="22"/>
      <c r="K119" s="22"/>
    </row>
    <row r="120" spans="1:11" x14ac:dyDescent="0.25">
      <c r="A120" s="22"/>
      <c r="B120" s="22"/>
      <c r="C120" s="22"/>
      <c r="D120" s="22"/>
      <c r="E120" s="44"/>
      <c r="F120" s="22"/>
      <c r="G120" s="44"/>
      <c r="H120" s="22"/>
      <c r="I120" s="22"/>
      <c r="J120" s="22"/>
      <c r="K120" s="22"/>
    </row>
    <row r="121" spans="1:11" x14ac:dyDescent="0.25">
      <c r="A121" s="22"/>
      <c r="B121" s="22"/>
      <c r="C121" s="22"/>
      <c r="D121" s="22"/>
      <c r="E121" s="44"/>
      <c r="F121" s="22"/>
      <c r="G121" s="44"/>
      <c r="H121" s="22"/>
      <c r="I121" s="22"/>
      <c r="J121" s="22"/>
      <c r="K121" s="22"/>
    </row>
    <row r="122" spans="1:11" x14ac:dyDescent="0.25">
      <c r="A122" s="22"/>
      <c r="B122" s="22"/>
      <c r="C122" s="22"/>
      <c r="D122" s="22"/>
      <c r="E122" s="44"/>
      <c r="F122" s="22"/>
      <c r="G122" s="44"/>
      <c r="H122" s="22"/>
      <c r="I122" s="22"/>
      <c r="J122" s="22"/>
      <c r="K122" s="22"/>
    </row>
    <row r="123" spans="1:11" x14ac:dyDescent="0.25">
      <c r="A123" s="22"/>
      <c r="B123" s="22"/>
      <c r="C123" s="22"/>
      <c r="D123" s="22"/>
      <c r="E123" s="14"/>
      <c r="F123" s="38"/>
      <c r="G123" s="14"/>
      <c r="H123" s="22"/>
      <c r="I123" s="22"/>
      <c r="J123" s="22"/>
      <c r="K123" s="22"/>
    </row>
    <row r="124" spans="1:11" x14ac:dyDescent="0.25">
      <c r="A124" s="22"/>
      <c r="B124" s="22"/>
      <c r="C124" s="22"/>
      <c r="D124" s="22"/>
      <c r="E124" s="44"/>
      <c r="F124" s="22"/>
      <c r="G124" s="44"/>
      <c r="H124" s="22"/>
      <c r="I124" s="22"/>
      <c r="J124" s="22"/>
      <c r="K124" s="22"/>
    </row>
    <row r="125" spans="1:11" x14ac:dyDescent="0.25">
      <c r="A125" s="22"/>
      <c r="B125" s="22"/>
      <c r="C125" s="22"/>
      <c r="D125" s="22"/>
      <c r="E125" s="90"/>
      <c r="F125" s="22"/>
      <c r="G125" s="90"/>
      <c r="H125" s="22"/>
      <c r="I125" s="22"/>
      <c r="J125" s="22"/>
      <c r="K125" s="22"/>
    </row>
    <row r="126" spans="1:11" x14ac:dyDescent="0.25">
      <c r="A126" s="22"/>
      <c r="B126" s="22"/>
      <c r="C126" s="22"/>
      <c r="D126" s="22"/>
      <c r="E126" s="44"/>
      <c r="F126" s="22"/>
      <c r="G126" s="44"/>
      <c r="H126" s="22"/>
      <c r="I126" s="22"/>
      <c r="J126" s="22"/>
      <c r="K126" s="22"/>
    </row>
    <row r="127" spans="1:11" x14ac:dyDescent="0.25">
      <c r="A127" s="22"/>
      <c r="B127" s="22"/>
      <c r="C127" s="22"/>
      <c r="D127" s="22"/>
      <c r="E127" s="44"/>
      <c r="F127" s="22"/>
      <c r="G127" s="44"/>
      <c r="H127" s="22"/>
      <c r="I127" s="22"/>
      <c r="J127" s="22"/>
      <c r="K127" s="22"/>
    </row>
    <row r="128" spans="1:11" x14ac:dyDescent="0.25">
      <c r="A128" s="22"/>
      <c r="B128" s="22"/>
      <c r="C128" s="22"/>
      <c r="D128" s="22"/>
      <c r="E128" s="44"/>
      <c r="F128" s="22"/>
      <c r="G128" s="44"/>
      <c r="H128" s="22"/>
      <c r="I128" s="22"/>
      <c r="J128" s="22"/>
      <c r="K128" s="22"/>
    </row>
    <row r="129" spans="1:11" x14ac:dyDescent="0.25">
      <c r="A129" s="22"/>
      <c r="B129" s="22"/>
      <c r="C129" s="22"/>
      <c r="D129" s="22"/>
      <c r="E129" s="44"/>
      <c r="F129" s="22"/>
      <c r="G129" s="44"/>
      <c r="H129" s="22"/>
      <c r="I129" s="22"/>
      <c r="J129" s="22"/>
      <c r="K129" s="22"/>
    </row>
    <row r="130" spans="1:11" x14ac:dyDescent="0.25">
      <c r="A130" s="22"/>
      <c r="B130" s="22"/>
      <c r="C130" s="22"/>
      <c r="D130" s="22"/>
      <c r="E130" s="44"/>
      <c r="F130" s="22"/>
      <c r="G130" s="44"/>
      <c r="H130" s="22"/>
      <c r="I130" s="22"/>
      <c r="J130" s="22"/>
      <c r="K130" s="22"/>
    </row>
    <row r="131" spans="1:11" x14ac:dyDescent="0.25">
      <c r="A131" s="22"/>
      <c r="B131" s="22"/>
      <c r="C131" s="22"/>
      <c r="D131" s="22"/>
      <c r="E131" s="44"/>
      <c r="F131" s="22"/>
      <c r="G131" s="44"/>
      <c r="H131" s="22"/>
      <c r="I131" s="22"/>
      <c r="J131" s="22"/>
      <c r="K131" s="22"/>
    </row>
    <row r="132" spans="1:11" x14ac:dyDescent="0.25">
      <c r="A132" s="22"/>
      <c r="B132" s="22"/>
      <c r="C132" s="22"/>
      <c r="D132" s="22"/>
      <c r="E132" s="44"/>
      <c r="F132" s="22"/>
      <c r="G132" s="44"/>
      <c r="H132" s="22"/>
      <c r="I132" s="22"/>
      <c r="J132" s="22"/>
      <c r="K132" s="22"/>
    </row>
    <row r="133" spans="1:11" x14ac:dyDescent="0.25">
      <c r="A133" s="22"/>
      <c r="B133" s="22"/>
      <c r="C133" s="22"/>
      <c r="D133" s="22"/>
      <c r="E133" s="44"/>
      <c r="F133" s="22"/>
      <c r="G133" s="44"/>
      <c r="H133" s="22"/>
      <c r="I133" s="22"/>
      <c r="J133" s="22"/>
      <c r="K133" s="22"/>
    </row>
    <row r="134" spans="1:11" x14ac:dyDescent="0.25">
      <c r="A134" s="22"/>
      <c r="B134" s="22"/>
      <c r="C134" s="22"/>
      <c r="D134" s="22"/>
      <c r="E134" s="44"/>
      <c r="F134" s="22"/>
      <c r="G134" s="44"/>
      <c r="H134" s="22"/>
      <c r="I134" s="22"/>
      <c r="J134" s="22"/>
      <c r="K134" s="22"/>
    </row>
    <row r="135" spans="1:11" x14ac:dyDescent="0.25">
      <c r="A135" s="22"/>
      <c r="B135" s="22"/>
      <c r="C135" s="22"/>
      <c r="D135" s="22"/>
      <c r="E135" s="44"/>
      <c r="F135" s="22"/>
      <c r="G135" s="44"/>
      <c r="H135" s="22"/>
      <c r="I135" s="22"/>
      <c r="J135" s="22"/>
      <c r="K135" s="22"/>
    </row>
    <row r="136" spans="1:11" x14ac:dyDescent="0.25">
      <c r="A136" s="22"/>
      <c r="B136" s="22"/>
      <c r="C136" s="22"/>
      <c r="D136" s="22"/>
      <c r="E136" s="44"/>
      <c r="F136" s="22"/>
      <c r="G136" s="44"/>
      <c r="H136" s="22"/>
      <c r="I136" s="22"/>
      <c r="J136" s="22"/>
      <c r="K136" s="22"/>
    </row>
    <row r="137" spans="1:11" x14ac:dyDescent="0.25">
      <c r="A137" s="22"/>
      <c r="B137" s="22"/>
      <c r="C137" s="22"/>
      <c r="D137" s="22"/>
      <c r="E137" s="44"/>
      <c r="F137" s="22"/>
      <c r="G137" s="44"/>
      <c r="H137" s="22"/>
      <c r="I137" s="22"/>
      <c r="J137" s="22"/>
      <c r="K137" s="22"/>
    </row>
    <row r="138" spans="1:11" x14ac:dyDescent="0.25">
      <c r="A138" s="22"/>
      <c r="B138" s="22"/>
      <c r="C138" s="22"/>
      <c r="D138" s="22"/>
      <c r="E138" s="91"/>
      <c r="F138" s="38"/>
      <c r="G138" s="14"/>
      <c r="H138" s="22"/>
      <c r="I138" s="22"/>
      <c r="J138" s="22"/>
      <c r="K138" s="22"/>
    </row>
    <row r="139" spans="1:11" x14ac:dyDescent="0.25">
      <c r="A139" s="22"/>
      <c r="B139" s="22"/>
      <c r="C139" s="22"/>
      <c r="D139" s="22"/>
      <c r="E139" s="44"/>
      <c r="F139" s="22"/>
      <c r="G139" s="44"/>
      <c r="H139" s="22"/>
      <c r="I139" s="22"/>
      <c r="J139" s="22"/>
      <c r="K139" s="22"/>
    </row>
    <row r="140" spans="1:11" x14ac:dyDescent="0.25">
      <c r="A140" s="22"/>
      <c r="B140" s="22"/>
      <c r="C140" s="22"/>
      <c r="D140" s="22"/>
      <c r="E140" s="90"/>
      <c r="F140" s="22"/>
      <c r="G140" s="90"/>
      <c r="H140" s="22"/>
      <c r="I140" s="22"/>
      <c r="J140" s="22"/>
      <c r="K140" s="22"/>
    </row>
    <row r="141" spans="1:11" x14ac:dyDescent="0.25">
      <c r="A141" s="22"/>
      <c r="B141" s="22"/>
      <c r="C141" s="22"/>
      <c r="D141" s="22"/>
      <c r="E141" s="44"/>
      <c r="F141" s="22"/>
      <c r="G141" s="44"/>
      <c r="H141" s="22"/>
      <c r="I141" s="22"/>
      <c r="J141" s="22"/>
      <c r="K141" s="22"/>
    </row>
    <row r="142" spans="1:11" x14ac:dyDescent="0.25">
      <c r="A142" s="22"/>
      <c r="B142" s="22"/>
      <c r="C142" s="22"/>
      <c r="D142" s="22"/>
      <c r="E142" s="44"/>
      <c r="F142" s="22"/>
      <c r="G142" s="44"/>
      <c r="H142" s="22"/>
      <c r="I142" s="22"/>
      <c r="J142" s="22"/>
      <c r="K142" s="22"/>
    </row>
    <row r="143" spans="1:11" x14ac:dyDescent="0.25">
      <c r="A143" s="22"/>
      <c r="B143" s="22"/>
      <c r="C143" s="22"/>
      <c r="D143" s="22"/>
      <c r="E143" s="44"/>
      <c r="F143" s="22"/>
      <c r="G143" s="44"/>
      <c r="H143" s="22"/>
      <c r="I143" s="22"/>
      <c r="J143" s="22"/>
      <c r="K143" s="22"/>
    </row>
    <row r="144" spans="1:11" x14ac:dyDescent="0.25">
      <c r="A144" s="22"/>
      <c r="B144" s="22"/>
      <c r="C144" s="22"/>
      <c r="D144" s="22"/>
      <c r="E144" s="44"/>
      <c r="F144" s="22"/>
      <c r="G144" s="44"/>
      <c r="H144" s="22"/>
      <c r="I144" s="22"/>
      <c r="J144" s="22"/>
      <c r="K144" s="22"/>
    </row>
    <row r="145" spans="1:11" x14ac:dyDescent="0.25">
      <c r="A145" s="22"/>
      <c r="B145" s="22"/>
      <c r="C145" s="22"/>
      <c r="D145" s="22"/>
      <c r="E145" s="44"/>
      <c r="F145" s="22"/>
      <c r="G145" s="44"/>
      <c r="H145" s="22"/>
      <c r="I145" s="22"/>
      <c r="J145" s="22"/>
      <c r="K145" s="22"/>
    </row>
    <row r="146" spans="1:11" x14ac:dyDescent="0.25">
      <c r="A146" s="22"/>
      <c r="B146" s="22"/>
      <c r="C146" s="22"/>
      <c r="D146" s="22"/>
      <c r="E146" s="44"/>
      <c r="F146" s="22"/>
      <c r="G146" s="44"/>
      <c r="H146" s="22"/>
      <c r="I146" s="22"/>
      <c r="J146" s="22"/>
      <c r="K146" s="22"/>
    </row>
    <row r="147" spans="1:11" x14ac:dyDescent="0.25">
      <c r="A147" s="22"/>
      <c r="B147" s="22"/>
      <c r="C147" s="22"/>
      <c r="D147" s="22"/>
      <c r="E147" s="44"/>
      <c r="F147" s="22"/>
      <c r="G147" s="44"/>
      <c r="H147" s="22"/>
      <c r="I147" s="22"/>
      <c r="J147" s="22"/>
      <c r="K147" s="22"/>
    </row>
    <row r="148" spans="1:11" x14ac:dyDescent="0.25">
      <c r="A148" s="22"/>
      <c r="B148" s="22"/>
      <c r="C148" s="22"/>
      <c r="D148" s="22"/>
      <c r="E148" s="44"/>
      <c r="F148" s="22"/>
      <c r="G148" s="44"/>
      <c r="H148" s="22"/>
      <c r="I148" s="22"/>
      <c r="J148" s="22"/>
      <c r="K148" s="22"/>
    </row>
    <row r="149" spans="1:11" x14ac:dyDescent="0.25">
      <c r="A149" s="22"/>
      <c r="B149" s="22"/>
      <c r="C149" s="22"/>
      <c r="D149" s="22"/>
      <c r="E149" s="44"/>
      <c r="F149" s="22"/>
      <c r="G149" s="44"/>
      <c r="H149" s="22"/>
      <c r="I149" s="22"/>
      <c r="J149" s="22"/>
      <c r="K149" s="22"/>
    </row>
    <row r="150" spans="1:11" x14ac:dyDescent="0.25">
      <c r="A150" s="22"/>
      <c r="B150" s="22"/>
      <c r="C150" s="22"/>
      <c r="D150" s="22"/>
      <c r="E150" s="44"/>
      <c r="F150" s="22"/>
      <c r="G150" s="44"/>
      <c r="H150" s="22"/>
      <c r="I150" s="22"/>
      <c r="J150" s="22"/>
      <c r="K150" s="22"/>
    </row>
    <row r="151" spans="1:11" x14ac:dyDescent="0.25">
      <c r="A151" s="22"/>
      <c r="B151" s="22"/>
      <c r="C151" s="22"/>
      <c r="D151" s="22"/>
      <c r="E151" s="44"/>
      <c r="F151" s="22"/>
      <c r="G151" s="44"/>
      <c r="H151" s="22"/>
      <c r="I151" s="22"/>
      <c r="J151" s="22"/>
      <c r="K151" s="22"/>
    </row>
    <row r="152" spans="1:11" x14ac:dyDescent="0.25">
      <c r="A152" s="22"/>
      <c r="B152" s="22"/>
      <c r="C152" s="22"/>
      <c r="D152" s="22"/>
      <c r="E152" s="44"/>
      <c r="F152" s="22"/>
      <c r="G152" s="44"/>
      <c r="H152" s="22"/>
      <c r="I152" s="22"/>
      <c r="J152" s="22"/>
      <c r="K152" s="22"/>
    </row>
    <row r="153" spans="1:11" x14ac:dyDescent="0.25">
      <c r="A153" s="22"/>
      <c r="B153" s="22"/>
      <c r="C153" s="22"/>
      <c r="D153" s="22"/>
      <c r="E153" s="44"/>
      <c r="F153" s="22"/>
      <c r="G153" s="92"/>
      <c r="H153" s="22"/>
      <c r="I153" s="22"/>
      <c r="J153" s="22"/>
      <c r="K153" s="22"/>
    </row>
    <row r="154" spans="1:11" x14ac:dyDescent="0.25">
      <c r="A154" s="22"/>
      <c r="B154" s="22"/>
      <c r="C154" s="22"/>
      <c r="D154" s="22"/>
      <c r="E154" s="44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22"/>
      <c r="D155" s="22"/>
      <c r="E155" s="9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22"/>
      <c r="D156" s="22"/>
      <c r="E156" s="9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22"/>
      <c r="D157" s="22"/>
      <c r="E157" s="9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22"/>
      <c r="D158" s="22"/>
      <c r="E158" s="9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22"/>
      <c r="D159" s="22"/>
      <c r="E159" s="92"/>
      <c r="F159" s="22"/>
      <c r="G159" s="22"/>
      <c r="H159" s="22"/>
      <c r="I159" s="22"/>
      <c r="J159" s="22"/>
      <c r="K159" s="22"/>
    </row>
    <row r="160" spans="1:11" x14ac:dyDescent="0.25">
      <c r="E160" s="40"/>
    </row>
    <row r="161" spans="5:5" x14ac:dyDescent="0.25">
      <c r="E161" s="40"/>
    </row>
    <row r="162" spans="5:5" x14ac:dyDescent="0.25">
      <c r="E162" s="40"/>
    </row>
    <row r="163" spans="5:5" x14ac:dyDescent="0.25">
      <c r="E163" s="40"/>
    </row>
    <row r="164" spans="5:5" x14ac:dyDescent="0.25">
      <c r="E164" s="40"/>
    </row>
    <row r="165" spans="5:5" x14ac:dyDescent="0.25">
      <c r="E165" s="40"/>
    </row>
    <row r="166" spans="5:5" x14ac:dyDescent="0.25">
      <c r="E166" s="40"/>
    </row>
    <row r="167" spans="5:5" x14ac:dyDescent="0.25">
      <c r="E167" s="40"/>
    </row>
    <row r="168" spans="5:5" x14ac:dyDescent="0.25">
      <c r="E168" s="40"/>
    </row>
    <row r="169" spans="5:5" x14ac:dyDescent="0.25">
      <c r="E169" s="40"/>
    </row>
    <row r="170" spans="5:5" x14ac:dyDescent="0.25">
      <c r="E170" s="40"/>
    </row>
    <row r="171" spans="5:5" x14ac:dyDescent="0.25">
      <c r="E171" s="40"/>
    </row>
    <row r="172" spans="5:5" x14ac:dyDescent="0.25">
      <c r="E172" s="40"/>
    </row>
    <row r="173" spans="5:5" x14ac:dyDescent="0.25">
      <c r="E173" s="40"/>
    </row>
    <row r="174" spans="5:5" x14ac:dyDescent="0.25">
      <c r="E174" s="40"/>
    </row>
    <row r="175" spans="5:5" x14ac:dyDescent="0.25">
      <c r="E175" s="40"/>
    </row>
    <row r="176" spans="5:5" x14ac:dyDescent="0.25">
      <c r="E176" s="40"/>
    </row>
    <row r="177" spans="5:5" x14ac:dyDescent="0.25">
      <c r="E177" s="40"/>
    </row>
    <row r="178" spans="5:5" x14ac:dyDescent="0.25">
      <c r="E178" s="40"/>
    </row>
    <row r="179" spans="5:5" x14ac:dyDescent="0.25">
      <c r="E179" s="40"/>
    </row>
    <row r="180" spans="5:5" x14ac:dyDescent="0.25">
      <c r="E180" s="40"/>
    </row>
    <row r="181" spans="5:5" x14ac:dyDescent="0.25">
      <c r="E181" s="40"/>
    </row>
    <row r="182" spans="5:5" x14ac:dyDescent="0.25">
      <c r="E182" s="40"/>
    </row>
    <row r="183" spans="5:5" x14ac:dyDescent="0.25">
      <c r="E183" s="40"/>
    </row>
    <row r="184" spans="5:5" x14ac:dyDescent="0.25">
      <c r="E184" s="40"/>
    </row>
    <row r="185" spans="5:5" x14ac:dyDescent="0.25">
      <c r="E185" s="40"/>
    </row>
    <row r="186" spans="5:5" x14ac:dyDescent="0.25">
      <c r="E186" s="40"/>
    </row>
    <row r="187" spans="5:5" x14ac:dyDescent="0.25">
      <c r="E187" s="40"/>
    </row>
    <row r="188" spans="5:5" x14ac:dyDescent="0.25">
      <c r="E188" s="40"/>
    </row>
    <row r="189" spans="5:5" x14ac:dyDescent="0.25">
      <c r="E189" s="40"/>
    </row>
    <row r="190" spans="5:5" x14ac:dyDescent="0.25">
      <c r="E190" s="40"/>
    </row>
    <row r="191" spans="5:5" x14ac:dyDescent="0.25">
      <c r="E191" s="40"/>
    </row>
    <row r="192" spans="5:5" x14ac:dyDescent="0.25">
      <c r="E192" s="40"/>
    </row>
    <row r="193" spans="5:5" x14ac:dyDescent="0.25">
      <c r="E193" s="40"/>
    </row>
    <row r="194" spans="5:5" x14ac:dyDescent="0.25">
      <c r="E194" s="40"/>
    </row>
    <row r="195" spans="5:5" x14ac:dyDescent="0.25">
      <c r="E195" s="40"/>
    </row>
    <row r="196" spans="5:5" x14ac:dyDescent="0.25">
      <c r="E196" s="40"/>
    </row>
    <row r="197" spans="5:5" x14ac:dyDescent="0.25">
      <c r="E197" s="40"/>
    </row>
    <row r="198" spans="5:5" x14ac:dyDescent="0.25">
      <c r="E198" s="40"/>
    </row>
    <row r="199" spans="5:5" x14ac:dyDescent="0.25">
      <c r="E199" s="40"/>
    </row>
    <row r="200" spans="5:5" x14ac:dyDescent="0.25">
      <c r="E200" s="40"/>
    </row>
    <row r="201" spans="5:5" x14ac:dyDescent="0.25">
      <c r="E201" s="40"/>
    </row>
    <row r="202" spans="5:5" x14ac:dyDescent="0.25">
      <c r="E202" s="40"/>
    </row>
    <row r="203" spans="5:5" x14ac:dyDescent="0.25">
      <c r="E203" s="40"/>
    </row>
    <row r="204" spans="5:5" x14ac:dyDescent="0.25">
      <c r="E204" s="40"/>
    </row>
    <row r="205" spans="5:5" x14ac:dyDescent="0.25">
      <c r="E205" s="40"/>
    </row>
    <row r="206" spans="5:5" x14ac:dyDescent="0.25">
      <c r="E206" s="40"/>
    </row>
    <row r="207" spans="5:5" x14ac:dyDescent="0.25">
      <c r="E207" s="40"/>
    </row>
    <row r="208" spans="5:5" x14ac:dyDescent="0.25">
      <c r="E208" s="40"/>
    </row>
    <row r="209" spans="5:5" x14ac:dyDescent="0.25">
      <c r="E209" s="40"/>
    </row>
    <row r="210" spans="5:5" x14ac:dyDescent="0.25">
      <c r="E210" s="40"/>
    </row>
    <row r="211" spans="5:5" x14ac:dyDescent="0.25">
      <c r="E211" s="40"/>
    </row>
    <row r="212" spans="5:5" x14ac:dyDescent="0.25">
      <c r="E212" s="40"/>
    </row>
    <row r="213" spans="5:5" x14ac:dyDescent="0.25">
      <c r="E213" s="40"/>
    </row>
    <row r="214" spans="5:5" x14ac:dyDescent="0.25">
      <c r="E214" s="40"/>
    </row>
    <row r="215" spans="5:5" x14ac:dyDescent="0.25">
      <c r="E215" s="40"/>
    </row>
    <row r="216" spans="5:5" x14ac:dyDescent="0.25">
      <c r="E216" s="40"/>
    </row>
    <row r="217" spans="5:5" x14ac:dyDescent="0.25">
      <c r="E217" s="40"/>
    </row>
    <row r="218" spans="5:5" x14ac:dyDescent="0.25">
      <c r="E218" s="40"/>
    </row>
    <row r="219" spans="5:5" x14ac:dyDescent="0.25">
      <c r="E219" s="40"/>
    </row>
    <row r="220" spans="5:5" x14ac:dyDescent="0.25">
      <c r="E220" s="40"/>
    </row>
    <row r="221" spans="5:5" x14ac:dyDescent="0.25">
      <c r="E221" s="40"/>
    </row>
    <row r="222" spans="5:5" x14ac:dyDescent="0.25">
      <c r="E222" s="40"/>
    </row>
    <row r="223" spans="5:5" x14ac:dyDescent="0.25">
      <c r="E223" s="40"/>
    </row>
    <row r="224" spans="5:5" x14ac:dyDescent="0.25">
      <c r="E224" s="40"/>
    </row>
    <row r="225" spans="5:5" x14ac:dyDescent="0.25">
      <c r="E225" s="40"/>
    </row>
    <row r="226" spans="5:5" x14ac:dyDescent="0.25">
      <c r="E226" s="40"/>
    </row>
    <row r="227" spans="5:5" x14ac:dyDescent="0.25">
      <c r="E227" s="40"/>
    </row>
    <row r="228" spans="5:5" x14ac:dyDescent="0.25">
      <c r="E228" s="40"/>
    </row>
    <row r="229" spans="5:5" x14ac:dyDescent="0.25">
      <c r="E229" s="40"/>
    </row>
    <row r="230" spans="5:5" x14ac:dyDescent="0.25">
      <c r="E230" s="40"/>
    </row>
    <row r="231" spans="5:5" x14ac:dyDescent="0.25">
      <c r="E231" s="40"/>
    </row>
    <row r="232" spans="5:5" x14ac:dyDescent="0.25">
      <c r="E232" s="40"/>
    </row>
    <row r="233" spans="5:5" x14ac:dyDescent="0.25">
      <c r="E233" s="40"/>
    </row>
    <row r="234" spans="5:5" x14ac:dyDescent="0.25">
      <c r="E234" s="40"/>
    </row>
    <row r="235" spans="5:5" x14ac:dyDescent="0.25">
      <c r="E235" s="40"/>
    </row>
    <row r="236" spans="5:5" x14ac:dyDescent="0.25">
      <c r="E236" s="40"/>
    </row>
    <row r="237" spans="5:5" x14ac:dyDescent="0.25">
      <c r="E237" s="40"/>
    </row>
    <row r="238" spans="5:5" x14ac:dyDescent="0.25">
      <c r="E238" s="40"/>
    </row>
    <row r="239" spans="5:5" x14ac:dyDescent="0.25">
      <c r="E239" s="40"/>
    </row>
    <row r="240" spans="5:5" x14ac:dyDescent="0.25">
      <c r="E240" s="40"/>
    </row>
    <row r="241" spans="5:5" x14ac:dyDescent="0.25">
      <c r="E241" s="40"/>
    </row>
    <row r="242" spans="5:5" x14ac:dyDescent="0.25">
      <c r="E242" s="40"/>
    </row>
    <row r="243" spans="5:5" x14ac:dyDescent="0.25">
      <c r="E243" s="40"/>
    </row>
    <row r="244" spans="5:5" x14ac:dyDescent="0.25">
      <c r="E244" s="40"/>
    </row>
    <row r="245" spans="5:5" x14ac:dyDescent="0.25">
      <c r="E245" s="40"/>
    </row>
    <row r="246" spans="5:5" x14ac:dyDescent="0.25">
      <c r="E246" s="40"/>
    </row>
    <row r="247" spans="5:5" x14ac:dyDescent="0.25">
      <c r="E247" s="40"/>
    </row>
    <row r="248" spans="5:5" x14ac:dyDescent="0.25">
      <c r="E248" s="40"/>
    </row>
    <row r="249" spans="5:5" x14ac:dyDescent="0.25">
      <c r="E249" s="40"/>
    </row>
    <row r="250" spans="5:5" x14ac:dyDescent="0.25">
      <c r="E250" s="40"/>
    </row>
    <row r="251" spans="5:5" x14ac:dyDescent="0.25">
      <c r="E251" s="40"/>
    </row>
    <row r="252" spans="5:5" x14ac:dyDescent="0.25">
      <c r="E252" s="40"/>
    </row>
    <row r="253" spans="5:5" x14ac:dyDescent="0.25">
      <c r="E253" s="40"/>
    </row>
    <row r="254" spans="5:5" x14ac:dyDescent="0.25">
      <c r="E254" s="40"/>
    </row>
    <row r="255" spans="5:5" x14ac:dyDescent="0.25">
      <c r="E255" s="40"/>
    </row>
    <row r="256" spans="5:5" x14ac:dyDescent="0.25">
      <c r="E256" s="40"/>
    </row>
    <row r="257" spans="5:5" x14ac:dyDescent="0.25">
      <c r="E257" s="40"/>
    </row>
    <row r="258" spans="5:5" x14ac:dyDescent="0.25">
      <c r="E258" s="40"/>
    </row>
    <row r="259" spans="5:5" x14ac:dyDescent="0.25">
      <c r="E259" s="40"/>
    </row>
    <row r="260" spans="5:5" x14ac:dyDescent="0.25">
      <c r="E260" s="40"/>
    </row>
    <row r="261" spans="5:5" x14ac:dyDescent="0.25">
      <c r="E261" s="40"/>
    </row>
    <row r="262" spans="5:5" x14ac:dyDescent="0.25">
      <c r="E262" s="40"/>
    </row>
    <row r="263" spans="5:5" x14ac:dyDescent="0.25">
      <c r="E263" s="40"/>
    </row>
    <row r="264" spans="5:5" x14ac:dyDescent="0.25">
      <c r="E264" s="40"/>
    </row>
    <row r="265" spans="5:5" x14ac:dyDescent="0.25">
      <c r="E265" s="40"/>
    </row>
    <row r="266" spans="5:5" x14ac:dyDescent="0.25">
      <c r="E266" s="40"/>
    </row>
    <row r="267" spans="5:5" x14ac:dyDescent="0.25">
      <c r="E267" s="40"/>
    </row>
    <row r="268" spans="5:5" x14ac:dyDescent="0.25">
      <c r="E268" s="40"/>
    </row>
    <row r="269" spans="5:5" x14ac:dyDescent="0.25">
      <c r="E269" s="40"/>
    </row>
    <row r="270" spans="5:5" x14ac:dyDescent="0.25">
      <c r="E270" s="40"/>
    </row>
    <row r="271" spans="5:5" x14ac:dyDescent="0.25">
      <c r="E271" s="40"/>
    </row>
    <row r="272" spans="5:5" x14ac:dyDescent="0.25">
      <c r="E272" s="40"/>
    </row>
    <row r="273" spans="5:5" x14ac:dyDescent="0.25">
      <c r="E273" s="40"/>
    </row>
    <row r="274" spans="5:5" x14ac:dyDescent="0.25">
      <c r="E274" s="40"/>
    </row>
    <row r="275" spans="5:5" x14ac:dyDescent="0.25">
      <c r="E275" s="40"/>
    </row>
    <row r="276" spans="5:5" x14ac:dyDescent="0.25">
      <c r="E276" s="40"/>
    </row>
    <row r="277" spans="5:5" x14ac:dyDescent="0.25">
      <c r="E277" s="40"/>
    </row>
    <row r="278" spans="5:5" x14ac:dyDescent="0.25">
      <c r="E278" s="40"/>
    </row>
    <row r="279" spans="5:5" x14ac:dyDescent="0.25">
      <c r="E279" s="40"/>
    </row>
    <row r="280" spans="5:5" x14ac:dyDescent="0.25">
      <c r="E280" s="40"/>
    </row>
    <row r="281" spans="5:5" x14ac:dyDescent="0.25">
      <c r="E281" s="40"/>
    </row>
    <row r="282" spans="5:5" x14ac:dyDescent="0.25">
      <c r="E282" s="40"/>
    </row>
    <row r="283" spans="5:5" x14ac:dyDescent="0.25">
      <c r="E283" s="40"/>
    </row>
    <row r="284" spans="5:5" x14ac:dyDescent="0.25">
      <c r="E284" s="40"/>
    </row>
    <row r="285" spans="5:5" x14ac:dyDescent="0.25">
      <c r="E285" s="40"/>
    </row>
    <row r="286" spans="5:5" x14ac:dyDescent="0.25">
      <c r="E286" s="40"/>
    </row>
    <row r="287" spans="5:5" x14ac:dyDescent="0.25">
      <c r="E287" s="40"/>
    </row>
    <row r="288" spans="5:5" x14ac:dyDescent="0.25">
      <c r="E288" s="40"/>
    </row>
    <row r="289" spans="5:5" x14ac:dyDescent="0.25">
      <c r="E289" s="40"/>
    </row>
    <row r="290" spans="5:5" x14ac:dyDescent="0.25">
      <c r="E290" s="40"/>
    </row>
    <row r="291" spans="5:5" x14ac:dyDescent="0.25">
      <c r="E291" s="40"/>
    </row>
    <row r="292" spans="5:5" x14ac:dyDescent="0.25">
      <c r="E292" s="40"/>
    </row>
    <row r="293" spans="5:5" x14ac:dyDescent="0.25">
      <c r="E293" s="40"/>
    </row>
    <row r="294" spans="5:5" x14ac:dyDescent="0.25">
      <c r="E294" s="40"/>
    </row>
    <row r="295" spans="5:5" x14ac:dyDescent="0.25">
      <c r="E295" s="40"/>
    </row>
    <row r="296" spans="5:5" x14ac:dyDescent="0.25">
      <c r="E296" s="40"/>
    </row>
    <row r="297" spans="5:5" x14ac:dyDescent="0.25">
      <c r="E297" s="40"/>
    </row>
    <row r="298" spans="5:5" x14ac:dyDescent="0.25">
      <c r="E298" s="40"/>
    </row>
    <row r="299" spans="5:5" x14ac:dyDescent="0.25">
      <c r="E299" s="40"/>
    </row>
    <row r="300" spans="5:5" x14ac:dyDescent="0.25">
      <c r="E300" s="40"/>
    </row>
    <row r="301" spans="5:5" x14ac:dyDescent="0.25">
      <c r="E301" s="40"/>
    </row>
    <row r="302" spans="5:5" x14ac:dyDescent="0.25">
      <c r="E302" s="40"/>
    </row>
    <row r="303" spans="5:5" x14ac:dyDescent="0.25">
      <c r="E303" s="40"/>
    </row>
    <row r="304" spans="5:5" x14ac:dyDescent="0.25">
      <c r="E304" s="40"/>
    </row>
    <row r="305" spans="5:5" x14ac:dyDescent="0.25">
      <c r="E305" s="40"/>
    </row>
  </sheetData>
  <pageMargins left="1.95" right="0.7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>
      <selection activeCell="C2" sqref="C2"/>
    </sheetView>
  </sheetViews>
  <sheetFormatPr defaultColWidth="9.140625" defaultRowHeight="15" x14ac:dyDescent="0.25"/>
  <cols>
    <col min="1" max="1" width="49" style="6" customWidth="1"/>
    <col min="2" max="2" width="9.140625" style="6"/>
    <col min="3" max="3" width="9.42578125" style="6" customWidth="1"/>
    <col min="4" max="4" width="11" style="6" customWidth="1"/>
    <col min="5" max="5" width="10.7109375" style="6" bestFit="1" customWidth="1"/>
    <col min="6" max="16384" width="9.140625" style="6"/>
  </cols>
  <sheetData>
    <row r="1" spans="1:19" ht="15.75" x14ac:dyDescent="0.25">
      <c r="A1" s="4" t="s">
        <v>0</v>
      </c>
      <c r="B1" s="1"/>
      <c r="C1" s="104" t="str">
        <f>'Page 1'!C1</f>
        <v>Vincent V. Rea</v>
      </c>
      <c r="O1" s="41"/>
    </row>
    <row r="2" spans="1:19" ht="15.75" x14ac:dyDescent="0.25">
      <c r="A2" s="4" t="s">
        <v>30</v>
      </c>
      <c r="B2" s="1"/>
      <c r="C2" s="104" t="s">
        <v>256</v>
      </c>
      <c r="O2" s="41"/>
      <c r="Q2" s="41"/>
    </row>
    <row r="3" spans="1:19" x14ac:dyDescent="0.25">
      <c r="C3" s="104" t="str">
        <f>'Page 1'!C3</f>
        <v>Attachment VVR-12</v>
      </c>
      <c r="O3" s="41"/>
    </row>
    <row r="4" spans="1:19" x14ac:dyDescent="0.25">
      <c r="A4" s="43"/>
      <c r="B4" s="19"/>
      <c r="C4" s="104" t="s">
        <v>205</v>
      </c>
      <c r="D4" s="33"/>
      <c r="O4" s="41"/>
    </row>
    <row r="5" spans="1:19" x14ac:dyDescent="0.25">
      <c r="B5" s="11"/>
      <c r="O5" s="41"/>
    </row>
    <row r="6" spans="1:19" x14ac:dyDescent="0.25">
      <c r="O6" s="41"/>
    </row>
    <row r="7" spans="1:19" x14ac:dyDescent="0.25">
      <c r="O7" s="41"/>
    </row>
    <row r="8" spans="1:19" x14ac:dyDescent="0.25">
      <c r="A8" s="12" t="s">
        <v>71</v>
      </c>
      <c r="B8" s="13"/>
      <c r="C8" s="14">
        <f>ROUND('Page 2'!C35,5)</f>
        <v>3.6729999999999999E-2</v>
      </c>
      <c r="D8" s="23"/>
      <c r="E8" s="10"/>
      <c r="F8" s="1"/>
      <c r="G8" s="1"/>
      <c r="H8" s="1"/>
      <c r="I8" s="1"/>
      <c r="J8" s="1"/>
      <c r="O8" s="41"/>
    </row>
    <row r="9" spans="1:19" x14ac:dyDescent="0.25">
      <c r="A9" s="15"/>
      <c r="B9" s="1"/>
      <c r="C9" s="3"/>
      <c r="D9" s="1"/>
      <c r="E9" s="10"/>
      <c r="F9" s="1"/>
      <c r="G9" s="1"/>
      <c r="H9" s="1"/>
      <c r="I9" s="1"/>
      <c r="J9" s="1"/>
      <c r="O9" s="41"/>
    </row>
    <row r="10" spans="1:19" x14ac:dyDescent="0.25">
      <c r="A10" s="15" t="s">
        <v>67</v>
      </c>
      <c r="B10" s="1"/>
      <c r="C10" s="3"/>
      <c r="D10" s="1"/>
      <c r="E10" s="10"/>
      <c r="F10" s="1"/>
      <c r="G10" s="1"/>
      <c r="H10" s="1"/>
      <c r="I10" s="1"/>
      <c r="J10" s="1"/>
      <c r="O10" s="41"/>
    </row>
    <row r="11" spans="1:19" x14ac:dyDescent="0.25">
      <c r="A11" s="1" t="s">
        <v>68</v>
      </c>
      <c r="B11" s="1"/>
      <c r="C11" s="3"/>
      <c r="D11" s="1"/>
      <c r="E11" s="10"/>
      <c r="F11" s="1"/>
      <c r="G11" s="23"/>
      <c r="H11" s="1"/>
      <c r="I11" s="1"/>
      <c r="J11" s="1"/>
      <c r="O11" s="41"/>
    </row>
    <row r="12" spans="1:19" x14ac:dyDescent="0.25">
      <c r="A12" s="1" t="s">
        <v>10</v>
      </c>
      <c r="B12" s="1"/>
      <c r="C12" s="3">
        <f>ROUND('Page 3'!L27,5)</f>
        <v>5.5399999999999998E-3</v>
      </c>
      <c r="D12" s="23"/>
      <c r="E12" s="10"/>
      <c r="F12" s="1"/>
      <c r="G12" s="1"/>
      <c r="H12" s="1"/>
      <c r="I12" s="1"/>
      <c r="J12" s="1"/>
      <c r="O12" s="41"/>
      <c r="P12" s="41"/>
      <c r="Q12" s="41"/>
      <c r="R12" s="41"/>
      <c r="S12" s="41"/>
    </row>
    <row r="13" spans="1:19" x14ac:dyDescent="0.25">
      <c r="A13" s="1"/>
      <c r="B13" s="1"/>
      <c r="C13" s="3"/>
      <c r="D13" s="1"/>
      <c r="E13" s="10"/>
      <c r="F13" s="1"/>
      <c r="G13" s="1"/>
      <c r="H13" s="1"/>
      <c r="I13" s="1"/>
      <c r="J13" s="1"/>
      <c r="O13" s="41"/>
      <c r="P13" s="41"/>
      <c r="Q13" s="41"/>
      <c r="R13" s="41"/>
      <c r="S13" s="41"/>
    </row>
    <row r="14" spans="1:19" x14ac:dyDescent="0.25">
      <c r="A14" s="70" t="s">
        <v>69</v>
      </c>
      <c r="B14" s="70"/>
      <c r="C14" s="52">
        <f>ROUND(C8+C12,5)</f>
        <v>4.2270000000000002E-2</v>
      </c>
      <c r="D14" s="23"/>
      <c r="E14" s="10"/>
      <c r="F14" s="1"/>
      <c r="G14" s="1"/>
      <c r="H14" s="1"/>
      <c r="I14" s="1"/>
      <c r="J14" s="1"/>
      <c r="O14" s="41"/>
      <c r="P14" s="41"/>
      <c r="Q14" s="41"/>
      <c r="R14" s="41"/>
      <c r="S14" s="41"/>
    </row>
    <row r="15" spans="1:19" x14ac:dyDescent="0.25">
      <c r="A15" s="16"/>
      <c r="B15" s="1"/>
      <c r="C15" s="40"/>
      <c r="D15" s="1"/>
      <c r="E15" s="10"/>
      <c r="F15" s="1"/>
      <c r="G15" s="1"/>
      <c r="H15" s="1"/>
      <c r="I15" s="1"/>
      <c r="J15" s="1"/>
      <c r="O15" s="41"/>
      <c r="P15" s="41"/>
      <c r="Q15" s="41"/>
      <c r="R15" s="41"/>
      <c r="S15" s="41"/>
    </row>
    <row r="16" spans="1:19" x14ac:dyDescent="0.25">
      <c r="A16" s="1"/>
      <c r="B16" s="1"/>
      <c r="C16" s="3"/>
      <c r="D16" s="1"/>
      <c r="E16" s="10"/>
      <c r="F16" s="1"/>
      <c r="G16" s="1"/>
      <c r="H16" s="1"/>
      <c r="I16" s="1"/>
      <c r="J16" s="1"/>
      <c r="O16" s="41"/>
      <c r="P16" s="41"/>
      <c r="Q16" s="41"/>
      <c r="R16" s="41"/>
      <c r="S16" s="41"/>
    </row>
    <row r="17" spans="1:19" x14ac:dyDescent="0.25">
      <c r="A17" s="15" t="s">
        <v>95</v>
      </c>
      <c r="B17" s="1"/>
      <c r="C17" s="3"/>
      <c r="D17" s="1"/>
      <c r="E17" s="10"/>
      <c r="F17" s="1"/>
      <c r="G17" s="1"/>
      <c r="H17" s="1"/>
      <c r="I17" s="1"/>
      <c r="J17" s="1"/>
      <c r="O17" s="41"/>
      <c r="P17" s="41"/>
      <c r="Q17" s="41"/>
      <c r="R17" s="41"/>
      <c r="S17" s="41"/>
    </row>
    <row r="18" spans="1:19" x14ac:dyDescent="0.25">
      <c r="A18" s="1" t="s">
        <v>103</v>
      </c>
      <c r="B18" s="1"/>
      <c r="C18" s="3"/>
      <c r="D18" s="1"/>
      <c r="E18" s="10"/>
      <c r="F18" s="1"/>
      <c r="G18" s="1"/>
      <c r="H18" s="1"/>
      <c r="I18" s="1"/>
      <c r="J18" s="1"/>
      <c r="O18" s="41"/>
      <c r="P18" s="41"/>
      <c r="Q18" s="41"/>
      <c r="R18" s="41"/>
      <c r="S18" s="41"/>
    </row>
    <row r="19" spans="1:19" x14ac:dyDescent="0.25">
      <c r="A19" s="1" t="s">
        <v>31</v>
      </c>
      <c r="B19" s="1"/>
      <c r="C19" s="3">
        <f>ROUND(('Page 3'!M27-'Page 3'!L27)/3*1.5,5)</f>
        <v>1.8500000000000001E-3</v>
      </c>
      <c r="D19" s="23"/>
      <c r="E19" s="10"/>
      <c r="F19" s="1"/>
      <c r="G19" s="1"/>
      <c r="H19" s="1"/>
      <c r="I19" s="1"/>
      <c r="J19" s="1"/>
      <c r="O19" s="41"/>
      <c r="P19" s="41"/>
      <c r="Q19" s="41"/>
      <c r="R19" s="41"/>
      <c r="S19" s="41"/>
    </row>
    <row r="20" spans="1:19" x14ac:dyDescent="0.25">
      <c r="A20" s="1"/>
      <c r="B20" s="1"/>
      <c r="C20" s="3"/>
      <c r="D20" s="1"/>
      <c r="E20" s="10"/>
      <c r="F20" s="1"/>
      <c r="G20" s="1"/>
      <c r="H20" s="1"/>
      <c r="I20" s="1"/>
      <c r="J20" s="1"/>
      <c r="O20" s="41"/>
      <c r="P20" s="41"/>
      <c r="Q20" s="41"/>
      <c r="R20" s="41"/>
      <c r="S20" s="41"/>
    </row>
    <row r="21" spans="1:19" x14ac:dyDescent="0.25">
      <c r="A21" s="70" t="s">
        <v>61</v>
      </c>
      <c r="B21" s="70"/>
      <c r="C21" s="52">
        <f>ROUND(C14+C19,5)</f>
        <v>4.4119999999999999E-2</v>
      </c>
      <c r="D21" s="23"/>
      <c r="E21" s="10"/>
      <c r="F21" s="1"/>
      <c r="G21" s="1"/>
      <c r="H21" s="1"/>
      <c r="I21" s="1"/>
      <c r="J21" s="1"/>
      <c r="O21" s="41"/>
      <c r="P21" s="41"/>
      <c r="Q21" s="41"/>
      <c r="R21" s="41"/>
      <c r="S21" s="41"/>
    </row>
    <row r="22" spans="1:19" x14ac:dyDescent="0.25">
      <c r="A22" s="1"/>
      <c r="B22" s="1"/>
      <c r="C22" s="1"/>
      <c r="D22" s="1"/>
      <c r="E22" s="10"/>
      <c r="F22" s="1"/>
      <c r="G22" s="1"/>
      <c r="H22" s="1"/>
      <c r="I22" s="1"/>
      <c r="J22" s="1"/>
      <c r="O22" s="41"/>
    </row>
    <row r="23" spans="1:19" x14ac:dyDescent="0.25">
      <c r="A23" s="1"/>
      <c r="B23" s="1"/>
      <c r="C23" s="1"/>
      <c r="D23" s="1"/>
      <c r="E23" s="10"/>
      <c r="F23" s="1"/>
      <c r="G23" s="1"/>
      <c r="H23" s="1"/>
      <c r="I23" s="1"/>
      <c r="J23" s="1"/>
      <c r="O23" s="41"/>
    </row>
    <row r="24" spans="1:19" x14ac:dyDescent="0.25">
      <c r="A24" s="1" t="s">
        <v>12</v>
      </c>
      <c r="B24" s="1"/>
      <c r="C24" s="1"/>
      <c r="D24" s="1"/>
      <c r="E24" s="10"/>
      <c r="F24" s="1"/>
      <c r="G24" s="1"/>
      <c r="H24" s="1"/>
      <c r="I24" s="1"/>
      <c r="J24" s="1"/>
      <c r="O24" s="41"/>
    </row>
    <row r="25" spans="1:19" x14ac:dyDescent="0.25">
      <c r="A25" s="16" t="s">
        <v>28</v>
      </c>
      <c r="B25" s="1"/>
      <c r="C25" s="17">
        <f>ROUND('Page 8'!C33,5)</f>
        <v>6.2280000000000002E-2</v>
      </c>
      <c r="D25" s="23"/>
      <c r="E25" s="10"/>
      <c r="F25" s="1"/>
      <c r="G25" s="1"/>
      <c r="H25" s="1"/>
      <c r="I25" s="1"/>
      <c r="J25" s="1"/>
      <c r="O25" s="41"/>
    </row>
    <row r="26" spans="1:19" x14ac:dyDescent="0.25">
      <c r="A26" s="16" t="s">
        <v>25</v>
      </c>
      <c r="B26" s="1"/>
      <c r="C26" s="17">
        <f>ROUND('Page 5'!C34,5)</f>
        <v>5.45E-2</v>
      </c>
      <c r="D26" s="23"/>
      <c r="E26" s="10"/>
      <c r="F26" s="1"/>
      <c r="G26" s="1"/>
      <c r="H26" s="1"/>
      <c r="I26" s="1"/>
      <c r="J26" s="1"/>
      <c r="O26" s="41"/>
    </row>
    <row r="27" spans="1:19" x14ac:dyDescent="0.25">
      <c r="A27" s="72" t="s">
        <v>26</v>
      </c>
      <c r="B27" s="70"/>
      <c r="C27" s="73">
        <f>ROUND(AVERAGE(C25:C26),5)</f>
        <v>5.8389999999999997E-2</v>
      </c>
      <c r="D27" s="23"/>
      <c r="E27" s="10"/>
      <c r="F27" s="1"/>
      <c r="G27" s="1"/>
      <c r="H27" s="1"/>
      <c r="I27" s="1"/>
      <c r="J27" s="1"/>
      <c r="O27" s="41"/>
    </row>
    <row r="28" spans="1:19" x14ac:dyDescent="0.25">
      <c r="A28" s="16"/>
      <c r="B28" s="1"/>
      <c r="C28" s="17"/>
      <c r="D28" s="23"/>
      <c r="E28" s="10"/>
      <c r="F28" s="1"/>
      <c r="G28" s="1"/>
      <c r="H28" s="1"/>
      <c r="I28" s="1"/>
      <c r="J28" s="1"/>
      <c r="O28" s="41"/>
    </row>
    <row r="29" spans="1:19" x14ac:dyDescent="0.25">
      <c r="A29" s="16"/>
      <c r="B29" s="1"/>
      <c r="C29" s="17"/>
      <c r="D29" s="23"/>
      <c r="E29" s="10"/>
      <c r="F29" s="1"/>
      <c r="G29" s="1"/>
      <c r="H29" s="1"/>
      <c r="I29" s="1"/>
      <c r="J29" s="1"/>
      <c r="O29" s="41"/>
    </row>
    <row r="30" spans="1:19" x14ac:dyDescent="0.25">
      <c r="A30" s="70" t="s">
        <v>62</v>
      </c>
      <c r="B30" s="70"/>
      <c r="C30" s="73">
        <f>ROUND(C21+C27,5)</f>
        <v>0.10251</v>
      </c>
      <c r="D30" s="23"/>
      <c r="E30" s="10"/>
      <c r="F30" s="1"/>
      <c r="G30" s="1"/>
      <c r="H30" s="1"/>
      <c r="I30" s="1"/>
      <c r="J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5">
      <c r="A32" s="18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8" t="s">
        <v>247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" t="s">
        <v>59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8" t="s">
        <v>248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8" t="s">
        <v>42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8" t="s">
        <v>37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8" t="s">
        <v>104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8" t="s">
        <v>249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8" t="s">
        <v>236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8" t="s">
        <v>105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8" t="s">
        <v>250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8" t="s">
        <v>244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8" t="s">
        <v>27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8" t="s">
        <v>36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</sheetData>
  <pageMargins left="1.2" right="0" top="1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selection activeCell="C2" sqref="C2"/>
    </sheetView>
  </sheetViews>
  <sheetFormatPr defaultColWidth="9.140625" defaultRowHeight="15" x14ac:dyDescent="0.25"/>
  <cols>
    <col min="1" max="1" width="52.7109375" style="6" customWidth="1"/>
    <col min="2" max="2" width="7.140625" style="6" customWidth="1"/>
    <col min="3" max="3" width="10.140625" style="6" customWidth="1"/>
    <col min="4" max="4" width="11" style="6" customWidth="1"/>
    <col min="5" max="5" width="10.7109375" style="6" bestFit="1" customWidth="1"/>
    <col min="6" max="16384" width="9.140625" style="6"/>
  </cols>
  <sheetData>
    <row r="1" spans="1:19" ht="15.75" x14ac:dyDescent="0.25">
      <c r="A1" s="4" t="s">
        <v>0</v>
      </c>
      <c r="B1" s="1"/>
      <c r="C1" s="104" t="str">
        <f>'Page 1'!C1</f>
        <v>Vincent V. Rea</v>
      </c>
      <c r="O1" s="41"/>
    </row>
    <row r="2" spans="1:19" ht="15.75" x14ac:dyDescent="0.25">
      <c r="A2" s="4" t="s">
        <v>13</v>
      </c>
      <c r="B2" s="1"/>
      <c r="C2" s="104" t="s">
        <v>256</v>
      </c>
      <c r="O2" s="41"/>
      <c r="Q2" s="41"/>
    </row>
    <row r="3" spans="1:19" ht="15.75" x14ac:dyDescent="0.25">
      <c r="A3" s="32" t="s">
        <v>29</v>
      </c>
      <c r="C3" s="104" t="str">
        <f>'Page 1'!C3</f>
        <v>Attachment VVR-12</v>
      </c>
      <c r="O3" s="41"/>
    </row>
    <row r="4" spans="1:19" x14ac:dyDescent="0.25">
      <c r="B4" s="19"/>
      <c r="C4" s="104" t="s">
        <v>206</v>
      </c>
      <c r="D4" s="33"/>
      <c r="O4" s="41"/>
    </row>
    <row r="5" spans="1:19" x14ac:dyDescent="0.25">
      <c r="A5" s="68"/>
      <c r="O5" s="41"/>
    </row>
    <row r="6" spans="1:19" x14ac:dyDescent="0.25">
      <c r="A6" s="18"/>
      <c r="O6" s="41"/>
    </row>
    <row r="7" spans="1:19" x14ac:dyDescent="0.25">
      <c r="A7" s="18"/>
      <c r="O7" s="41"/>
    </row>
    <row r="8" spans="1:19" x14ac:dyDescent="0.25">
      <c r="A8" s="28" t="s">
        <v>16</v>
      </c>
      <c r="O8" s="41"/>
    </row>
    <row r="9" spans="1:19" ht="15.75" x14ac:dyDescent="0.25">
      <c r="A9" s="34"/>
      <c r="O9" s="41"/>
    </row>
    <row r="10" spans="1:19" x14ac:dyDescent="0.25">
      <c r="A10" s="2" t="s">
        <v>99</v>
      </c>
      <c r="B10" s="1"/>
      <c r="C10" s="17">
        <f>'Page 4'!C10</f>
        <v>0.122</v>
      </c>
      <c r="D10" s="69"/>
      <c r="E10" s="36"/>
      <c r="F10" s="1"/>
      <c r="G10" s="1"/>
      <c r="H10" s="1"/>
      <c r="I10" s="1"/>
      <c r="J10" s="1"/>
      <c r="O10" s="41"/>
    </row>
    <row r="11" spans="1:19" x14ac:dyDescent="0.25">
      <c r="A11" s="2" t="s">
        <v>235</v>
      </c>
      <c r="B11" s="1"/>
      <c r="C11" s="3"/>
      <c r="D11" s="1"/>
      <c r="E11" s="36"/>
      <c r="F11" s="1"/>
      <c r="G11" s="1"/>
      <c r="H11" s="1"/>
      <c r="I11" s="1"/>
      <c r="J11" s="1"/>
      <c r="O11" s="41"/>
    </row>
    <row r="12" spans="1:19" x14ac:dyDescent="0.25">
      <c r="A12" s="1"/>
      <c r="B12" s="1"/>
      <c r="C12" s="3"/>
      <c r="D12" s="1"/>
      <c r="E12" s="36"/>
      <c r="F12" s="1"/>
      <c r="G12" s="1"/>
      <c r="H12" s="1"/>
      <c r="I12" s="1"/>
      <c r="J12" s="1"/>
      <c r="O12" s="41"/>
    </row>
    <row r="13" spans="1:19" x14ac:dyDescent="0.25">
      <c r="A13" s="2" t="s">
        <v>14</v>
      </c>
      <c r="B13" s="1"/>
      <c r="C13" s="3"/>
      <c r="D13" s="1"/>
      <c r="E13" s="36"/>
      <c r="F13" s="1"/>
      <c r="G13" s="1"/>
      <c r="H13" s="1"/>
      <c r="I13" s="1"/>
      <c r="J13" s="1"/>
      <c r="O13" s="41"/>
    </row>
    <row r="14" spans="1:19" x14ac:dyDescent="0.25">
      <c r="A14" s="2" t="s">
        <v>198</v>
      </c>
      <c r="B14" s="1"/>
      <c r="C14" s="3">
        <f>'Page 4'!C14</f>
        <v>6.5000000000000002E-2</v>
      </c>
      <c r="D14" s="69"/>
      <c r="E14" s="36"/>
      <c r="F14" s="1"/>
      <c r="G14" s="1"/>
      <c r="H14" s="1"/>
      <c r="I14" s="1"/>
      <c r="J14" s="1"/>
      <c r="O14" s="41"/>
      <c r="P14" s="41"/>
      <c r="Q14" s="41"/>
      <c r="R14" s="41"/>
      <c r="S14" s="41"/>
    </row>
    <row r="15" spans="1:19" x14ac:dyDescent="0.25">
      <c r="A15" s="1"/>
      <c r="B15" s="1"/>
      <c r="C15" s="3"/>
      <c r="D15" s="1"/>
      <c r="E15" s="36"/>
      <c r="F15" s="1"/>
      <c r="G15" s="1"/>
      <c r="H15" s="1"/>
      <c r="I15" s="1"/>
      <c r="J15" s="1"/>
      <c r="O15" s="41"/>
      <c r="P15" s="41"/>
      <c r="Q15" s="41"/>
      <c r="R15" s="41"/>
      <c r="S15" s="41"/>
    </row>
    <row r="16" spans="1:19" x14ac:dyDescent="0.25">
      <c r="A16" s="70" t="s">
        <v>15</v>
      </c>
      <c r="B16" s="70"/>
      <c r="C16" s="52">
        <f>ROUND(C10-C14,5)</f>
        <v>5.7000000000000002E-2</v>
      </c>
      <c r="D16" s="69"/>
      <c r="E16" s="36"/>
      <c r="F16" s="1"/>
      <c r="G16" s="1"/>
      <c r="H16" s="1"/>
      <c r="I16" s="1"/>
      <c r="J16" s="1"/>
      <c r="O16" s="41"/>
      <c r="P16" s="41"/>
      <c r="Q16" s="41"/>
      <c r="R16" s="41"/>
      <c r="S16" s="41"/>
    </row>
    <row r="17" spans="1:19" x14ac:dyDescent="0.25">
      <c r="A17" s="16"/>
      <c r="B17" s="1"/>
      <c r="D17" s="1"/>
      <c r="E17" s="36"/>
      <c r="F17" s="1"/>
      <c r="G17" s="1"/>
      <c r="H17" s="1"/>
      <c r="I17" s="1"/>
      <c r="J17" s="1"/>
      <c r="O17" s="41"/>
      <c r="P17" s="41"/>
      <c r="Q17" s="41"/>
      <c r="R17" s="41"/>
      <c r="S17" s="41"/>
    </row>
    <row r="18" spans="1:19" x14ac:dyDescent="0.25">
      <c r="A18" s="1"/>
      <c r="B18" s="1"/>
      <c r="C18" s="3"/>
      <c r="D18" s="1"/>
      <c r="E18" s="36"/>
      <c r="F18" s="1"/>
      <c r="G18" s="1"/>
      <c r="H18" s="1"/>
      <c r="I18" s="1"/>
      <c r="J18" s="1"/>
      <c r="O18" s="41"/>
      <c r="P18" s="41"/>
      <c r="Q18" s="41"/>
      <c r="R18" s="41"/>
      <c r="S18" s="41"/>
    </row>
    <row r="19" spans="1:19" x14ac:dyDescent="0.25">
      <c r="A19" s="1"/>
      <c r="B19" s="1"/>
      <c r="C19" s="3"/>
      <c r="D19" s="1"/>
      <c r="E19" s="36"/>
      <c r="F19" s="1"/>
      <c r="G19" s="1"/>
      <c r="H19" s="1"/>
      <c r="I19" s="1"/>
      <c r="J19" s="1"/>
      <c r="O19" s="41"/>
      <c r="P19" s="41"/>
      <c r="Q19" s="41"/>
      <c r="R19" s="41"/>
      <c r="S19" s="41"/>
    </row>
    <row r="20" spans="1:19" x14ac:dyDescent="0.25">
      <c r="A20" s="28" t="s">
        <v>17</v>
      </c>
      <c r="B20" s="1"/>
      <c r="C20" s="3"/>
      <c r="D20" s="1"/>
      <c r="E20" s="36"/>
      <c r="F20" s="1"/>
      <c r="G20" s="1"/>
      <c r="H20" s="1"/>
      <c r="I20" s="1"/>
      <c r="J20" s="1"/>
      <c r="O20" s="41"/>
      <c r="P20" s="41"/>
      <c r="Q20" s="41"/>
      <c r="R20" s="41"/>
      <c r="S20" s="41"/>
    </row>
    <row r="21" spans="1:19" x14ac:dyDescent="0.25">
      <c r="A21" s="1"/>
      <c r="B21" s="1"/>
      <c r="C21" s="3"/>
      <c r="D21" s="1"/>
      <c r="E21" s="36"/>
      <c r="F21" s="1"/>
      <c r="G21" s="1"/>
      <c r="H21" s="1"/>
      <c r="I21" s="1"/>
      <c r="J21" s="1"/>
      <c r="O21" s="41"/>
      <c r="P21" s="41"/>
      <c r="Q21" s="41"/>
      <c r="R21" s="41"/>
      <c r="S21" s="41"/>
    </row>
    <row r="22" spans="1:19" x14ac:dyDescent="0.25">
      <c r="A22" s="15" t="s">
        <v>60</v>
      </c>
      <c r="B22" s="1"/>
      <c r="C22" s="3">
        <f>'Page 4'!C22</f>
        <v>0.1128</v>
      </c>
      <c r="D22" s="15"/>
      <c r="F22" s="1"/>
      <c r="G22" s="1"/>
      <c r="H22" s="1"/>
      <c r="I22" s="1"/>
      <c r="J22" s="1"/>
      <c r="O22" s="41"/>
      <c r="P22" s="41"/>
      <c r="Q22" s="41"/>
      <c r="R22" s="41"/>
      <c r="S22" s="41"/>
    </row>
    <row r="23" spans="1:19" x14ac:dyDescent="0.25">
      <c r="A23" s="15"/>
      <c r="B23" s="1"/>
      <c r="C23" s="3"/>
      <c r="D23" s="1"/>
      <c r="E23" s="36"/>
      <c r="F23" s="1"/>
      <c r="G23" s="1"/>
      <c r="H23" s="1"/>
      <c r="I23" s="1"/>
      <c r="J23" s="1"/>
      <c r="O23" s="41"/>
      <c r="P23" s="41"/>
      <c r="Q23" s="41"/>
      <c r="R23" s="41"/>
      <c r="S23" s="41"/>
    </row>
    <row r="24" spans="1:19" x14ac:dyDescent="0.25">
      <c r="A24" s="12" t="s">
        <v>19</v>
      </c>
      <c r="B24" s="13"/>
      <c r="C24" s="14">
        <f>ROUND('Page 1'!C8,5)</f>
        <v>3.6729999999999999E-2</v>
      </c>
      <c r="D24" s="69"/>
      <c r="E24" s="36"/>
      <c r="F24" s="1"/>
      <c r="G24" s="1"/>
      <c r="H24" s="1"/>
      <c r="I24" s="1"/>
      <c r="J24" s="1"/>
      <c r="O24" s="41"/>
      <c r="P24" s="41"/>
      <c r="Q24" s="41"/>
      <c r="R24" s="41"/>
      <c r="S24" s="41"/>
    </row>
    <row r="25" spans="1:19" x14ac:dyDescent="0.25">
      <c r="A25" s="1"/>
      <c r="B25" s="1"/>
      <c r="C25" s="3"/>
      <c r="D25" s="1"/>
      <c r="E25" s="36"/>
      <c r="F25" s="1"/>
      <c r="G25" s="1"/>
      <c r="H25" s="1"/>
      <c r="I25" s="1"/>
      <c r="J25" s="1"/>
      <c r="O25" s="41"/>
      <c r="P25" s="41"/>
      <c r="Q25" s="41"/>
      <c r="R25" s="41"/>
      <c r="S25" s="41"/>
    </row>
    <row r="26" spans="1:19" x14ac:dyDescent="0.25">
      <c r="A26" s="70" t="s">
        <v>22</v>
      </c>
      <c r="B26" s="70"/>
      <c r="C26" s="52">
        <f>ROUND(C22-C24,5)</f>
        <v>7.6069999999999999E-2</v>
      </c>
      <c r="D26" s="69"/>
      <c r="E26" s="36"/>
      <c r="F26" s="1"/>
      <c r="G26" s="1"/>
      <c r="H26" s="1"/>
      <c r="I26" s="1"/>
      <c r="J26" s="1"/>
      <c r="O26" s="41"/>
      <c r="P26" s="41"/>
      <c r="Q26" s="41"/>
      <c r="R26" s="41"/>
      <c r="S26" s="41"/>
    </row>
    <row r="27" spans="1:19" x14ac:dyDescent="0.25">
      <c r="A27" s="1"/>
      <c r="B27" s="1"/>
      <c r="C27" s="1"/>
      <c r="D27" s="1"/>
      <c r="E27" s="36"/>
      <c r="F27" s="1"/>
      <c r="G27" s="1"/>
      <c r="H27" s="1"/>
      <c r="I27" s="1"/>
      <c r="J27" s="1"/>
      <c r="O27" s="41"/>
    </row>
    <row r="28" spans="1:19" x14ac:dyDescent="0.25">
      <c r="A28" s="1"/>
      <c r="B28" s="1"/>
      <c r="C28" s="1"/>
      <c r="D28" s="1"/>
      <c r="E28" s="36"/>
      <c r="F28" s="1"/>
      <c r="G28" s="1"/>
      <c r="H28" s="1"/>
      <c r="I28" s="1"/>
      <c r="J28" s="1"/>
      <c r="O28" s="41"/>
    </row>
    <row r="29" spans="1:19" x14ac:dyDescent="0.25">
      <c r="A29" s="70" t="s">
        <v>46</v>
      </c>
      <c r="B29" s="70"/>
      <c r="C29" s="73">
        <f>ROUND((C16+C26)/2,5)</f>
        <v>6.6540000000000002E-2</v>
      </c>
      <c r="D29" s="69"/>
      <c r="E29" s="36"/>
      <c r="F29" s="1"/>
      <c r="G29" s="1"/>
      <c r="H29" s="1"/>
      <c r="I29" s="1"/>
      <c r="J29" s="1"/>
      <c r="O29" s="41"/>
    </row>
    <row r="30" spans="1:19" x14ac:dyDescent="0.25">
      <c r="A30" s="1"/>
      <c r="B30" s="1"/>
      <c r="C30" s="1"/>
      <c r="D30" s="1"/>
      <c r="E30" s="36"/>
      <c r="F30" s="1"/>
      <c r="G30" s="1"/>
      <c r="H30" s="1"/>
      <c r="I30" s="1"/>
      <c r="J30" s="1"/>
      <c r="O30" s="41"/>
    </row>
    <row r="31" spans="1:19" x14ac:dyDescent="0.25">
      <c r="A31" s="1" t="s">
        <v>96</v>
      </c>
      <c r="B31" s="1"/>
      <c r="C31" s="93">
        <v>0.93600000000000005</v>
      </c>
      <c r="D31" s="69"/>
      <c r="E31" s="23"/>
      <c r="F31" s="1"/>
      <c r="G31" s="1"/>
      <c r="H31" s="1"/>
      <c r="I31" s="1"/>
      <c r="J31" s="1"/>
    </row>
    <row r="32" spans="1:19" x14ac:dyDescent="0.25">
      <c r="A32" s="1"/>
      <c r="B32" s="1"/>
      <c r="C32" s="1"/>
      <c r="D32" s="1"/>
      <c r="E32" s="36"/>
      <c r="F32" s="1"/>
      <c r="G32" s="1"/>
      <c r="H32" s="1"/>
      <c r="I32" s="1"/>
      <c r="J32" s="1"/>
    </row>
    <row r="33" spans="1:10" x14ac:dyDescent="0.25">
      <c r="A33" s="70" t="s">
        <v>89</v>
      </c>
      <c r="B33" s="70"/>
      <c r="C33" s="52">
        <f>ROUND(C29*C31,5)</f>
        <v>6.2280000000000002E-2</v>
      </c>
      <c r="D33" s="69"/>
      <c r="E33" s="37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1" customHeight="1" x14ac:dyDescent="0.25">
      <c r="A37" s="86" t="s">
        <v>231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1" customHeight="1" x14ac:dyDescent="0.25">
      <c r="A38" s="86" t="s">
        <v>232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1" customHeight="1" x14ac:dyDescent="0.25">
      <c r="A39" s="86" t="s">
        <v>234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4.1" customHeight="1" x14ac:dyDescent="0.25">
      <c r="A40" s="86" t="s">
        <v>232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4.1" customHeight="1" x14ac:dyDescent="0.25">
      <c r="A41" s="8" t="s">
        <v>18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4.1" customHeight="1" x14ac:dyDescent="0.25">
      <c r="A42" s="8" t="s">
        <v>245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4.1" customHeight="1" x14ac:dyDescent="0.25">
      <c r="A43" s="8" t="s">
        <v>246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4.1" customHeight="1" x14ac:dyDescent="0.25">
      <c r="A44" s="8" t="s">
        <v>20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4.1" customHeight="1" x14ac:dyDescent="0.25">
      <c r="A45" s="8" t="s">
        <v>183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4.1" customHeight="1" x14ac:dyDescent="0.25">
      <c r="A46" s="8" t="s">
        <v>51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4.1" customHeight="1" x14ac:dyDescent="0.25">
      <c r="A47" s="8" t="s">
        <v>21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</row>
  </sheetData>
  <pageMargins left="1.45" right="0.2" top="1.2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activeCell="C2" sqref="C2"/>
    </sheetView>
  </sheetViews>
  <sheetFormatPr defaultColWidth="9.140625" defaultRowHeight="15" x14ac:dyDescent="0.25"/>
  <cols>
    <col min="1" max="1" width="50.7109375" style="6" customWidth="1"/>
    <col min="2" max="2" width="10.42578125" style="6" customWidth="1"/>
    <col min="3" max="3" width="9.42578125" style="6" customWidth="1"/>
    <col min="4" max="4" width="10.7109375" style="6" bestFit="1" customWidth="1"/>
    <col min="5" max="16384" width="9.140625" style="6"/>
  </cols>
  <sheetData>
    <row r="1" spans="1:19" x14ac:dyDescent="0.25">
      <c r="A1" s="20"/>
      <c r="B1" s="1"/>
      <c r="C1" s="104" t="str">
        <f>'Page 1'!C1</f>
        <v>Vincent V. Rea</v>
      </c>
      <c r="O1" s="41"/>
    </row>
    <row r="2" spans="1:19" x14ac:dyDescent="0.25">
      <c r="B2" s="1"/>
      <c r="C2" s="104" t="s">
        <v>256</v>
      </c>
      <c r="O2" s="41"/>
      <c r="Q2" s="41"/>
    </row>
    <row r="3" spans="1:19" x14ac:dyDescent="0.25">
      <c r="C3" s="104" t="str">
        <f>'Page 1'!C3</f>
        <v>Attachment VVR-12</v>
      </c>
      <c r="O3" s="41"/>
    </row>
    <row r="4" spans="1:19" ht="15.75" x14ac:dyDescent="0.25">
      <c r="A4" s="4" t="s">
        <v>0</v>
      </c>
      <c r="C4" s="104" t="s">
        <v>207</v>
      </c>
      <c r="O4" s="41"/>
    </row>
    <row r="5" spans="1:19" ht="15.75" x14ac:dyDescent="0.25">
      <c r="A5" s="4" t="s">
        <v>32</v>
      </c>
      <c r="B5" s="19"/>
      <c r="O5" s="41"/>
    </row>
    <row r="6" spans="1:19" x14ac:dyDescent="0.25">
      <c r="B6" s="33"/>
      <c r="O6" s="41"/>
    </row>
    <row r="7" spans="1:19" x14ac:dyDescent="0.25">
      <c r="O7" s="41"/>
    </row>
    <row r="8" spans="1:19" x14ac:dyDescent="0.25">
      <c r="O8" s="41"/>
    </row>
    <row r="9" spans="1:19" x14ac:dyDescent="0.25">
      <c r="A9" s="12" t="s">
        <v>71</v>
      </c>
      <c r="B9" s="13"/>
      <c r="C9" s="14">
        <f>ROUND('Page 2'!C35,5)</f>
        <v>3.6729999999999999E-2</v>
      </c>
      <c r="D9" s="23"/>
      <c r="E9" s="10"/>
      <c r="F9" s="1"/>
      <c r="G9" s="1"/>
      <c r="H9" s="1"/>
      <c r="I9" s="1"/>
      <c r="J9" s="1"/>
      <c r="O9" s="41"/>
    </row>
    <row r="10" spans="1:19" x14ac:dyDescent="0.25">
      <c r="A10" s="15"/>
      <c r="B10" s="1"/>
      <c r="C10" s="3"/>
      <c r="D10" s="1"/>
      <c r="E10" s="10"/>
      <c r="F10" s="1"/>
      <c r="G10" s="1"/>
      <c r="H10" s="1"/>
      <c r="I10" s="1"/>
      <c r="J10" s="1"/>
      <c r="O10" s="41"/>
    </row>
    <row r="11" spans="1:19" x14ac:dyDescent="0.25">
      <c r="A11" s="15" t="s">
        <v>67</v>
      </c>
      <c r="B11" s="1"/>
      <c r="C11" s="3"/>
      <c r="D11" s="1"/>
      <c r="E11" s="10"/>
      <c r="F11" s="1"/>
      <c r="G11" s="1"/>
      <c r="H11" s="1"/>
      <c r="I11" s="1"/>
      <c r="J11" s="1"/>
      <c r="O11" s="41"/>
    </row>
    <row r="12" spans="1:19" x14ac:dyDescent="0.25">
      <c r="A12" s="1" t="s">
        <v>223</v>
      </c>
      <c r="B12" s="1"/>
      <c r="C12" s="3"/>
      <c r="D12" s="1"/>
      <c r="E12" s="10"/>
      <c r="F12" s="1"/>
      <c r="G12" s="1"/>
      <c r="H12" s="1"/>
      <c r="I12" s="1"/>
      <c r="J12" s="1"/>
      <c r="O12" s="41"/>
    </row>
    <row r="13" spans="1:19" x14ac:dyDescent="0.25">
      <c r="A13" s="1" t="s">
        <v>100</v>
      </c>
      <c r="B13" s="1"/>
      <c r="C13" s="3">
        <f>ROUND('Page 3'!D27-'Page 3'!C27,5)+('Page 3'!E27-'Page 3'!D27)/3</f>
        <v>7.0366666666666668E-3</v>
      </c>
      <c r="D13" s="23"/>
      <c r="E13" s="10"/>
      <c r="F13" s="1"/>
      <c r="G13" s="1"/>
      <c r="H13" s="1"/>
      <c r="I13" s="1"/>
      <c r="J13" s="1"/>
      <c r="O13" s="41"/>
      <c r="P13" s="41"/>
      <c r="Q13" s="41"/>
      <c r="R13" s="41"/>
      <c r="S13" s="41"/>
    </row>
    <row r="14" spans="1:19" x14ac:dyDescent="0.25">
      <c r="A14" s="1"/>
      <c r="B14" s="1"/>
      <c r="C14" s="3"/>
      <c r="D14" s="1"/>
      <c r="E14" s="10"/>
      <c r="F14" s="1"/>
      <c r="G14" s="1"/>
      <c r="H14" s="1"/>
      <c r="I14" s="1"/>
      <c r="J14" s="1"/>
      <c r="O14" s="41"/>
      <c r="P14" s="41"/>
      <c r="Q14" s="41"/>
      <c r="R14" s="41"/>
      <c r="S14" s="41"/>
    </row>
    <row r="15" spans="1:19" x14ac:dyDescent="0.25">
      <c r="A15" s="70" t="s">
        <v>45</v>
      </c>
      <c r="B15" s="70"/>
      <c r="C15" s="52">
        <f>ROUND(C9+C13,5)</f>
        <v>4.3770000000000003E-2</v>
      </c>
      <c r="D15" s="23"/>
      <c r="E15" s="10"/>
      <c r="F15" s="1"/>
      <c r="G15" s="1"/>
      <c r="H15" s="1"/>
      <c r="I15" s="1"/>
      <c r="J15" s="1"/>
      <c r="O15" s="41"/>
      <c r="P15" s="41"/>
      <c r="Q15" s="41"/>
      <c r="R15" s="41"/>
      <c r="S15" s="41"/>
    </row>
    <row r="16" spans="1:19" x14ac:dyDescent="0.25">
      <c r="A16" s="16"/>
      <c r="B16" s="1"/>
      <c r="D16" s="1"/>
      <c r="E16" s="10"/>
      <c r="F16" s="1"/>
      <c r="G16" s="1"/>
      <c r="H16" s="1"/>
      <c r="I16" s="1"/>
      <c r="J16" s="1"/>
      <c r="O16" s="41"/>
      <c r="P16" s="41"/>
      <c r="Q16" s="41"/>
      <c r="R16" s="41"/>
      <c r="S16" s="41"/>
    </row>
    <row r="17" spans="1:19" x14ac:dyDescent="0.25">
      <c r="A17" s="1"/>
      <c r="B17" s="1"/>
      <c r="C17" s="3"/>
      <c r="D17" s="1"/>
      <c r="E17" s="10"/>
      <c r="F17" s="1"/>
      <c r="G17" s="1"/>
      <c r="H17" s="1"/>
      <c r="I17" s="1"/>
      <c r="J17" s="1"/>
      <c r="O17" s="41"/>
      <c r="P17" s="41"/>
      <c r="Q17" s="41"/>
      <c r="R17" s="41"/>
      <c r="S17" s="41"/>
    </row>
    <row r="18" spans="1:19" x14ac:dyDescent="0.25">
      <c r="A18" s="1" t="s">
        <v>12</v>
      </c>
      <c r="B18" s="1"/>
      <c r="C18" s="1"/>
      <c r="D18" s="1"/>
      <c r="E18" s="10"/>
      <c r="F18" s="1"/>
      <c r="G18" s="1"/>
      <c r="H18" s="1"/>
      <c r="I18" s="1"/>
      <c r="J18" s="1"/>
      <c r="O18" s="41"/>
    </row>
    <row r="19" spans="1:19" x14ac:dyDescent="0.25">
      <c r="A19" s="16" t="s">
        <v>33</v>
      </c>
      <c r="B19" s="1"/>
      <c r="C19" s="17">
        <f>ROUND('Page 10'!C33,5)</f>
        <v>6.3089999999999993E-2</v>
      </c>
      <c r="D19" s="23"/>
      <c r="E19" s="10"/>
      <c r="F19" s="1"/>
      <c r="G19" s="1"/>
      <c r="H19" s="1"/>
      <c r="I19" s="1"/>
      <c r="J19" s="1"/>
      <c r="O19" s="41"/>
    </row>
    <row r="20" spans="1:19" x14ac:dyDescent="0.25">
      <c r="A20" s="72" t="s">
        <v>34</v>
      </c>
      <c r="B20" s="70"/>
      <c r="C20" s="73">
        <f>ROUND(AVERAGE(C19:C19),5)</f>
        <v>6.3089999999999993E-2</v>
      </c>
      <c r="D20" s="23"/>
      <c r="E20" s="10"/>
      <c r="F20" s="1"/>
      <c r="G20" s="1"/>
      <c r="H20" s="1"/>
      <c r="I20" s="1"/>
      <c r="J20" s="1"/>
      <c r="O20" s="41"/>
    </row>
    <row r="21" spans="1:19" x14ac:dyDescent="0.25">
      <c r="A21" s="16"/>
      <c r="B21" s="1"/>
      <c r="C21" s="17"/>
      <c r="D21" s="1"/>
      <c r="E21" s="10"/>
      <c r="F21" s="1"/>
      <c r="G21" s="1"/>
      <c r="H21" s="1"/>
      <c r="I21" s="1"/>
      <c r="J21" s="1"/>
      <c r="O21" s="41"/>
    </row>
    <row r="22" spans="1:19" x14ac:dyDescent="0.25">
      <c r="A22" s="16"/>
      <c r="B22" s="1"/>
      <c r="C22" s="17"/>
      <c r="D22" s="1"/>
      <c r="E22" s="10"/>
      <c r="F22" s="1"/>
      <c r="G22" s="1"/>
      <c r="H22" s="1"/>
      <c r="I22" s="1"/>
      <c r="J22" s="1"/>
      <c r="O22" s="41"/>
    </row>
    <row r="23" spans="1:19" x14ac:dyDescent="0.25">
      <c r="A23" s="70" t="s">
        <v>55</v>
      </c>
      <c r="B23" s="70"/>
      <c r="C23" s="73">
        <f>ROUND(C15+C20,5)</f>
        <v>0.10686</v>
      </c>
      <c r="D23" s="23"/>
      <c r="E23" s="10"/>
      <c r="F23" s="1"/>
      <c r="G23" s="1"/>
      <c r="H23" s="1"/>
      <c r="I23" s="1"/>
      <c r="J23" s="1"/>
    </row>
    <row r="24" spans="1:19" x14ac:dyDescent="0.25">
      <c r="A24" s="1"/>
      <c r="B24" s="1"/>
      <c r="C24" s="1"/>
      <c r="D24" s="1"/>
      <c r="E24" s="10"/>
      <c r="F24" s="1"/>
      <c r="G24" s="1"/>
      <c r="H24" s="1"/>
      <c r="I24" s="1"/>
      <c r="J24" s="1"/>
    </row>
    <row r="25" spans="1:19" x14ac:dyDescent="0.25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19" x14ac:dyDescent="0.25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19" ht="14.1" customHeight="1" x14ac:dyDescent="0.25">
      <c r="A27" s="8" t="s">
        <v>251</v>
      </c>
      <c r="B27" s="1"/>
      <c r="C27" s="1"/>
      <c r="D27" s="1"/>
      <c r="E27" s="1"/>
      <c r="F27" s="1"/>
      <c r="G27" s="1"/>
      <c r="H27" s="1"/>
      <c r="I27" s="1"/>
      <c r="J27" s="1"/>
    </row>
    <row r="28" spans="1:19" ht="14.1" customHeight="1" x14ac:dyDescent="0.25">
      <c r="A28" s="8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9" ht="14.1" customHeight="1" x14ac:dyDescent="0.25">
      <c r="A29" s="8" t="s">
        <v>248</v>
      </c>
      <c r="B29" s="1"/>
      <c r="C29" s="1"/>
      <c r="D29" s="1"/>
      <c r="E29" s="1"/>
      <c r="F29" s="1"/>
      <c r="G29" s="1"/>
      <c r="H29" s="1"/>
      <c r="I29" s="1"/>
      <c r="J29" s="1"/>
    </row>
    <row r="30" spans="1:19" ht="14.1" customHeight="1" x14ac:dyDescent="0.25">
      <c r="A30" s="8" t="s">
        <v>224</v>
      </c>
      <c r="B30" s="1"/>
      <c r="C30" s="1"/>
      <c r="D30" s="1"/>
      <c r="E30" s="1"/>
      <c r="F30" s="1"/>
      <c r="G30" s="10"/>
      <c r="H30" s="1"/>
      <c r="I30" s="1"/>
      <c r="J30" s="1"/>
    </row>
    <row r="31" spans="1:19" ht="14.1" customHeight="1" x14ac:dyDescent="0.25">
      <c r="A31" s="8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9" ht="14.1" customHeight="1" x14ac:dyDescent="0.25">
      <c r="A32" s="8" t="s">
        <v>252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4.1" customHeight="1" x14ac:dyDescent="0.25">
      <c r="A33" s="8" t="s">
        <v>40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</row>
  </sheetData>
  <pageMargins left="1.2" right="0" top="1.2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Support Only</vt:lpstr>
      <vt:lpstr>'Page 3'!Print_Area</vt:lpstr>
      <vt:lpstr>'Page 5'!Print_Area</vt:lpstr>
      <vt:lpstr>'Page 6'!Print_Area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Rea \ Vincent</cp:lastModifiedBy>
  <cp:lastPrinted>2021-04-12T14:25:22Z</cp:lastPrinted>
  <dcterms:created xsi:type="dcterms:W3CDTF">2011-12-01T21:06:42Z</dcterms:created>
  <dcterms:modified xsi:type="dcterms:W3CDTF">2021-07-08T18:03:47Z</dcterms:modified>
</cp:coreProperties>
</file>