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53C8E5C4-DCB6-4D8A-8260-E44BF58D2F29}" xr6:coauthVersionLast="46" xr6:coauthVersionMax="46" xr10:uidLastSave="{00000000-0000-0000-0000-000000000000}"/>
  <bookViews>
    <workbookView xWindow="-120" yWindow="-120" windowWidth="29040" windowHeight="15840" tabRatio="857" xr2:uid="{00000000-000D-0000-FFFF-FFFF00000000}"/>
  </bookViews>
  <sheets>
    <sheet name="WPC-3.--b" sheetId="8" r:id="rId1"/>
    <sheet name="WPC-3.--c" sheetId="9" r:id="rId2"/>
    <sheet name="WPC-3.--d" sheetId="10" r:id="rId3"/>
    <sheet name="WPC-3.--e" sheetId="39" r:id="rId4"/>
    <sheet name="WPC-3.--f" sheetId="12" r:id="rId5"/>
    <sheet name="WPC-3.--g" sheetId="13" r:id="rId6"/>
    <sheet name="WPC-3.--h" sheetId="33" r:id="rId7"/>
    <sheet name="WPC-3.--i" sheetId="34" r:id="rId8"/>
    <sheet name="WPC-3.--j" sheetId="38" r:id="rId9"/>
    <sheet name="INPUT" sheetId="20" r:id="rId10"/>
    <sheet name="INPUT Inflation Factor" sheetId="2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>
    <definedName name="\__">#REF!</definedName>
    <definedName name="\0">#REF!</definedName>
    <definedName name="\0_1">#N/A</definedName>
    <definedName name="\a">#REF!</definedName>
    <definedName name="\b">'[1]2000FASB'!#REF!</definedName>
    <definedName name="\c">'[2]RIP not used'!#REF!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[3]GlobalDates!$H$9</definedName>
    <definedName name="\f">'[2]RIP not used'!#REF!</definedName>
    <definedName name="\g">#REF!</definedName>
    <definedName name="\h">#REF!</definedName>
    <definedName name="\I">#REF!</definedName>
    <definedName name="\k">'[1]2000FASB'!#REF!</definedName>
    <definedName name="\l">'[1]2000FASB'!#REF!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[3]GlobalDates!$K$9</definedName>
    <definedName name="\q">#REF!</definedName>
    <definedName name="\q_1">#N/A</definedName>
    <definedName name="\r">'[1]2000FASB'!#REF!</definedName>
    <definedName name="\s">#REF!</definedName>
    <definedName name="\t">'[1]2000FASB'!#REF!</definedName>
    <definedName name="\V">#REF!</definedName>
    <definedName name="\x">'[4]Rate Calc'!#REF!</definedName>
    <definedName name="\y">'[4]Rate Calc'!#REF!</definedName>
    <definedName name="\z">'[4]Rate Calc'!#REF!</definedName>
    <definedName name="_">#REF!</definedName>
    <definedName name="_______________________________________________FIN03001">'[5]New g-p-08-401-save on this tab'!#REF!</definedName>
    <definedName name="______________________________________________FIN03001">'[5]New g-p-08-401-save on this tab'!#REF!</definedName>
    <definedName name="_____________________________________________FIN03001">'[5]New g-p-08-401-save on this tab'!#REF!</definedName>
    <definedName name="_____________________________________________NYR1">#REF!</definedName>
    <definedName name="_____________________________________________NYR2">#REF!</definedName>
    <definedName name="____________________________________________FIN03001">'[5]New g-p-08-401-save on this tab'!#REF!</definedName>
    <definedName name="____________________________________________NYR1">#REF!</definedName>
    <definedName name="____________________________________________NYR2">#REF!</definedName>
    <definedName name="___________________________________________FIN03001">'[5]New g-p-08-401-save on this tab'!#REF!</definedName>
    <definedName name="___________________________________________NYR1">#REF!</definedName>
    <definedName name="___________________________________________NYR2">#REF!</definedName>
    <definedName name="__________________________________________ALL2">'[4]Rate Calc'!#REF!</definedName>
    <definedName name="__________________________________________FIN03001">'[6]New g-p-08-401-save on this tab'!#REF!</definedName>
    <definedName name="__________________________________________NYR1">#REF!</definedName>
    <definedName name="__________________________________________NYR2">#REF!</definedName>
    <definedName name="_________________________________________ALL2">'[4]Rate Calc'!#REF!</definedName>
    <definedName name="_________________________________________FIN03001">'[5]New g-p-08-401-save on this tab'!#REF!</definedName>
    <definedName name="_________________________________________NYR1">#REF!</definedName>
    <definedName name="_________________________________________NYR2">#REF!</definedName>
    <definedName name="________________________________________ALL2">'[4]Rate Calc'!#REF!</definedName>
    <definedName name="________________________________________FIN03001">'[6]New g-p-08-401-save on this tab'!#REF!</definedName>
    <definedName name="________________________________________NYR1">#REF!</definedName>
    <definedName name="________________________________________NYR2">#REF!</definedName>
    <definedName name="_______________________________________ALL2">'[4]Rate Calc'!#REF!</definedName>
    <definedName name="_______________________________________FIN01001">#REF!</definedName>
    <definedName name="_______________________________________fin0101">#REF!</definedName>
    <definedName name="_______________________________________FIN03001">'[5]New g-p-08-401-save on this tab'!#REF!</definedName>
    <definedName name="_______________________________________NYR1">#REF!</definedName>
    <definedName name="_______________________________________NYR2">#REF!</definedName>
    <definedName name="______________________________________ALL2">'[4]Rate Calc'!#REF!</definedName>
    <definedName name="______________________________________FIN01001">#REF!</definedName>
    <definedName name="______________________________________fin0101">#REF!</definedName>
    <definedName name="______________________________________FIN03001">'[6]New g-p-08-401-save on this tab'!#REF!</definedName>
    <definedName name="______________________________________NYR1">#REF!</definedName>
    <definedName name="______________________________________NYR2">#REF!</definedName>
    <definedName name="_____________________________________ALL2">'[7]Rate Calc'!#REF!</definedName>
    <definedName name="_____________________________________FIN01001">#REF!</definedName>
    <definedName name="_____________________________________fin0101">#REF!</definedName>
    <definedName name="_____________________________________FIN03001">'[6]New g-p-08-401-save on this tab'!#REF!</definedName>
    <definedName name="_____________________________________NYR1">#REF!</definedName>
    <definedName name="_____________________________________NYR2">#REF!</definedName>
    <definedName name="____________________________________ALL2">'[4]Rate Calc'!#REF!</definedName>
    <definedName name="____________________________________FIN01001">#REF!</definedName>
    <definedName name="____________________________________fin0101">#REF!</definedName>
    <definedName name="____________________________________FIN03001">'[5]New g-p-08-401-save on this tab'!#REF!</definedName>
    <definedName name="____________________________________NYR1">#REF!</definedName>
    <definedName name="____________________________________NYR2">#REF!</definedName>
    <definedName name="___________________________________ALL2">'[4]Rate Calc'!#REF!</definedName>
    <definedName name="___________________________________FIN01001">#REF!</definedName>
    <definedName name="___________________________________fin0101">#REF!</definedName>
    <definedName name="___________________________________FIN03001">'[5]New g-p-08-401-save on this tab'!#REF!</definedName>
    <definedName name="___________________________________NYR1">#REF!</definedName>
    <definedName name="___________________________________NYR2">#REF!</definedName>
    <definedName name="__________________________________ALL2">'[4]Rate Calc'!#REF!</definedName>
    <definedName name="__________________________________FIN01001">#REF!</definedName>
    <definedName name="__________________________________fin0101">#REF!</definedName>
    <definedName name="__________________________________FIN03001">'[5]New g-p-08-401-save on this tab'!#REF!</definedName>
    <definedName name="__________________________________NYR1">#REF!</definedName>
    <definedName name="__________________________________NYR2">#REF!</definedName>
    <definedName name="_________________________________ALL2">'[7]Rate Calc'!#REF!</definedName>
    <definedName name="_________________________________FIN01001">#REF!</definedName>
    <definedName name="_________________________________fin0101">#REF!</definedName>
    <definedName name="_________________________________FIN03001">'[5]New g-p-08-401-save on this tab'!#REF!</definedName>
    <definedName name="_________________________________NYR1">#REF!</definedName>
    <definedName name="_________________________________NYR2">#REF!</definedName>
    <definedName name="________________________________ALL2">'[7]Rate Calc'!#REF!</definedName>
    <definedName name="________________________________FIN01001">#REF!</definedName>
    <definedName name="________________________________fin0101">#REF!</definedName>
    <definedName name="________________________________FIN03001">'[5]New g-p-08-401-save on this tab'!#REF!</definedName>
    <definedName name="________________________________NYR1">#REF!</definedName>
    <definedName name="________________________________NYR2">#REF!</definedName>
    <definedName name="_______________________________ALL2">'[4]Rate Calc'!#REF!</definedName>
    <definedName name="_______________________________FIN01001">#REF!</definedName>
    <definedName name="_______________________________fin0101">#REF!</definedName>
    <definedName name="_______________________________FIN03001">'[5]New g-p-08-401-save on this tab'!#REF!</definedName>
    <definedName name="_______________________________NYR1">#REF!</definedName>
    <definedName name="_______________________________NYR2">#REF!</definedName>
    <definedName name="______________________________ALL2">'[4]Rate Calc'!#REF!</definedName>
    <definedName name="______________________________FIN01001">#REF!</definedName>
    <definedName name="______________________________fin0101">#REF!</definedName>
    <definedName name="______________________________FIN03001">'[5]New g-p-08-401-save on this tab'!#REF!</definedName>
    <definedName name="______________________________NYR1">#REF!</definedName>
    <definedName name="______________________________NYR2">#REF!</definedName>
    <definedName name="_____________________________ALL2">'[7]Rate Calc'!#REF!</definedName>
    <definedName name="_____________________________FIN01001">#REF!</definedName>
    <definedName name="_____________________________fin0101">#REF!</definedName>
    <definedName name="_____________________________FIN03001">'[5]New g-p-08-401-save on this tab'!#REF!</definedName>
    <definedName name="_____________________________NYR1">#REF!</definedName>
    <definedName name="_____________________________NYR2">#REF!</definedName>
    <definedName name="____________________________ALL2">'[4]Rate Calc'!#REF!</definedName>
    <definedName name="____________________________FIN01001">#REF!</definedName>
    <definedName name="____________________________fin0101">#REF!</definedName>
    <definedName name="____________________________FIN03001">'[5]New g-p-08-401-save on this tab'!#REF!</definedName>
    <definedName name="____________________________NYR1">#REF!</definedName>
    <definedName name="____________________________NYR2">#REF!</definedName>
    <definedName name="___________________________ALL2">'[7]Rate Calc'!#REF!</definedName>
    <definedName name="___________________________FIN01001">#REF!</definedName>
    <definedName name="___________________________fin0101">#REF!</definedName>
    <definedName name="___________________________FIN03001">'[5]New g-p-08-401-save on this tab'!#REF!</definedName>
    <definedName name="___________________________NYR1">#REF!</definedName>
    <definedName name="___________________________NYR2">#REF!</definedName>
    <definedName name="__________________________ALL2">'[4]Rate Calc'!#REF!</definedName>
    <definedName name="__________________________FIN01001">#REF!</definedName>
    <definedName name="__________________________fin0101">#REF!</definedName>
    <definedName name="__________________________FIN03001">'[5]New g-p-08-401-save on this tab'!#REF!</definedName>
    <definedName name="__________________________NYR1">#REF!</definedName>
    <definedName name="__________________________NYR2">#REF!</definedName>
    <definedName name="_________________________ALL2">'[7]Rate Calc'!#REF!</definedName>
    <definedName name="_________________________FIN01001">#REF!</definedName>
    <definedName name="_________________________fin0101">#REF!</definedName>
    <definedName name="_________________________FIN03001">'[5]New g-p-08-401-save on this tab'!#REF!</definedName>
    <definedName name="_________________________NYR1">#REF!</definedName>
    <definedName name="_________________________NYR2">#REF!</definedName>
    <definedName name="_________________________row1">[8]tbbs!$A$1:$A$5</definedName>
    <definedName name="________________________ALL2">'[4]Rate Calc'!#REF!</definedName>
    <definedName name="________________________FIN01001">#REF!</definedName>
    <definedName name="________________________fin0101">#REF!</definedName>
    <definedName name="________________________FIN03001">'[5]New g-p-08-401-save on this tab'!#REF!</definedName>
    <definedName name="________________________NYR1">#REF!</definedName>
    <definedName name="________________________NYR2">#REF!</definedName>
    <definedName name="________________________row1">[9]tbbs!$A$1:$A$5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ALL2">'[4]Rate Calc'!#REF!</definedName>
    <definedName name="_______________________FIN01001">#REF!</definedName>
    <definedName name="_______________________fin0101">#REF!</definedName>
    <definedName name="_______________________FIN03001">'[5]New g-p-08-401-save on this tab'!#REF!</definedName>
    <definedName name="_______________________NYR1">#REF!</definedName>
    <definedName name="_______________________NYR2">#REF!</definedName>
    <definedName name="_______________________row1">[9]tbbs!$A$1:$A$5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ALL2">'[7]Rate Calc'!#REF!</definedName>
    <definedName name="______________________FIN01001">#REF!</definedName>
    <definedName name="______________________fin0101">#REF!</definedName>
    <definedName name="______________________FIN03001">'[5]New g-p-08-401-save on this tab'!#REF!</definedName>
    <definedName name="______________________NYR1">#REF!</definedName>
    <definedName name="______________________NYR2">#REF!</definedName>
    <definedName name="______________________row1">[10]tbbs!$A$1:$A$5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ALL2">'[7]Rate Calc'!#REF!</definedName>
    <definedName name="_____________________FIN01001">#REF!</definedName>
    <definedName name="_____________________fin0101">#REF!</definedName>
    <definedName name="_____________________FIN03001">'[5]New g-p-08-401-save on this tab'!#REF!</definedName>
    <definedName name="_____________________NYR1">#REF!</definedName>
    <definedName name="_____________________NYR2">#REF!</definedName>
    <definedName name="_____________________row1">[9]tbbs!$A$1:$A$5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ALL2">'[7]Rate Calc'!#REF!</definedName>
    <definedName name="____________________FIN01001">#REF!</definedName>
    <definedName name="____________________fin0101">#REF!</definedName>
    <definedName name="____________________FIN03001">'[5]New g-p-08-401-save on this tab'!#REF!</definedName>
    <definedName name="____________________NYR1">#REF!</definedName>
    <definedName name="____________________NYR2">#REF!</definedName>
    <definedName name="____________________row1">[10]tbbs!$A$1:$A$5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ALL2">'[7]Rate Calc'!#REF!</definedName>
    <definedName name="___________________FIN01001">#REF!</definedName>
    <definedName name="___________________fin0101">#REF!</definedName>
    <definedName name="___________________FIN03001">'[5]New g-p-08-401-save on this tab'!#REF!</definedName>
    <definedName name="___________________NYR1">#REF!</definedName>
    <definedName name="___________________NYR2">#REF!</definedName>
    <definedName name="___________________row1">[9]tbbs!$A$1:$A$5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ALL2">'[4]Rate Calc'!#REF!</definedName>
    <definedName name="__________________FIN01001">#REF!</definedName>
    <definedName name="__________________fin0101">#REF!</definedName>
    <definedName name="__________________FIN03001">'[5]New g-p-08-401-save on this tab'!#REF!</definedName>
    <definedName name="__________________NYR1">#REF!</definedName>
    <definedName name="__________________NYR2">#REF!</definedName>
    <definedName name="__________________row1">[9]tbbs!$A$1:$A$5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ALL2">'[7]Rate Calc'!#REF!</definedName>
    <definedName name="_________________FIN01001">#REF!</definedName>
    <definedName name="_________________fin0101">#REF!</definedName>
    <definedName name="_________________FIN03001">'[5]New g-p-08-401-save on this tab'!#REF!</definedName>
    <definedName name="_________________NYR1">#REF!</definedName>
    <definedName name="_________________NYR2">#REF!</definedName>
    <definedName name="_________________row1">[9]tbbs!$A$1:$A$5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ALL2">'[4]Rate Calc'!#REF!</definedName>
    <definedName name="________________FIN01001">#REF!</definedName>
    <definedName name="________________fin0101">#REF!</definedName>
    <definedName name="________________FIN03001">'[5]New g-p-08-401-save on this tab'!#REF!</definedName>
    <definedName name="________________NYR1">#REF!</definedName>
    <definedName name="________________NYR2">#REF!</definedName>
    <definedName name="________________row1">[9]tbbs!$A$1:$A$5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ALL2">'[4]Rate Calc'!#REF!</definedName>
    <definedName name="_______________FIN01001">#REF!</definedName>
    <definedName name="_______________fin0101">#REF!</definedName>
    <definedName name="_______________FIN03001">'[5]New g-p-08-401-save on this tab'!#REF!</definedName>
    <definedName name="_______________NYR1">#REF!</definedName>
    <definedName name="_______________NYR2">#REF!</definedName>
    <definedName name="_______________row1">[9]tbbs!$A$1:$A$5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ALL2">'[4]Rate Calc'!#REF!</definedName>
    <definedName name="______________FIN01001">#REF!</definedName>
    <definedName name="______________fin0101">#REF!</definedName>
    <definedName name="______________FIN03001">'[5]New g-p-08-401-save on this tab'!#REF!</definedName>
    <definedName name="______________NYR1">#REF!</definedName>
    <definedName name="______________NYR2">#REF!</definedName>
    <definedName name="______________row1">[9]tbbs!$A$1:$A$5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ALL2">'[7]Rate Calc'!#REF!</definedName>
    <definedName name="_____________FIN01001">#REF!</definedName>
    <definedName name="_____________fin0101">#REF!</definedName>
    <definedName name="_____________FIN03001">'[6]New g-p-08-401-save on this tab'!#REF!</definedName>
    <definedName name="_____________NYR1">#REF!</definedName>
    <definedName name="_____________NYR2">#REF!</definedName>
    <definedName name="_____________row1">[10]tbbs!$A$1:$A$5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ALL2">'[4]Rate Calc'!#REF!</definedName>
    <definedName name="____________FIN01001">#REF!</definedName>
    <definedName name="____________fin0101">#REF!</definedName>
    <definedName name="____________FIN03001">'[6]New g-p-08-401-save on this tab'!#REF!</definedName>
    <definedName name="____________NYR1">#REF!</definedName>
    <definedName name="____________NYR2">#REF!</definedName>
    <definedName name="____________pg1">'[11]Income Stmt wout C&amp;I'!$A$1:$P$83</definedName>
    <definedName name="____________pg2">'[11]Income Stmt wout C&amp;I'!$A$133:$M$143</definedName>
    <definedName name="____________row1">[8]tbbs!$A$1:$A$5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ALL2">'[4]Rate Calc'!#REF!</definedName>
    <definedName name="___________Fed410">'[12]Fed Page 4'!$F$106</definedName>
    <definedName name="___________Fed411">'[12]Fed Page 4'!$H$106</definedName>
    <definedName name="___________FIN01001">#REF!</definedName>
    <definedName name="___________fin0101">#REF!</definedName>
    <definedName name="___________FIN03001">'[6]New g-p-08-401-save on this tab'!#REF!</definedName>
    <definedName name="___________NYR1">#REF!</definedName>
    <definedName name="___________NYR2">#REF!</definedName>
    <definedName name="___________pg1">'[11]Income Stmt wout C&amp;I'!$A$1:$P$83</definedName>
    <definedName name="___________pg2">'[11]Income Stmt wout C&amp;I'!$A$133:$M$143</definedName>
    <definedName name="___________row1">[10]tbbs!$A$1:$A$5</definedName>
    <definedName name="___________St410">'[12]ST Page 4'!$F$102</definedName>
    <definedName name="___________St411">'[12]ST Page 4'!$H$102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ALL2">'[4]Rate Calc'!#REF!</definedName>
    <definedName name="__________Fed410">'[12]Fed Page 4'!$F$106</definedName>
    <definedName name="__________Fed411">'[12]Fed Page 4'!$H$106</definedName>
    <definedName name="__________FIN01001">#REF!</definedName>
    <definedName name="__________fin0101">#REF!</definedName>
    <definedName name="__________FIN03001">'[6]New g-p-08-401-save on this tab'!#REF!</definedName>
    <definedName name="__________NYR1">#REF!</definedName>
    <definedName name="__________NYR2">#REF!</definedName>
    <definedName name="__________pg1">'[11]Income Stmt wout C&amp;I'!$A$1:$P$83</definedName>
    <definedName name="__________pg2">'[11]Income Stmt wout C&amp;I'!$A$133:$M$143</definedName>
    <definedName name="__________row1">[13]tbbs!$A$1:$A$5</definedName>
    <definedName name="__________St410">'[12]ST Page 4'!$F$102</definedName>
    <definedName name="__________St411">'[12]ST Page 4'!$H$102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'[14]222'!#REF!</definedName>
    <definedName name="_________ALL2">'[4]Rate Calc'!#REF!</definedName>
    <definedName name="_________Fed410">'[12]Fed Page 4'!$F$106</definedName>
    <definedName name="_________Fed411">'[12]Fed Page 4'!$H$106</definedName>
    <definedName name="_________FIN01001">#REF!</definedName>
    <definedName name="_________fin0101">#REF!</definedName>
    <definedName name="_________FIN03001">'[6]New g-p-08-401-save on this tab'!#REF!</definedName>
    <definedName name="_________NYR1">#REF!</definedName>
    <definedName name="_________NYR2">#REF!</definedName>
    <definedName name="_________pg1">'[11]Income Stmt wout C&amp;I'!$A$1:$P$83</definedName>
    <definedName name="_________pg2">'[11]Income Stmt wout C&amp;I'!$A$133:$M$143</definedName>
    <definedName name="_________row1">[13]tbbs!$A$1:$A$5</definedName>
    <definedName name="_________St410">'[12]ST Page 4'!$F$102</definedName>
    <definedName name="_________St411">'[12]ST Page 4'!$H$102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'[14]222'!#REF!</definedName>
    <definedName name="________ALL2">'[4]Rate Calc'!#REF!</definedName>
    <definedName name="________FED410">[15]FedPage4!$F$106</definedName>
    <definedName name="________FED411">[15]FedPage4!$H$106</definedName>
    <definedName name="________FIN01001">#REF!</definedName>
    <definedName name="________fin0101">#REF!</definedName>
    <definedName name="________FIN03001">'[6]New g-p-08-401-save on this tab'!#REF!</definedName>
    <definedName name="________NYR1">#REF!</definedName>
    <definedName name="________NYR2">#REF!</definedName>
    <definedName name="________pg1">'[11]Income Stmt wout C&amp;I'!$A$1:$P$83</definedName>
    <definedName name="________pg2">'[11]Income Stmt wout C&amp;I'!$A$133:$M$143</definedName>
    <definedName name="________row1">[13]tbbs!$A$1:$A$5</definedName>
    <definedName name="________ST410">[15]STPage4!$F$102</definedName>
    <definedName name="________ST411">[15]STPage4!$H$102</definedName>
    <definedName name="________tax1">#REF!</definedName>
    <definedName name="________tax2">#REF!</definedName>
    <definedName name="________tax3">#REF!</definedName>
    <definedName name="________tax4">#REF!</definedName>
    <definedName name="_______223">'[14]222'!#REF!</definedName>
    <definedName name="_______ALL2">'[4]Rate Calc'!#REF!</definedName>
    <definedName name="_______Fed410">'[12]Fed Page 4'!$F$106</definedName>
    <definedName name="_______Fed411">'[12]Fed Page 4'!$H$106</definedName>
    <definedName name="_______FIN01001">#REF!</definedName>
    <definedName name="_______fin0101">#REF!</definedName>
    <definedName name="_______FIN03001">'[6]New g-p-08-401-save on this tab'!#REF!</definedName>
    <definedName name="_______NYR1">#REF!</definedName>
    <definedName name="_______NYR2">#REF!</definedName>
    <definedName name="_______pg1">'[11]Income Stmt wout C&amp;I'!$A$1:$P$83</definedName>
    <definedName name="_______pg2">'[11]Income Stmt wout C&amp;I'!$A$133:$M$143</definedName>
    <definedName name="_______row1">[13]tbbs!$A$1:$A$5</definedName>
    <definedName name="_______St410">'[12]ST Page 4'!$F$102</definedName>
    <definedName name="_______St411">'[12]ST Page 4'!$H$102</definedName>
    <definedName name="_______tax1">#REF!</definedName>
    <definedName name="_______tax2">#REF!</definedName>
    <definedName name="_______tax3">#REF!</definedName>
    <definedName name="_______tax4">#REF!</definedName>
    <definedName name="______223">'[14]222'!#REF!</definedName>
    <definedName name="______ALL2">'[4]Rate Calc'!#REF!</definedName>
    <definedName name="______FED410">[15]FedPage4!$F$106</definedName>
    <definedName name="______FED411">[15]FedPage4!$H$106</definedName>
    <definedName name="______FIN01001">#REF!</definedName>
    <definedName name="______fin0101">#REF!</definedName>
    <definedName name="______FIN03001">'[5]New g-p-08-401-save on this tab'!#REF!</definedName>
    <definedName name="______NYR1">#REF!</definedName>
    <definedName name="______NYR2">#REF!</definedName>
    <definedName name="______pg1">'[11]Income Stmt wout C&amp;I'!$A$1:$P$83</definedName>
    <definedName name="______pg2">'[11]Income Stmt wout C&amp;I'!$A$133:$M$143</definedName>
    <definedName name="______row1">[13]tbbs!$A$1:$A$5</definedName>
    <definedName name="______ST410">[15]STPage4!$F$102</definedName>
    <definedName name="______ST411">[15]STPage4!$H$102</definedName>
    <definedName name="______tax1">#REF!</definedName>
    <definedName name="______tax2">#REF!</definedName>
    <definedName name="______tax3">#REF!</definedName>
    <definedName name="______tax4">#REF!</definedName>
    <definedName name="_____223">'[14]222'!#REF!</definedName>
    <definedName name="_____ALL2">'[4]Rate Calc'!#REF!</definedName>
    <definedName name="_____FED410">[16]FedPage4!$F$106</definedName>
    <definedName name="_____FED411">[16]FedPage4!$H$106</definedName>
    <definedName name="_____FIN01001">#REF!</definedName>
    <definedName name="_____fin0101">#REF!</definedName>
    <definedName name="_____FIN03001">'[5]New g-p-08-401-save on this tab'!#REF!</definedName>
    <definedName name="_____NYR1">#REF!</definedName>
    <definedName name="_____NYR2">#REF!</definedName>
    <definedName name="_____pg1">'[11]Income Stmt wout C&amp;I'!$A$1:$P$83</definedName>
    <definedName name="_____pg2">'[11]Income Stmt wout C&amp;I'!$A$133:$M$143</definedName>
    <definedName name="_____row1">[13]tbbs!$A$1:$A$5</definedName>
    <definedName name="_____ST410">[16]STPage4!$F$102</definedName>
    <definedName name="_____ST411">[16]STPage4!$H$102</definedName>
    <definedName name="_____tax1">#REF!</definedName>
    <definedName name="_____tax2">#REF!</definedName>
    <definedName name="_____tax3">#REF!</definedName>
    <definedName name="_____tax4">#REF!</definedName>
    <definedName name="____223">'[14]222'!#REF!</definedName>
    <definedName name="____ALL2">'[4]Rate Calc'!#REF!</definedName>
    <definedName name="____FED410">[17]FedPage4!$F$106</definedName>
    <definedName name="____FED411">[17]FedPage4!$H$106</definedName>
    <definedName name="____FIN01001">#REF!</definedName>
    <definedName name="____fin0101">#REF!</definedName>
    <definedName name="____FIN03001">'[5]New g-p-08-401-save on this tab'!#REF!</definedName>
    <definedName name="____NYR1">#REF!</definedName>
    <definedName name="____NYR2">#REF!</definedName>
    <definedName name="____pg1">'[11]Income Stmt wout C&amp;I'!$A$1:$P$83</definedName>
    <definedName name="____pg2">'[11]Income Stmt wout C&amp;I'!$A$133:$M$143</definedName>
    <definedName name="____row1">[13]tbbs!$A$1:$A$5</definedName>
    <definedName name="____ST410">[17]STPage4!$F$102</definedName>
    <definedName name="____ST411">[17]STPage4!$H$102</definedName>
    <definedName name="____tax1">#REF!</definedName>
    <definedName name="____tax2">#REF!</definedName>
    <definedName name="____tax3">#REF!</definedName>
    <definedName name="____tax4">#REF!</definedName>
    <definedName name="___223">'[14]222'!#REF!</definedName>
    <definedName name="___ALL2">'[4]Rate Calc'!#REF!</definedName>
    <definedName name="___FED410">[18]FedPage4!$F$106</definedName>
    <definedName name="___FED411">[18]FedPage4!$H$106</definedName>
    <definedName name="___FIN01001">#REF!</definedName>
    <definedName name="___fin0101">#REF!</definedName>
    <definedName name="___FIN03001">'[5]New g-p-08-401-save on this tab'!#REF!</definedName>
    <definedName name="___NYR1">#REF!</definedName>
    <definedName name="___NYR2">#REF!</definedName>
    <definedName name="___pg1">'[11]Income Stmt wout C&amp;I'!$A$1:$P$83</definedName>
    <definedName name="___pg2">'[11]Income Stmt wout C&amp;I'!$A$133:$M$143</definedName>
    <definedName name="___row1">[13]tbbs!$A$1:$A$5</definedName>
    <definedName name="___ST410">[18]STPage4!$F$102</definedName>
    <definedName name="___ST411">[18]STPage4!$H$102</definedName>
    <definedName name="___tax1">#REF!</definedName>
    <definedName name="___tax2">#REF!</definedName>
    <definedName name="___tax3">#REF!</definedName>
    <definedName name="___tax4">#REF!</definedName>
    <definedName name="__123Graph_A" hidden="1">#REF!</definedName>
    <definedName name="__123Graph_ARES_02" hidden="1">[19]L!$S$47:$S$58</definedName>
    <definedName name="__123Graph_B" hidden="1">#REF!</definedName>
    <definedName name="__123Graph_BRES_02" hidden="1">[19]L!$T$47:$T$58</definedName>
    <definedName name="__123Graph_C" hidden="1">'[20]Deferred SIT'!#REF!</definedName>
    <definedName name="__123Graph_D" hidden="1">'[20]Deferred SIT'!#REF!</definedName>
    <definedName name="__123Graph_E" hidden="1">'[20]Deferred SIT'!#REF!</definedName>
    <definedName name="__123Graph_F" hidden="1">[21]A!$H$34:$H$63</definedName>
    <definedName name="__123Graph_X" hidden="1">[21]A!$B$34:$B$63</definedName>
    <definedName name="__123Graph_XRES_02" hidden="1">[19]L!$R$47:$R$58</definedName>
    <definedName name="__223">'[14]222'!#REF!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'[7]Rate Calc'!#REF!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'[22]Fed Page 4'!$F$106</definedName>
    <definedName name="__Fed411">'[22]Fed Page 4'!$H$106</definedName>
    <definedName name="__FIN01001">#REF!</definedName>
    <definedName name="__fin0101">#REF!</definedName>
    <definedName name="__FIN03001">'[5]New g-p-08-401-save on this tab'!#REF!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NYR1">#REF!</definedName>
    <definedName name="__NYR2">#REF!</definedName>
    <definedName name="__pg1">'[23]Income Stmt wout C&amp;I'!$A$1:$P$83</definedName>
    <definedName name="__pg2">'[23]Income Stmt wout C&amp;I'!$A$133:$M$143</definedName>
    <definedName name="__row1">[13]tbbs!$A$1:$A$5</definedName>
    <definedName name="__SCH10">'[24]Rev Def Sum'!#REF!</definedName>
    <definedName name="__sch17">#REF!</definedName>
    <definedName name="__SCH33">'[25]SCHEDULE 33 A REV.'!$A$1:$H$67</definedName>
    <definedName name="__SCH6">#N/A</definedName>
    <definedName name="__St410">'[22]ST Page 4'!$F$102</definedName>
    <definedName name="__St411">'[22]ST Page 4'!$H$102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07082010BudgetQueryOfAdditions">#REF!</definedName>
    <definedName name="_1_223">'[14]222'!#REF!</definedName>
    <definedName name="_10TAXPROP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FRANCTAX">#REF!</definedName>
    <definedName name="_13TAXFED">#REF!</definedName>
    <definedName name="_14DEBTINTEREST">#REF!</definedName>
    <definedName name="_15_223">'[14]222'!#REF!</definedName>
    <definedName name="_171">#REF!</definedName>
    <definedName name="_186">'[26]236-0011'!#REF!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QTR">#REF!</definedName>
    <definedName name="_1QTR_PROPANE">#REF!</definedName>
    <definedName name="_2_223">'[14]222'!#REF!</definedName>
    <definedName name="_2_SUMMARY">#REF!</definedName>
    <definedName name="_2_SUMMARY10">#REF!</definedName>
    <definedName name="_2000">#REF!</definedName>
    <definedName name="_2003">#REF!</definedName>
    <definedName name="_223">'[14]222'!#REF!</definedName>
    <definedName name="_23_223">'[14]222'!#REF!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82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'[27]Exh 102 Pg 4'!#REF!</definedName>
    <definedName name="_adj4">'[28]Ex 3, Pg 10'!#REF!</definedName>
    <definedName name="_ADJ44">'[29]Exh 2 Pg 4'!#REF!</definedName>
    <definedName name="_ADJ48">#REF!</definedName>
    <definedName name="_ADJ49">#REF!</definedName>
    <definedName name="_ADJ51">#REF!</definedName>
    <definedName name="_ALL2">'[4]Rate Calc'!#REF!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>#REF!</definedName>
    <definedName name="_BRANCH_\H_">#REF!</definedName>
    <definedName name="_BRANCH_\S_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hidden="1">#REF!</definedName>
    <definedName name="_DOWN_2_">#REF!</definedName>
    <definedName name="_DOWN_5_">#REF!</definedName>
    <definedName name="_DOWN_7__UP_1_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ED410">[30]FedPage4!$F$106</definedName>
    <definedName name="_FED411">[30]FedPage4!$H$106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6" hidden="1">'WPC-3.--h'!$B$485:$Q$543</definedName>
    <definedName name="_FIN01001">#REF!</definedName>
    <definedName name="_fin0101">#REF!</definedName>
    <definedName name="_FIN03001">'[5]New g-p-08-401-save on this tab'!#REF!</definedName>
    <definedName name="_FS_?__">'[31]Journal Entries'!#REF!</definedName>
    <definedName name="_FS_ESC_3_X_\TA">'[32]E-2'!#REF!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'[31]Journal Entries'!#REF!</definedName>
    <definedName name="_GOTO_AB211_">#REF!</definedName>
    <definedName name="_GOTO_AB221_">#REF!</definedName>
    <definedName name="_GOTO_AB221__DO">'[31]Journal Entries'!#REF!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'[32]E-2'!#REF!</definedName>
    <definedName name="_HOME__FS_ESC_3">'[32]E-2'!#REF!</definedName>
    <definedName name="_HOME__GOTO_AA1">'[31]Journal Entries'!#REF!</definedName>
    <definedName name="_HOME__GOTO_AA2">#REF!</definedName>
    <definedName name="_Key1" hidden="1">#REF!</definedName>
    <definedName name="_Key2" hidden="1">#REF!</definedName>
    <definedName name="_LEFT_1__WTB_">#REF!</definedName>
    <definedName name="_LEFT_2__DOWN_2">#REF!</definedName>
    <definedName name="_LEFT_2__WTB_">'[31]Journal Entries'!#REF!</definedName>
    <definedName name="_LEFT_5_">#REF!</definedName>
    <definedName name="_MENUBRANCH_MEN">#REF!</definedName>
    <definedName name="_min1">[33]Sheet1!$D$310</definedName>
    <definedName name="_min10">[33]Sheet1!$AX$308</definedName>
    <definedName name="_min11">[33]Sheet1!$AT$308</definedName>
    <definedName name="_min12">[33]Sheet1!$AV$308</definedName>
    <definedName name="_min13">[33]Sheet1!$AZ$308</definedName>
    <definedName name="_min14">[33]Sheet1!$BB$308</definedName>
    <definedName name="_min15">[33]Sheet1!$BD$308</definedName>
    <definedName name="_min16">[33]Sheet1!$BF$308</definedName>
    <definedName name="_min17">[33]Sheet1!$BL$308</definedName>
    <definedName name="_min18">[33]Sheet1!$BN$308</definedName>
    <definedName name="_min2">[33]Sheet1!$F$308</definedName>
    <definedName name="_min3">[33]Sheet1!$H$308</definedName>
    <definedName name="_min4">[33]Sheet1!$J$308</definedName>
    <definedName name="_min5">[33]Sheet1!$T$308</definedName>
    <definedName name="_min6">[33]Sheet1!$V$308</definedName>
    <definedName name="_min7">[33]Sheet1!$X$308</definedName>
    <definedName name="_min8">[33]Sheet1!$Z$308</definedName>
    <definedName name="_min9">[33]Sheet1!$AR$308</definedName>
    <definedName name="_NYR1">#REF!</definedName>
    <definedName name="_NYR2">'[34]COH Changes'!#REF!</definedName>
    <definedName name="_Order1" hidden="1">0</definedName>
    <definedName name="_Order1_1" hidden="1">0</definedName>
    <definedName name="_Order2" hidden="1">255</definedName>
    <definedName name="_P">'[35]82-93 ACRS-MACRS'!#REF!</definedName>
    <definedName name="_pg1">'[11]Income Stmt wout C&amp;I'!$A$1:$P$83</definedName>
    <definedName name="_pg2">'[11]Income Stmt wout C&amp;I'!$A$133:$M$143</definedName>
    <definedName name="_PRCRSA148..O17">'[32]E-2'!#REF!</definedName>
    <definedName name="_PRCRSAC1..AK46">#REF!</definedName>
    <definedName name="_PRCRSO1..Y60_G">#REF!</definedName>
    <definedName name="_PRCRSQ148..AE1">'[32]E-2'!#REF!</definedName>
    <definedName name="_QYY">'[31]Journal Entries'!#REF!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'[31]Journal Entries'!#REF!</definedName>
    <definedName name="_RIGHT_14_">#REF!</definedName>
    <definedName name="_RIGHT_2__UP_2_">#REF!</definedName>
    <definedName name="_RIGHT_6__">'[31]Journal Entries'!#REF!</definedName>
    <definedName name="_row1">[13]tbbs!$A$1:$A$5</definedName>
    <definedName name="_S">#REF!</definedName>
    <definedName name="_sam1">#REF!</definedName>
    <definedName name="_SCH10">'[36]Rev Def Sum'!#REF!</definedName>
    <definedName name="_sch17">#REF!</definedName>
    <definedName name="_SCH33">'[25]SCHEDULE 33 A REV.'!$A$1:$H$67</definedName>
    <definedName name="_SCH6">#N/A</definedName>
    <definedName name="_Sort" hidden="1">[37]CMDRESRV!#REF!</definedName>
    <definedName name="_ss1">#REF!</definedName>
    <definedName name="_ST410">[30]STPage4!$F$102</definedName>
    <definedName name="_ST411">[30]STPage4!$H$102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UP_6_">#REF!</definedName>
    <definedName name="_WIT1">[38]LOGO!$E$15</definedName>
    <definedName name="_WIT6">[38]LOGO!$E$20</definedName>
    <definedName name="_WTB">#REF!</definedName>
    <definedName name="_WTC">#REF!</definedName>
    <definedName name="_WTC_">#REF!</definedName>
    <definedName name="_WTC__BRANCH_\I">'[31]Journal Entries'!#REF!</definedName>
    <definedName name="_WTC__GOTO_A65_">#REF!</definedName>
    <definedName name="_WTC__GOTO_AA21">#REF!</definedName>
    <definedName name="_WTC__GOTO_AB16">'[31]Journal Entries'!#REF!</definedName>
    <definedName name="_WTC__GOTO_AB21">#REF!</definedName>
    <definedName name="_WTC__GOTO_AB22">#REF!</definedName>
    <definedName name="_WTC__GOTO_M111">#REF!</definedName>
    <definedName name="_WTC__GOTO_M50_">'[31]Journal Entries'!#REF!</definedName>
    <definedName name="_WTC__GOTO_MSG_">#REF!</definedName>
    <definedName name="_WTC__HOME_">'[31]Journal Entries'!#REF!</definedName>
    <definedName name="_WTC__HOME__GOT">#REF!</definedName>
    <definedName name="_WTC__PF_?__">'[31]Journal Entries'!#REF!</definedName>
    <definedName name="_WTC__PF_R">'[31]Journal Entries'!#REF!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localSheetId="9" hidden="1">{"'Server Configuration'!$A$1:$DB$281"}</definedName>
    <definedName name="a" localSheetId="10" hidden="1">{"'Server Configuration'!$A$1:$DB$281"}</definedName>
    <definedName name="a" localSheetId="1" hidden="1">{"'Server Configuration'!$A$1:$DB$281"}</definedName>
    <definedName name="a" localSheetId="2" hidden="1">{"'Server Configuration'!$A$1:$DB$281"}</definedName>
    <definedName name="a" localSheetId="3" hidden="1">{"'Server Configuration'!$A$1:$DB$281"}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A">'[39]2000FASB'!#REF!</definedName>
    <definedName name="above">OFFSET(!A1,-1,0)</definedName>
    <definedName name="AccessDatabase" hidden="1">"W:\DF\NISource\Studies\nipsco\Normalization Electric Merchant.mdb"</definedName>
    <definedName name="Accounts_Receivable">#REF!</definedName>
    <definedName name="ACCRUE">#REF!</definedName>
    <definedName name="ACCT106">#REF!</definedName>
    <definedName name="ACCT495">#REF!</definedName>
    <definedName name="ACCT904">#REF!</definedName>
    <definedName name="acctXref">#REF!</definedName>
    <definedName name="ACE">#REF!</definedName>
    <definedName name="ActDef">'[40]Act and Proj Index'!$C$2:$E$265</definedName>
    <definedName name="Actinput">[41]Source_KLO012A!$L$7:$M$14</definedName>
    <definedName name="Active">[42]Inputs!$B$4</definedName>
    <definedName name="ACTUAL">#REF!</definedName>
    <definedName name="ACTUAL_VOL">#REF!</definedName>
    <definedName name="actual3">#REF!</definedName>
    <definedName name="Actuals_3and9">#REF!</definedName>
    <definedName name="actuals5">#REF!</definedName>
    <definedName name="Actuals9">#REF!</definedName>
    <definedName name="Adams">[43]Tapes1st!#REF!</definedName>
    <definedName name="ADDBACK">[44]Page3!$D$38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'[45]Sch5-3'!#REF!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[46]Sch1!$K$1</definedName>
    <definedName name="ADJSUM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>[47]Sheet1!#REF!</definedName>
    <definedName name="AGENCY_GASCOSTS">#REF!</definedName>
    <definedName name="AGENCY_HISTORY">#REF!</definedName>
    <definedName name="AGENCY_TRANSP">#REF!</definedName>
    <definedName name="ahahahahaha" localSheetId="9" hidden="1">{"'Server Configuration'!$A$1:$DB$281"}</definedName>
    <definedName name="ahahahahaha" localSheetId="10" hidden="1">{"'Server Configuration'!$A$1:$DB$281"}</definedName>
    <definedName name="ahahahahaha" localSheetId="1" hidden="1">{"'Server Configuration'!$A$1:$DB$281"}</definedName>
    <definedName name="ahahahahaha" localSheetId="2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'[48]L Graph (Data)'!$A$6:$DS$21</definedName>
    <definedName name="Ainputvol">'[49]L Graph (Data)'!$A$6:$DS$17</definedName>
    <definedName name="ali" hidden="1">{"'Server Configuration'!$A$1:$DB$281"}</definedName>
    <definedName name="ALL">#REF!</definedName>
    <definedName name="AllData">OFFSET('[50]SLCs Due &amp; Recd'!$A$11,0,0,COUNTA('[50]SLCs Due &amp; Recd'!$B$1:$B$65536),COUNTA('[50]SLCs Due &amp; Recd'!$A$11:$IV$11))</definedName>
    <definedName name="ALLOC">#REF!</definedName>
    <definedName name="Alloc_87">#REF!</definedName>
    <definedName name="Alloc_HW">#REF!</definedName>
    <definedName name="Alloc_Life">#REF!</definedName>
    <definedName name="Alloc_Med">#REF!</definedName>
    <definedName name="Alloc_SERP">#REF!</definedName>
    <definedName name="alloctable">[51]ALLOCATIONS!$A$10:$I$31</definedName>
    <definedName name="ALLPAGES">#REF!</definedName>
    <definedName name="AMOUNT1">#REF!</definedName>
    <definedName name="AMOUNT2">#REF!</definedName>
    <definedName name="Amount45">[52]page4!$N$6+[52]page4!$N$11+[52]page4!$N$16+[52]page4!$N$21+[52]page4!$N$26+[52]page4!$N$31+[52]page4!$N$36+[52]page4!$N$41+[52]page4!$N$46+[52]page5!$N$6+[52]page5!$N$11+[52]page5!$N$16+[52]page5!$N$21+[52]page5!$N$26+[52]page5!$N$31+[52]page5!$N$36+[52]page5!$N$41+[52]page5!$N$46</definedName>
    <definedName name="Amount67">[52]page6!$N$6+[52]page6!$N$11+[52]page6!$N$16+[52]page6!$N$21+[52]page6!$N$26+[52]page6!$N$31+[52]page6!$N$36+[52]page6!$N$41+[52]page6!$N$46+[52]page7!$N$6+[52]page7!$N$11+[52]page7!$N$16+[52]page7!$N$21+[52]page7!$N$26+[52]page7!$N$31+[52]page7!$N$36+[52]page7!$N$41+[52]page7!$N$46</definedName>
    <definedName name="Amount8">[52]page8!$N$6+[52]page8!$N$11+[52]page8!$N$16+[52]page8!$N$21+[52]page8!$N$26+[52]page8!$N$31+[52]page8!$N$36+[52]page8!$N$41+[52]page8!$N$46</definedName>
    <definedName name="ANGINC">#REF!</definedName>
    <definedName name="ANNPCT">#REF!</definedName>
    <definedName name="ANNPCTANG">#REF!</definedName>
    <definedName name="Application_Fees">[42]Inputs!$B$50</definedName>
    <definedName name="ar">#REF!</definedName>
    <definedName name="ar_1">#REF!</definedName>
    <definedName name="arc">#REF!</definedName>
    <definedName name="arc_1">#REF!</definedName>
    <definedName name="arnt">#REF!</definedName>
    <definedName name="arnt_1">#REF!</definedName>
    <definedName name="art">#REF!</definedName>
    <definedName name="art_1">#REF!</definedName>
    <definedName name="ASD">#REF!</definedName>
    <definedName name="AuditIncomeStmt">#REF!</definedName>
    <definedName name="AUG_DEC">[53]data!#REF!:[53]data!#REF!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[54]EXH10!$A$1:$J$47</definedName>
    <definedName name="Avg_Mo_pmt">[42]Inputs!$B$7</definedName>
    <definedName name="AVGrate">'[55]AVG FXrates'!$B$4:$F$47</definedName>
    <definedName name="b" localSheetId="9" hidden="1">{"'Server Configuration'!$A$1:$DB$281"}</definedName>
    <definedName name="b" localSheetId="10" hidden="1">{"'Server Configuration'!$A$1:$DB$281"}</definedName>
    <definedName name="b" localSheetId="1" hidden="1">{"'Server Configuration'!$A$1:$DB$281"}</definedName>
    <definedName name="b" localSheetId="2" hidden="1">{"'Server Configuration'!$A$1:$DB$281"}</definedName>
    <definedName name="b" localSheetId="3" hidden="1">{"'Server Configuration'!$A$1:$DB$281"}</definedName>
    <definedName name="b" hidden="1">{"'Server Configuration'!$A$1:$DB$281"}</definedName>
    <definedName name="b_1" hidden="1">{"'Server Configuration'!$A$1:$DB$281"}</definedName>
    <definedName name="bad_debt">#REF!</definedName>
    <definedName name="Bank">[56]Input!#REF!</definedName>
    <definedName name="base">'[57]Index A'!$C$16</definedName>
    <definedName name="Baseline">#REF!</definedName>
    <definedName name="BatchIDMaster">#REF!</definedName>
    <definedName name="BB">'[39]2000FASB'!#REF!</definedName>
    <definedName name="bdate">'[58]Oper Rev&amp;Exp by Accts C2.1A'!$A$4</definedName>
    <definedName name="Beg_Bal">#REF!</definedName>
    <definedName name="below">OFFSET(!A1,1,0)</definedName>
    <definedName name="BenefitAdj">[59]SCH_C3.17!$P$49</definedName>
    <definedName name="BENEFITS">#REF!</definedName>
    <definedName name="Binputrusum">'[48]L Graph (Data)'!$A$97:$DS$109</definedName>
    <definedName name="binputsum">'[49]L Graph (Data)'!$A$19:$DS$29</definedName>
    <definedName name="binputsumru">'[60]L Graph (Data)'!$A$91:$DS$105</definedName>
    <definedName name="binputvol">'[60]L Graph (Data)'!$A$21:$DS$34</definedName>
    <definedName name="BK_DEPR">#REF!</definedName>
    <definedName name="blip" localSheetId="9" hidden="1">{"'Server Configuration'!$A$1:$DB$281"}</definedName>
    <definedName name="blip" localSheetId="10" hidden="1">{"'Server Configuration'!$A$1:$DB$281"}</definedName>
    <definedName name="blip" localSheetId="1" hidden="1">{"'Server Configuration'!$A$1:$DB$281"}</definedName>
    <definedName name="blip" localSheetId="2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[61]Assumptions!$J$8:$J$21</definedName>
    <definedName name="BOB">#REF!</definedName>
    <definedName name="bonus">'[62]Variable Assumptions'!$B$21</definedName>
    <definedName name="BOOK1">'[34]COH Changes'!#REF!</definedName>
    <definedName name="BOOK2">#REF!</definedName>
    <definedName name="BOOK3">'[34]COH Changes'!#REF!</definedName>
    <definedName name="BOOK4">'[34]COH Changes'!#REF!</definedName>
    <definedName name="BOOK5">'[34]COH Changes'!#REF!</definedName>
    <definedName name="BOOK6">'[34]COH Changes'!#REF!</definedName>
    <definedName name="BOOK7">[34]CGV!#REF!</definedName>
    <definedName name="BORDER">#REF!</definedName>
    <definedName name="boxes">#REF!</definedName>
    <definedName name="BRAB219..AB220_">#REF!</definedName>
    <definedName name="BREAK">[34]BSG!#REF!</definedName>
    <definedName name="BREAK1">[34]BSG!#REF!</definedName>
    <definedName name="BREAK2">[34]BSG!#REF!</definedName>
    <definedName name="BREAK3">[34]BSG!#REF!</definedName>
    <definedName name="BREAK4">[34]BSG!#REF!</definedName>
    <definedName name="BREAK5">[34]BSG!#REF!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[63]Input!$B$11</definedName>
    <definedName name="bu_name">'[62]Variable Assumptions'!$A$1</definedName>
    <definedName name="Budget">'[64]Dec Monthly Update_5&amp;7'!#REF!</definedName>
    <definedName name="bullshit">'[65]01 EXTENSION'!$A$6:$F$97</definedName>
    <definedName name="bun">#REF!</definedName>
    <definedName name="Button_1">"Normalization_Electric_Merchant_Public_Auth_List"</definedName>
    <definedName name="button_area_1">#REF!</definedName>
    <definedName name="ByTower">#REF!</definedName>
    <definedName name="CALDEN">#REF!</definedName>
    <definedName name="Cap_Structure">#REF!</definedName>
    <definedName name="case">'[57]B-1 p.1 Summary (Base)'!$A$2</definedName>
    <definedName name="CC">'[39]2000FASB'!#REF!</definedName>
    <definedName name="CCCfeeadj">'[49]L Graph (Data)'!$A$410:$DS$457</definedName>
    <definedName name="CCCvoladj">'[49]L Graph (Data)'!$A$359:$DS$406</definedName>
    <definedName name="CCT">#REF!</definedName>
    <definedName name="celltips_area">#REF!</definedName>
    <definedName name="Central_Call_Handling_Charge">'[66]Router Configuration'!$S$1</definedName>
    <definedName name="CH_COS">#REF!</definedName>
    <definedName name="chance">[67]Sheet8!$L$2:$L$263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'[48]L Graph (Data)'!$A$41:$IV$56</definedName>
    <definedName name="Cinputvol">'[60]L Graph (Data)'!$A$38:$DS$51</definedName>
    <definedName name="Clarification">#REF!</definedName>
    <definedName name="CO">#REF!</definedName>
    <definedName name="COA">[68]Chart!$B$2:$C$185</definedName>
    <definedName name="col">#REF!</definedName>
    <definedName name="COLUMBIA_GAS_OF_OHIO__INC.">#REF!</definedName>
    <definedName name="COLUMN1">#REF!</definedName>
    <definedName name="COLUMN2">#REF!</definedName>
    <definedName name="COMBINE">[53]A!#REF!</definedName>
    <definedName name="CommCodeFamilyCodeTbl">#REF!</definedName>
    <definedName name="CommCodeMaster">#REF!</definedName>
    <definedName name="Commodity">[56]Input!$C$10</definedName>
    <definedName name="CommResTbl">#REF!</definedName>
    <definedName name="CompACEData">#REF!</definedName>
    <definedName name="Companies">#REF!</definedName>
    <definedName name="Company">[69]Var!$C$10</definedName>
    <definedName name="Company_Group">#REF!</definedName>
    <definedName name="Company_Name">#REF!</definedName>
    <definedName name="CompanyCodeMaster">#REF!</definedName>
    <definedName name="CompanyName">'[14]Title Page'!$A$22</definedName>
    <definedName name="COMPARE">'[34]COH Changes'!#REF!</definedName>
    <definedName name="COMPARE1">#REF!</definedName>
    <definedName name="COMPARE2">'[34]COH Changes'!#REF!</definedName>
    <definedName name="COMPARE3">'[34]COH Changes'!#REF!</definedName>
    <definedName name="COMPARE4">'[34]COH Changes'!#REF!</definedName>
    <definedName name="COMPARE5">'[34]COH Changes'!#REF!</definedName>
    <definedName name="CompCodeCompGroupTbl">#REF!</definedName>
    <definedName name="CompGroupCompCodeTbl">#REF!</definedName>
    <definedName name="COMRANGE">#REF!</definedName>
    <definedName name="COMROWS">#REF!</definedName>
    <definedName name="coname">[46]Sch1!$A$2</definedName>
    <definedName name="CONS_LEFT">[70]Upload!#REF!</definedName>
    <definedName name="CONS_TOP">[70]Upload!#REF!</definedName>
    <definedName name="CONSOLIDATED">[70]Upload!#REF!</definedName>
    <definedName name="CONTENTS">#REF!</definedName>
    <definedName name="ContInput">[71]Contingency!$B$17:$I$17</definedName>
    <definedName name="COPY">'[34]COH Changes'!#REF!</definedName>
    <definedName name="CORP">#REF!</definedName>
    <definedName name="CountyTable">[43]Tapes1st!#REF!</definedName>
    <definedName name="CoverDate">[69]Cover!$C$5</definedName>
    <definedName name="CPG">#REF!</definedName>
    <definedName name="CR_RANGE">'[72]27a'!#REF!</definedName>
    <definedName name="crap" hidden="1">#REF!</definedName>
    <definedName name="_xlnm.Criteria">'[72]27a'!#REF!</definedName>
    <definedName name="Criteria_MI">'[72]27a'!#REF!</definedName>
    <definedName name="Criteria_mI2">'[2]RIP not used'!$A$3011:$H$3011</definedName>
    <definedName name="Criticality">#REF!</definedName>
    <definedName name="Cum_Int">#REF!</definedName>
    <definedName name="curr_cust_pmts">'[42]Payment Calculation'!$C$24</definedName>
    <definedName name="current">#REF!</definedName>
    <definedName name="Current_Assets">#REF!</definedName>
    <definedName name="Current_Liabilities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'[36]Rev Def Sum'!#REF!</definedName>
    <definedName name="CWC_12_96">#REF!</definedName>
    <definedName name="CWC_12_97">#REF!</definedName>
    <definedName name="CWC_9_97">#REF!</definedName>
    <definedName name="CYR">'[34]COH Changes'!#REF!</definedName>
    <definedName name="CYR_DEP">[34]BSG!#REF!</definedName>
    <definedName name="CYR_P">[34]BSG!#REF!</definedName>
    <definedName name="d">[73]Assumptions!$F$7</definedName>
    <definedName name="d_1">#REF!</definedName>
    <definedName name="D_2">{"'Server Configuration'!$A$1:$DB$281"}</definedName>
    <definedName name="d_opeb">#REF!</definedName>
    <definedName name="da">{"'Server Configuration'!$A$1:$DB$281"}</definedName>
    <definedName name="da_1">{"'Server Configuration'!$A$1:$DB$281"}</definedName>
    <definedName name="dad" hidden="1">{#N/A,#N/A,FALSE,"Model";#N/A,#N/A,FALSE,"CapitalCosts"}</definedName>
    <definedName name="Data">#REF!</definedName>
    <definedName name="Data.All">OFFSET([74]Data!$B$2,0,0,COUNTA([74]Data!$H$1:$H$65536),16)</definedName>
    <definedName name="DATA.GF">OFFSET('[74]Data-GF'!$B$2,0,0,COUNTA('[74]Data-GF'!$G$1:$G$65536),9)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EstimateActuals">#REF!</definedName>
    <definedName name="DATE">'[75]Sept YTD TB G'!#REF!</definedName>
    <definedName name="dateb">'[57]B-1 p.1 Summary (Base)'!$A$4</definedName>
    <definedName name="DateCertain">[59]LOGO!$D$25</definedName>
    <definedName name="datef">'[57]B-1 p.2 Summary (Forecast)'!$A$4</definedName>
    <definedName name="DAVE">'[32]E-2'!#REF!</definedName>
    <definedName name="dbf">#REF!</definedName>
    <definedName name="dbf_opeb">#REF!</definedName>
    <definedName name="DC">[45]Sch2!#REF!</definedName>
    <definedName name="DD">'[39]2000FASB'!#REF!</definedName>
    <definedName name="DEBT">[76]RORB!$B$2:$F$24</definedName>
    <definedName name="DEF_LEFT">[70]Upload!#REF!</definedName>
    <definedName name="DEF_TOP">[70]Upload!#REF!</definedName>
    <definedName name="DEFERRED">[70]Upload!#REF!</definedName>
    <definedName name="Depcat2">'[40]Dept Index'!$C$3:$E$32</definedName>
    <definedName name="DEPPROD51">#REF!</definedName>
    <definedName name="DEPR">#REF!</definedName>
    <definedName name="Deprate">[77]Deprate!$A:$IV</definedName>
    <definedName name="dept">[78]Index!$K$2:$U$191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tailbalsht">#REF!</definedName>
    <definedName name="dflt1">'[79]Customize Your Invoice'!$E$22</definedName>
    <definedName name="dflt4">'[79]Customize Your Invoice'!$E$26</definedName>
    <definedName name="dflt5">'[79]Customize Your Invoice'!$E$27</definedName>
    <definedName name="dflt6">'[79]Customize Your Invoice'!$D$28</definedName>
    <definedName name="dfuture">#REF!</definedName>
    <definedName name="DIFF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play_area_2">#REF!</definedName>
    <definedName name="DISTINC">#REF!</definedName>
    <definedName name="DOIT">[53]A!#REF!</definedName>
    <definedName name="dpo">#REF!</definedName>
    <definedName name="dso">#REF!</definedName>
    <definedName name="e">[73]Assumptions!$F$9</definedName>
    <definedName name="e_1">#REF!</definedName>
    <definedName name="E_factor_amt">[42]Inputs!$B$32</definedName>
    <definedName name="e_sam1">#REF!</definedName>
    <definedName name="EA">[42]Inputs!$B$8</definedName>
    <definedName name="ebf">[73]Assumptions!$D$9</definedName>
    <definedName name="ec">#REF!</definedName>
    <definedName name="ec_1">#REF!</definedName>
    <definedName name="ecbf">#REF!</definedName>
    <definedName name="EE">'[39]2000FASB'!#REF!</definedName>
    <definedName name="efuture">#REF!</definedName>
    <definedName name="EGC">[56]Input!$C$11</definedName>
    <definedName name="EGCDATE">[56]Input!$C$14</definedName>
    <definedName name="End_Bal">#REF!</definedName>
    <definedName name="ENDrate">'[55]END FXrates'!$B$4:$F$46</definedName>
    <definedName name="Enrolled">[42]Inputs!$B$5</definedName>
    <definedName name="ent">#REF!</definedName>
    <definedName name="ent_1">#REF!</definedName>
    <definedName name="entbf">#REF!</definedName>
    <definedName name="ENTRY">#REF!</definedName>
    <definedName name="EOG">#REF!</definedName>
    <definedName name="EQUITY">[76]RORB!$A$25:$G$49</definedName>
    <definedName name="Est_Enrollment">[42]Inputs!$B$17</definedName>
    <definedName name="et">#REF!</definedName>
    <definedName name="et_1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'[34]COH Changes'!#REF!</definedName>
    <definedName name="FASB2">'[34]COH Changes'!#REF!</definedName>
    <definedName name="FASB3">'[34]COH Changes'!#REF!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'[58]Operating Income Summary C-1'!$A$4</definedName>
    <definedName name="FDATE">'[58]Oper Rev&amp;Exp by Accts C2.1B'!$A$4</definedName>
    <definedName name="FDBOR">#REF!</definedName>
    <definedName name="FEDELECT">#REF!</definedName>
    <definedName name="FEDTAX">'[36]Rev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F">#N/A</definedName>
    <definedName name="fffff" hidden="1">{"ALL",#N/A,FALSE,"A"}</definedName>
    <definedName name="FICA">[80]Sheet1!$A$2:$R$48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ndRef">OFFSET('[50]% Invoice'!$A$1,0,0,COUNTA('[50]% Invoice'!$A$1:$A$65536),1)</definedName>
    <definedName name="First_DC_Month">'[81]Date Formulas'!$G$28</definedName>
    <definedName name="First_Merit">'[81]Date Formulas'!$F$22</definedName>
    <definedName name="First_Month">'[82]Date Formulas'!$G$16</definedName>
    <definedName name="five">#REF!</definedName>
    <definedName name="FiveYr">#REF!</definedName>
    <definedName name="FM_BK1">[83]A!#REF!</definedName>
    <definedName name="FM_BK2">[83]A!#REF!</definedName>
    <definedName name="FM_BK3">[83]A!#REF!</definedName>
    <definedName name="FM_BK4">[83]A!#REF!</definedName>
    <definedName name="FM_BK5">[83]A!#REF!</definedName>
    <definedName name="FM_BK6">[83]A!#REF!</definedName>
    <definedName name="FMS">'[34]COH Changes'!#REF!</definedName>
    <definedName name="FMS_LEFT">'[34]COH Changes'!#REF!</definedName>
    <definedName name="FMS_PRINT">'[34]COH Changes'!#REF!</definedName>
    <definedName name="FMS_TITLE">'[34]COH Changes'!#REF!</definedName>
    <definedName name="foot">[84]Table!$C$5:$D$54</definedName>
    <definedName name="For_the_12_Months_Ended_May_31__2012">#REF!</definedName>
    <definedName name="For_the_Year_Ended__December_31">#REF!</definedName>
    <definedName name="forecast">'[57]Index A'!$C$18</definedName>
    <definedName name="FOREM_S">#REF!</definedName>
    <definedName name="FORESTORE">#REF!</definedName>
    <definedName name="FORESUM">#REF!</definedName>
    <definedName name="FORM">#REF!</definedName>
    <definedName name="fsdfsad" hidden="1">{"ALL",#N/A,FALSE,"A"}</definedName>
    <definedName name="FTLEE">#REF!</definedName>
    <definedName name="FTY">#REF!</definedName>
    <definedName name="FUELCOST">#REF!</definedName>
    <definedName name="Full_Print">#REF!</definedName>
    <definedName name="FY">[45]Sch2!#REF!</definedName>
    <definedName name="FYDESC">#REF!</definedName>
    <definedName name="g_a02">#REF!</definedName>
    <definedName name="g_a03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'[85]DEF BAL FED'!#REF!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RY">#REF!</definedName>
    <definedName name="GAS_PURCH_SORT">#REF!</definedName>
    <definedName name="GASCOST">#REF!</definedName>
    <definedName name="GASNOTE">#REF!</definedName>
    <definedName name="GG">'[39]2000FASB'!#REF!</definedName>
    <definedName name="GO">[83]A!#REF!</definedName>
    <definedName name="GP_4_1">'[86]GP-X-X'!#REF!</definedName>
    <definedName name="GP_8_1">'[86]GP-X-X'!#REF!</definedName>
    <definedName name="Grade">[61]Assumptions!$J$8:$J$21</definedName>
    <definedName name="GROSS_WAGES">#REF!</definedName>
    <definedName name="HEAD">#REF!</definedName>
    <definedName name="header">#REF!</definedName>
    <definedName name="Header_Row">ROW(#REF!)</definedName>
    <definedName name="HH">#N/A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>'[53]Tax Valid'!#REF!</definedName>
    <definedName name="HoursPerDay">7.5</definedName>
    <definedName name="ht" localSheetId="9" hidden="1">{"'Server Configuration'!$A$1:$DB$281"}</definedName>
    <definedName name="ht" localSheetId="10" hidden="1">{"'Server Configuration'!$A$1:$DB$281"}</definedName>
    <definedName name="ht" localSheetId="1" hidden="1">{"'Server Configuration'!$A$1:$DB$281"}</definedName>
    <definedName name="ht" localSheetId="2" hidden="1">{"'Server Configuration'!$A$1:$DB$281"}</definedName>
    <definedName name="ht" localSheetId="3" hidden="1">{"'Server Configuration'!$A$1:$DB$281"}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9" hidden="1">{"'Server Configuration'!$A$1:$DB$281"}</definedName>
    <definedName name="HTML_Control" localSheetId="10" hidden="1">{"'Server Configuration'!$A$1:$DB$281"}</definedName>
    <definedName name="HTML_Control" localSheetId="1" hidden="1">{"'Server Configuration'!$A$1:$DB$281"}</definedName>
    <definedName name="HTML_Control" localSheetId="2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'[60]L Graph (Data)'!$A$71:$DS$84</definedName>
    <definedName name="IBM">{"'Server Configuration'!$A$1:$DB$281"}</definedName>
    <definedName name="IC">{"'Server Configuration'!$A$1:$DB$281"}</definedName>
    <definedName name="ICT">'[87]CPA BS-G 12-2016'!#REF!</definedName>
    <definedName name="IDN">'[87]CPA BS-G 12-2016'!#REF!</definedName>
    <definedName name="IFN">'[88]IS GAAP vs Reg'!#REF!</definedName>
    <definedName name="II">#N/A</definedName>
    <definedName name="IMFILE">#REF!</definedName>
    <definedName name="IMPORT">[83]A!#REF!</definedName>
    <definedName name="INCTAX">'[36]Rev Def Sum'!#REF!</definedName>
    <definedName name="INCTAX2">'[36]Rev Def Sum'!#REF!</definedName>
    <definedName name="INDADD">#REF!</definedName>
    <definedName name="input" localSheetId="2">#REF!</definedName>
    <definedName name="input" localSheetId="3">#REF!</definedName>
    <definedName name="input" localSheetId="4">#REF!</definedName>
    <definedName name="input" localSheetId="5">#REF!</definedName>
    <definedName name="input" localSheetId="6">#REF!</definedName>
    <definedName name="input" localSheetId="7">#REF!</definedName>
    <definedName name="input">#REF!</definedName>
    <definedName name="Inputbase">'[48]A (Input) Inv MO Service Charge'!#REF!</definedName>
    <definedName name="INPUTMAP">#REF!</definedName>
    <definedName name="INSTRUCTIONS">#REF!</definedName>
    <definedName name="INSTRUCTIONS_FO">#REF!</definedName>
    <definedName name="Int">#REF!</definedName>
    <definedName name="INTCO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ventor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'[48]L Graph (Data)'!$A$113:$DS$126</definedName>
    <definedName name="Irefbaseunits">'[60]L Graph (Data)'!$A$109:$DS$125</definedName>
    <definedName name="ITARCRRCCHARGE">'[49]L Graph (Data)'!$A$187:$DS$233</definedName>
    <definedName name="ITbasefee">'[49]L Graph (Data)'!$A$49:$DS$60</definedName>
    <definedName name="ITbaseRUFee">'[49]L Graph (Data)'!$A$239:$DS$286</definedName>
    <definedName name="ITbinputsumru">'[49]L Graph (Data)'!$A$81:$DS$128</definedName>
    <definedName name="ITbinputvol">'[49]L Graph (Data)'!$A$19:$DS$30</definedName>
    <definedName name="ITCinputvol">'[49]L Graph (Data)'!$A$34:$DS$45</definedName>
    <definedName name="ITIbaselineunits">'[49]L Graph (Data)'!$A$63:$DS$74</definedName>
    <definedName name="ITNetArcCharge">'[49]L Graph (Data)'!$A$293:$DS$339</definedName>
    <definedName name="ITnetservfee">'[49]L Graph (Data)'!$A$344:$DS$355</definedName>
    <definedName name="ITrefbaselineunits">'[49]L Graph (Data)'!$A$132:$DS$181</definedName>
    <definedName name="J_E">#REF!</definedName>
    <definedName name="jh" hidden="1">{"ALL",#N/A,FALSE,"A"}</definedName>
    <definedName name="JJ">'[39]2000FASB'!#REF!</definedName>
    <definedName name="JRNLID.PRN">#REF!</definedName>
    <definedName name="JTC">'[57]Operating Income Summary C-1'!$M$9</definedName>
    <definedName name="K2_WBEVMODE" hidden="1">0</definedName>
    <definedName name="KLOInput">[71]KLO!$B$21:$I$34</definedName>
    <definedName name="KY">#REF!</definedName>
    <definedName name="LA">#REF!</definedName>
    <definedName name="LAB">'[89]408-09-Inc Taxes'!#REF!</definedName>
    <definedName name="LABOR">#REF!</definedName>
    <definedName name="Last_DC_Month">'[81]Date Formulas'!$F$28</definedName>
    <definedName name="Last_Month">'[82]Date Formulas'!$F$16</definedName>
    <definedName name="Last_Row">IF(Values_Entered,Header_Row+Number_of_Payments,Header_Row)</definedName>
    <definedName name="left">OFFSET(!A1,0,-1)</definedName>
    <definedName name="LEFT_LABEL">#REF!</definedName>
    <definedName name="licenseduration">#REF!</definedName>
    <definedName name="licensescope">#REF!</definedName>
    <definedName name="LINE">#REF!</definedName>
    <definedName name="LNG">#REF!</definedName>
    <definedName name="Loads">[74]Loads!$B$7:$M$37</definedName>
    <definedName name="Loan_Amount">#REF!</definedName>
    <definedName name="Loan_Start">#REF!</definedName>
    <definedName name="Loan_Years">#REF!</definedName>
    <definedName name="LOBBYING">#REF!</definedName>
    <definedName name="Long_Term_Debt">#REF!</definedName>
    <definedName name="lookup">'[90]Input Sheet'!$A$9:$BM$140</definedName>
    <definedName name="Lookup_AdjCode_Desc">#REF!</definedName>
    <definedName name="LVFixedSymACCOUNTS.DIRECT">"DIRECT"</definedName>
    <definedName name="LVFixedSymACTIVITY.TOT_ACTIVITY">"TOT_ACTIVITY"</definedName>
    <definedName name="LVFixedSymCOMPANY.00012">"00012"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PROJECT.PROJECTS">"PROJECTS"</definedName>
    <definedName name="LVFixedSymTIMEPER.CURRENTBUDGET">"CURRENTBUDGET"</definedName>
    <definedName name="M_S">#REF!</definedName>
    <definedName name="mcfill">[33]Sheet1!$BL$243:$BL$254</definedName>
    <definedName name="mdt">[91]Assumptions!$D$7</definedName>
    <definedName name="med_pr">'[62]Variable Assumptions'!$B$20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NU_CHOICE">#REF!</definedName>
    <definedName name="MENU_OPEN">#REF!</definedName>
    <definedName name="MENU_SAVE">#REF!</definedName>
    <definedName name="Mgr">#REF!</definedName>
    <definedName name="migcust">[33]Sheet1!$BL$242</definedName>
    <definedName name="miggraphs">[33]Sheet1!$BL$3:$BO$302</definedName>
    <definedName name="migvol">[33]Sheet1!$BN$242</definedName>
    <definedName name="mintable">[33]Sheet1!$I$316:$K$321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ONTH">'[30]Exp Check'!$I$1:$T$2</definedName>
    <definedName name="Months">#REF!</definedName>
    <definedName name="MR_TAX">#REF!</definedName>
    <definedName name="MS">#REF!</definedName>
    <definedName name="MSG_CELL">#REF!</definedName>
    <definedName name="MSG_FILE">'[31]Journal Entries'!#REF!</definedName>
    <definedName name="MSG_FINISH">#REF!</definedName>
    <definedName name="MSG_OPEN">#REF!</definedName>
    <definedName name="MSG_SAVE">'[31]Journal Entries'!#REF!</definedName>
    <definedName name="mvfill">[33]Sheet1!$BN$243:$BN$254</definedName>
    <definedName name="NCSC">'[92]Rev Def Sum'!#REF!</definedName>
    <definedName name="NCSCLB" hidden="1">{"'Server Configuration'!$A$1:$DB$281"}</definedName>
    <definedName name="NE">#REF!</definedName>
    <definedName name="NEBT">#REF!</definedName>
    <definedName name="NET_BEFORE">#REF!</definedName>
    <definedName name="new" hidden="1">{"ISP1Y1",#N/A,TRUE,"Template";"ISP2Y1",#N/A,TRUE,"Template";"BSY1",#N/A,TRUE,"Template";"ICFY1",#N/A,TRUE,"Template";"TPY1",#N/A,TRUE,"Template";"CtrlY1",#N/A,TRUE,"Template"}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GD">#REF!</definedName>
    <definedName name="NIP">#REF!</definedName>
    <definedName name="NJANG">#REF!</definedName>
    <definedName name="NJDIST">#REF!</definedName>
    <definedName name="NO">#REF!</definedName>
    <definedName name="No.">#REF!</definedName>
    <definedName name="NORM_VOL">#REF!</definedName>
    <definedName name="Normalization_Electric_Merchant_Public_Auth_List">'[93]Public Auth'!$AA$123:$AA$124</definedName>
    <definedName name="nousf">#REF!</definedName>
    <definedName name="NPM">#REF!</definedName>
    <definedName name="nq_0_12">#REF!</definedName>
    <definedName name="NSP_COS">#REF!</definedName>
    <definedName name="Num_Pmt_Per_Year">#REF!</definedName>
    <definedName name="Number_of_Payments">MATCH(0.01,End_Bal,-1)+1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Sheet1</definedName>
    <definedName name="NvsInstanceHook_1">#REF!='[94]September Travel Detail'!#REF!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[95]Sheet1!$E$182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SCENARIO">"BD_SCENARIO_TBL"</definedName>
    <definedName name="NYR1_DEP">[34]BSG!#REF!</definedName>
    <definedName name="NYR1_P">[34]BSG!#REF!</definedName>
    <definedName name="NYR2_DEP">[34]BSG!#REF!</definedName>
    <definedName name="NYR2_P">[34]BSG!#REF!</definedName>
    <definedName name="NYR3_DEP">[34]BSG!#REF!</definedName>
    <definedName name="NYR3_P">[34]BSG!#REF!</definedName>
    <definedName name="NYR4_DEP">[34]BSG!#REF!</definedName>
    <definedName name="NYR4_P">[34]BSG!#REF!</definedName>
    <definedName name="NYR5_DEP">[34]BSG!#REF!</definedName>
    <definedName name="NYR5_P">[34]BSG!#REF!</definedName>
    <definedName name="NYR6_DEP">[34]BSG!#REF!</definedName>
    <definedName name="OK">#REF!</definedName>
    <definedName name="OPEB_Credit">[42]Inputs!$B$34</definedName>
    <definedName name="OPERID">'[96]CGV 2015 BS-G'!#REF!</definedName>
    <definedName name="OPR">'[96]CGV 2015 BS-G'!#REF!</definedName>
    <definedName name="OTHER">#REF!</definedName>
    <definedName name="OTHERTAX">#REF!</definedName>
    <definedName name="OTPAY">#REF!</definedName>
    <definedName name="P1_STR1_S">#REF!</definedName>
    <definedName name="P2_STR1_S">#REF!</definedName>
    <definedName name="P87B">'[1]2000FASB'!#REF!</definedName>
    <definedName name="P87L">'[1]2000FASB'!#REF!</definedName>
    <definedName name="P87S">'[72]FASB 109'!#REF!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'[97]Rate Base Summary Sch B-1'!#REF!</definedName>
    <definedName name="PAGE3">#REF!</definedName>
    <definedName name="PAGE4">#REF!</definedName>
    <definedName name="PAGE5">'[98]B-2.3'!#REF!</definedName>
    <definedName name="PAGE6">'[98]B-2.3'!#REF!</definedName>
    <definedName name="PAGE7">#REF!</definedName>
    <definedName name="PAGE8">#REF!</definedName>
    <definedName name="PASS">#REF!</definedName>
    <definedName name="Pay_Date">#REF!</definedName>
    <definedName name="Pay_Num">#REF!</definedName>
    <definedName name="Payment_Date">DATE(YEAR(Loan_Start),MONTH(Loan_Start)+Payment_Number,DAY(Loan_Start))</definedName>
    <definedName name="penalty">#REF!</definedName>
    <definedName name="PerInvoiceLookup">OFFSET('[50]% Invoice'!$A$1,0,0,COUNTA('[50]% Invoice'!$A$1:$A$65536),COUNTA('[50]% Invoice'!$A$1:$IV$1))</definedName>
    <definedName name="PERMDIFF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PTY">#REF!</definedName>
    <definedName name="pr_tax">#REF!</definedName>
    <definedName name="PREMPAY">#REF!</definedName>
    <definedName name="previous">#REF!</definedName>
    <definedName name="previousest">#REF!</definedName>
    <definedName name="PreviousEstimate">#REF!</definedName>
    <definedName name="Princ">#REF!</definedName>
    <definedName name="PRINT">#REF!</definedName>
    <definedName name="_xlnm.Print_Area" localSheetId="4">'WPC-3.--f'!$A$1:$R$63</definedName>
    <definedName name="_xlnm.Print_Area" localSheetId="5">'WPC-3.--g'!$A$1:$Q$44</definedName>
    <definedName name="_xlnm.Print_Area" localSheetId="6">'WPC-3.--h'!$A$1:$Q$552</definedName>
    <definedName name="_xlnm.Print_Area" localSheetId="7">'WPC-3.--i'!$A$1:$Q$187</definedName>
    <definedName name="_xlnm.Print_Area">#REF!</definedName>
    <definedName name="Print_Area_MI">#REF!</definedName>
    <definedName name="print_Area_MM">[99]CMDGEN!#REF!</definedName>
    <definedName name="Print_Area_Reset">OFFSET(Full_Print,0,0,Last_Row)</definedName>
    <definedName name="Print_Area2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'[5]New g-p-08-401-save on this tab'!#REF!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[53]data!#REF!</definedName>
    <definedName name="PrintDepr1">#REF!</definedName>
    <definedName name="PrintDepr2">#REF!</definedName>
    <definedName name="PRINTFASB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EVC">#REF!</definedName>
    <definedName name="Prints_LIFO">[100]A!#REF!</definedName>
    <definedName name="PRINTSCH35B">#REF!</definedName>
    <definedName name="PRINTSU">'[34]COH Changes'!#REF!</definedName>
    <definedName name="PRINTSUMMARY">#REF!</definedName>
    <definedName name="PRINTTOTALS">#REF!</definedName>
    <definedName name="PRIOR">#REF!</definedName>
    <definedName name="productlist">'[101]Product List'!$A$1:$E$23153</definedName>
    <definedName name="profit_sharing">#REF!</definedName>
    <definedName name="proj_cust_pmts">'[42]Payment Calculation'!$C$25</definedName>
    <definedName name="Projdef">[102]Indices!$B$631:$C$739</definedName>
    <definedName name="ProjIDList">#REF!</definedName>
    <definedName name="ProjInput">[71]Projects!$B$17:$I$18</definedName>
    <definedName name="PROPTAX">#REF!</definedName>
    <definedName name="PRYR">'[103]inctax calc'!#REF!</definedName>
    <definedName name="PSCo_COS">#REF!</definedName>
    <definedName name="PURCHASE">'[88]IS GAAP vs Reg'!#REF!</definedName>
    <definedName name="PurchasingGroupMaster">#REF!</definedName>
    <definedName name="PurchasingTbl">#REF!</definedName>
    <definedName name="q_MTEP06_App_AB_Facility">#REF!</definedName>
    <definedName name="q_MTEP06_App_AB_Projects">#REF!</definedName>
    <definedName name="qryFTECategbyCountry">#REF!</definedName>
    <definedName name="qual_0_12">#REF!</definedName>
    <definedName name="query">[5]Parse!#REF!</definedName>
    <definedName name="Ques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ARValidate">#REF!</definedName>
    <definedName name="RATE">'[4]Rate Calc'!#REF!</definedName>
    <definedName name="RATEBASE">'[36]Rev Def Sum'!#REF!</definedName>
    <definedName name="rates">#REF!</definedName>
    <definedName name="RBN">#REF!</definedName>
    <definedName name="RBU">'[75]Sept YTD TB G'!#REF!</definedName>
    <definedName name="RECON">#REF!</definedName>
    <definedName name="RECON2">#REF!</definedName>
    <definedName name="RECONCILATION">#REF!</definedName>
    <definedName name="_xlnm.Recorder">#REF!</definedName>
    <definedName name="RefFunction">[61]Assumptions!$F$34:$F$39</definedName>
    <definedName name="RefGrade">[61]Assumptions!$F$7:$F$16</definedName>
    <definedName name="RefJobTitle">[61]Assumptions!$F$18:$F$31</definedName>
    <definedName name="REPORT">#REF!</definedName>
    <definedName name="REPORT_1">#N/A</definedName>
    <definedName name="Report1">#REF!</definedName>
    <definedName name="Report2">'[104]82-93 ACRS MACRS'!#REF!</definedName>
    <definedName name="Report3">'[104]82-93 ACRS MACRS'!#REF!</definedName>
    <definedName name="Report4">'[104]82-93 ACRS MACRS'!#REF!</definedName>
    <definedName name="ResourceTypeMaster">#REF!</definedName>
    <definedName name="Retinput">[71]Retained!$B$17:$I$17</definedName>
    <definedName name="REVALLOC">'[25]ATTACH REH-5A REV'!$A$1:$J$39</definedName>
    <definedName name="revreq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>#REF!</definedName>
    <definedName name="row">#REF!</definedName>
    <definedName name="RPRINT_">'[31]Journal Entries'!#REF!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3CBSCapitalVarianceReport_List4_List4">[105]Intermediate!#REF!</definedName>
    <definedName name="RPTR0203CBSCapitalVarianceReportnew_List4_List4">[105]Intermediate!#REF!</definedName>
    <definedName name="RPTR0203CBSCapitalVarianceReportnew_List4_List4_1">[105]Intermediate!#REF!</definedName>
    <definedName name="rt">[78]Index!$X$2:$AI$365</definedName>
    <definedName name="RTT">#REF!</definedName>
    <definedName name="Rtype">[102]Indices!$B$266:$M$627</definedName>
    <definedName name="ru">'[106]Index Resource Type'!$P$2:$Q$112</definedName>
    <definedName name="RUDEf2">[107]RUDefs!$B$2:$D$72</definedName>
    <definedName name="Rusty" hidden="1">{"'Server Configuration'!$A$1:$DB$281"}</definedName>
    <definedName name="S_CYR">[34]BSG!#REF!</definedName>
    <definedName name="S_NYR1">[34]BSG!#REF!</definedName>
    <definedName name="S_NYR2">[34]BSG!#REF!</definedName>
    <definedName name="S_NYR3">[34]BSG!#REF!</definedName>
    <definedName name="S_NYR4">[34]BSG!#REF!</definedName>
    <definedName name="S_NYR5">[34]BSG!#REF!</definedName>
    <definedName name="S_UPRINT">#REF!</definedName>
    <definedName name="S35A">#REF!</definedName>
    <definedName name="S35B">#REF!</definedName>
    <definedName name="S5_">[34]BSG!#REF!</definedName>
    <definedName name="S6_">[34]BSG!#REF!</definedName>
    <definedName name="salary">#REF!</definedName>
    <definedName name="sample1">#REF!</definedName>
    <definedName name="Sample2">#REF!</definedName>
    <definedName name="SAS_GasCost">[56]Input!#REF!</definedName>
    <definedName name="SAVE_AS_JRNLID.">#REF!</definedName>
    <definedName name="SCH_17_1of2">#REF!</definedName>
    <definedName name="SCH_17_2of2">#REF!</definedName>
    <definedName name="sch35a">#REF!</definedName>
    <definedName name="sch35b">#REF!</definedName>
    <definedName name="SCHAX2">#REF!</definedName>
    <definedName name="SCHBX2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6">#REF!</definedName>
    <definedName name="SCHBX6.1">#REF!</definedName>
    <definedName name="SCHBX6.2">#REF!</definedName>
    <definedName name="SCHCX1.1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 localSheetId="2">#REF!</definedName>
    <definedName name="SCHCX3.3" localSheetId="3">#REF!</definedName>
    <definedName name="SCHCX3.3" localSheetId="4">#REF!</definedName>
    <definedName name="SCHCX3.3" localSheetId="5">#REF!</definedName>
    <definedName name="SCHCX3.3" localSheetId="6">#REF!</definedName>
    <definedName name="SCHCX3.3" localSheetId="7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X1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'[108]M Table'!$A$2:$C$31</definedName>
    <definedName name="Sep_08_Man_Fee">#REF!</definedName>
    <definedName name="SET">[70]Upload!#REF!</definedName>
    <definedName name="seven">#REF!</definedName>
    <definedName name="SGA">#REF!</definedName>
    <definedName name="SHEET_7_OF_7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'[57]B-1 p.1 Summary (Base)'!$J$8</definedName>
    <definedName name="SOACommRTTbl">#REF!</definedName>
    <definedName name="SOURCE">[34]BSG!#REF!</definedName>
    <definedName name="special1">[33]Sheet1!$D$255:$D$266,[33]Sheet1!$H$255:$H$266,[33]Sheet1!$J$255:$J$266,[33]Sheet1!$T$255:$T$266,[33]Sheet1!$X$255:$X$266,[33]Sheet1!$Z$255:$Z$266</definedName>
    <definedName name="special2">[33]Sheet1!$AR$255,[33]Sheet1!$AR$255:$AR$266,[33]Sheet1!$AT$255:$AT$266,[33]Sheet1!$AV$255:$AV$266,[33]Sheet1!$AX$255:$AX$266,[33]Sheet1!$AZ$255:$AZ$266,[33]Sheet1!$BB$255:$BB$266,[33]Sheet1!$BD$255:$BD$266,[33]Sheet1!$BF$255:$BF$266</definedName>
    <definedName name="SPECIFIC">#REF!</definedName>
    <definedName name="SPS_COS">#REF!</definedName>
    <definedName name="ss">#REF!</definedName>
    <definedName name="ssml">#REF!</definedName>
    <definedName name="STANDARD_FILE_N">#REF!</definedName>
    <definedName name="START">'[34]COH Changes'!#REF!</definedName>
    <definedName name="start1">#REF!</definedName>
    <definedName name="STATE">#REF!</definedName>
    <definedName name="STATE_LEFT">[70]Upload!#REF!</definedName>
    <definedName name="STATE_TOP">[70]Upload!#REF!</definedName>
    <definedName name="STATETAX_PAY_MO">#REF!</definedName>
    <definedName name="STATETAX_PAY_WK">#REF!</definedName>
    <definedName name="STBOR">#REF!</definedName>
    <definedName name="STILL1040">'[109]Addt''l 1040 Exclusions'!$A$5:$U$44</definedName>
    <definedName name="STORAGE">#REF!</definedName>
    <definedName name="strat1">#REF!</definedName>
    <definedName name="STUDY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">#REF!</definedName>
    <definedName name="TABLE">#REF!</definedName>
    <definedName name="tan">[110]SEtan!$A$2:$B$20</definedName>
    <definedName name="tax">#REF!</definedName>
    <definedName name="TCO">#REF!</definedName>
    <definedName name="Teldata">#REF!</definedName>
    <definedName name="TEMP">#REF!</definedName>
    <definedName name="TemplateYrOneFirstMo">#REF!</definedName>
    <definedName name="ten">#REF!</definedName>
    <definedName name="test">'[111]236-0011'!#REF!</definedName>
    <definedName name="test1">'[90]Input Sheet'!#REF!</definedName>
    <definedName name="TITLES">#REF!</definedName>
    <definedName name="TN">#REF!</definedName>
    <definedName name="tol">0.001</definedName>
    <definedName name="TOP_DEP">[34]BSG!#REF!</definedName>
    <definedName name="TOP_LABEL">#REF!</definedName>
    <definedName name="TOP_S">[34]BSG!#REF!</definedName>
    <definedName name="TOPCNIT">#REF!</definedName>
    <definedName name="TOPCS">#REF!</definedName>
    <definedName name="TOPCYR">[53]data!#REF!</definedName>
    <definedName name="TOPNYR1">#REF!</definedName>
    <definedName name="TOPNYR2">#REF!</definedName>
    <definedName name="TOT">#REF!</definedName>
    <definedName name="TOTAL">#REF!</definedName>
    <definedName name="Total_Cap_Liab">#REF!</definedName>
    <definedName name="Total_Interest">#REF!</definedName>
    <definedName name="Total_Pay">#REF!</definedName>
    <definedName name="Total_Payment">Scheduled_Payment+Extra_Payment</definedName>
    <definedName name="Total_pg1">SUM([112]complete_w_info_draft!$D$39:$D$70)</definedName>
    <definedName name="TOTAL_PRIOR_YEARS_STATE_TAX_EXPENSE">#REF!</definedName>
    <definedName name="TOTALONM">#REF!</definedName>
    <definedName name="TOTALS">#REF!</definedName>
    <definedName name="Training">#REF!</definedName>
    <definedName name="TrialBal">#REF!</definedName>
    <definedName name="trth" hidden="1">{"ALL",#N/A,FALSE,"A"}</definedName>
    <definedName name="tttttt">#REF!</definedName>
    <definedName name="twenty">#REF!</definedName>
    <definedName name="TY">'[45]Ex 3, Pg 9-10'!#REF!</definedName>
    <definedName name="TYDESC">[46]Sch1!$A$4</definedName>
    <definedName name="TypeOfBuyMaster">#REF!</definedName>
    <definedName name="UNEMPLOY_TAX">#REF!</definedName>
    <definedName name="UPLOAD">#REF!</definedName>
    <definedName name="Usage_per_Cust">[42]Inputs!$B$12</definedName>
    <definedName name="usd">[113]Assumptions!$C$13</definedName>
    <definedName name="USE_THE_STANDAR">#REF!</definedName>
    <definedName name="USF">#REF!</definedName>
    <definedName name="Values_Entered">IF(Loan_Amount*Interest_Rate*Loan_Years*Loan_Start&gt;0,1,0)</definedName>
    <definedName name="vital5">'[79]Customize Your Invoice'!$E$15</definedName>
    <definedName name="VOL_COMP2">#REF!</definedName>
    <definedName name="VOL_COMPARISON">#REF!</definedName>
    <definedName name="WCSUM">#REF!</definedName>
    <definedName name="wit">'[58]Operating Income Summary C-1'!$M$9</definedName>
    <definedName name="Witness">[56]Input!$B$8</definedName>
    <definedName name="WORKAREA">'[25]ATTACH REH-5A REV'!$B$52:$K$169</definedName>
    <definedName name="WorkingDaysPerYear">210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localSheetId="9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" localSheetId="10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" localSheetId="3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Key._.Pages." hidden="1">{#N/A,#N/A,FALSE,"Model";#N/A,#N/A,FALSE,"CapitalCosts"}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x" hidden="1">255</definedName>
    <definedName name="Xcel">'[114]Data Entry and Forecaster'!#REF!</definedName>
    <definedName name="Xcel_COS">#REF!</definedName>
    <definedName name="xq">'[115]HIDE R34 Q4'!#REF!</definedName>
    <definedName name="Xref">'[116]xref acct'!$A$3:$C$167</definedName>
    <definedName name="xxxx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[117]Indices!$B$3:$C$36</definedName>
    <definedName name="YearFive">[3]GlobalDates!$C$14</definedName>
    <definedName name="YearFour">[3]GlobalDates!$C$13</definedName>
    <definedName name="YearOne">[3]GlobalDates!$C$10</definedName>
    <definedName name="YearSix">[3]GlobalDates!$C$15</definedName>
    <definedName name="YearThree">[3]GlobalDates!$C$12</definedName>
    <definedName name="YearTwo">[3]GlobalDates!$C$11</definedName>
    <definedName name="YearZero">[118]GlobalDates!$C$9</definedName>
    <definedName name="YrOneFirstMo">[118]GlobalDates!$F$9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39" l="1"/>
  <c r="F58" i="39" l="1"/>
  <c r="G58" i="39"/>
  <c r="H58" i="39"/>
  <c r="I58" i="39"/>
  <c r="J58" i="39"/>
  <c r="K58" i="39"/>
  <c r="L58" i="39"/>
  <c r="M58" i="39"/>
  <c r="N58" i="39"/>
  <c r="O58" i="39"/>
  <c r="P58" i="39"/>
  <c r="F48" i="39"/>
  <c r="G48" i="39"/>
  <c r="H48" i="39"/>
  <c r="I48" i="39"/>
  <c r="J48" i="39"/>
  <c r="K48" i="39"/>
  <c r="L48" i="39"/>
  <c r="M48" i="39"/>
  <c r="N48" i="39"/>
  <c r="O48" i="39"/>
  <c r="P48" i="39"/>
  <c r="E48" i="39"/>
  <c r="Q46" i="39" l="1"/>
  <c r="P82" i="39" l="1"/>
  <c r="O82" i="39"/>
  <c r="N82" i="39"/>
  <c r="M82" i="39"/>
  <c r="L82" i="39"/>
  <c r="K82" i="39"/>
  <c r="J82" i="39"/>
  <c r="I82" i="39"/>
  <c r="Q82" i="39" s="1"/>
  <c r="H82" i="39"/>
  <c r="G82" i="39"/>
  <c r="F82" i="39"/>
  <c r="E82" i="39"/>
  <c r="Q81" i="39"/>
  <c r="Q80" i="39"/>
  <c r="Q78" i="39"/>
  <c r="Q77" i="39"/>
  <c r="Q76" i="39"/>
  <c r="Q74" i="39"/>
  <c r="Q73" i="39"/>
  <c r="Q72" i="39"/>
  <c r="Q71" i="39"/>
  <c r="H62" i="39"/>
  <c r="I62" i="39" s="1"/>
  <c r="J62" i="39" s="1"/>
  <c r="K62" i="39" s="1"/>
  <c r="L62" i="39" s="1"/>
  <c r="G62" i="39"/>
  <c r="F62" i="39"/>
  <c r="M60" i="39"/>
  <c r="F60" i="39"/>
  <c r="Q59" i="39"/>
  <c r="P60" i="39"/>
  <c r="O60" i="39"/>
  <c r="N60" i="39"/>
  <c r="L60" i="39"/>
  <c r="K60" i="39"/>
  <c r="J60" i="39"/>
  <c r="I60" i="39"/>
  <c r="H60" i="39"/>
  <c r="G60" i="39"/>
  <c r="E60" i="39"/>
  <c r="E64" i="39" s="1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Q52" i="39"/>
  <c r="Q51" i="39"/>
  <c r="Q47" i="39"/>
  <c r="Q48" i="39" s="1"/>
  <c r="S48" i="39" s="1"/>
  <c r="Q45" i="39"/>
  <c r="P42" i="39"/>
  <c r="O42" i="39"/>
  <c r="N42" i="39"/>
  <c r="M42" i="39"/>
  <c r="L42" i="39"/>
  <c r="K42" i="39"/>
  <c r="J42" i="39"/>
  <c r="I42" i="39"/>
  <c r="H42" i="39"/>
  <c r="G42" i="39"/>
  <c r="F42" i="39"/>
  <c r="E42" i="39"/>
  <c r="Q41" i="39"/>
  <c r="Q40" i="39"/>
  <c r="Q39" i="39"/>
  <c r="Q38" i="39"/>
  <c r="Q37" i="39"/>
  <c r="Q36" i="39"/>
  <c r="Q35" i="39"/>
  <c r="Q34" i="39"/>
  <c r="Q33" i="39"/>
  <c r="Q32" i="39"/>
  <c r="Q31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Q27" i="39"/>
  <c r="Q26" i="39"/>
  <c r="P23" i="39"/>
  <c r="O23" i="39"/>
  <c r="N23" i="39"/>
  <c r="M23" i="39"/>
  <c r="M55" i="39" s="1"/>
  <c r="M84" i="39" s="1"/>
  <c r="L23" i="39"/>
  <c r="L55" i="39" s="1"/>
  <c r="L84" i="39" s="1"/>
  <c r="K23" i="39"/>
  <c r="J23" i="39"/>
  <c r="I23" i="39"/>
  <c r="H23" i="39"/>
  <c r="G23" i="39"/>
  <c r="F23" i="39"/>
  <c r="E23" i="39"/>
  <c r="E55" i="39" s="1"/>
  <c r="Q22" i="39"/>
  <c r="Q21" i="39"/>
  <c r="Q20" i="39"/>
  <c r="Q19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Q14" i="39"/>
  <c r="A14" i="39"/>
  <c r="A15" i="39" s="1"/>
  <c r="A19" i="39" s="1"/>
  <c r="A20" i="39" s="1"/>
  <c r="A21" i="39" s="1"/>
  <c r="A22" i="39" s="1"/>
  <c r="A23" i="39" s="1"/>
  <c r="A26" i="39" s="1"/>
  <c r="A27" i="39" s="1"/>
  <c r="A28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5" i="39" s="1"/>
  <c r="Q13" i="39"/>
  <c r="P55" i="39" l="1"/>
  <c r="H64" i="39"/>
  <c r="H66" i="39" s="1"/>
  <c r="G55" i="39"/>
  <c r="G84" i="39" s="1"/>
  <c r="G66" i="39"/>
  <c r="G64" i="39"/>
  <c r="H55" i="39"/>
  <c r="Q23" i="39"/>
  <c r="I55" i="39"/>
  <c r="I84" i="39" s="1"/>
  <c r="I64" i="39"/>
  <c r="F64" i="39"/>
  <c r="F66" i="39" s="1"/>
  <c r="A48" i="39"/>
  <c r="A51" i="39" s="1"/>
  <c r="A52" i="39" s="1"/>
  <c r="A53" i="39" s="1"/>
  <c r="A55" i="39" s="1"/>
  <c r="A56" i="39" s="1"/>
  <c r="A58" i="39" s="1"/>
  <c r="A59" i="39" s="1"/>
  <c r="A60" i="39" s="1"/>
  <c r="A46" i="39"/>
  <c r="A47" i="39" s="1"/>
  <c r="J55" i="39"/>
  <c r="J56" i="39" s="1"/>
  <c r="J64" i="39"/>
  <c r="J66" i="39" s="1"/>
  <c r="F55" i="39"/>
  <c r="F56" i="39" s="1"/>
  <c r="F67" i="39" s="1"/>
  <c r="O64" i="39"/>
  <c r="O55" i="39"/>
  <c r="O84" i="39" s="1"/>
  <c r="K55" i="39"/>
  <c r="K84" i="39" s="1"/>
  <c r="Q42" i="39"/>
  <c r="K66" i="39"/>
  <c r="K64" i="39"/>
  <c r="N55" i="39"/>
  <c r="N56" i="39" s="1"/>
  <c r="L64" i="39"/>
  <c r="L66" i="39" s="1"/>
  <c r="Q58" i="39"/>
  <c r="S60" i="39" s="1"/>
  <c r="S64" i="39" s="1"/>
  <c r="E56" i="39"/>
  <c r="E84" i="39"/>
  <c r="H56" i="39"/>
  <c r="H84" i="39"/>
  <c r="P84" i="39"/>
  <c r="P56" i="39"/>
  <c r="K56" i="39"/>
  <c r="K67" i="39" s="1"/>
  <c r="L56" i="39"/>
  <c r="M56" i="39"/>
  <c r="M62" i="39"/>
  <c r="N62" i="39" s="1"/>
  <c r="O62" i="39" s="1"/>
  <c r="P62" i="39" s="1"/>
  <c r="P64" i="39" s="1"/>
  <c r="P66" i="39" s="1"/>
  <c r="E66" i="39"/>
  <c r="O66" i="39"/>
  <c r="I66" i="39"/>
  <c r="I56" i="39"/>
  <c r="J67" i="39" l="1"/>
  <c r="Q55" i="39"/>
  <c r="F84" i="39"/>
  <c r="M64" i="39"/>
  <c r="M66" i="39" s="1"/>
  <c r="M67" i="39" s="1"/>
  <c r="O56" i="39"/>
  <c r="O67" i="39" s="1"/>
  <c r="A62" i="39"/>
  <c r="A64" i="39" s="1"/>
  <c r="A66" i="39" s="1"/>
  <c r="A67" i="39" s="1"/>
  <c r="G56" i="39"/>
  <c r="G67" i="39" s="1"/>
  <c r="J84" i="39"/>
  <c r="Q84" i="39" s="1"/>
  <c r="H67" i="39"/>
  <c r="N84" i="39"/>
  <c r="N64" i="39"/>
  <c r="L67" i="39"/>
  <c r="Q56" i="39"/>
  <c r="P67" i="39"/>
  <c r="I67" i="39"/>
  <c r="E67" i="39"/>
  <c r="N66" i="39"/>
  <c r="N67" i="39" s="1"/>
  <c r="Q66" i="39" l="1"/>
  <c r="Q67" i="39" s="1"/>
  <c r="Q64" i="39"/>
  <c r="F18" i="8" s="1"/>
  <c r="F647" i="33" l="1"/>
  <c r="G647" i="33"/>
  <c r="H647" i="33"/>
  <c r="I647" i="33"/>
  <c r="J647" i="33"/>
  <c r="K647" i="33"/>
  <c r="L647" i="33"/>
  <c r="M647" i="33"/>
  <c r="N647" i="33"/>
  <c r="O647" i="33"/>
  <c r="P647" i="33"/>
  <c r="E647" i="33"/>
  <c r="I646" i="33" l="1"/>
  <c r="O530" i="33" l="1"/>
  <c r="N530" i="33"/>
  <c r="M530" i="33"/>
  <c r="L530" i="33"/>
  <c r="K530" i="33"/>
  <c r="I530" i="33"/>
  <c r="H530" i="33"/>
  <c r="G530" i="33"/>
  <c r="M433" i="33"/>
  <c r="L433" i="33"/>
  <c r="K433" i="33"/>
  <c r="J433" i="33"/>
  <c r="I433" i="33"/>
  <c r="H433" i="33"/>
  <c r="G433" i="33"/>
  <c r="E433" i="33"/>
  <c r="P425" i="33"/>
  <c r="O425" i="33"/>
  <c r="N425" i="33"/>
  <c r="M425" i="33"/>
  <c r="L425" i="33"/>
  <c r="K425" i="33"/>
  <c r="I425" i="33"/>
  <c r="H425" i="33"/>
  <c r="G425" i="33"/>
  <c r="F425" i="33"/>
  <c r="M354" i="33"/>
  <c r="L354" i="33"/>
  <c r="K354" i="33"/>
  <c r="H354" i="33"/>
  <c r="G354" i="33"/>
  <c r="E354" i="33"/>
  <c r="O353" i="33"/>
  <c r="N353" i="33"/>
  <c r="M353" i="33"/>
  <c r="L353" i="33"/>
  <c r="K353" i="33"/>
  <c r="I353" i="33"/>
  <c r="H353" i="33"/>
  <c r="G353" i="33"/>
  <c r="F353" i="33"/>
  <c r="E353" i="33"/>
  <c r="O349" i="33"/>
  <c r="M349" i="33"/>
  <c r="K349" i="33"/>
  <c r="I349" i="33"/>
  <c r="H349" i="33"/>
  <c r="G349" i="33"/>
  <c r="E349" i="33"/>
  <c r="Q699" i="33"/>
  <c r="Q698" i="33"/>
  <c r="Q696" i="33"/>
  <c r="Q695" i="33"/>
  <c r="Q694" i="33"/>
  <c r="Q693" i="33"/>
  <c r="P690" i="33"/>
  <c r="O690" i="33"/>
  <c r="N690" i="33"/>
  <c r="M690" i="33"/>
  <c r="L690" i="33"/>
  <c r="K690" i="33"/>
  <c r="J690" i="33"/>
  <c r="I690" i="33"/>
  <c r="H690" i="33"/>
  <c r="G690" i="33"/>
  <c r="F690" i="33"/>
  <c r="E690" i="33"/>
  <c r="P689" i="33"/>
  <c r="O689" i="33"/>
  <c r="N689" i="33"/>
  <c r="M689" i="33"/>
  <c r="L689" i="33"/>
  <c r="K689" i="33"/>
  <c r="J689" i="33"/>
  <c r="I689" i="33"/>
  <c r="H689" i="33"/>
  <c r="G689" i="33"/>
  <c r="F689" i="33"/>
  <c r="E689" i="33"/>
  <c r="P688" i="33"/>
  <c r="O688" i="33"/>
  <c r="N688" i="33"/>
  <c r="M688" i="33"/>
  <c r="L688" i="33"/>
  <c r="K688" i="33"/>
  <c r="J688" i="33"/>
  <c r="I688" i="33"/>
  <c r="H688" i="33"/>
  <c r="G688" i="33"/>
  <c r="F688" i="33"/>
  <c r="E688" i="33"/>
  <c r="P687" i="33"/>
  <c r="O687" i="33"/>
  <c r="N687" i="33"/>
  <c r="M687" i="33"/>
  <c r="L687" i="33"/>
  <c r="K687" i="33"/>
  <c r="J687" i="33"/>
  <c r="I687" i="33"/>
  <c r="H687" i="33"/>
  <c r="G687" i="33"/>
  <c r="F687" i="33"/>
  <c r="E687" i="33"/>
  <c r="P686" i="33"/>
  <c r="O686" i="33"/>
  <c r="N686" i="33"/>
  <c r="M686" i="33"/>
  <c r="L686" i="33"/>
  <c r="K686" i="33"/>
  <c r="J686" i="33"/>
  <c r="I686" i="33"/>
  <c r="H686" i="33"/>
  <c r="G686" i="33"/>
  <c r="F686" i="33"/>
  <c r="E686" i="33"/>
  <c r="P685" i="33"/>
  <c r="O685" i="33"/>
  <c r="N685" i="33"/>
  <c r="M685" i="33"/>
  <c r="L685" i="33"/>
  <c r="K685" i="33"/>
  <c r="J685" i="33"/>
  <c r="I685" i="33"/>
  <c r="H685" i="33"/>
  <c r="G685" i="33"/>
  <c r="F685" i="33"/>
  <c r="E685" i="33"/>
  <c r="P684" i="33"/>
  <c r="O684" i="33"/>
  <c r="N684" i="33"/>
  <c r="M684" i="33"/>
  <c r="L684" i="33"/>
  <c r="K684" i="33"/>
  <c r="J684" i="33"/>
  <c r="I684" i="33"/>
  <c r="H684" i="33"/>
  <c r="G684" i="33"/>
  <c r="F684" i="33"/>
  <c r="E684" i="33"/>
  <c r="P683" i="33"/>
  <c r="O683" i="33"/>
  <c r="N683" i="33"/>
  <c r="M683" i="33"/>
  <c r="L683" i="33"/>
  <c r="K683" i="33"/>
  <c r="J683" i="33"/>
  <c r="I683" i="33"/>
  <c r="H683" i="33"/>
  <c r="G683" i="33"/>
  <c r="F683" i="33"/>
  <c r="E683" i="33"/>
  <c r="P682" i="33"/>
  <c r="O682" i="33"/>
  <c r="N682" i="33"/>
  <c r="M682" i="33"/>
  <c r="L682" i="33"/>
  <c r="K682" i="33"/>
  <c r="J682" i="33"/>
  <c r="I682" i="33"/>
  <c r="H682" i="33"/>
  <c r="G682" i="33"/>
  <c r="F682" i="33"/>
  <c r="E682" i="33"/>
  <c r="P681" i="33"/>
  <c r="O681" i="33"/>
  <c r="N681" i="33"/>
  <c r="M681" i="33"/>
  <c r="L681" i="33"/>
  <c r="K681" i="33"/>
  <c r="J681" i="33"/>
  <c r="I681" i="33"/>
  <c r="H681" i="33"/>
  <c r="G681" i="33"/>
  <c r="F681" i="33"/>
  <c r="E681" i="33"/>
  <c r="P680" i="33"/>
  <c r="O680" i="33"/>
  <c r="N680" i="33"/>
  <c r="M680" i="33"/>
  <c r="L680" i="33"/>
  <c r="K680" i="33"/>
  <c r="J680" i="33"/>
  <c r="I680" i="33"/>
  <c r="H680" i="33"/>
  <c r="G680" i="33"/>
  <c r="F680" i="33"/>
  <c r="E680" i="33"/>
  <c r="P679" i="33"/>
  <c r="O679" i="33"/>
  <c r="N679" i="33"/>
  <c r="M679" i="33"/>
  <c r="L679" i="33"/>
  <c r="K679" i="33"/>
  <c r="J679" i="33"/>
  <c r="I679" i="33"/>
  <c r="H679" i="33"/>
  <c r="G679" i="33"/>
  <c r="F679" i="33"/>
  <c r="E679" i="33"/>
  <c r="P678" i="33"/>
  <c r="O678" i="33"/>
  <c r="N678" i="33"/>
  <c r="M678" i="33"/>
  <c r="L678" i="33"/>
  <c r="K678" i="33"/>
  <c r="J678" i="33"/>
  <c r="I678" i="33"/>
  <c r="H678" i="33"/>
  <c r="G678" i="33"/>
  <c r="F678" i="33"/>
  <c r="E678" i="33"/>
  <c r="P677" i="33"/>
  <c r="O677" i="33"/>
  <c r="N677" i="33"/>
  <c r="M677" i="33"/>
  <c r="L677" i="33"/>
  <c r="K677" i="33"/>
  <c r="J677" i="33"/>
  <c r="I677" i="33"/>
  <c r="H677" i="33"/>
  <c r="G677" i="33"/>
  <c r="F677" i="33"/>
  <c r="E677" i="33"/>
  <c r="P676" i="33"/>
  <c r="O676" i="33"/>
  <c r="N676" i="33"/>
  <c r="M676" i="33"/>
  <c r="L676" i="33"/>
  <c r="K676" i="33"/>
  <c r="J676" i="33"/>
  <c r="I676" i="33"/>
  <c r="H676" i="33"/>
  <c r="G676" i="33"/>
  <c r="F676" i="33"/>
  <c r="E676" i="33"/>
  <c r="P675" i="33"/>
  <c r="O675" i="33"/>
  <c r="N675" i="33"/>
  <c r="M675" i="33"/>
  <c r="L675" i="33"/>
  <c r="K675" i="33"/>
  <c r="J675" i="33"/>
  <c r="I675" i="33"/>
  <c r="H675" i="33"/>
  <c r="G675" i="33"/>
  <c r="F675" i="33"/>
  <c r="E675" i="33"/>
  <c r="P674" i="33"/>
  <c r="O674" i="33"/>
  <c r="N674" i="33"/>
  <c r="M674" i="33"/>
  <c r="L674" i="33"/>
  <c r="K674" i="33"/>
  <c r="J674" i="33"/>
  <c r="I674" i="33"/>
  <c r="H674" i="33"/>
  <c r="G674" i="33"/>
  <c r="F674" i="33"/>
  <c r="E674" i="33"/>
  <c r="P673" i="33"/>
  <c r="O673" i="33"/>
  <c r="N673" i="33"/>
  <c r="M673" i="33"/>
  <c r="L673" i="33"/>
  <c r="K673" i="33"/>
  <c r="J673" i="33"/>
  <c r="I673" i="33"/>
  <c r="H673" i="33"/>
  <c r="G673" i="33"/>
  <c r="F673" i="33"/>
  <c r="E673" i="33"/>
  <c r="P672" i="33"/>
  <c r="O672" i="33"/>
  <c r="N672" i="33"/>
  <c r="M672" i="33"/>
  <c r="L672" i="33"/>
  <c r="K672" i="33"/>
  <c r="J672" i="33"/>
  <c r="I672" i="33"/>
  <c r="H672" i="33"/>
  <c r="G672" i="33"/>
  <c r="F672" i="33"/>
  <c r="E672" i="33"/>
  <c r="P671" i="33"/>
  <c r="O671" i="33"/>
  <c r="N671" i="33"/>
  <c r="M671" i="33"/>
  <c r="L671" i="33"/>
  <c r="K671" i="33"/>
  <c r="J671" i="33"/>
  <c r="I671" i="33"/>
  <c r="H671" i="33"/>
  <c r="G671" i="33"/>
  <c r="F671" i="33"/>
  <c r="E671" i="33"/>
  <c r="P670" i="33"/>
  <c r="O670" i="33"/>
  <c r="N670" i="33"/>
  <c r="M670" i="33"/>
  <c r="L670" i="33"/>
  <c r="K670" i="33"/>
  <c r="J670" i="33"/>
  <c r="I670" i="33"/>
  <c r="H670" i="33"/>
  <c r="G670" i="33"/>
  <c r="F670" i="33"/>
  <c r="E670" i="33"/>
  <c r="P669" i="33"/>
  <c r="O669" i="33"/>
  <c r="N669" i="33"/>
  <c r="M669" i="33"/>
  <c r="L669" i="33"/>
  <c r="K669" i="33"/>
  <c r="J669" i="33"/>
  <c r="I669" i="33"/>
  <c r="H669" i="33"/>
  <c r="G669" i="33"/>
  <c r="F669" i="33"/>
  <c r="E669" i="33"/>
  <c r="P668" i="33"/>
  <c r="O668" i="33"/>
  <c r="N668" i="33"/>
  <c r="M668" i="33"/>
  <c r="L668" i="33"/>
  <c r="K668" i="33"/>
  <c r="J668" i="33"/>
  <c r="I668" i="33"/>
  <c r="H668" i="33"/>
  <c r="G668" i="33"/>
  <c r="F668" i="33"/>
  <c r="E668" i="33"/>
  <c r="P667" i="33"/>
  <c r="O667" i="33"/>
  <c r="N667" i="33"/>
  <c r="M667" i="33"/>
  <c r="L667" i="33"/>
  <c r="K667" i="33"/>
  <c r="J667" i="33"/>
  <c r="I667" i="33"/>
  <c r="H667" i="33"/>
  <c r="G667" i="33"/>
  <c r="F667" i="33"/>
  <c r="E667" i="33"/>
  <c r="P666" i="33"/>
  <c r="O666" i="33"/>
  <c r="N666" i="33"/>
  <c r="M666" i="33"/>
  <c r="L666" i="33"/>
  <c r="K666" i="33"/>
  <c r="J666" i="33"/>
  <c r="I666" i="33"/>
  <c r="H666" i="33"/>
  <c r="G666" i="33"/>
  <c r="F666" i="33"/>
  <c r="E666" i="33"/>
  <c r="P665" i="33"/>
  <c r="O665" i="33"/>
  <c r="N665" i="33"/>
  <c r="M665" i="33"/>
  <c r="L665" i="33"/>
  <c r="K665" i="33"/>
  <c r="J665" i="33"/>
  <c r="I665" i="33"/>
  <c r="H665" i="33"/>
  <c r="G665" i="33"/>
  <c r="F665" i="33"/>
  <c r="E665" i="33"/>
  <c r="P664" i="33"/>
  <c r="O664" i="33"/>
  <c r="N664" i="33"/>
  <c r="M664" i="33"/>
  <c r="L664" i="33"/>
  <c r="K664" i="33"/>
  <c r="J664" i="33"/>
  <c r="I664" i="33"/>
  <c r="H664" i="33"/>
  <c r="G664" i="33"/>
  <c r="F664" i="33"/>
  <c r="E664" i="33"/>
  <c r="P663" i="33"/>
  <c r="O663" i="33"/>
  <c r="N663" i="33"/>
  <c r="M663" i="33"/>
  <c r="L663" i="33"/>
  <c r="K663" i="33"/>
  <c r="J663" i="33"/>
  <c r="I663" i="33"/>
  <c r="H663" i="33"/>
  <c r="G663" i="33"/>
  <c r="F663" i="33"/>
  <c r="E663" i="33"/>
  <c r="P662" i="33"/>
  <c r="O662" i="33"/>
  <c r="N662" i="33"/>
  <c r="M662" i="33"/>
  <c r="L662" i="33"/>
  <c r="K662" i="33"/>
  <c r="J662" i="33"/>
  <c r="I662" i="33"/>
  <c r="H662" i="33"/>
  <c r="G662" i="33"/>
  <c r="F662" i="33"/>
  <c r="E662" i="33"/>
  <c r="P661" i="33"/>
  <c r="P697" i="33" s="1"/>
  <c r="O661" i="33"/>
  <c r="O697" i="33" s="1"/>
  <c r="N661" i="33"/>
  <c r="N697" i="33" s="1"/>
  <c r="M661" i="33"/>
  <c r="M697" i="33" s="1"/>
  <c r="L661" i="33"/>
  <c r="L697" i="33" s="1"/>
  <c r="K661" i="33"/>
  <c r="K697" i="33" s="1"/>
  <c r="J661" i="33"/>
  <c r="J697" i="33" s="1"/>
  <c r="I661" i="33"/>
  <c r="H661" i="33"/>
  <c r="H697" i="33" s="1"/>
  <c r="G661" i="33"/>
  <c r="G697" i="33" s="1"/>
  <c r="F661" i="33"/>
  <c r="F697" i="33" s="1"/>
  <c r="E661" i="33"/>
  <c r="E697" i="33" s="1"/>
  <c r="P660" i="33"/>
  <c r="O660" i="33"/>
  <c r="N660" i="33"/>
  <c r="M660" i="33"/>
  <c r="L660" i="33"/>
  <c r="K660" i="33"/>
  <c r="J660" i="33"/>
  <c r="I660" i="33"/>
  <c r="H660" i="33"/>
  <c r="G660" i="33"/>
  <c r="F660" i="33"/>
  <c r="E660" i="33"/>
  <c r="P648" i="33"/>
  <c r="M648" i="33"/>
  <c r="H648" i="33"/>
  <c r="P646" i="33"/>
  <c r="O646" i="33"/>
  <c r="N646" i="33"/>
  <c r="M646" i="33"/>
  <c r="L646" i="33"/>
  <c r="K646" i="33"/>
  <c r="J646" i="33"/>
  <c r="Q646" i="33"/>
  <c r="H646" i="33"/>
  <c r="G646" i="33"/>
  <c r="F646" i="33"/>
  <c r="F648" i="33" s="1"/>
  <c r="E646" i="33"/>
  <c r="P642" i="33"/>
  <c r="O642" i="33"/>
  <c r="N642" i="33"/>
  <c r="M642" i="33"/>
  <c r="L642" i="33"/>
  <c r="K642" i="33"/>
  <c r="J642" i="33"/>
  <c r="I642" i="33"/>
  <c r="H642" i="33"/>
  <c r="G642" i="33"/>
  <c r="F642" i="33"/>
  <c r="E642" i="33"/>
  <c r="Q641" i="33"/>
  <c r="Q640" i="33"/>
  <c r="Q639" i="33"/>
  <c r="Q638" i="33"/>
  <c r="Q637" i="33"/>
  <c r="Q636" i="33"/>
  <c r="Q635" i="33"/>
  <c r="Q634" i="33"/>
  <c r="Q633" i="33"/>
  <c r="Q632" i="33"/>
  <c r="Q631" i="33"/>
  <c r="Q630" i="33"/>
  <c r="Q629" i="33"/>
  <c r="Q628" i="33"/>
  <c r="Q627" i="33"/>
  <c r="Q626" i="33"/>
  <c r="Q625" i="33"/>
  <c r="Q624" i="33"/>
  <c r="Q623" i="33"/>
  <c r="Q622" i="33"/>
  <c r="Q621" i="33"/>
  <c r="Q620" i="33"/>
  <c r="Q619" i="33"/>
  <c r="Q618" i="33"/>
  <c r="Q617" i="33"/>
  <c r="Q616" i="33"/>
  <c r="Q615" i="33"/>
  <c r="Q614" i="33"/>
  <c r="Q613" i="33"/>
  <c r="Q612" i="33"/>
  <c r="Q611" i="33"/>
  <c r="Q610" i="33"/>
  <c r="Q609" i="33"/>
  <c r="Q608" i="33"/>
  <c r="Q607" i="33"/>
  <c r="Q606" i="33"/>
  <c r="Q605" i="33"/>
  <c r="Q604" i="33"/>
  <c r="Q603" i="33"/>
  <c r="Q602" i="33"/>
  <c r="Q601" i="33"/>
  <c r="Q600" i="33"/>
  <c r="Q599" i="33"/>
  <c r="Q598" i="33"/>
  <c r="Q597" i="33"/>
  <c r="Q596" i="33"/>
  <c r="Q595" i="33"/>
  <c r="Q594" i="33"/>
  <c r="Q593" i="33"/>
  <c r="Q592" i="33"/>
  <c r="Q591" i="33"/>
  <c r="Q590" i="33"/>
  <c r="Q589" i="33"/>
  <c r="Q588" i="33"/>
  <c r="Q587" i="33"/>
  <c r="Q586" i="33"/>
  <c r="Q585" i="33"/>
  <c r="Q584" i="33"/>
  <c r="Q583" i="33"/>
  <c r="Q582" i="33"/>
  <c r="Q581" i="33"/>
  <c r="Q580" i="33"/>
  <c r="Q579" i="33"/>
  <c r="Q578" i="33"/>
  <c r="Q577" i="33"/>
  <c r="Q576" i="33"/>
  <c r="Q575" i="33"/>
  <c r="Q574" i="33"/>
  <c r="Q573" i="33"/>
  <c r="Q572" i="33"/>
  <c r="Q571" i="33"/>
  <c r="Q570" i="33"/>
  <c r="Q569" i="33"/>
  <c r="Q568" i="33"/>
  <c r="Q567" i="33"/>
  <c r="P564" i="33"/>
  <c r="O564" i="33"/>
  <c r="N564" i="33"/>
  <c r="M564" i="33"/>
  <c r="L564" i="33"/>
  <c r="K564" i="33"/>
  <c r="J564" i="33"/>
  <c r="I564" i="33"/>
  <c r="H564" i="33"/>
  <c r="G564" i="33"/>
  <c r="F564" i="33"/>
  <c r="E564" i="33"/>
  <c r="Q563" i="33"/>
  <c r="Q562" i="33"/>
  <c r="Q561" i="33"/>
  <c r="Q560" i="33"/>
  <c r="Q559" i="33"/>
  <c r="Q558" i="33"/>
  <c r="Q557" i="33"/>
  <c r="Q556" i="33"/>
  <c r="Q555" i="33"/>
  <c r="Q554" i="33"/>
  <c r="P551" i="33"/>
  <c r="O551" i="33"/>
  <c r="N551" i="33"/>
  <c r="M551" i="33"/>
  <c r="L551" i="33"/>
  <c r="K551" i="33"/>
  <c r="J551" i="33"/>
  <c r="I551" i="33"/>
  <c r="H551" i="33"/>
  <c r="G551" i="33"/>
  <c r="F551" i="33"/>
  <c r="E551" i="33"/>
  <c r="Q550" i="33"/>
  <c r="Q549" i="33"/>
  <c r="Q551" i="33" s="1"/>
  <c r="P546" i="33"/>
  <c r="O546" i="33"/>
  <c r="N546" i="33"/>
  <c r="M546" i="33"/>
  <c r="L546" i="33"/>
  <c r="K546" i="33"/>
  <c r="J546" i="33"/>
  <c r="I546" i="33"/>
  <c r="H546" i="33"/>
  <c r="G546" i="33"/>
  <c r="F546" i="33"/>
  <c r="E546" i="33"/>
  <c r="Q545" i="33"/>
  <c r="Q544" i="33"/>
  <c r="Q543" i="33"/>
  <c r="Q539" i="33"/>
  <c r="Q538" i="33"/>
  <c r="Q537" i="33"/>
  <c r="Q536" i="33"/>
  <c r="Q535" i="33"/>
  <c r="Q534" i="33"/>
  <c r="Q533" i="33"/>
  <c r="Q532" i="33"/>
  <c r="Q531" i="33"/>
  <c r="P530" i="33"/>
  <c r="J530" i="33"/>
  <c r="F530" i="33"/>
  <c r="Q529" i="33"/>
  <c r="Q528" i="33"/>
  <c r="Q527" i="33"/>
  <c r="Q526" i="33"/>
  <c r="Q525" i="33"/>
  <c r="Q524" i="33"/>
  <c r="Q523" i="33"/>
  <c r="Q522" i="33"/>
  <c r="Q521" i="33"/>
  <c r="Q520" i="33"/>
  <c r="Q519" i="33"/>
  <c r="Q518" i="33"/>
  <c r="Q517" i="33"/>
  <c r="Q516" i="33"/>
  <c r="Q515" i="33"/>
  <c r="Q514" i="33"/>
  <c r="Q513" i="33"/>
  <c r="Q512" i="33"/>
  <c r="Q511" i="33"/>
  <c r="Q510" i="33"/>
  <c r="Q509" i="33"/>
  <c r="Q508" i="33"/>
  <c r="Q507" i="33"/>
  <c r="Q506" i="33"/>
  <c r="Q505" i="33"/>
  <c r="Q504" i="33"/>
  <c r="Q503" i="33"/>
  <c r="Q502" i="33"/>
  <c r="Q501" i="33"/>
  <c r="Q500" i="33"/>
  <c r="Q499" i="33"/>
  <c r="Q498" i="33"/>
  <c r="Q497" i="33"/>
  <c r="Q496" i="33"/>
  <c r="Q495" i="33"/>
  <c r="Q494" i="33"/>
  <c r="Q493" i="33"/>
  <c r="Q492" i="33"/>
  <c r="Q491" i="33"/>
  <c r="Q490" i="33"/>
  <c r="Q489" i="33"/>
  <c r="Q488" i="33"/>
  <c r="Q487" i="33"/>
  <c r="Q486" i="33"/>
  <c r="Q485" i="33"/>
  <c r="Q484" i="33"/>
  <c r="Q483" i="33"/>
  <c r="Q482" i="33"/>
  <c r="Q481" i="33"/>
  <c r="Q480" i="33"/>
  <c r="Q479" i="33"/>
  <c r="Q478" i="33"/>
  <c r="Q477" i="33"/>
  <c r="Q476" i="33"/>
  <c r="Q475" i="33"/>
  <c r="Q474" i="33"/>
  <c r="Q473" i="33"/>
  <c r="Q472" i="33"/>
  <c r="Q471" i="33"/>
  <c r="Q470" i="33"/>
  <c r="Q469" i="33"/>
  <c r="Q468" i="33"/>
  <c r="Q467" i="33"/>
  <c r="Q466" i="33"/>
  <c r="Q465" i="33"/>
  <c r="Q464" i="33"/>
  <c r="Q463" i="33"/>
  <c r="Q462" i="33"/>
  <c r="Q461" i="33"/>
  <c r="Q460" i="33"/>
  <c r="Q459" i="33"/>
  <c r="Q458" i="33"/>
  <c r="Q457" i="33"/>
  <c r="Q456" i="33"/>
  <c r="Q455" i="33"/>
  <c r="Q454" i="33"/>
  <c r="Q453" i="33"/>
  <c r="Q452" i="33"/>
  <c r="Q451" i="33"/>
  <c r="Q450" i="33"/>
  <c r="Q449" i="33"/>
  <c r="Q448" i="33"/>
  <c r="Q447" i="33"/>
  <c r="Q446" i="33"/>
  <c r="Q445" i="33"/>
  <c r="Q444" i="33"/>
  <c r="Q443" i="33"/>
  <c r="Q442" i="33"/>
  <c r="Q441" i="33"/>
  <c r="Q440" i="33"/>
  <c r="Q439" i="33"/>
  <c r="Q438" i="33"/>
  <c r="Q437" i="33"/>
  <c r="Q436" i="33"/>
  <c r="Q435" i="33"/>
  <c r="Q434" i="33"/>
  <c r="P433" i="33"/>
  <c r="O433" i="33"/>
  <c r="N433" i="33"/>
  <c r="F433" i="33"/>
  <c r="Q432" i="33"/>
  <c r="Q431" i="33"/>
  <c r="Q430" i="33"/>
  <c r="Q429" i="33"/>
  <c r="Q428" i="33"/>
  <c r="Q427" i="33"/>
  <c r="Q426" i="33"/>
  <c r="J425" i="33"/>
  <c r="Q424" i="33"/>
  <c r="Q423" i="33"/>
  <c r="Q422" i="33"/>
  <c r="Q421" i="33"/>
  <c r="Q420" i="33"/>
  <c r="Q419" i="33"/>
  <c r="Q418" i="33"/>
  <c r="Q417" i="33"/>
  <c r="Q416" i="33"/>
  <c r="Q415" i="33"/>
  <c r="Q414" i="33"/>
  <c r="Q413" i="33"/>
  <c r="Q412" i="33"/>
  <c r="Q411" i="33"/>
  <c r="Q410" i="33"/>
  <c r="Q409" i="33"/>
  <c r="Q408" i="33"/>
  <c r="Q407" i="33"/>
  <c r="Q406" i="33"/>
  <c r="Q405" i="33"/>
  <c r="Q404" i="33"/>
  <c r="Q403" i="33"/>
  <c r="Q402" i="33"/>
  <c r="Q401" i="33"/>
  <c r="Q400" i="33"/>
  <c r="Q399" i="33"/>
  <c r="Q398" i="33"/>
  <c r="Q397" i="33"/>
  <c r="Q396" i="33"/>
  <c r="Q395" i="33"/>
  <c r="Q394" i="33"/>
  <c r="Q393" i="33"/>
  <c r="Q392" i="33"/>
  <c r="Q391" i="33"/>
  <c r="Q390" i="33"/>
  <c r="Q389" i="33"/>
  <c r="Q388" i="33"/>
  <c r="Q387" i="33"/>
  <c r="Q386" i="33"/>
  <c r="Q385" i="33"/>
  <c r="Q384" i="33"/>
  <c r="Q383" i="33"/>
  <c r="Q382" i="33"/>
  <c r="Q381" i="33"/>
  <c r="Q380" i="33"/>
  <c r="Q379" i="33"/>
  <c r="Q378" i="33"/>
  <c r="Q377" i="33"/>
  <c r="Q376" i="33"/>
  <c r="Q375" i="33"/>
  <c r="Q374" i="33"/>
  <c r="Q373" i="33"/>
  <c r="Q372" i="33"/>
  <c r="Q371" i="33"/>
  <c r="Q370" i="33"/>
  <c r="Q369" i="33"/>
  <c r="Q368" i="33"/>
  <c r="Q367" i="33"/>
  <c r="Q366" i="33"/>
  <c r="Q365" i="33"/>
  <c r="Q364" i="33"/>
  <c r="Q363" i="33"/>
  <c r="Q362" i="33"/>
  <c r="Q361" i="33"/>
  <c r="Q360" i="33"/>
  <c r="Q359" i="33"/>
  <c r="Q358" i="33"/>
  <c r="Q357" i="33"/>
  <c r="Q356" i="33"/>
  <c r="Q355" i="33"/>
  <c r="P354" i="33"/>
  <c r="O354" i="33"/>
  <c r="N354" i="33"/>
  <c r="J354" i="33"/>
  <c r="F354" i="33"/>
  <c r="P353" i="33"/>
  <c r="J353" i="33"/>
  <c r="Q352" i="33"/>
  <c r="Q351" i="33"/>
  <c r="Q350" i="33"/>
  <c r="P349" i="33"/>
  <c r="N349" i="33"/>
  <c r="L349" i="33"/>
  <c r="J349" i="33"/>
  <c r="F349" i="33"/>
  <c r="Q348" i="33"/>
  <c r="Q347" i="33"/>
  <c r="Q346" i="33"/>
  <c r="Q345" i="33"/>
  <c r="Q344" i="33"/>
  <c r="Q343" i="33"/>
  <c r="Q342" i="33"/>
  <c r="Q341" i="33"/>
  <c r="Q340" i="33"/>
  <c r="Q339" i="33"/>
  <c r="Q338" i="33"/>
  <c r="Q337" i="33"/>
  <c r="Q336" i="33"/>
  <c r="Q335" i="33"/>
  <c r="Q334" i="33"/>
  <c r="Q333" i="33"/>
  <c r="Q332" i="33"/>
  <c r="Q331" i="33"/>
  <c r="Q330" i="33"/>
  <c r="Q329" i="33"/>
  <c r="Q328" i="33"/>
  <c r="Q327" i="33"/>
  <c r="Q326" i="33"/>
  <c r="Q325" i="33"/>
  <c r="Q324" i="33"/>
  <c r="Q323" i="33"/>
  <c r="Q322" i="33"/>
  <c r="Q321" i="33"/>
  <c r="Q320" i="33"/>
  <c r="Q319" i="33"/>
  <c r="Q318" i="33"/>
  <c r="Q317" i="33"/>
  <c r="Q316" i="33"/>
  <c r="Q315" i="33"/>
  <c r="Q314" i="33"/>
  <c r="Q313" i="33"/>
  <c r="Q312" i="33"/>
  <c r="Q311" i="33"/>
  <c r="Q310" i="33"/>
  <c r="Q309" i="33"/>
  <c r="Q308" i="33"/>
  <c r="Q307" i="33"/>
  <c r="Q306" i="33"/>
  <c r="Q305" i="33"/>
  <c r="Q304" i="33"/>
  <c r="Q303" i="33"/>
  <c r="Q302" i="33"/>
  <c r="Q301" i="33"/>
  <c r="Q300" i="33"/>
  <c r="Q299" i="33"/>
  <c r="Q298" i="33"/>
  <c r="Q297" i="33"/>
  <c r="Q296" i="33"/>
  <c r="Q295" i="33"/>
  <c r="Q294" i="33"/>
  <c r="Q293" i="33"/>
  <c r="Q292" i="33"/>
  <c r="Q291" i="33"/>
  <c r="Q290" i="33"/>
  <c r="Q289" i="33"/>
  <c r="Q288" i="33"/>
  <c r="Q287" i="33"/>
  <c r="Q286" i="33"/>
  <c r="Q285" i="33"/>
  <c r="Q284" i="33"/>
  <c r="Q283" i="33"/>
  <c r="Q282" i="33"/>
  <c r="Q281" i="33"/>
  <c r="Q280" i="33"/>
  <c r="Q279" i="33"/>
  <c r="Q278" i="33"/>
  <c r="Q277" i="33"/>
  <c r="Q276" i="33"/>
  <c r="Q275" i="33"/>
  <c r="Q274" i="33"/>
  <c r="Q273" i="33"/>
  <c r="Q272" i="33"/>
  <c r="Q271" i="33"/>
  <c r="Q270" i="33"/>
  <c r="Q269" i="33"/>
  <c r="Q268" i="33"/>
  <c r="Q267" i="33"/>
  <c r="Q266" i="33"/>
  <c r="Q265" i="33"/>
  <c r="Q264" i="33"/>
  <c r="Q263" i="33"/>
  <c r="Q262" i="33"/>
  <c r="Q261" i="33"/>
  <c r="Q260" i="33"/>
  <c r="Q259" i="33"/>
  <c r="Q258" i="33"/>
  <c r="Q257" i="33"/>
  <c r="Q256" i="33"/>
  <c r="Q255" i="33"/>
  <c r="Q254" i="33"/>
  <c r="Q253" i="33"/>
  <c r="Q252" i="33"/>
  <c r="Q251" i="33"/>
  <c r="Q250" i="33"/>
  <c r="Q249" i="33"/>
  <c r="Q248" i="33"/>
  <c r="Q247" i="33"/>
  <c r="Q246" i="33"/>
  <c r="Q245" i="33"/>
  <c r="Q244" i="33"/>
  <c r="Q243" i="33"/>
  <c r="Q242" i="33"/>
  <c r="Q241" i="33"/>
  <c r="Q240" i="33"/>
  <c r="Q239" i="33"/>
  <c r="Q238" i="33"/>
  <c r="Q237" i="33"/>
  <c r="Q236" i="33"/>
  <c r="Q235" i="33"/>
  <c r="Q234" i="33"/>
  <c r="Q233" i="33"/>
  <c r="Q232" i="33"/>
  <c r="Q231" i="33"/>
  <c r="Q230" i="33"/>
  <c r="Q229" i="33"/>
  <c r="Q228" i="33"/>
  <c r="Q227" i="33"/>
  <c r="Q226" i="33"/>
  <c r="Q225" i="33"/>
  <c r="Q224" i="33"/>
  <c r="Q223" i="33"/>
  <c r="Q222" i="33"/>
  <c r="Q221" i="33"/>
  <c r="Q220" i="33"/>
  <c r="Q219" i="33"/>
  <c r="Q218" i="33"/>
  <c r="Q217" i="33"/>
  <c r="Q216" i="33"/>
  <c r="Q215" i="33"/>
  <c r="Q214" i="33"/>
  <c r="Q213" i="33"/>
  <c r="Q212" i="33"/>
  <c r="Q211" i="33"/>
  <c r="Q210" i="33"/>
  <c r="Q209" i="33"/>
  <c r="Q208" i="33"/>
  <c r="Q207" i="33"/>
  <c r="Q206" i="33"/>
  <c r="Q205" i="33"/>
  <c r="Q204" i="33"/>
  <c r="Q203" i="33"/>
  <c r="P200" i="33"/>
  <c r="O200" i="33"/>
  <c r="N200" i="33"/>
  <c r="M200" i="33"/>
  <c r="L200" i="33"/>
  <c r="K200" i="33"/>
  <c r="J200" i="33"/>
  <c r="I200" i="33"/>
  <c r="H200" i="33"/>
  <c r="G200" i="33"/>
  <c r="F200" i="33"/>
  <c r="E200" i="33"/>
  <c r="Q199" i="33"/>
  <c r="Q198" i="33"/>
  <c r="Q197" i="33"/>
  <c r="Q196" i="33"/>
  <c r="Q195" i="33"/>
  <c r="Q194" i="33"/>
  <c r="Q193" i="33"/>
  <c r="Q192" i="33"/>
  <c r="Q191" i="33"/>
  <c r="Q190" i="33"/>
  <c r="Q189" i="33"/>
  <c r="Q188" i="33"/>
  <c r="Q187" i="33"/>
  <c r="Q186" i="33"/>
  <c r="Q185" i="33"/>
  <c r="Q184" i="33"/>
  <c r="Q183" i="33"/>
  <c r="Q182" i="33"/>
  <c r="Q181" i="33"/>
  <c r="Q180" i="33"/>
  <c r="Q179" i="33"/>
  <c r="Q178" i="33"/>
  <c r="Q177" i="33"/>
  <c r="Q176" i="33"/>
  <c r="Q175" i="33"/>
  <c r="Q174" i="33"/>
  <c r="Q173" i="33"/>
  <c r="Q172" i="33"/>
  <c r="Q171" i="33"/>
  <c r="Q170" i="33"/>
  <c r="Q169" i="33"/>
  <c r="Q168" i="33"/>
  <c r="Q167" i="33"/>
  <c r="Q166" i="33"/>
  <c r="Q165" i="33"/>
  <c r="Q164" i="33"/>
  <c r="Q163" i="33"/>
  <c r="Q162" i="33"/>
  <c r="Q161" i="33"/>
  <c r="Q160" i="33"/>
  <c r="Q159" i="33"/>
  <c r="Q158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Q154" i="33"/>
  <c r="Q153" i="33"/>
  <c r="Q152" i="33"/>
  <c r="Q151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Q147" i="33"/>
  <c r="Q146" i="33"/>
  <c r="Q145" i="33"/>
  <c r="Q144" i="33"/>
  <c r="Q143" i="33"/>
  <c r="Q142" i="33"/>
  <c r="Q141" i="33"/>
  <c r="Q140" i="33"/>
  <c r="Q139" i="33"/>
  <c r="Q138" i="33"/>
  <c r="Q137" i="33"/>
  <c r="Q136" i="33"/>
  <c r="Q135" i="33"/>
  <c r="Q134" i="33"/>
  <c r="Q133" i="33"/>
  <c r="Q132" i="33"/>
  <c r="Q131" i="33"/>
  <c r="Q130" i="33"/>
  <c r="Q129" i="33"/>
  <c r="Q128" i="33"/>
  <c r="Q127" i="33"/>
  <c r="Q126" i="33"/>
  <c r="Q125" i="33"/>
  <c r="Q124" i="33"/>
  <c r="Q123" i="33"/>
  <c r="Q122" i="33"/>
  <c r="Q121" i="33"/>
  <c r="Q120" i="33"/>
  <c r="Q119" i="33"/>
  <c r="Q118" i="33"/>
  <c r="Q117" i="33"/>
  <c r="Q116" i="33"/>
  <c r="Q115" i="33"/>
  <c r="Q114" i="33"/>
  <c r="Q113" i="33"/>
  <c r="Q112" i="33"/>
  <c r="Q111" i="33"/>
  <c r="Q110" i="33"/>
  <c r="Q109" i="33"/>
  <c r="Q108" i="33"/>
  <c r="Q107" i="33"/>
  <c r="Q106" i="33"/>
  <c r="Q105" i="33"/>
  <c r="Q104" i="33"/>
  <c r="Q103" i="33"/>
  <c r="Q102" i="33"/>
  <c r="Q101" i="33"/>
  <c r="Q100" i="33"/>
  <c r="Q99" i="33"/>
  <c r="Q98" i="33"/>
  <c r="Q97" i="33"/>
  <c r="Q96" i="33"/>
  <c r="Q95" i="33"/>
  <c r="Q94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Q90" i="33"/>
  <c r="Q89" i="33"/>
  <c r="Q88" i="33"/>
  <c r="Q87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Q83" i="33"/>
  <c r="Q82" i="33"/>
  <c r="Q84" i="33" s="1"/>
  <c r="P79" i="33"/>
  <c r="O79" i="33"/>
  <c r="N79" i="33"/>
  <c r="M79" i="33"/>
  <c r="L79" i="33"/>
  <c r="K79" i="33"/>
  <c r="J79" i="33"/>
  <c r="I79" i="33"/>
  <c r="H79" i="33"/>
  <c r="G79" i="33"/>
  <c r="F79" i="33"/>
  <c r="E79" i="33"/>
  <c r="Q78" i="33"/>
  <c r="Q77" i="33"/>
  <c r="Q76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Q72" i="33"/>
  <c r="Q71" i="33"/>
  <c r="Q73" i="33" s="1"/>
  <c r="P68" i="33"/>
  <c r="O68" i="33"/>
  <c r="N68" i="33"/>
  <c r="M68" i="33"/>
  <c r="L68" i="33"/>
  <c r="K68" i="33"/>
  <c r="J68" i="33"/>
  <c r="I68" i="33"/>
  <c r="H68" i="33"/>
  <c r="G68" i="33"/>
  <c r="F68" i="33"/>
  <c r="E68" i="33"/>
  <c r="Q67" i="33"/>
  <c r="Q66" i="33"/>
  <c r="Q68" i="33" s="1"/>
  <c r="P63" i="33"/>
  <c r="O63" i="33"/>
  <c r="N63" i="33"/>
  <c r="M63" i="33"/>
  <c r="L63" i="33"/>
  <c r="K63" i="33"/>
  <c r="J63" i="33"/>
  <c r="I63" i="33"/>
  <c r="H63" i="33"/>
  <c r="G63" i="33"/>
  <c r="F63" i="33"/>
  <c r="E63" i="33"/>
  <c r="Q62" i="33"/>
  <c r="Q61" i="33"/>
  <c r="Q63" i="33" s="1"/>
  <c r="P58" i="33"/>
  <c r="O58" i="33"/>
  <c r="N58" i="33"/>
  <c r="M58" i="33"/>
  <c r="L58" i="33"/>
  <c r="K58" i="33"/>
  <c r="J58" i="33"/>
  <c r="I58" i="33"/>
  <c r="H58" i="33"/>
  <c r="G58" i="33"/>
  <c r="F58" i="33"/>
  <c r="E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Q29" i="33"/>
  <c r="Q28" i="33"/>
  <c r="Q27" i="33"/>
  <c r="Q26" i="33"/>
  <c r="Q25" i="33"/>
  <c r="Q24" i="33"/>
  <c r="Q23" i="33"/>
  <c r="Q22" i="33"/>
  <c r="Q21" i="33"/>
  <c r="A21" i="33"/>
  <c r="A22" i="33" s="1"/>
  <c r="A23" i="33" s="1"/>
  <c r="A24" i="33" s="1"/>
  <c r="A25" i="33" s="1"/>
  <c r="A26" i="33" s="1"/>
  <c r="A27" i="33" s="1"/>
  <c r="A28" i="33" s="1"/>
  <c r="A29" i="33" s="1"/>
  <c r="A30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61" i="33" s="1"/>
  <c r="A62" i="33" s="1"/>
  <c r="A63" i="33" s="1"/>
  <c r="A66" i="33" s="1"/>
  <c r="A67" i="33" s="1"/>
  <c r="A68" i="33" s="1"/>
  <c r="A71" i="33" s="1"/>
  <c r="A72" i="33" s="1"/>
  <c r="A73" i="33" s="1"/>
  <c r="A76" i="33" s="1"/>
  <c r="A77" i="33" s="1"/>
  <c r="A78" i="33" s="1"/>
  <c r="A79" i="33" s="1"/>
  <c r="A82" i="33" s="1"/>
  <c r="A83" i="33" s="1"/>
  <c r="A84" i="33" s="1"/>
  <c r="A87" i="33" s="1"/>
  <c r="A88" i="33" s="1"/>
  <c r="A89" i="33" s="1"/>
  <c r="A90" i="33" s="1"/>
  <c r="A91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51" i="33" s="1"/>
  <c r="A152" i="33" s="1"/>
  <c r="A153" i="33" s="1"/>
  <c r="A154" i="33" s="1"/>
  <c r="A155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334" i="33" s="1"/>
  <c r="A335" i="33" s="1"/>
  <c r="A336" i="33" s="1"/>
  <c r="A337" i="33" s="1"/>
  <c r="A338" i="33" s="1"/>
  <c r="A339" i="33" s="1"/>
  <c r="A340" i="33" s="1"/>
  <c r="A341" i="33" s="1"/>
  <c r="A342" i="33" s="1"/>
  <c r="A343" i="33" s="1"/>
  <c r="A344" i="33" s="1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364" i="33" s="1"/>
  <c r="A365" i="33" s="1"/>
  <c r="A366" i="33" s="1"/>
  <c r="A367" i="33" s="1"/>
  <c r="A368" i="33" s="1"/>
  <c r="A369" i="33" s="1"/>
  <c r="A370" i="33" s="1"/>
  <c r="A371" i="33" s="1"/>
  <c r="A372" i="33" s="1"/>
  <c r="A373" i="33" s="1"/>
  <c r="A374" i="33" s="1"/>
  <c r="A375" i="33" s="1"/>
  <c r="A376" i="33" s="1"/>
  <c r="A377" i="33" s="1"/>
  <c r="A378" i="33" s="1"/>
  <c r="A379" i="33" s="1"/>
  <c r="A380" i="33" s="1"/>
  <c r="A381" i="33" s="1"/>
  <c r="A382" i="33" s="1"/>
  <c r="A383" i="33" s="1"/>
  <c r="A384" i="33" s="1"/>
  <c r="A385" i="33" s="1"/>
  <c r="A386" i="33" s="1"/>
  <c r="A387" i="33" s="1"/>
  <c r="A388" i="33" s="1"/>
  <c r="A389" i="33" s="1"/>
  <c r="A390" i="33" s="1"/>
  <c r="A391" i="33" s="1"/>
  <c r="A392" i="33" s="1"/>
  <c r="A393" i="33" s="1"/>
  <c r="A394" i="33" s="1"/>
  <c r="A395" i="33" s="1"/>
  <c r="A396" i="33" s="1"/>
  <c r="A397" i="33" s="1"/>
  <c r="A398" i="33" s="1"/>
  <c r="A399" i="33" s="1"/>
  <c r="A400" i="33" s="1"/>
  <c r="A401" i="33" s="1"/>
  <c r="A402" i="33" s="1"/>
  <c r="A403" i="33" s="1"/>
  <c r="A404" i="33" s="1"/>
  <c r="A405" i="33" s="1"/>
  <c r="A406" i="33" s="1"/>
  <c r="A407" i="33" s="1"/>
  <c r="A408" i="33" s="1"/>
  <c r="A409" i="33" s="1"/>
  <c r="A410" i="33" s="1"/>
  <c r="A411" i="33" s="1"/>
  <c r="A412" i="33" s="1"/>
  <c r="A413" i="33" s="1"/>
  <c r="A414" i="33" s="1"/>
  <c r="A415" i="33" s="1"/>
  <c r="A416" i="33" s="1"/>
  <c r="A417" i="33" s="1"/>
  <c r="A418" i="33" s="1"/>
  <c r="A419" i="33" s="1"/>
  <c r="A420" i="33" s="1"/>
  <c r="A421" i="33" s="1"/>
  <c r="A422" i="33" s="1"/>
  <c r="A423" i="33" s="1"/>
  <c r="A424" i="33" s="1"/>
  <c r="A425" i="33" s="1"/>
  <c r="A426" i="33" s="1"/>
  <c r="A427" i="33" s="1"/>
  <c r="A428" i="33" s="1"/>
  <c r="A429" i="33" s="1"/>
  <c r="A430" i="33" s="1"/>
  <c r="A431" i="33" s="1"/>
  <c r="A432" i="33" s="1"/>
  <c r="A433" i="33" s="1"/>
  <c r="A434" i="33" s="1"/>
  <c r="A435" i="33" s="1"/>
  <c r="A436" i="33" s="1"/>
  <c r="A437" i="33" s="1"/>
  <c r="A438" i="33" s="1"/>
  <c r="A439" i="33" s="1"/>
  <c r="A440" i="33" s="1"/>
  <c r="A441" i="33" s="1"/>
  <c r="A442" i="33" s="1"/>
  <c r="A443" i="33" s="1"/>
  <c r="A444" i="33" s="1"/>
  <c r="A445" i="33" s="1"/>
  <c r="A446" i="33" s="1"/>
  <c r="A447" i="33" s="1"/>
  <c r="A448" i="33" s="1"/>
  <c r="A449" i="33" s="1"/>
  <c r="A450" i="33" s="1"/>
  <c r="A451" i="33" s="1"/>
  <c r="A452" i="33" s="1"/>
  <c r="A453" i="33" s="1"/>
  <c r="A454" i="33" s="1"/>
  <c r="A455" i="33" s="1"/>
  <c r="A456" i="33" s="1"/>
  <c r="A457" i="33" s="1"/>
  <c r="A458" i="33" s="1"/>
  <c r="A459" i="33" s="1"/>
  <c r="A460" i="33" s="1"/>
  <c r="A461" i="33" s="1"/>
  <c r="A462" i="33" s="1"/>
  <c r="A463" i="33" s="1"/>
  <c r="A464" i="33" s="1"/>
  <c r="A465" i="33" s="1"/>
  <c r="A466" i="33" s="1"/>
  <c r="A467" i="33" s="1"/>
  <c r="A468" i="33" s="1"/>
  <c r="A469" i="33" s="1"/>
  <c r="A470" i="33" s="1"/>
  <c r="A471" i="33" s="1"/>
  <c r="A472" i="33" s="1"/>
  <c r="A473" i="33" s="1"/>
  <c r="A474" i="33" s="1"/>
  <c r="A475" i="33" s="1"/>
  <c r="A476" i="33" s="1"/>
  <c r="A477" i="33" s="1"/>
  <c r="A478" i="33" s="1"/>
  <c r="A479" i="33" s="1"/>
  <c r="A480" i="33" s="1"/>
  <c r="A481" i="33" s="1"/>
  <c r="A482" i="33" s="1"/>
  <c r="A483" i="33" s="1"/>
  <c r="A484" i="33" s="1"/>
  <c r="A485" i="33" s="1"/>
  <c r="A486" i="33" s="1"/>
  <c r="A487" i="33" s="1"/>
  <c r="A488" i="33" s="1"/>
  <c r="A489" i="33" s="1"/>
  <c r="A490" i="33" s="1"/>
  <c r="A491" i="33" s="1"/>
  <c r="A492" i="33" s="1"/>
  <c r="A493" i="33" s="1"/>
  <c r="A494" i="33" s="1"/>
  <c r="A495" i="33" s="1"/>
  <c r="A496" i="33" s="1"/>
  <c r="A497" i="33" s="1"/>
  <c r="A498" i="33" s="1"/>
  <c r="A499" i="33" s="1"/>
  <c r="A500" i="33" s="1"/>
  <c r="A501" i="33" s="1"/>
  <c r="A502" i="33" s="1"/>
  <c r="A503" i="33" s="1"/>
  <c r="A504" i="33" s="1"/>
  <c r="A505" i="33" s="1"/>
  <c r="A506" i="33" s="1"/>
  <c r="A507" i="33" s="1"/>
  <c r="A508" i="33" s="1"/>
  <c r="A509" i="33" s="1"/>
  <c r="A510" i="33" s="1"/>
  <c r="A511" i="33" s="1"/>
  <c r="A512" i="33" s="1"/>
  <c r="A513" i="33" s="1"/>
  <c r="A514" i="33" s="1"/>
  <c r="A515" i="33" s="1"/>
  <c r="A516" i="33" s="1"/>
  <c r="A517" i="33" s="1"/>
  <c r="A518" i="33" s="1"/>
  <c r="A519" i="33" s="1"/>
  <c r="A520" i="33" s="1"/>
  <c r="A521" i="33" s="1"/>
  <c r="A522" i="33" s="1"/>
  <c r="A523" i="33" s="1"/>
  <c r="A524" i="33" s="1"/>
  <c r="A525" i="33" s="1"/>
  <c r="A526" i="33" s="1"/>
  <c r="A527" i="33" s="1"/>
  <c r="A528" i="33" s="1"/>
  <c r="A529" i="33" s="1"/>
  <c r="A530" i="33" s="1"/>
  <c r="A531" i="33" s="1"/>
  <c r="A532" i="33" s="1"/>
  <c r="A533" i="33" s="1"/>
  <c r="A534" i="33" s="1"/>
  <c r="A535" i="33" s="1"/>
  <c r="A536" i="33" s="1"/>
  <c r="A537" i="33" s="1"/>
  <c r="A538" i="33" s="1"/>
  <c r="A539" i="33" s="1"/>
  <c r="A540" i="33" s="1"/>
  <c r="A543" i="33" s="1"/>
  <c r="A544" i="33" s="1"/>
  <c r="A545" i="33" s="1"/>
  <c r="A546" i="33" s="1"/>
  <c r="A549" i="33" s="1"/>
  <c r="A550" i="33" s="1"/>
  <c r="A551" i="33" s="1"/>
  <c r="A554" i="33" s="1"/>
  <c r="A555" i="33" s="1"/>
  <c r="A556" i="33" s="1"/>
  <c r="A557" i="33" s="1"/>
  <c r="A558" i="33" s="1"/>
  <c r="A559" i="33" s="1"/>
  <c r="A560" i="33" s="1"/>
  <c r="A561" i="33" s="1"/>
  <c r="A562" i="33" s="1"/>
  <c r="A563" i="33" s="1"/>
  <c r="A564" i="33" s="1"/>
  <c r="A567" i="33" s="1"/>
  <c r="A568" i="33" s="1"/>
  <c r="A569" i="33" s="1"/>
  <c r="A570" i="33" s="1"/>
  <c r="A571" i="33" s="1"/>
  <c r="A572" i="33" s="1"/>
  <c r="A573" i="33" s="1"/>
  <c r="A574" i="33" s="1"/>
  <c r="A575" i="33" s="1"/>
  <c r="A576" i="33" s="1"/>
  <c r="A577" i="33" s="1"/>
  <c r="A578" i="33" s="1"/>
  <c r="A579" i="33" s="1"/>
  <c r="A580" i="33" s="1"/>
  <c r="A581" i="33" s="1"/>
  <c r="A582" i="33" s="1"/>
  <c r="A583" i="33" s="1"/>
  <c r="A584" i="33" s="1"/>
  <c r="A585" i="33" s="1"/>
  <c r="A586" i="33" s="1"/>
  <c r="A587" i="33" s="1"/>
  <c r="A588" i="33" s="1"/>
  <c r="A589" i="33" s="1"/>
  <c r="A590" i="33" s="1"/>
  <c r="A591" i="33" s="1"/>
  <c r="A592" i="33" s="1"/>
  <c r="A593" i="33" s="1"/>
  <c r="A594" i="33" s="1"/>
  <c r="A595" i="33" s="1"/>
  <c r="A596" i="33" s="1"/>
  <c r="A597" i="33" s="1"/>
  <c r="A598" i="33" s="1"/>
  <c r="A599" i="33" s="1"/>
  <c r="A600" i="33" s="1"/>
  <c r="A601" i="33" s="1"/>
  <c r="A602" i="33" s="1"/>
  <c r="A603" i="33" s="1"/>
  <c r="A604" i="33" s="1"/>
  <c r="A605" i="33" s="1"/>
  <c r="A606" i="33" s="1"/>
  <c r="A607" i="33" s="1"/>
  <c r="A608" i="33" s="1"/>
  <c r="A609" i="33" s="1"/>
  <c r="A610" i="33" s="1"/>
  <c r="A611" i="33" s="1"/>
  <c r="A612" i="33" s="1"/>
  <c r="A613" i="33" s="1"/>
  <c r="A614" i="33" s="1"/>
  <c r="A615" i="33" s="1"/>
  <c r="A616" i="33" s="1"/>
  <c r="A617" i="33" s="1"/>
  <c r="A618" i="33" s="1"/>
  <c r="A619" i="33" s="1"/>
  <c r="A620" i="33" s="1"/>
  <c r="A621" i="33" s="1"/>
  <c r="A622" i="33" s="1"/>
  <c r="A623" i="33" s="1"/>
  <c r="A624" i="33" s="1"/>
  <c r="A625" i="33" s="1"/>
  <c r="A626" i="33" s="1"/>
  <c r="A627" i="33" s="1"/>
  <c r="A628" i="33" s="1"/>
  <c r="A629" i="33" s="1"/>
  <c r="A630" i="33" s="1"/>
  <c r="A631" i="33" s="1"/>
  <c r="A632" i="33" s="1"/>
  <c r="A633" i="33" s="1"/>
  <c r="A634" i="33" s="1"/>
  <c r="A635" i="33" s="1"/>
  <c r="A636" i="33" s="1"/>
  <c r="A637" i="33" s="1"/>
  <c r="A638" i="33" s="1"/>
  <c r="A639" i="33" s="1"/>
  <c r="A640" i="33" s="1"/>
  <c r="A641" i="33" s="1"/>
  <c r="A642" i="33" s="1"/>
  <c r="A644" i="33" s="1"/>
  <c r="A646" i="33" s="1"/>
  <c r="Q20" i="33"/>
  <c r="Q19" i="33"/>
  <c r="Q18" i="33"/>
  <c r="Q17" i="33"/>
  <c r="A17" i="33"/>
  <c r="A18" i="33" s="1"/>
  <c r="A19" i="33" s="1"/>
  <c r="A20" i="33" s="1"/>
  <c r="Q16" i="33"/>
  <c r="Q546" i="33" l="1"/>
  <c r="Q30" i="33"/>
  <c r="Q148" i="33"/>
  <c r="Q91" i="33"/>
  <c r="Q155" i="33"/>
  <c r="Q58" i="33"/>
  <c r="Q79" i="33"/>
  <c r="Q564" i="33"/>
  <c r="Q704" i="33"/>
  <c r="Q705" i="33"/>
  <c r="Q680" i="33"/>
  <c r="Q688" i="33"/>
  <c r="L540" i="33"/>
  <c r="L644" i="33" s="1"/>
  <c r="L709" i="33" s="1"/>
  <c r="H691" i="33"/>
  <c r="Q678" i="33"/>
  <c r="Q670" i="33"/>
  <c r="P691" i="33"/>
  <c r="Q676" i="33"/>
  <c r="K691" i="33"/>
  <c r="E425" i="33"/>
  <c r="J540" i="33"/>
  <c r="J644" i="33" s="1"/>
  <c r="Q662" i="33"/>
  <c r="I354" i="33"/>
  <c r="Q354" i="33" s="1"/>
  <c r="M540" i="33"/>
  <c r="M644" i="33" s="1"/>
  <c r="Q353" i="33"/>
  <c r="Q668" i="33"/>
  <c r="Q673" i="33"/>
  <c r="Q675" i="33"/>
  <c r="F691" i="33"/>
  <c r="N691" i="33"/>
  <c r="Q671" i="33"/>
  <c r="Q681" i="33"/>
  <c r="Q683" i="33"/>
  <c r="Q684" i="33"/>
  <c r="Q702" i="33"/>
  <c r="Q703" i="33"/>
  <c r="Q679" i="33"/>
  <c r="Q687" i="33"/>
  <c r="I540" i="33"/>
  <c r="I644" i="33" s="1"/>
  <c r="Q661" i="33"/>
  <c r="Q664" i="33"/>
  <c r="Q669" i="33"/>
  <c r="Q672" i="33"/>
  <c r="Q674" i="33"/>
  <c r="A647" i="33"/>
  <c r="A648" i="33" s="1"/>
  <c r="A650" i="33"/>
  <c r="A652" i="33" s="1"/>
  <c r="A653" i="33" s="1"/>
  <c r="A654" i="33" s="1"/>
  <c r="Q200" i="33"/>
  <c r="Q349" i="33"/>
  <c r="K648" i="33"/>
  <c r="J691" i="33"/>
  <c r="Q663" i="33"/>
  <c r="Q665" i="33"/>
  <c r="Q667" i="33"/>
  <c r="K540" i="33"/>
  <c r="K644" i="33" s="1"/>
  <c r="K709" i="33" s="1"/>
  <c r="L691" i="33"/>
  <c r="Q707" i="33"/>
  <c r="E530" i="33"/>
  <c r="Q530" i="33" s="1"/>
  <c r="E691" i="33"/>
  <c r="M691" i="33"/>
  <c r="Q689" i="33"/>
  <c r="Q642" i="33"/>
  <c r="Q666" i="33"/>
  <c r="F540" i="33"/>
  <c r="F644" i="33" s="1"/>
  <c r="N540" i="33"/>
  <c r="N644" i="33" s="1"/>
  <c r="G691" i="33"/>
  <c r="O691" i="33"/>
  <c r="G540" i="33"/>
  <c r="G644" i="33" s="1"/>
  <c r="O540" i="33"/>
  <c r="O644" i="33" s="1"/>
  <c r="Q677" i="33"/>
  <c r="Q682" i="33"/>
  <c r="Q706" i="33"/>
  <c r="H540" i="33"/>
  <c r="H644" i="33" s="1"/>
  <c r="P540" i="33"/>
  <c r="P644" i="33" s="1"/>
  <c r="P709" i="33" s="1"/>
  <c r="Q433" i="33"/>
  <c r="I691" i="33"/>
  <c r="Q660" i="33"/>
  <c r="Q685" i="33"/>
  <c r="Q686" i="33"/>
  <c r="Q690" i="33"/>
  <c r="G648" i="33"/>
  <c r="O648" i="33"/>
  <c r="I648" i="33"/>
  <c r="I697" i="33"/>
  <c r="Q697" i="33" s="1"/>
  <c r="J648" i="33"/>
  <c r="L648" i="33"/>
  <c r="N648" i="33"/>
  <c r="H709" i="33" l="1"/>
  <c r="N709" i="33"/>
  <c r="J709" i="33"/>
  <c r="F709" i="33"/>
  <c r="M709" i="33"/>
  <c r="I709" i="33"/>
  <c r="Q425" i="33"/>
  <c r="Q540" i="33" s="1"/>
  <c r="Q644" i="33" s="1"/>
  <c r="G709" i="33"/>
  <c r="O709" i="33"/>
  <c r="Q691" i="33"/>
  <c r="E540" i="33"/>
  <c r="E644" i="33" s="1"/>
  <c r="E709" i="33" s="1"/>
  <c r="Q709" i="33" l="1"/>
  <c r="E648" i="33"/>
  <c r="Q647" i="33"/>
  <c r="Q648" i="33" s="1"/>
  <c r="A15" i="38" l="1"/>
  <c r="A18" i="38" s="1"/>
  <c r="P15" i="38"/>
  <c r="O15" i="38"/>
  <c r="N15" i="38"/>
  <c r="M15" i="38"/>
  <c r="L15" i="38"/>
  <c r="K15" i="38"/>
  <c r="J15" i="38"/>
  <c r="I15" i="38"/>
  <c r="H15" i="38"/>
  <c r="G15" i="38"/>
  <c r="F15" i="38"/>
  <c r="E15" i="38"/>
  <c r="Q14" i="38"/>
  <c r="Q15" i="38" s="1"/>
  <c r="F64" i="38"/>
  <c r="G64" i="38"/>
  <c r="H64" i="38"/>
  <c r="I64" i="38"/>
  <c r="J64" i="38"/>
  <c r="K64" i="38"/>
  <c r="L64" i="38"/>
  <c r="M64" i="38"/>
  <c r="N64" i="38"/>
  <c r="O64" i="38"/>
  <c r="P64" i="38"/>
  <c r="E64" i="38"/>
  <c r="Q63" i="38"/>
  <c r="Q60" i="38"/>
  <c r="F53" i="38"/>
  <c r="G53" i="38"/>
  <c r="H53" i="38"/>
  <c r="I53" i="38"/>
  <c r="J53" i="38"/>
  <c r="K53" i="38"/>
  <c r="L53" i="38"/>
  <c r="M53" i="38"/>
  <c r="N53" i="38"/>
  <c r="O53" i="38"/>
  <c r="P53" i="38"/>
  <c r="E53" i="38"/>
  <c r="Q52" i="38"/>
  <c r="Q51" i="38"/>
  <c r="F45" i="38"/>
  <c r="G45" i="38"/>
  <c r="H45" i="38"/>
  <c r="I45" i="38"/>
  <c r="J45" i="38"/>
  <c r="K45" i="38"/>
  <c r="L45" i="38"/>
  <c r="M45" i="38"/>
  <c r="N45" i="38"/>
  <c r="O45" i="38"/>
  <c r="P45" i="38"/>
  <c r="E45" i="38"/>
  <c r="Q44" i="38"/>
  <c r="Q43" i="38"/>
  <c r="Q34" i="38"/>
  <c r="Q33" i="38"/>
  <c r="F38" i="38"/>
  <c r="G38" i="38"/>
  <c r="H38" i="38"/>
  <c r="I38" i="38"/>
  <c r="J38" i="38"/>
  <c r="K38" i="38"/>
  <c r="L38" i="38"/>
  <c r="M38" i="38"/>
  <c r="N38" i="38"/>
  <c r="O38" i="38"/>
  <c r="P38" i="38"/>
  <c r="Q37" i="38"/>
  <c r="E32" i="38"/>
  <c r="E38" i="38" s="1"/>
  <c r="F23" i="38"/>
  <c r="G23" i="38"/>
  <c r="H23" i="38"/>
  <c r="I23" i="38"/>
  <c r="J23" i="38"/>
  <c r="K23" i="38"/>
  <c r="L23" i="38"/>
  <c r="M23" i="38"/>
  <c r="N23" i="38"/>
  <c r="O23" i="38"/>
  <c r="P23" i="38"/>
  <c r="E23" i="38"/>
  <c r="Q22" i="38"/>
  <c r="Q21" i="38"/>
  <c r="F40" i="9"/>
  <c r="G40" i="9"/>
  <c r="F56" i="12" l="1"/>
  <c r="G56" i="12"/>
  <c r="H56" i="12"/>
  <c r="I56" i="12"/>
  <c r="J56" i="12"/>
  <c r="K56" i="12"/>
  <c r="L56" i="12"/>
  <c r="M56" i="12"/>
  <c r="N56" i="12"/>
  <c r="O56" i="12"/>
  <c r="P56" i="12"/>
  <c r="Q49" i="12"/>
  <c r="Q50" i="12"/>
  <c r="Q51" i="12"/>
  <c r="Q48" i="12"/>
  <c r="G54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31" i="12"/>
  <c r="E45" i="12"/>
  <c r="F45" i="12"/>
  <c r="G45" i="12"/>
  <c r="H45" i="12"/>
  <c r="I45" i="12"/>
  <c r="J45" i="12"/>
  <c r="K45" i="12"/>
  <c r="L45" i="12"/>
  <c r="M45" i="12"/>
  <c r="N45" i="12"/>
  <c r="O45" i="12"/>
  <c r="Q27" i="12"/>
  <c r="Q22" i="12"/>
  <c r="Q23" i="12"/>
  <c r="Q24" i="12"/>
  <c r="Q25" i="12"/>
  <c r="Q26" i="12"/>
  <c r="Q21" i="12"/>
  <c r="F18" i="12"/>
  <c r="G18" i="12"/>
  <c r="H18" i="12"/>
  <c r="I18" i="12"/>
  <c r="J18" i="12"/>
  <c r="K18" i="12"/>
  <c r="L18" i="12"/>
  <c r="M18" i="12"/>
  <c r="N18" i="12"/>
  <c r="O18" i="12"/>
  <c r="P18" i="12"/>
  <c r="F28" i="12"/>
  <c r="G28" i="12"/>
  <c r="H28" i="12"/>
  <c r="I28" i="12"/>
  <c r="J28" i="12"/>
  <c r="K28" i="12"/>
  <c r="L28" i="12"/>
  <c r="M28" i="12"/>
  <c r="N28" i="12"/>
  <c r="O28" i="12"/>
  <c r="O54" i="12" s="1"/>
  <c r="P28" i="12"/>
  <c r="P45" i="12"/>
  <c r="F52" i="12"/>
  <c r="G52" i="12"/>
  <c r="H52" i="12"/>
  <c r="I52" i="12"/>
  <c r="J52" i="12"/>
  <c r="K52" i="12"/>
  <c r="L52" i="12"/>
  <c r="M52" i="12"/>
  <c r="N52" i="12"/>
  <c r="O52" i="12"/>
  <c r="P52" i="12"/>
  <c r="Q67" i="12"/>
  <c r="Q68" i="12"/>
  <c r="Q66" i="12"/>
  <c r="E18" i="12"/>
  <c r="Q17" i="12"/>
  <c r="Q16" i="12"/>
  <c r="Q15" i="12"/>
  <c r="A15" i="12"/>
  <c r="A16" i="12" s="1"/>
  <c r="A17" i="12" s="1"/>
  <c r="A18" i="12" s="1"/>
  <c r="H54" i="12" l="1"/>
  <c r="N54" i="12"/>
  <c r="P54" i="12"/>
  <c r="I54" i="12"/>
  <c r="M54" i="12"/>
  <c r="F54" i="12"/>
  <c r="J54" i="12"/>
  <c r="Q18" i="12"/>
  <c r="K54" i="12"/>
  <c r="L54" i="12"/>
  <c r="Q28" i="12"/>
  <c r="A21" i="12"/>
  <c r="Q24" i="13" l="1"/>
  <c r="Q25" i="13"/>
  <c r="S25" i="13" s="1"/>
  <c r="Q30" i="13"/>
  <c r="S30" i="13" s="1"/>
  <c r="Q31" i="13"/>
  <c r="S31" i="13" s="1"/>
  <c r="P32" i="13"/>
  <c r="O32" i="13"/>
  <c r="N32" i="13"/>
  <c r="M32" i="13"/>
  <c r="L32" i="13"/>
  <c r="K32" i="13"/>
  <c r="J32" i="13"/>
  <c r="I32" i="13"/>
  <c r="H32" i="13"/>
  <c r="G32" i="13"/>
  <c r="F32" i="13"/>
  <c r="E32" i="13"/>
  <c r="S29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Q20" i="13"/>
  <c r="S20" i="13" s="1"/>
  <c r="S19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Q16" i="13"/>
  <c r="S16" i="13" s="1"/>
  <c r="A17" i="13"/>
  <c r="A20" i="13" s="1"/>
  <c r="A21" i="13" s="1"/>
  <c r="A24" i="13" s="1"/>
  <c r="A25" i="13" s="1"/>
  <c r="A26" i="13" s="1"/>
  <c r="A27" i="13" s="1"/>
  <c r="A30" i="13" s="1"/>
  <c r="A31" i="13" s="1"/>
  <c r="A32" i="13" s="1"/>
  <c r="A35" i="13" s="1"/>
  <c r="Q17" i="13"/>
  <c r="S15" i="13"/>
  <c r="F27" i="13"/>
  <c r="G27" i="13"/>
  <c r="H27" i="13"/>
  <c r="I27" i="13"/>
  <c r="J27" i="13"/>
  <c r="K27" i="13"/>
  <c r="L27" i="13"/>
  <c r="M27" i="13"/>
  <c r="N27" i="13"/>
  <c r="O27" i="13"/>
  <c r="P27" i="13"/>
  <c r="Q26" i="13"/>
  <c r="Q52" i="13"/>
  <c r="S17" i="13" l="1"/>
  <c r="Q32" i="13"/>
  <c r="Q21" i="13"/>
  <c r="Q25" i="10" l="1"/>
  <c r="Q21" i="10"/>
  <c r="Q17" i="10"/>
  <c r="Q13" i="10"/>
  <c r="Q31" i="9" l="1"/>
  <c r="P19" i="9"/>
  <c r="O19" i="9"/>
  <c r="N19" i="9"/>
  <c r="M19" i="9"/>
  <c r="L19" i="9"/>
  <c r="K19" i="9"/>
  <c r="J19" i="9"/>
  <c r="I19" i="9"/>
  <c r="H19" i="9"/>
  <c r="G19" i="9"/>
  <c r="F19" i="9"/>
  <c r="E19" i="9"/>
  <c r="Q18" i="9"/>
  <c r="H15" i="9"/>
  <c r="I15" i="9"/>
  <c r="J15" i="9"/>
  <c r="K15" i="9"/>
  <c r="L15" i="9"/>
  <c r="M15" i="9"/>
  <c r="N15" i="9"/>
  <c r="O15" i="9"/>
  <c r="P15" i="9"/>
  <c r="P35" i="9" s="1"/>
  <c r="F33" i="9"/>
  <c r="G33" i="9"/>
  <c r="H33" i="9"/>
  <c r="I33" i="9"/>
  <c r="J33" i="9"/>
  <c r="K33" i="9"/>
  <c r="L33" i="9"/>
  <c r="M33" i="9"/>
  <c r="N33" i="9"/>
  <c r="O33" i="9"/>
  <c r="P33" i="9"/>
  <c r="Q23" i="9"/>
  <c r="Q24" i="9"/>
  <c r="Q25" i="9"/>
  <c r="Q26" i="9"/>
  <c r="Q27" i="9"/>
  <c r="Q28" i="9"/>
  <c r="Q29" i="9"/>
  <c r="Q30" i="9"/>
  <c r="Q32" i="9"/>
  <c r="Q22" i="9"/>
  <c r="Q14" i="9"/>
  <c r="Q13" i="9"/>
  <c r="Q47" i="9"/>
  <c r="Q48" i="9"/>
  <c r="Q49" i="9"/>
  <c r="Q46" i="9"/>
  <c r="K35" i="9" l="1"/>
  <c r="L35" i="9"/>
  <c r="H35" i="9"/>
  <c r="I35" i="9"/>
  <c r="N35" i="9"/>
  <c r="M35" i="9"/>
  <c r="J35" i="9"/>
  <c r="O35" i="9"/>
  <c r="Q19" i="9"/>
  <c r="Q33" i="9"/>
  <c r="E33" i="9" l="1"/>
  <c r="Q193" i="34" l="1"/>
  <c r="P97" i="34" l="1"/>
  <c r="Q93" i="34"/>
  <c r="Q162" i="34"/>
  <c r="Q139" i="34"/>
  <c r="Q129" i="34"/>
  <c r="Q128" i="34"/>
  <c r="Q127" i="34"/>
  <c r="Q126" i="34"/>
  <c r="Q100" i="34"/>
  <c r="Q101" i="34"/>
  <c r="F104" i="34"/>
  <c r="G104" i="34"/>
  <c r="H104" i="34"/>
  <c r="I104" i="34"/>
  <c r="J104" i="34"/>
  <c r="K104" i="34"/>
  <c r="L104" i="34"/>
  <c r="M104" i="34"/>
  <c r="N104" i="34"/>
  <c r="O104" i="34"/>
  <c r="P104" i="34"/>
  <c r="E104" i="34"/>
  <c r="F171" i="34"/>
  <c r="G171" i="34"/>
  <c r="H171" i="34"/>
  <c r="I171" i="34"/>
  <c r="J171" i="34"/>
  <c r="K171" i="34"/>
  <c r="L171" i="34"/>
  <c r="M171" i="34"/>
  <c r="N171" i="34"/>
  <c r="O171" i="34"/>
  <c r="P171" i="34"/>
  <c r="E171" i="34"/>
  <c r="Q170" i="34"/>
  <c r="Q169" i="34"/>
  <c r="Q168" i="34"/>
  <c r="F165" i="34"/>
  <c r="G165" i="34"/>
  <c r="H165" i="34"/>
  <c r="I165" i="34"/>
  <c r="J165" i="34"/>
  <c r="K165" i="34"/>
  <c r="L165" i="34"/>
  <c r="M165" i="34"/>
  <c r="N165" i="34"/>
  <c r="O165" i="34"/>
  <c r="P165" i="34"/>
  <c r="E165" i="34"/>
  <c r="Q164" i="34"/>
  <c r="Q163" i="34"/>
  <c r="Q161" i="34"/>
  <c r="Q157" i="34"/>
  <c r="Q156" i="34"/>
  <c r="F158" i="34"/>
  <c r="G158" i="34"/>
  <c r="H158" i="34"/>
  <c r="I158" i="34"/>
  <c r="J158" i="34"/>
  <c r="K158" i="34"/>
  <c r="L158" i="34"/>
  <c r="M158" i="34"/>
  <c r="N158" i="34"/>
  <c r="O158" i="34"/>
  <c r="P158" i="34"/>
  <c r="E158" i="34"/>
  <c r="F153" i="34"/>
  <c r="G153" i="34"/>
  <c r="H153" i="34"/>
  <c r="I153" i="34"/>
  <c r="J153" i="34"/>
  <c r="K153" i="34"/>
  <c r="L153" i="34"/>
  <c r="M153" i="34"/>
  <c r="N153" i="34"/>
  <c r="O153" i="34"/>
  <c r="P153" i="34"/>
  <c r="E148" i="34"/>
  <c r="E153" i="34"/>
  <c r="Q152" i="34"/>
  <c r="Q151" i="34"/>
  <c r="F148" i="34"/>
  <c r="G148" i="34"/>
  <c r="H148" i="34"/>
  <c r="I148" i="34"/>
  <c r="J148" i="34"/>
  <c r="K148" i="34"/>
  <c r="L148" i="34"/>
  <c r="M148" i="34"/>
  <c r="N148" i="34"/>
  <c r="O148" i="34"/>
  <c r="P148" i="34"/>
  <c r="E143" i="34"/>
  <c r="Q147" i="34"/>
  <c r="Q146" i="34"/>
  <c r="F143" i="34"/>
  <c r="G143" i="34"/>
  <c r="H143" i="34"/>
  <c r="I143" i="34"/>
  <c r="J143" i="34"/>
  <c r="K143" i="34"/>
  <c r="L143" i="34"/>
  <c r="M143" i="34"/>
  <c r="N143" i="34"/>
  <c r="O143" i="34"/>
  <c r="P143" i="34"/>
  <c r="Q136" i="34"/>
  <c r="Q137" i="34"/>
  <c r="Q138" i="34"/>
  <c r="Q140" i="34"/>
  <c r="Q141" i="34"/>
  <c r="Q142" i="34"/>
  <c r="Q135" i="34"/>
  <c r="F132" i="34"/>
  <c r="G132" i="34"/>
  <c r="H132" i="34"/>
  <c r="I132" i="34"/>
  <c r="J132" i="34"/>
  <c r="K132" i="34"/>
  <c r="L132" i="34"/>
  <c r="M132" i="34"/>
  <c r="N132" i="34"/>
  <c r="O132" i="34"/>
  <c r="P132" i="34"/>
  <c r="E132" i="34"/>
  <c r="Q113" i="34"/>
  <c r="Q114" i="34"/>
  <c r="Q115" i="34"/>
  <c r="Q116" i="34"/>
  <c r="Q117" i="34"/>
  <c r="Q118" i="34"/>
  <c r="Q119" i="34"/>
  <c r="Q120" i="34"/>
  <c r="Q121" i="34"/>
  <c r="Q122" i="34"/>
  <c r="Q123" i="34"/>
  <c r="Q124" i="34"/>
  <c r="Q125" i="34"/>
  <c r="Q130" i="34"/>
  <c r="Q131" i="34"/>
  <c r="Q112" i="34"/>
  <c r="E109" i="34"/>
  <c r="Q103" i="34"/>
  <c r="Q102" i="34"/>
  <c r="F109" i="34"/>
  <c r="G109" i="34"/>
  <c r="H109" i="34"/>
  <c r="I109" i="34"/>
  <c r="J109" i="34"/>
  <c r="K109" i="34"/>
  <c r="L109" i="34"/>
  <c r="M109" i="34"/>
  <c r="N109" i="34"/>
  <c r="O109" i="34"/>
  <c r="P109" i="34"/>
  <c r="Q107" i="34"/>
  <c r="Q108" i="34"/>
  <c r="Q91" i="34"/>
  <c r="Q92" i="34"/>
  <c r="Q94" i="34"/>
  <c r="Q95" i="34"/>
  <c r="Q96" i="34"/>
  <c r="Q90" i="34"/>
  <c r="E97" i="34"/>
  <c r="Q86" i="34"/>
  <c r="Q85" i="34"/>
  <c r="F87" i="34"/>
  <c r="G87" i="34"/>
  <c r="H87" i="34"/>
  <c r="I87" i="34"/>
  <c r="J87" i="34"/>
  <c r="K87" i="34"/>
  <c r="L87" i="34"/>
  <c r="M87" i="34"/>
  <c r="N87" i="34"/>
  <c r="O87" i="34"/>
  <c r="P87" i="34"/>
  <c r="E87" i="34"/>
  <c r="Q81" i="34"/>
  <c r="Q80" i="34"/>
  <c r="F82" i="34"/>
  <c r="G82" i="34"/>
  <c r="H82" i="34"/>
  <c r="I82" i="34"/>
  <c r="J82" i="34"/>
  <c r="K82" i="34"/>
  <c r="L82" i="34"/>
  <c r="M82" i="34"/>
  <c r="N82" i="34"/>
  <c r="O82" i="34"/>
  <c r="P82" i="34"/>
  <c r="E82" i="34"/>
  <c r="F77" i="34"/>
  <c r="G77" i="34"/>
  <c r="H77" i="34"/>
  <c r="I77" i="34"/>
  <c r="J77" i="34"/>
  <c r="K77" i="34"/>
  <c r="L77" i="34"/>
  <c r="M77" i="34"/>
  <c r="N77" i="34"/>
  <c r="O77" i="34"/>
  <c r="P77" i="34"/>
  <c r="E77" i="34"/>
  <c r="Q76" i="34"/>
  <c r="Q75" i="34"/>
  <c r="Q71" i="34"/>
  <c r="Q70" i="34"/>
  <c r="F72" i="34"/>
  <c r="G72" i="34"/>
  <c r="H72" i="34"/>
  <c r="I72" i="34"/>
  <c r="J72" i="34"/>
  <c r="K72" i="34"/>
  <c r="L72" i="34"/>
  <c r="M72" i="34"/>
  <c r="N72" i="34"/>
  <c r="O72" i="34"/>
  <c r="P72" i="34"/>
  <c r="E72" i="34"/>
  <c r="F67" i="34"/>
  <c r="G67" i="34"/>
  <c r="H67" i="34"/>
  <c r="I67" i="34"/>
  <c r="J67" i="34"/>
  <c r="K67" i="34"/>
  <c r="L67" i="34"/>
  <c r="M67" i="34"/>
  <c r="N67" i="34"/>
  <c r="O67" i="34"/>
  <c r="P67" i="34"/>
  <c r="E67" i="34"/>
  <c r="Q66" i="34"/>
  <c r="Q65" i="34"/>
  <c r="Q61" i="34"/>
  <c r="Q60" i="34"/>
  <c r="F62" i="34"/>
  <c r="G62" i="34"/>
  <c r="H62" i="34"/>
  <c r="I62" i="34"/>
  <c r="J62" i="34"/>
  <c r="K62" i="34"/>
  <c r="L62" i="34"/>
  <c r="M62" i="34"/>
  <c r="N62" i="34"/>
  <c r="O62" i="34"/>
  <c r="P62" i="34"/>
  <c r="E57" i="34"/>
  <c r="E62" i="34"/>
  <c r="H57" i="34"/>
  <c r="Q56" i="34"/>
  <c r="Q55" i="34"/>
  <c r="F57" i="34"/>
  <c r="G57" i="34"/>
  <c r="I57" i="34"/>
  <c r="J57" i="34"/>
  <c r="K57" i="34"/>
  <c r="L57" i="34"/>
  <c r="M57" i="34"/>
  <c r="N57" i="34"/>
  <c r="O57" i="34"/>
  <c r="P57" i="34"/>
  <c r="Q51" i="34"/>
  <c r="Q50" i="34"/>
  <c r="F52" i="34"/>
  <c r="G52" i="34"/>
  <c r="H52" i="34"/>
  <c r="I52" i="34"/>
  <c r="J52" i="34"/>
  <c r="K52" i="34"/>
  <c r="L52" i="34"/>
  <c r="M52" i="34"/>
  <c r="N52" i="34"/>
  <c r="O52" i="34"/>
  <c r="P52" i="34"/>
  <c r="E52" i="34"/>
  <c r="Q46" i="34"/>
  <c r="Q45" i="34"/>
  <c r="F47" i="34"/>
  <c r="G47" i="34"/>
  <c r="H47" i="34"/>
  <c r="I47" i="34"/>
  <c r="J47" i="34"/>
  <c r="K47" i="34"/>
  <c r="L47" i="34"/>
  <c r="M47" i="34"/>
  <c r="N47" i="34"/>
  <c r="O47" i="34"/>
  <c r="P47" i="34"/>
  <c r="E47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1" i="34"/>
  <c r="Q40" i="34"/>
  <c r="Q36" i="34"/>
  <c r="Q35" i="34"/>
  <c r="F37" i="34"/>
  <c r="G37" i="34"/>
  <c r="H37" i="34"/>
  <c r="I37" i="34"/>
  <c r="J37" i="34"/>
  <c r="K37" i="34"/>
  <c r="L37" i="34"/>
  <c r="M37" i="34"/>
  <c r="N37" i="34"/>
  <c r="O37" i="34"/>
  <c r="P37" i="34"/>
  <c r="E37" i="34"/>
  <c r="F32" i="34"/>
  <c r="G32" i="34"/>
  <c r="H32" i="34"/>
  <c r="I32" i="34"/>
  <c r="J32" i="34"/>
  <c r="K32" i="34"/>
  <c r="L32" i="34"/>
  <c r="M32" i="34"/>
  <c r="N32" i="34"/>
  <c r="O32" i="34"/>
  <c r="P32" i="34"/>
  <c r="E32" i="34"/>
  <c r="Q31" i="34"/>
  <c r="Q30" i="34"/>
  <c r="F27" i="34"/>
  <c r="G27" i="34"/>
  <c r="H27" i="34"/>
  <c r="I27" i="34"/>
  <c r="J27" i="34"/>
  <c r="K27" i="34"/>
  <c r="L27" i="34"/>
  <c r="M27" i="34"/>
  <c r="N27" i="34"/>
  <c r="O27" i="34"/>
  <c r="P27" i="34"/>
  <c r="E27" i="34"/>
  <c r="F18" i="34"/>
  <c r="G18" i="34"/>
  <c r="H18" i="34"/>
  <c r="I18" i="34"/>
  <c r="J18" i="34"/>
  <c r="K18" i="34"/>
  <c r="L18" i="34"/>
  <c r="M18" i="34"/>
  <c r="N18" i="34"/>
  <c r="O18" i="34"/>
  <c r="P18" i="34"/>
  <c r="E18" i="34"/>
  <c r="Q22" i="34"/>
  <c r="Q23" i="34"/>
  <c r="Q24" i="34"/>
  <c r="Q25" i="34"/>
  <c r="Q26" i="34"/>
  <c r="Q17" i="34"/>
  <c r="Q16" i="34"/>
  <c r="Q21" i="34"/>
  <c r="A17" i="34"/>
  <c r="A18" i="34" s="1"/>
  <c r="Q67" i="34" l="1"/>
  <c r="Q77" i="34"/>
  <c r="E173" i="34"/>
  <c r="Q62" i="34"/>
  <c r="Q82" i="34"/>
  <c r="Q158" i="34"/>
  <c r="Q42" i="34"/>
  <c r="Q72" i="34"/>
  <c r="Q47" i="34"/>
  <c r="Q153" i="34"/>
  <c r="P173" i="34"/>
  <c r="Q148" i="34"/>
  <c r="Q97" i="34"/>
  <c r="Q87" i="34"/>
  <c r="Q165" i="34"/>
  <c r="Q18" i="34"/>
  <c r="Q32" i="34"/>
  <c r="Q171" i="34"/>
  <c r="Q143" i="34"/>
  <c r="Q132" i="34"/>
  <c r="Q109" i="34"/>
  <c r="Q104" i="34"/>
  <c r="Q37" i="34"/>
  <c r="Q57" i="34"/>
  <c r="Q52" i="34"/>
  <c r="Q27" i="34"/>
  <c r="F97" i="34"/>
  <c r="F173" i="34" s="1"/>
  <c r="G97" i="34"/>
  <c r="G173" i="34" s="1"/>
  <c r="H97" i="34"/>
  <c r="H173" i="34" s="1"/>
  <c r="I97" i="34"/>
  <c r="I173" i="34" s="1"/>
  <c r="J97" i="34"/>
  <c r="J173" i="34" s="1"/>
  <c r="K97" i="34"/>
  <c r="K173" i="34" s="1"/>
  <c r="L97" i="34"/>
  <c r="L173" i="34" s="1"/>
  <c r="M97" i="34"/>
  <c r="M173" i="34" s="1"/>
  <c r="N97" i="34"/>
  <c r="N173" i="34" s="1"/>
  <c r="O97" i="34"/>
  <c r="O173" i="34" s="1"/>
  <c r="E178" i="34"/>
  <c r="F178" i="34"/>
  <c r="G178" i="34"/>
  <c r="H178" i="34"/>
  <c r="I178" i="34"/>
  <c r="J178" i="34"/>
  <c r="K178" i="34"/>
  <c r="L178" i="34"/>
  <c r="M178" i="34"/>
  <c r="N178" i="34"/>
  <c r="Q173" i="34" l="1"/>
  <c r="F201" i="34" l="1"/>
  <c r="G201" i="34"/>
  <c r="H201" i="34"/>
  <c r="I201" i="34"/>
  <c r="J201" i="34"/>
  <c r="K201" i="34"/>
  <c r="L201" i="34"/>
  <c r="M201" i="34"/>
  <c r="N201" i="34"/>
  <c r="O201" i="34"/>
  <c r="P201" i="34"/>
  <c r="E201" i="34"/>
  <c r="E206" i="34" s="1"/>
  <c r="Q200" i="34"/>
  <c r="A1" i="38" l="1"/>
  <c r="A1" i="34"/>
  <c r="A1" i="33"/>
  <c r="A1" i="13"/>
  <c r="E57" i="12"/>
  <c r="A1" i="12"/>
  <c r="A1" i="10"/>
  <c r="A1" i="9"/>
  <c r="A1" i="8"/>
  <c r="F4" i="24"/>
  <c r="Q57" i="12" l="1"/>
  <c r="F16" i="24"/>
  <c r="E650" i="33" s="1"/>
  <c r="T140" i="33" l="1"/>
  <c r="T222" i="33"/>
  <c r="E652" i="33"/>
  <c r="F650" i="33"/>
  <c r="T425" i="33"/>
  <c r="T654" i="33" s="1"/>
  <c r="E653" i="33"/>
  <c r="G42" i="13"/>
  <c r="E42" i="13"/>
  <c r="E40" i="9"/>
  <c r="E72" i="38"/>
  <c r="F72" i="38" s="1"/>
  <c r="G72" i="38" s="1"/>
  <c r="H72" i="38" s="1"/>
  <c r="S15" i="38" s="1"/>
  <c r="F42" i="13"/>
  <c r="E59" i="12"/>
  <c r="E182" i="34"/>
  <c r="F182" i="34" s="1"/>
  <c r="G182" i="34" s="1"/>
  <c r="H182" i="34" s="1"/>
  <c r="I182" i="34" s="1"/>
  <c r="J182" i="34" s="1"/>
  <c r="K182" i="34" s="1"/>
  <c r="L182" i="34" s="1"/>
  <c r="M182" i="34" s="1"/>
  <c r="N182" i="34" s="1"/>
  <c r="O182" i="34" s="1"/>
  <c r="P182" i="34" s="1"/>
  <c r="Q18" i="38"/>
  <c r="A19" i="38"/>
  <c r="Q67" i="38"/>
  <c r="Q62" i="38"/>
  <c r="Q61" i="38"/>
  <c r="Q56" i="38"/>
  <c r="Q50" i="38"/>
  <c r="Q49" i="38"/>
  <c r="Q48" i="38"/>
  <c r="Q42" i="38"/>
  <c r="Q41" i="38"/>
  <c r="Q31" i="38"/>
  <c r="Q32" i="38"/>
  <c r="Q35" i="38"/>
  <c r="Q36" i="38"/>
  <c r="Q30" i="38"/>
  <c r="Q26" i="38"/>
  <c r="Q20" i="38"/>
  <c r="Q19" i="38"/>
  <c r="E654" i="33" l="1"/>
  <c r="F653" i="33"/>
  <c r="G650" i="33"/>
  <c r="F652" i="33"/>
  <c r="F654" i="33" s="1"/>
  <c r="I72" i="38"/>
  <c r="J72" i="38" s="1"/>
  <c r="K72" i="38" s="1"/>
  <c r="L72" i="38" s="1"/>
  <c r="M72" i="38" s="1"/>
  <c r="N72" i="38" s="1"/>
  <c r="O72" i="38" s="1"/>
  <c r="P72" i="38" s="1"/>
  <c r="F59" i="12"/>
  <c r="E62" i="12"/>
  <c r="Q64" i="38"/>
  <c r="Q53" i="38"/>
  <c r="Q45" i="38"/>
  <c r="Q38" i="38"/>
  <c r="Q23" i="38"/>
  <c r="S23" i="38" s="1"/>
  <c r="S53" i="38"/>
  <c r="R4" i="33"/>
  <c r="A2" i="33"/>
  <c r="A2" i="34"/>
  <c r="Q4" i="34"/>
  <c r="G653" i="33" l="1"/>
  <c r="H650" i="33"/>
  <c r="G652" i="33"/>
  <c r="G59" i="12"/>
  <c r="F61" i="12"/>
  <c r="F62" i="12"/>
  <c r="H653" i="33" l="1"/>
  <c r="I650" i="33"/>
  <c r="H652" i="33"/>
  <c r="G654" i="33"/>
  <c r="H59" i="12"/>
  <c r="G61" i="12"/>
  <c r="G62" i="12"/>
  <c r="S64" i="38"/>
  <c r="P68" i="38"/>
  <c r="O68" i="38"/>
  <c r="N68" i="38"/>
  <c r="M68" i="38"/>
  <c r="L68" i="38"/>
  <c r="K68" i="38"/>
  <c r="J68" i="38"/>
  <c r="I68" i="38"/>
  <c r="H68" i="38"/>
  <c r="G68" i="38"/>
  <c r="F68" i="38"/>
  <c r="E68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F27" i="38"/>
  <c r="G27" i="38"/>
  <c r="H27" i="38"/>
  <c r="I27" i="38"/>
  <c r="J27" i="38"/>
  <c r="K27" i="38"/>
  <c r="L27" i="38"/>
  <c r="M27" i="38"/>
  <c r="N27" i="38"/>
  <c r="O27" i="38"/>
  <c r="P27" i="38"/>
  <c r="E27" i="38"/>
  <c r="I653" i="33" l="1"/>
  <c r="J650" i="33"/>
  <c r="I652" i="33"/>
  <c r="O70" i="38"/>
  <c r="G70" i="38"/>
  <c r="H654" i="33"/>
  <c r="E70" i="38"/>
  <c r="E74" i="38" s="1"/>
  <c r="E76" i="38" s="1"/>
  <c r="J70" i="38"/>
  <c r="J74" i="38" s="1"/>
  <c r="J76" i="38" s="1"/>
  <c r="I70" i="38"/>
  <c r="T16" i="12"/>
  <c r="H61" i="12"/>
  <c r="T50" i="12"/>
  <c r="T49" i="12"/>
  <c r="N70" i="38"/>
  <c r="N74" i="38" s="1"/>
  <c r="N76" i="38" s="1"/>
  <c r="F70" i="38"/>
  <c r="F74" i="38" s="1"/>
  <c r="F76" i="38" s="1"/>
  <c r="P70" i="38"/>
  <c r="P74" i="38" s="1"/>
  <c r="P76" i="38" s="1"/>
  <c r="H70" i="38"/>
  <c r="M70" i="38"/>
  <c r="M74" i="38" s="1"/>
  <c r="M76" i="38" s="1"/>
  <c r="L70" i="38"/>
  <c r="L74" i="38" s="1"/>
  <c r="L76" i="38" s="1"/>
  <c r="K70" i="38"/>
  <c r="G74" i="38"/>
  <c r="G76" i="38" s="1"/>
  <c r="Q68" i="38"/>
  <c r="S68" i="38" s="1"/>
  <c r="O74" i="38"/>
  <c r="O76" i="38" s="1"/>
  <c r="I74" i="38"/>
  <c r="I76" i="38" s="1"/>
  <c r="Q57" i="38"/>
  <c r="S57" i="38" s="1"/>
  <c r="Q27" i="38"/>
  <c r="S27" i="38" s="1"/>
  <c r="S38" i="38"/>
  <c r="S45" i="38"/>
  <c r="A20" i="38"/>
  <c r="A21" i="38" s="1"/>
  <c r="A22" i="38" s="1"/>
  <c r="A23" i="38" s="1"/>
  <c r="J653" i="33" l="1"/>
  <c r="K650" i="33"/>
  <c r="J652" i="33"/>
  <c r="I654" i="33"/>
  <c r="K74" i="38"/>
  <c r="K76" i="38" s="1"/>
  <c r="H74" i="38"/>
  <c r="H76" i="38" s="1"/>
  <c r="A26" i="38"/>
  <c r="A27" i="38" s="1"/>
  <c r="A30" i="38" s="1"/>
  <c r="A31" i="38" s="1"/>
  <c r="A32" i="38" s="1"/>
  <c r="Q70" i="38"/>
  <c r="K653" i="33" l="1"/>
  <c r="L650" i="33"/>
  <c r="K652" i="33"/>
  <c r="J654" i="33"/>
  <c r="A33" i="38"/>
  <c r="A34" i="38" s="1"/>
  <c r="A35" i="38" s="1"/>
  <c r="A36" i="38" s="1"/>
  <c r="A37" i="38" s="1"/>
  <c r="A38" i="38" s="1"/>
  <c r="L653" i="33" l="1"/>
  <c r="M650" i="33"/>
  <c r="L652" i="33"/>
  <c r="L654" i="33" s="1"/>
  <c r="K654" i="33"/>
  <c r="A41" i="38"/>
  <c r="A42" i="38" s="1"/>
  <c r="A43" i="38" s="1"/>
  <c r="A44" i="38" s="1"/>
  <c r="A45" i="38" s="1"/>
  <c r="M653" i="33" l="1"/>
  <c r="N650" i="33"/>
  <c r="M652" i="33"/>
  <c r="M654" i="33" s="1"/>
  <c r="Q4" i="38"/>
  <c r="A3" i="38"/>
  <c r="A2" i="38"/>
  <c r="N653" i="33" l="1"/>
  <c r="N652" i="33"/>
  <c r="N654" i="33" s="1"/>
  <c r="O650" i="33"/>
  <c r="A48" i="38"/>
  <c r="A49" i="38" s="1"/>
  <c r="A50" i="38" s="1"/>
  <c r="O653" i="33" l="1"/>
  <c r="O652" i="33"/>
  <c r="O654" i="33" s="1"/>
  <c r="P650" i="33"/>
  <c r="A51" i="38"/>
  <c r="A52" i="38" s="1"/>
  <c r="A53" i="38" s="1"/>
  <c r="A57" i="38" s="1"/>
  <c r="A56" i="38"/>
  <c r="Q74" i="38"/>
  <c r="P653" i="33" l="1"/>
  <c r="Q653" i="33" s="1"/>
  <c r="F24" i="8" s="1"/>
  <c r="P652" i="33"/>
  <c r="A60" i="38"/>
  <c r="A61" i="38" s="1"/>
  <c r="A62" i="38" s="1"/>
  <c r="Q76" i="38"/>
  <c r="P654" i="33" l="1"/>
  <c r="Q654" i="33" s="1"/>
  <c r="Q652" i="33"/>
  <c r="A63" i="38"/>
  <c r="A64" i="38" s="1"/>
  <c r="A67" i="38" s="1"/>
  <c r="A68" i="38" s="1"/>
  <c r="A70" i="38" s="1"/>
  <c r="A72" i="38" s="1"/>
  <c r="A74" i="38" s="1"/>
  <c r="A76" i="38" s="1"/>
  <c r="F28" i="8"/>
  <c r="A3" i="34"/>
  <c r="A3" i="33"/>
  <c r="Q71" i="12" l="1"/>
  <c r="E56" i="12" l="1"/>
  <c r="E61" i="12" l="1"/>
  <c r="Q56" i="12"/>
  <c r="F184" i="34" l="1"/>
  <c r="G184" i="34"/>
  <c r="E184" i="34"/>
  <c r="F179" i="34"/>
  <c r="G179" i="34"/>
  <c r="H179" i="34"/>
  <c r="I179" i="34"/>
  <c r="J179" i="34"/>
  <c r="K179" i="34"/>
  <c r="L179" i="34"/>
  <c r="M179" i="34"/>
  <c r="N179" i="34"/>
  <c r="O179" i="34"/>
  <c r="P179" i="34"/>
  <c r="E179" i="34"/>
  <c r="Q179" i="34" l="1"/>
  <c r="A21" i="34"/>
  <c r="A22" i="34" s="1"/>
  <c r="A23" i="34" s="1"/>
  <c r="A24" i="34" s="1"/>
  <c r="A25" i="34" s="1"/>
  <c r="A26" i="34" s="1"/>
  <c r="A27" i="34" s="1"/>
  <c r="K180" i="34" l="1"/>
  <c r="L180" i="34"/>
  <c r="M180" i="34"/>
  <c r="N180" i="34"/>
  <c r="O178" i="34"/>
  <c r="O180" i="34" s="1"/>
  <c r="P178" i="34"/>
  <c r="P180" i="34" s="1"/>
  <c r="J180" i="34"/>
  <c r="I180" i="34"/>
  <c r="F180" i="34"/>
  <c r="F185" i="34" s="1"/>
  <c r="G180" i="34"/>
  <c r="G185" i="34" s="1"/>
  <c r="H180" i="34"/>
  <c r="E180" i="34"/>
  <c r="E185" i="34" s="1"/>
  <c r="Q175" i="34" l="1"/>
  <c r="Q204" i="34"/>
  <c r="Q203" i="34"/>
  <c r="Q199" i="34"/>
  <c r="Q198" i="34"/>
  <c r="Q197" i="34"/>
  <c r="Q196" i="34"/>
  <c r="Q195" i="34"/>
  <c r="Q194" i="34"/>
  <c r="Q192" i="34"/>
  <c r="Q178" i="34"/>
  <c r="Q177" i="34"/>
  <c r="S177" i="34" s="1"/>
  <c r="Q201" i="34" l="1"/>
  <c r="Q180" i="34"/>
  <c r="F206" i="34"/>
  <c r="J206" i="34"/>
  <c r="N206" i="34"/>
  <c r="H184" i="34"/>
  <c r="H185" i="34"/>
  <c r="I206" i="34"/>
  <c r="G206" i="34"/>
  <c r="K206" i="34"/>
  <c r="O206" i="34"/>
  <c r="M206" i="34"/>
  <c r="H206" i="34"/>
  <c r="L206" i="34"/>
  <c r="P206" i="34"/>
  <c r="E186" i="34"/>
  <c r="F186" i="34"/>
  <c r="G186" i="34"/>
  <c r="A30" i="34" l="1"/>
  <c r="A31" i="34" s="1"/>
  <c r="A32" i="34" s="1"/>
  <c r="I184" i="34"/>
  <c r="I185" i="34"/>
  <c r="Q206" i="34"/>
  <c r="H186" i="34"/>
  <c r="A34" i="34" l="1"/>
  <c r="A35" i="34" s="1"/>
  <c r="A36" i="34" s="1"/>
  <c r="J184" i="34"/>
  <c r="J185" i="34"/>
  <c r="I186" i="34"/>
  <c r="A37" i="34" l="1"/>
  <c r="A39" i="34" s="1"/>
  <c r="A40" i="34" s="1"/>
  <c r="A41" i="34" s="1"/>
  <c r="A42" i="34" s="1"/>
  <c r="A45" i="34" s="1"/>
  <c r="A46" i="34" s="1"/>
  <c r="A47" i="34" s="1"/>
  <c r="J186" i="34"/>
  <c r="K184" i="34"/>
  <c r="K185" i="34"/>
  <c r="A50" i="34" l="1"/>
  <c r="K186" i="34"/>
  <c r="L184" i="34"/>
  <c r="L185" i="34"/>
  <c r="A51" i="34" l="1"/>
  <c r="A52" i="34" s="1"/>
  <c r="M184" i="34"/>
  <c r="M185" i="34"/>
  <c r="L186" i="34"/>
  <c r="A55" i="34" l="1"/>
  <c r="A56" i="34" s="1"/>
  <c r="A57" i="34" s="1"/>
  <c r="A60" i="34" s="1"/>
  <c r="N184" i="34"/>
  <c r="N185" i="34"/>
  <c r="M186" i="34"/>
  <c r="A61" i="34" l="1"/>
  <c r="A62" i="34" s="1"/>
  <c r="A65" i="34" s="1"/>
  <c r="A66" i="34" s="1"/>
  <c r="A67" i="34" s="1"/>
  <c r="A70" i="34" s="1"/>
  <c r="A71" i="34" s="1"/>
  <c r="A72" i="34" s="1"/>
  <c r="A75" i="34" s="1"/>
  <c r="A76" i="34" s="1"/>
  <c r="A77" i="34" s="1"/>
  <c r="A80" i="34" s="1"/>
  <c r="A81" i="34" s="1"/>
  <c r="A82" i="34" s="1"/>
  <c r="A85" i="34" s="1"/>
  <c r="A86" i="34" s="1"/>
  <c r="A87" i="34" s="1"/>
  <c r="A90" i="34" s="1"/>
  <c r="O184" i="34"/>
  <c r="O185" i="34"/>
  <c r="N186" i="34"/>
  <c r="O186" i="34" l="1"/>
  <c r="P184" i="34"/>
  <c r="S179" i="34"/>
  <c r="P185" i="34"/>
  <c r="Q185" i="34" s="1"/>
  <c r="S178" i="34"/>
  <c r="S180" i="34" l="1"/>
  <c r="A91" i="34"/>
  <c r="A92" i="34" s="1"/>
  <c r="A93" i="34" s="1"/>
  <c r="A94" i="34" s="1"/>
  <c r="Q184" i="34"/>
  <c r="Q186" i="34" s="1"/>
  <c r="F26" i="8" s="1"/>
  <c r="P186" i="34"/>
  <c r="A95" i="34" l="1"/>
  <c r="A96" i="34" s="1"/>
  <c r="A97" i="34" s="1"/>
  <c r="A100" i="34" l="1"/>
  <c r="A101" i="34" s="1"/>
  <c r="A102" i="34" s="1"/>
  <c r="A103" i="34" s="1"/>
  <c r="A104" i="34" s="1"/>
  <c r="A107" i="34" s="1"/>
  <c r="A108" i="34" s="1"/>
  <c r="A109" i="34" l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l="1"/>
  <c r="A127" i="34" s="1"/>
  <c r="A128" i="34" l="1"/>
  <c r="A129" i="34" s="1"/>
  <c r="A130" i="34" s="1"/>
  <c r="A131" i="34" s="1"/>
  <c r="A132" i="34" s="1"/>
  <c r="A135" i="34" s="1"/>
  <c r="A136" i="34" s="1"/>
  <c r="A137" i="34" s="1"/>
  <c r="A138" i="34" s="1"/>
  <c r="A139" i="34" s="1"/>
  <c r="A140" i="34" s="1"/>
  <c r="A141" i="34" s="1"/>
  <c r="A142" i="34" l="1"/>
  <c r="A143" i="34" s="1"/>
  <c r="A146" i="34" s="1"/>
  <c r="A147" i="34" s="1"/>
  <c r="A148" i="34" s="1"/>
  <c r="A151" i="34" s="1"/>
  <c r="A152" i="34" s="1"/>
  <c r="A153" i="34" s="1"/>
  <c r="A156" i="34" s="1"/>
  <c r="A157" i="34" s="1"/>
  <c r="A158" i="34" s="1"/>
  <c r="A161" i="34" s="1"/>
  <c r="A162" i="34" s="1"/>
  <c r="A163" i="34" s="1"/>
  <c r="A164" i="34" s="1"/>
  <c r="A165" i="34" s="1"/>
  <c r="A168" i="34" s="1"/>
  <c r="A169" i="34" s="1"/>
  <c r="A170" i="34" s="1"/>
  <c r="A171" i="34" s="1"/>
  <c r="A173" i="34" s="1"/>
  <c r="A175" i="34" s="1"/>
  <c r="A177" i="34" s="1"/>
  <c r="A178" i="34" l="1"/>
  <c r="A179" i="34" s="1"/>
  <c r="A180" i="34" s="1"/>
  <c r="A182" i="34" s="1"/>
  <c r="A184" i="34" s="1"/>
  <c r="A185" i="34" s="1"/>
  <c r="A186" i="34" s="1"/>
  <c r="F43" i="9"/>
  <c r="G43" i="9"/>
  <c r="E43" i="9"/>
  <c r="Q27" i="13" l="1"/>
  <c r="Q35" i="13"/>
  <c r="P36" i="13"/>
  <c r="O36" i="13"/>
  <c r="N36" i="13"/>
  <c r="M36" i="13"/>
  <c r="L36" i="13"/>
  <c r="K36" i="13"/>
  <c r="J36" i="13"/>
  <c r="I36" i="13"/>
  <c r="H36" i="13"/>
  <c r="H38" i="13" l="1"/>
  <c r="H40" i="13"/>
  <c r="I38" i="13"/>
  <c r="I40" i="13"/>
  <c r="M38" i="13"/>
  <c r="M40" i="13"/>
  <c r="L38" i="13"/>
  <c r="L40" i="13"/>
  <c r="N38" i="13"/>
  <c r="N40" i="13"/>
  <c r="O38" i="13"/>
  <c r="O40" i="13"/>
  <c r="P38" i="13"/>
  <c r="P40" i="13"/>
  <c r="J38" i="13"/>
  <c r="J40" i="13"/>
  <c r="K38" i="13"/>
  <c r="K40" i="13"/>
  <c r="I69" i="12"/>
  <c r="Q45" i="12" l="1"/>
  <c r="E15" i="9" l="1"/>
  <c r="E35" i="9" s="1"/>
  <c r="Q38" i="9" l="1"/>
  <c r="F14" i="8" s="1"/>
  <c r="Q15" i="9"/>
  <c r="Q35" i="9" l="1"/>
  <c r="S23" i="13" l="1"/>
  <c r="S24" i="13"/>
  <c r="S26" i="13"/>
  <c r="S28" i="13"/>
  <c r="S34" i="13"/>
  <c r="S35" i="13"/>
  <c r="S37" i="13"/>
  <c r="S38" i="13" l="1"/>
  <c r="Q49" i="13" l="1"/>
  <c r="F50" i="13"/>
  <c r="G50" i="13"/>
  <c r="H50" i="13"/>
  <c r="H54" i="13" s="1"/>
  <c r="I50" i="13"/>
  <c r="I54" i="13" s="1"/>
  <c r="J50" i="13"/>
  <c r="J54" i="13" s="1"/>
  <c r="K50" i="13"/>
  <c r="K54" i="13" s="1"/>
  <c r="L50" i="13"/>
  <c r="L54" i="13" s="1"/>
  <c r="M50" i="13"/>
  <c r="M54" i="13" s="1"/>
  <c r="N50" i="13"/>
  <c r="N54" i="13" s="1"/>
  <c r="O50" i="13"/>
  <c r="O54" i="13" s="1"/>
  <c r="P50" i="13"/>
  <c r="P54" i="13" s="1"/>
  <c r="E50" i="13"/>
  <c r="I72" i="12" l="1"/>
  <c r="Q52" i="12" l="1"/>
  <c r="Q54" i="12" s="1"/>
  <c r="E69" i="12" l="1"/>
  <c r="E28" i="12" l="1"/>
  <c r="Q48" i="13" l="1"/>
  <c r="Q50" i="13" l="1"/>
  <c r="P69" i="12"/>
  <c r="P72" i="12" s="1"/>
  <c r="O69" i="12"/>
  <c r="O72" i="12" s="1"/>
  <c r="N69" i="12"/>
  <c r="N72" i="12" s="1"/>
  <c r="M69" i="12"/>
  <c r="M72" i="12" s="1"/>
  <c r="L69" i="12"/>
  <c r="L72" i="12" s="1"/>
  <c r="K69" i="12"/>
  <c r="K72" i="12" s="1"/>
  <c r="J69" i="12"/>
  <c r="J72" i="12" s="1"/>
  <c r="H69" i="12"/>
  <c r="H72" i="12" s="1"/>
  <c r="G69" i="12"/>
  <c r="G72" i="12" s="1"/>
  <c r="F69" i="12"/>
  <c r="Q69" i="12" l="1"/>
  <c r="Q36" i="10" l="1"/>
  <c r="Q37" i="10"/>
  <c r="Q38" i="10"/>
  <c r="Q35" i="10"/>
  <c r="F39" i="10"/>
  <c r="G39" i="10"/>
  <c r="H39" i="10"/>
  <c r="I39" i="10"/>
  <c r="J39" i="10"/>
  <c r="K39" i="10"/>
  <c r="L39" i="10"/>
  <c r="M39" i="10"/>
  <c r="N39" i="10"/>
  <c r="O39" i="10"/>
  <c r="P39" i="10"/>
  <c r="E39" i="10"/>
  <c r="Q39" i="10" l="1"/>
  <c r="H42" i="13"/>
  <c r="H44" i="13" s="1"/>
  <c r="I42" i="13" l="1"/>
  <c r="J42" i="13" s="1"/>
  <c r="J44" i="13" s="1"/>
  <c r="F36" i="13"/>
  <c r="G36" i="13"/>
  <c r="E36" i="13"/>
  <c r="E27" i="13"/>
  <c r="A36" i="13"/>
  <c r="E52" i="12"/>
  <c r="E54" i="12" s="1"/>
  <c r="E26" i="10"/>
  <c r="P26" i="10"/>
  <c r="O26" i="10"/>
  <c r="N26" i="10"/>
  <c r="M26" i="10"/>
  <c r="L26" i="10"/>
  <c r="K26" i="10"/>
  <c r="J26" i="10"/>
  <c r="I26" i="10"/>
  <c r="H26" i="10"/>
  <c r="G26" i="10"/>
  <c r="F26" i="10"/>
  <c r="S25" i="10"/>
  <c r="A14" i="10"/>
  <c r="A17" i="10" s="1"/>
  <c r="G22" i="10"/>
  <c r="G18" i="10"/>
  <c r="F42" i="9"/>
  <c r="G42" i="9"/>
  <c r="E42" i="9"/>
  <c r="H40" i="9"/>
  <c r="H43" i="9" s="1"/>
  <c r="G15" i="9"/>
  <c r="G35" i="9" s="1"/>
  <c r="F15" i="9"/>
  <c r="F35" i="9" s="1"/>
  <c r="E38" i="13" l="1"/>
  <c r="E54" i="13" s="1"/>
  <c r="E40" i="13"/>
  <c r="F38" i="13"/>
  <c r="F40" i="13"/>
  <c r="G38" i="13"/>
  <c r="G54" i="13" s="1"/>
  <c r="G40" i="13"/>
  <c r="A18" i="10"/>
  <c r="A21" i="10" s="1"/>
  <c r="A22" i="10" s="1"/>
  <c r="H62" i="12"/>
  <c r="Q26" i="10"/>
  <c r="F72" i="12"/>
  <c r="I44" i="13"/>
  <c r="I40" i="9"/>
  <c r="I43" i="9" s="1"/>
  <c r="K42" i="13"/>
  <c r="K44" i="13" s="1"/>
  <c r="I59" i="12"/>
  <c r="J22" i="10"/>
  <c r="J18" i="10"/>
  <c r="M18" i="10"/>
  <c r="L18" i="10"/>
  <c r="P18" i="10"/>
  <c r="K18" i="10"/>
  <c r="O18" i="10"/>
  <c r="M22" i="10"/>
  <c r="P22" i="10"/>
  <c r="L22" i="10"/>
  <c r="O22" i="10"/>
  <c r="K22" i="10"/>
  <c r="N22" i="10"/>
  <c r="N18" i="10"/>
  <c r="I50" i="9"/>
  <c r="I52" i="9" s="1"/>
  <c r="L50" i="9"/>
  <c r="L52" i="9" s="1"/>
  <c r="M50" i="9"/>
  <c r="P50" i="9"/>
  <c r="P52" i="9" s="1"/>
  <c r="H50" i="9"/>
  <c r="H52" i="9" s="1"/>
  <c r="O50" i="9"/>
  <c r="K50" i="9"/>
  <c r="K52" i="9" s="1"/>
  <c r="G50" i="9"/>
  <c r="N50" i="9"/>
  <c r="N52" i="9" s="1"/>
  <c r="J50" i="9"/>
  <c r="J52" i="9" s="1"/>
  <c r="F50" i="9"/>
  <c r="F52" i="9" s="1"/>
  <c r="E50" i="9"/>
  <c r="E52" i="9" s="1"/>
  <c r="H42" i="9"/>
  <c r="I62" i="12" l="1"/>
  <c r="I61" i="12"/>
  <c r="A25" i="10"/>
  <c r="A26" i="10" s="1"/>
  <c r="A28" i="10"/>
  <c r="A30" i="10" s="1"/>
  <c r="A32" i="10" s="1"/>
  <c r="F44" i="13"/>
  <c r="F54" i="13"/>
  <c r="Q72" i="12"/>
  <c r="E72" i="12"/>
  <c r="I42" i="9"/>
  <c r="J59" i="12"/>
  <c r="J61" i="12" s="1"/>
  <c r="G52" i="9"/>
  <c r="J40" i="9"/>
  <c r="J43" i="9" s="1"/>
  <c r="L42" i="13"/>
  <c r="L44" i="13" s="1"/>
  <c r="M52" i="9"/>
  <c r="Q37" i="9"/>
  <c r="G14" i="10"/>
  <c r="G28" i="10" s="1"/>
  <c r="E14" i="10"/>
  <c r="E18" i="10"/>
  <c r="H18" i="10"/>
  <c r="F22" i="10"/>
  <c r="I22" i="10"/>
  <c r="E22" i="10"/>
  <c r="H22" i="10"/>
  <c r="F18" i="10"/>
  <c r="I18" i="10"/>
  <c r="F14" i="10"/>
  <c r="A38" i="13"/>
  <c r="A40" i="13" s="1"/>
  <c r="O52" i="9"/>
  <c r="Q50" i="9"/>
  <c r="E28" i="10" l="1"/>
  <c r="E30" i="10"/>
  <c r="F28" i="10"/>
  <c r="J62" i="12"/>
  <c r="G30" i="10"/>
  <c r="G32" i="10" s="1"/>
  <c r="G41" i="10" s="1"/>
  <c r="F30" i="10"/>
  <c r="F32" i="10" s="1"/>
  <c r="F41" i="10" s="1"/>
  <c r="G44" i="13"/>
  <c r="E44" i="13"/>
  <c r="K59" i="12"/>
  <c r="K62" i="12" s="1"/>
  <c r="K40" i="9"/>
  <c r="K43" i="9" s="1"/>
  <c r="J42" i="9"/>
  <c r="Q52" i="9"/>
  <c r="M42" i="13"/>
  <c r="M44" i="13" s="1"/>
  <c r="S21" i="10"/>
  <c r="E32" i="10" l="1"/>
  <c r="E41" i="10" s="1"/>
  <c r="A42" i="13"/>
  <c r="A44" i="13" s="1"/>
  <c r="L59" i="12"/>
  <c r="L62" i="12" s="1"/>
  <c r="K61" i="12"/>
  <c r="L40" i="9"/>
  <c r="L43" i="9" s="1"/>
  <c r="K42" i="9"/>
  <c r="N42" i="13"/>
  <c r="N44" i="13" s="1"/>
  <c r="Q22" i="10"/>
  <c r="S17" i="10"/>
  <c r="Q18" i="10"/>
  <c r="M59" i="12" l="1"/>
  <c r="M62" i="12" s="1"/>
  <c r="L61" i="12"/>
  <c r="M40" i="9"/>
  <c r="M43" i="9" s="1"/>
  <c r="L42" i="9"/>
  <c r="O42" i="13"/>
  <c r="O44" i="13" s="1"/>
  <c r="N59" i="12" l="1"/>
  <c r="N62" i="12" s="1"/>
  <c r="M61" i="12"/>
  <c r="N40" i="9"/>
  <c r="N43" i="9" s="1"/>
  <c r="M42" i="9"/>
  <c r="P42" i="13"/>
  <c r="P44" i="13" s="1"/>
  <c r="Q44" i="13" s="1"/>
  <c r="F22" i="8" s="1"/>
  <c r="O59" i="12" l="1"/>
  <c r="O62" i="12" s="1"/>
  <c r="N61" i="12"/>
  <c r="O40" i="9"/>
  <c r="O43" i="9" s="1"/>
  <c r="N42" i="9"/>
  <c r="P59" i="12" l="1"/>
  <c r="P62" i="12" s="1"/>
  <c r="O61" i="12"/>
  <c r="P40" i="9"/>
  <c r="O42" i="9"/>
  <c r="P43" i="9" l="1"/>
  <c r="Q43" i="9" s="1"/>
  <c r="P42" i="9"/>
  <c r="P61" i="12"/>
  <c r="Q61" i="12" s="1"/>
  <c r="Q62" i="12"/>
  <c r="Q42" i="9" l="1"/>
  <c r="T35" i="9" l="1"/>
  <c r="A9" i="20" l="1"/>
  <c r="A10" i="20" l="1"/>
  <c r="A11" i="20" s="1"/>
  <c r="A12" i="20" s="1"/>
  <c r="A14" i="20" s="1"/>
  <c r="Q4" i="12" l="1"/>
  <c r="Q4" i="9"/>
  <c r="F4" i="8"/>
  <c r="Q4" i="13"/>
  <c r="Q4" i="10"/>
  <c r="A14" i="24" l="1"/>
  <c r="A15" i="24" s="1"/>
  <c r="A16" i="24" s="1"/>
  <c r="Q36" i="13"/>
  <c r="A3" i="13"/>
  <c r="A2" i="13"/>
  <c r="T54" i="12"/>
  <c r="F12" i="8" s="1"/>
  <c r="A22" i="12"/>
  <c r="A23" i="12" s="1"/>
  <c r="A24" i="12" s="1"/>
  <c r="A25" i="12" s="1"/>
  <c r="A26" i="12" s="1"/>
  <c r="A3" i="12"/>
  <c r="A2" i="12"/>
  <c r="A3" i="10"/>
  <c r="A2" i="10"/>
  <c r="A13" i="9"/>
  <c r="A3" i="9"/>
  <c r="A2" i="9"/>
  <c r="A14" i="8"/>
  <c r="A16" i="8" s="1"/>
  <c r="A18" i="8" s="1"/>
  <c r="A20" i="8" s="1"/>
  <c r="A3" i="8"/>
  <c r="A2" i="8"/>
  <c r="Q38" i="13" l="1"/>
  <c r="Q40" i="13"/>
  <c r="A27" i="12"/>
  <c r="A28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Q54" i="13"/>
  <c r="A14" i="9"/>
  <c r="A15" i="9" s="1"/>
  <c r="A22" i="8"/>
  <c r="A18" i="9" l="1"/>
  <c r="A24" i="8"/>
  <c r="A26" i="8" s="1"/>
  <c r="A28" i="8" l="1"/>
  <c r="A30" i="8" s="1"/>
  <c r="A19" i="9"/>
  <c r="A22" i="9" s="1"/>
  <c r="A23" i="9" s="1"/>
  <c r="A24" i="9" s="1"/>
  <c r="A25" i="9" s="1"/>
  <c r="A26" i="9" s="1"/>
  <c r="A27" i="9" s="1"/>
  <c r="A28" i="9" s="1"/>
  <c r="A29" i="9" s="1"/>
  <c r="A30" i="9" s="1"/>
  <c r="A31" i="9" l="1"/>
  <c r="A32" i="9" s="1"/>
  <c r="A33" i="9" s="1"/>
  <c r="A35" i="9" s="1"/>
  <c r="A37" i="9" l="1"/>
  <c r="A38" i="9" s="1"/>
  <c r="A40" i="9" s="1"/>
  <c r="A42" i="9" s="1"/>
  <c r="A43" i="9" s="1"/>
  <c r="A45" i="12" l="1"/>
  <c r="A48" i="12" s="1"/>
  <c r="A49" i="12" s="1"/>
  <c r="A50" i="12" s="1"/>
  <c r="A51" i="12" l="1"/>
  <c r="M14" i="10"/>
  <c r="M28" i="10" s="1"/>
  <c r="L14" i="10"/>
  <c r="L28" i="10" s="1"/>
  <c r="N14" i="10"/>
  <c r="N28" i="10" s="1"/>
  <c r="S13" i="10"/>
  <c r="S28" i="10" s="1"/>
  <c r="F16" i="8" s="1"/>
  <c r="F30" i="8" s="1"/>
  <c r="Q14" i="10"/>
  <c r="Q28" i="10" s="1"/>
  <c r="A52" i="12" l="1"/>
  <c r="A54" i="12" s="1"/>
  <c r="H14" i="10"/>
  <c r="L30" i="10"/>
  <c r="L32" i="10" s="1"/>
  <c r="L41" i="10" s="1"/>
  <c r="M30" i="10"/>
  <c r="M32" i="10" s="1"/>
  <c r="M41" i="10" s="1"/>
  <c r="N30" i="10"/>
  <c r="N32" i="10" s="1"/>
  <c r="N41" i="10" s="1"/>
  <c r="J14" i="10"/>
  <c r="J28" i="10" s="1"/>
  <c r="K14" i="10"/>
  <c r="K28" i="10" s="1"/>
  <c r="P14" i="10"/>
  <c r="P28" i="10" s="1"/>
  <c r="I14" i="10"/>
  <c r="I28" i="10" s="1"/>
  <c r="O14" i="10"/>
  <c r="O28" i="10" s="1"/>
  <c r="H30" i="10" l="1"/>
  <c r="H28" i="10"/>
  <c r="A56" i="12"/>
  <c r="A57" i="12" s="1"/>
  <c r="A59" i="12" s="1"/>
  <c r="A61" i="12" s="1"/>
  <c r="A62" i="12" s="1"/>
  <c r="O30" i="10"/>
  <c r="O32" i="10" s="1"/>
  <c r="O41" i="10" s="1"/>
  <c r="I30" i="10"/>
  <c r="I32" i="10" s="1"/>
  <c r="I41" i="10" s="1"/>
  <c r="P30" i="10"/>
  <c r="P32" i="10" s="1"/>
  <c r="P41" i="10" s="1"/>
  <c r="J30" i="10"/>
  <c r="J32" i="10" s="1"/>
  <c r="J41" i="10" s="1"/>
  <c r="K30" i="10"/>
  <c r="K32" i="10" s="1"/>
  <c r="K41" i="10" s="1"/>
  <c r="H32" i="10" l="1"/>
  <c r="H41" i="10" s="1"/>
  <c r="Q30" i="10"/>
  <c r="Q32" i="10" s="1"/>
  <c r="F33" i="8" s="1"/>
  <c r="Q4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 \ Haley</author>
  </authors>
  <commentList>
    <comment ref="B14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Daw \ Haley:</t>
        </r>
        <r>
          <rPr>
            <sz val="9"/>
            <color indexed="81"/>
            <rFont val="Tahoma"/>
            <family val="2"/>
          </rPr>
          <t xml:space="preserve">
This is a misclass that should have been recorded to OH. This is related to LIHEAP. See invoice (saved in same folder this file is in) for more information.</t>
        </r>
      </text>
    </comment>
    <comment ref="B2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Daw \ Haley:</t>
        </r>
        <r>
          <rPr>
            <sz val="9"/>
            <color indexed="81"/>
            <rFont val="Tahoma"/>
            <family val="2"/>
          </rPr>
          <t xml:space="preserve">
NIPAC Consulting. See Contract (saved in same folder this file is in) for more information.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Postma \ Elizabeth</author>
  </authors>
  <commentList>
    <comment ref="D9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 
</t>
        </r>
      </text>
    </comment>
    <comment ref="D9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1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1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3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6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</commentList>
</comments>
</file>

<file path=xl/sharedStrings.xml><?xml version="1.0" encoding="utf-8"?>
<sst xmlns="http://schemas.openxmlformats.org/spreadsheetml/2006/main" count="2505" uniqueCount="917">
  <si>
    <t>PAGE 1 OF 1</t>
  </si>
  <si>
    <t xml:space="preserve">WITNESS RESPONSIBLE:           </t>
  </si>
  <si>
    <t>LINE</t>
  </si>
  <si>
    <t>WORK PAPER</t>
  </si>
  <si>
    <t>NO.</t>
  </si>
  <si>
    <t>PURPOSE AND DESCRIPTION</t>
  </si>
  <si>
    <t>REFERENCE NO.</t>
  </si>
  <si>
    <t>AMOUNT</t>
  </si>
  <si>
    <t>$</t>
  </si>
  <si>
    <t>PURPOSE and DESCRIPTION: To eliminate Lobbying, Sales, Advertising, Other Non-recoverable, Customer Service &amp; Information, and Other Dues &amp; Memberships Expenses from test year operating expenses.</t>
  </si>
  <si>
    <t>CASE NO. XX-XXXX-GA-AIR</t>
  </si>
  <si>
    <t>WITNESS RESPONSIBLE:</t>
  </si>
  <si>
    <t>Line No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</si>
  <si>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</si>
  <si>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</si>
  <si>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</si>
  <si>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</si>
  <si>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</si>
  <si>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</si>
  <si>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</si>
  <si>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</si>
  <si>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</si>
  <si>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</si>
  <si>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</si>
  <si>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TREASURER OF THE STATE OF OHIO</t>
  </si>
  <si>
    <t>Inflation Factor</t>
  </si>
  <si>
    <t>Labor</t>
  </si>
  <si>
    <t>November</t>
  </si>
  <si>
    <t>MySpend &amp; Manual Journals</t>
  </si>
  <si>
    <t>Line No.</t>
  </si>
  <si>
    <t>THE COLUMBUS CLUB</t>
  </si>
  <si>
    <t>E</t>
  </si>
  <si>
    <t>CHECK s/b -0-</t>
  </si>
  <si>
    <t>For FERC ALLOCATIONS</t>
  </si>
  <si>
    <t>Total Exclusion + Increase</t>
  </si>
  <si>
    <t>Manual and MySpend Journals</t>
  </si>
  <si>
    <t>UNITED STATES POSTAL SERVICE</t>
  </si>
  <si>
    <t>Total Exclusion
(BUDGET)</t>
  </si>
  <si>
    <t>BUREAU OF NATIONAL AFFAIRS INC</t>
  </si>
  <si>
    <t>MARCELLUS SHALE COALITION</t>
  </si>
  <si>
    <t>UTILITY PENSION FUND STUDY GROUP</t>
  </si>
  <si>
    <t>WILDLIFE HABITAT COUNCIL INC</t>
  </si>
  <si>
    <t>Line</t>
  </si>
  <si>
    <t>No.</t>
  </si>
  <si>
    <t>Description</t>
  </si>
  <si>
    <t>OMG NATIONAL</t>
  </si>
  <si>
    <t>PROFORMA ALBREC</t>
  </si>
  <si>
    <t>SHUTTERSTOCK INC</t>
  </si>
  <si>
    <t>CDP NORTH AMERICA INC</t>
  </si>
  <si>
    <t>CENTER FOR CORPORATE INNOVATION, INC.</t>
  </si>
  <si>
    <t>PARADIGM LIAISON SERVICES LLC</t>
  </si>
  <si>
    <t>DO NOT FILE!! FOR INFORMATION ONLY!</t>
  </si>
  <si>
    <t>WITNESS:</t>
  </si>
  <si>
    <t>INPUT FOR ADJUSTMENTS:</t>
  </si>
  <si>
    <t>SOURCE</t>
  </si>
  <si>
    <t>RESPONSIBLE</t>
  </si>
  <si>
    <t>ACCOUNT (or Gas Plant Account) 
COST ELEMENT</t>
  </si>
  <si>
    <t>TEST YEAR
(or Input)</t>
  </si>
  <si>
    <t>PROFORMA</t>
  </si>
  <si>
    <t>RATE</t>
  </si>
  <si>
    <t>Notes</t>
  </si>
  <si>
    <t>NiSource Corporate Services Company WP Inputs:</t>
  </si>
  <si>
    <t>NCSC Test Year Budget FERC Allocation (3-YR Average 2017-2019)</t>
  </si>
  <si>
    <t>NCSC Accounting Allocation Support &amp; FP&amp;A Support</t>
  </si>
  <si>
    <t>NCSC Accouting &amp; RS&amp;S Rate Case Team</t>
  </si>
  <si>
    <t>911 - CUST. SERV.</t>
  </si>
  <si>
    <t>912 - SALES EXP.</t>
  </si>
  <si>
    <t>913 - SALES EXP.</t>
  </si>
  <si>
    <t>(1)</t>
  </si>
  <si>
    <t>WPC-3.xx</t>
  </si>
  <si>
    <t>CALCULATION OF INFLATION FACTOR</t>
  </si>
  <si>
    <t>Factor</t>
  </si>
  <si>
    <t>%</t>
  </si>
  <si>
    <t>Calculation of Inflation Rate</t>
  </si>
  <si>
    <t>Inflation Factor % (Line 3 divided by Line 2 Less 100%)</t>
  </si>
  <si>
    <t>Gross Domestic Product Implicit Price Deflator (GDPIPD)</t>
  </si>
  <si>
    <t>Source for GDPIPD Index is IHS Global Insight</t>
  </si>
  <si>
    <t>Check to NCSC Exclusion Pivot:</t>
  </si>
  <si>
    <t>THE NATURE CONSERVANCY IN INDIANA</t>
  </si>
  <si>
    <t>Customer Assistance Expense</t>
  </si>
  <si>
    <t>Supervision Expense</t>
  </si>
  <si>
    <t>Misc. Customer Service and Information Expense</t>
  </si>
  <si>
    <t>Total Customer Assistance Expense</t>
  </si>
  <si>
    <t>Check</t>
  </si>
  <si>
    <t>RECONCILIATION TO FERC Income Statement / Annual Return:</t>
  </si>
  <si>
    <t>Total - Non-Labor Exclusions</t>
  </si>
  <si>
    <t>Non-Labor Exclusions</t>
  </si>
  <si>
    <t>ACTUAL</t>
  </si>
  <si>
    <t>Total Supervision Expense</t>
  </si>
  <si>
    <t>Total Misc. Customer Service and Information Expense</t>
  </si>
  <si>
    <t>Deomonstration and Selling Expense</t>
  </si>
  <si>
    <t>Total Demonstration and Selling Expense</t>
  </si>
  <si>
    <t>Advertising Expense</t>
  </si>
  <si>
    <t>Total Advertising Expense</t>
  </si>
  <si>
    <t>Test Year
Total</t>
  </si>
  <si>
    <t>Misc. Sales Expense</t>
  </si>
  <si>
    <t>Total Misc. Sales Expense</t>
  </si>
  <si>
    <t>General Advertising Expense</t>
  </si>
  <si>
    <t>Total General Advertising Expense</t>
  </si>
  <si>
    <t>FERC CE3001-COGNOS</t>
  </si>
  <si>
    <t>Customer Records and Collection Expense</t>
  </si>
  <si>
    <t>Total Customer Records and Collection Expense</t>
  </si>
  <si>
    <t>Office Supplies and Other Expenses</t>
  </si>
  <si>
    <t>Total Office Supplies and Other Expenses</t>
  </si>
  <si>
    <t>Outside Services Employed</t>
  </si>
  <si>
    <t>Total Outside Services Employed Expenses</t>
  </si>
  <si>
    <t>Misc. General Expenses</t>
  </si>
  <si>
    <t>Total Misc. General Expenses</t>
  </si>
  <si>
    <t>FERC CE3502-COGNOS</t>
  </si>
  <si>
    <t>VENDOR / Description</t>
  </si>
  <si>
    <t>2021 Weighted Merit / Wage Increase Rate for NCSC Employees</t>
  </si>
  <si>
    <t>RS&amp;S Rate Case Team</t>
  </si>
  <si>
    <t>Check:</t>
  </si>
  <si>
    <t>Injuries and Damages</t>
  </si>
  <si>
    <t>Total Injuries and Damages Expenses</t>
  </si>
  <si>
    <t>RECONCILIATION TO FERC Income Statement / Annual Return / Per Budget Allocation File:</t>
  </si>
  <si>
    <t>FERC CE3500-COGNOS</t>
  </si>
  <si>
    <t>916 - SALES EXP.</t>
  </si>
  <si>
    <t>CONFERENCE BOARD INC</t>
  </si>
  <si>
    <t>GARTNER INC</t>
  </si>
  <si>
    <t>GREATER COLUMBUS SPORTS FOUNDATION</t>
  </si>
  <si>
    <t>YOUNG PRESIDENTS INC COLUMBUS</t>
  </si>
  <si>
    <t>GOLD SHOVEL ASSOCIATION</t>
  </si>
  <si>
    <t>FERC CE3515-COGNOS (Contrib-Non 501C3)</t>
  </si>
  <si>
    <t>Mains and Services Expense</t>
  </si>
  <si>
    <t>Total Mains and Services Expense</t>
  </si>
  <si>
    <t>Meter and House Regulator Expense</t>
  </si>
  <si>
    <t>Total Meter and House Regulator Expense</t>
  </si>
  <si>
    <t>Maint of Services Expense</t>
  </si>
  <si>
    <t>Total Maint of Services Expense</t>
  </si>
  <si>
    <t>FERC CE3015-COGNOS</t>
  </si>
  <si>
    <t>Outside Services</t>
  </si>
  <si>
    <t>FERC CE3000-COGNOS</t>
  </si>
  <si>
    <t>FERC CE3004-COGNOS</t>
  </si>
  <si>
    <t>FERC CE3006-COGNOS</t>
  </si>
  <si>
    <t>FERC CE3008-COGNOS</t>
  </si>
  <si>
    <t>FERC CE3009-COGNOS</t>
  </si>
  <si>
    <t>FERC CE3011-COGNOS</t>
  </si>
  <si>
    <t>FERC CE3012-COGNOS</t>
  </si>
  <si>
    <t>FERC CE3021-COGNOS</t>
  </si>
  <si>
    <t>FERC CE3024-COGNOS</t>
  </si>
  <si>
    <t>FERC CE3025-COGNOS</t>
  </si>
  <si>
    <t>FERC CE3031-COGNOS</t>
  </si>
  <si>
    <t>FERC CE3040-COGNOS</t>
  </si>
  <si>
    <t>FERC CE3046-COGNOS</t>
  </si>
  <si>
    <t>FERC CE3047-COGNOS</t>
  </si>
  <si>
    <t>FERC CE3093-COGNOS</t>
  </si>
  <si>
    <t>FERC CE5004-COGNOS</t>
  </si>
  <si>
    <t>FERC CE5009-COGNOS</t>
  </si>
  <si>
    <t>FERC CE5010-COGNOS</t>
  </si>
  <si>
    <t>FERC CE5013-COGNOS</t>
  </si>
  <si>
    <t>FERC CE3100-COGNOS</t>
  </si>
  <si>
    <t>FERC CE3102-COGNOS</t>
  </si>
  <si>
    <t>FERC CE3103-COGNOS</t>
  </si>
  <si>
    <t>FERC CE3105-COGNOS</t>
  </si>
  <si>
    <t>FERC CE3106-COGNOS</t>
  </si>
  <si>
    <t>FERC CE3650-COGNOS</t>
  </si>
  <si>
    <t>FERC CE3002-COGNOS</t>
  </si>
  <si>
    <t>FERC CE5003-COGNOS</t>
  </si>
  <si>
    <t>I</t>
  </si>
  <si>
    <t>Cost of Service
Inclusion (I)
Exclusion (E)
Partial (P)</t>
  </si>
  <si>
    <t>Account(s)</t>
  </si>
  <si>
    <t>P</t>
  </si>
  <si>
    <t>Lobbying Percentage</t>
  </si>
  <si>
    <t>903</t>
  </si>
  <si>
    <t>CPI CREATIVE</t>
  </si>
  <si>
    <t>HALLMARK CARDS INC</t>
  </si>
  <si>
    <t>FAHLGREN MORTINE</t>
  </si>
  <si>
    <t>HALLMARK BUSINESS CONNECTIONS, LLC</t>
  </si>
  <si>
    <t>WRIKE INC</t>
  </si>
  <si>
    <t>MOOD MEDIA</t>
  </si>
  <si>
    <t>BRAINSTORM MEDIA, INC.</t>
  </si>
  <si>
    <t>FAYETTE BROADCASTING CORP.</t>
  </si>
  <si>
    <t>HALLMARK BUSINESS CONNECTIONS INC</t>
  </si>
  <si>
    <t>INNISFREE</t>
  </si>
  <si>
    <t>INTRADO DIGITAL MEDIA, LLC</t>
  </si>
  <si>
    <t>INTRADO INTERACTIVE SERVICES CORPORATION</t>
  </si>
  <si>
    <t>IPREO LLC</t>
  </si>
  <si>
    <t>NEW YORK STOCK EXCHANGE MARKET INC</t>
  </si>
  <si>
    <t>PR NEWSWIRE ASSOCIATION LLC</t>
  </si>
  <si>
    <t>WEST LLC</t>
  </si>
  <si>
    <t>ENGAGE2EXCEL</t>
  </si>
  <si>
    <t>NCSC (CE7001) reported on SCB Query to FERC 911</t>
  </si>
  <si>
    <t>NCSC (CE7001) reported on SCB Query to FERC 912</t>
  </si>
  <si>
    <t>NCSC (CE7001) reported on SCB Query to FERC 913</t>
  </si>
  <si>
    <t>NCSC (CE7001) reported on SCB Query to FERC 916</t>
  </si>
  <si>
    <t>NCSC (CE7001) reported on SCB Query to CE3001 (less FERC Account 930.1)</t>
  </si>
  <si>
    <t>NCSC (CE7001) reported on SCB Query to FERC Account 930.1</t>
  </si>
  <si>
    <t>Less NCSC (CE7001) reported to FERC Account 930.1 to Non-Advertising CEs</t>
  </si>
  <si>
    <t>NCSC (CE7001) reported to CE3501-COGNOS</t>
  </si>
  <si>
    <t>NCSC (CE7001) reported to CE3504-COGNOS</t>
  </si>
  <si>
    <t>NCSC (CE7001) reported to CE3505-COGNOS</t>
  </si>
  <si>
    <t>Lobbying Invoice Amount(s)</t>
  </si>
  <si>
    <t>NOVITEX ENTERPRISE SOLUTIONS INC</t>
  </si>
  <si>
    <t>POGGEMEYER DESIGN GROUP INC</t>
  </si>
  <si>
    <t>VITAL RECORDS HOLDINGS, LLC</t>
  </si>
  <si>
    <t>AP RECOVERY INC</t>
  </si>
  <si>
    <t>C &amp; T OFFICE MAINTENANCE INC</t>
  </si>
  <si>
    <t>CINTAS CORPORATION</t>
  </si>
  <si>
    <t>CONCENTRA MEDICAL CENTERS</t>
  </si>
  <si>
    <t>DNV GL USA INC</t>
  </si>
  <si>
    <t>EN ENGINEERING, LLC</t>
  </si>
  <si>
    <t>FIREPROOF</t>
  </si>
  <si>
    <t>BERMEX INC</t>
  </si>
  <si>
    <t>SEA LTD</t>
  </si>
  <si>
    <t>MICHAEL W PRIBONIC</t>
  </si>
  <si>
    <t>SURVIVOR ENERGY EFFICIENCY DIVISION</t>
  </si>
  <si>
    <t>UPS</t>
  </si>
  <si>
    <t>US ECOLOGY</t>
  </si>
  <si>
    <t>PowerPlant</t>
  </si>
  <si>
    <t>DEBRA KUEMPEL INC</t>
  </si>
  <si>
    <t>DEBRA-KUEMPEL INC</t>
  </si>
  <si>
    <t>DUPLER OFFICE</t>
  </si>
  <si>
    <t>KOORSEN FIRE AND SECURITY INC</t>
  </si>
  <si>
    <t>MID OHIO AIR CONDITIONING ONE</t>
  </si>
  <si>
    <t>ORKIN LLC</t>
  </si>
  <si>
    <t>PERIMETER SECURITY INC</t>
  </si>
  <si>
    <t>TFH-EB, INC.</t>
  </si>
  <si>
    <t>W W WILLIAMS COMPANY LLC</t>
  </si>
  <si>
    <t>SET ENVIRONMENTAL INC</t>
  </si>
  <si>
    <t>INNOSOURCE INC</t>
  </si>
  <si>
    <t>HOOTSUITE</t>
  </si>
  <si>
    <t>NEXTDOOR, INC</t>
  </si>
  <si>
    <t>STORTI QUALITY SERVICES, INC.</t>
  </si>
  <si>
    <t>EXAMINETICS</t>
  </si>
  <si>
    <t>MCGUIREWOODS LLP</t>
  </si>
  <si>
    <t>BEACON HEALTH OPTIONS</t>
  </si>
  <si>
    <t>DELOITTE &amp; TOUCHE LLP</t>
  </si>
  <si>
    <t>FBG SERVICE CORPORATION</t>
  </si>
  <si>
    <t>FIRST ADVANTAGE LNS OCCUPATIONAL HEALTH</t>
  </si>
  <si>
    <t>HOGAN ASSESSMENT SYSTEMS INC</t>
  </si>
  <si>
    <t>LITTLER MENDELSON PC</t>
  </si>
  <si>
    <t>MITCHELL LOCK</t>
  </si>
  <si>
    <t>ROBERT GREGORY PARTNERS LLC</t>
  </si>
  <si>
    <t>FERC CE3003-COGNOS</t>
  </si>
  <si>
    <t>FERC CE3022-COGNOS</t>
  </si>
  <si>
    <t>JP MORGAN CHASE BANK NA</t>
  </si>
  <si>
    <t>Maintenance General Plant</t>
  </si>
  <si>
    <t>Total Maintenance General Plant Expenses</t>
  </si>
  <si>
    <t>Total Non-Labor Exclusions</t>
  </si>
  <si>
    <t>Total Non-Labor Exclusions - Lobbying</t>
  </si>
  <si>
    <t>Total Non-Labor Exclusions - Other</t>
  </si>
  <si>
    <t>Operations Installation Service Expense</t>
  </si>
  <si>
    <t>Total Operations Installation Service Expense</t>
  </si>
  <si>
    <t>Measurement-Regulation Station Expense-Industrial Expense</t>
  </si>
  <si>
    <t>Total Measurement-Regulation Station Expense-Industrial Expense</t>
  </si>
  <si>
    <t>Measurement-Regulation Station Expense General Expense</t>
  </si>
  <si>
    <t>Maintenance of Mains Expense</t>
  </si>
  <si>
    <t>Total Maintenance of Mains Expense</t>
  </si>
  <si>
    <t>Maintenance Measurement-Regulation Station Equipment General Expense</t>
  </si>
  <si>
    <t>Total Maintenance Measurement-Regulation Station Equipment General Expense</t>
  </si>
  <si>
    <t>Maintenance of Services Expense</t>
  </si>
  <si>
    <t>Total Maintenance of Services Expense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</si>
  <si>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</si>
  <si>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</si>
  <si>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</si>
  <si>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</si>
  <si>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</si>
  <si>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</si>
  <si>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</si>
  <si>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</si>
  <si>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</si>
  <si>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</si>
  <si>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</si>
  <si>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(M)</t>
  </si>
  <si>
    <t>(N)</t>
  </si>
  <si>
    <t>(O)</t>
  </si>
  <si>
    <t>(P)</t>
  </si>
  <si>
    <t>(Q)</t>
  </si>
  <si>
    <t>Non-Labor Exclusions  (Column C, Items E &amp; P)</t>
  </si>
  <si>
    <t>Non-Labor Exclusions - Other (Column C, Items E &amp; P)</t>
  </si>
  <si>
    <t>Non-Labor Exclusions - Lobbying  (Column C, Items E &amp; P)</t>
  </si>
  <si>
    <t>Non-Labor Non-Recurring Exclusions  (Column C, Items E &amp; P) - NiSource Next</t>
  </si>
  <si>
    <t>Non-Labor Exclusions - Lobbying (Column C, Items E &amp; P)</t>
  </si>
  <si>
    <t>Non-Labor Exclusions (Column C, Items E &amp; P)</t>
  </si>
  <si>
    <t>Q4 INC.</t>
  </si>
  <si>
    <t>Non-Labor Exclusions - Other  (Column C, Items E &amp; P)</t>
  </si>
  <si>
    <t>Less Account 426.1</t>
  </si>
  <si>
    <t>Outside Services Expenses</t>
  </si>
  <si>
    <t>ADAMS ENERGY SOLUTIONS, LLC.</t>
  </si>
  <si>
    <t>CALERO SOFTWARE, LLC</t>
  </si>
  <si>
    <t>CIRCADIAN TECHNOLOGIES INC</t>
  </si>
  <si>
    <t>ENERGY INTELLIGENCE GROUP INC</t>
  </si>
  <si>
    <t>IHS GLOBAL INC</t>
  </si>
  <si>
    <t>PSP METRICS INC</t>
  </si>
  <si>
    <t>RUHLIN ENERGY ADVISORS LLC</t>
  </si>
  <si>
    <t>SAS INSTITUTE INC</t>
  </si>
  <si>
    <t>SNAKE HILL ENERGY RESOURCES, INC</t>
  </si>
  <si>
    <t>TELVENT DTN LLC</t>
  </si>
  <si>
    <t>TELVENT USA HOLDINGS, LLC</t>
  </si>
  <si>
    <t>AMBIUS</t>
  </si>
  <si>
    <t>ARCOS LLC</t>
  </si>
  <si>
    <t>AXIA CONSULTING, INC</t>
  </si>
  <si>
    <t>CENTRIC CONSULTING LLC</t>
  </si>
  <si>
    <t>DEVELOPMENT DIMENSIONS INTL INC</t>
  </si>
  <si>
    <t>DLA PIPER US LLP</t>
  </si>
  <si>
    <t>DNV GL NOBLE DENTON USA LLC</t>
  </si>
  <si>
    <t>DOUGLAS TOMSIC</t>
  </si>
  <si>
    <t>LANE AND HAMNER PC INC</t>
  </si>
  <si>
    <t>NATIONAL SAFETY COUNCIL</t>
  </si>
  <si>
    <t>NAVIGATOR MANAGEMENT PARTNERS, LLC</t>
  </si>
  <si>
    <t>TECHNICAL TOOLBOXES</t>
  </si>
  <si>
    <t>TRC COMPANIES INC</t>
  </si>
  <si>
    <t>TRC ENVIRONMENTAL CORPORATION</t>
  </si>
  <si>
    <t>VIADATA LP</t>
  </si>
  <si>
    <t>WILMER HALE</t>
  </si>
  <si>
    <t>WORK MANAGEMENT INC</t>
  </si>
  <si>
    <t>INSIGHT GLOBAL LLC</t>
  </si>
  <si>
    <t>KING BUSINESS INTERIORS INC</t>
  </si>
  <si>
    <t>WELTMAN WEINBERG &amp; REIS CO LPA</t>
  </si>
  <si>
    <t>ACI PAYMENTS, INC</t>
  </si>
  <si>
    <t>AGILITY RECOVERY SOLUTIONS, INC</t>
  </si>
  <si>
    <t>CANON SOLUTIONS AMERICA INC</t>
  </si>
  <si>
    <t>CBCS</t>
  </si>
  <si>
    <t>CHAMPION INDUSTRIES, INC.</t>
  </si>
  <si>
    <t>CONVERGENT OUTSOURCING</t>
  </si>
  <si>
    <t>CREDIT MANAGEMENT LP</t>
  </si>
  <si>
    <t>DUN &amp; BRADSTREET INC</t>
  </si>
  <si>
    <t>EMERGE CAREER DESIGNS</t>
  </si>
  <si>
    <t>EQUIFAX AUTHENTICATION SERVICES LLC</t>
  </si>
  <si>
    <t>EQUIFAX TECHNOLOGY SOLUTIONS LLC</t>
  </si>
  <si>
    <t>EXCEL STAFFING SERVICES</t>
  </si>
  <si>
    <t>EXPERIAN MARKETING SOLUTIONS INC</t>
  </si>
  <si>
    <t>FISERV SOLUTIONS LLC DBA FISERV</t>
  </si>
  <si>
    <t>FISERV, INC</t>
  </si>
  <si>
    <t>GUARDIAN PROTECTION SERVICES INC</t>
  </si>
  <si>
    <t>HOPKINS PRINTING INC</t>
  </si>
  <si>
    <t>HRANEC SHEET METAL INC.</t>
  </si>
  <si>
    <t>IRON MOUNTAIN</t>
  </si>
  <si>
    <t>J C EHRLICH CO INC</t>
  </si>
  <si>
    <t>JD POWER &amp; ASSOCIATES</t>
  </si>
  <si>
    <t>L J ROSS ASSOCIATES INC</t>
  </si>
  <si>
    <t>LANGUAGELINE SOLUTIONS</t>
  </si>
  <si>
    <t>LEXISNEXIS RISK SOLUTIONS</t>
  </si>
  <si>
    <t>METROLINA ASSOCIATION FOR THE BLIND</t>
  </si>
  <si>
    <t>NEUANALYTICS</t>
  </si>
  <si>
    <t>ONLINE COLLECTIONS</t>
  </si>
  <si>
    <t>ONLINE INFORMATION SERVICES, INC.</t>
  </si>
  <si>
    <t>PAYMENTUS GROUP INC</t>
  </si>
  <si>
    <t>R&amp;D ACQUISITIONS, INC.</t>
  </si>
  <si>
    <t>REDSSON LTD</t>
  </si>
  <si>
    <t>REMITCO LLC</t>
  </si>
  <si>
    <t>RICOH USA INC</t>
  </si>
  <si>
    <t>THE AMPERSAND GROUP</t>
  </si>
  <si>
    <t>US COURTS AO PACER SERVICE CENTER</t>
  </si>
  <si>
    <t>VERMIN CONTROL COMPANY</t>
  </si>
  <si>
    <t>VISION CRITICAL US INC</t>
  </si>
  <si>
    <t>VITAL RECORDS CONTROL</t>
  </si>
  <si>
    <t>MULESOFT, LLC</t>
  </si>
  <si>
    <t>TANGOE US INC</t>
  </si>
  <si>
    <t>LEE HECHT HARRISON LLC</t>
  </si>
  <si>
    <t>LINES UP INC</t>
  </si>
  <si>
    <t>POWERPLAY AUDIO PRODUCTIONS</t>
  </si>
  <si>
    <t>TRAVEL AND TRANSPORT, INC</t>
  </si>
  <si>
    <t>A. BLANTON GODFREY</t>
  </si>
  <si>
    <t>ACL SERVICES LTD</t>
  </si>
  <si>
    <t>ADP</t>
  </si>
  <si>
    <t>ADP LLC</t>
  </si>
  <si>
    <t>ADVENT SYSTEMS, LLC</t>
  </si>
  <si>
    <t>AFFIRMATIVE PRODUCTIONS, INC.</t>
  </si>
  <si>
    <t>AGILITY PARTNERS, LLC</t>
  </si>
  <si>
    <t>ALLIED UNIVERSAL SECURITY SERVICES</t>
  </si>
  <si>
    <t>ALPINE GROUP PARTNERS LLC</t>
  </si>
  <si>
    <t>AMAZON WEB SERVICES, INC</t>
  </si>
  <si>
    <t>ANDREWS &amp; ASSOCIATES LLC</t>
  </si>
  <si>
    <t>AON CONSULTING INC</t>
  </si>
  <si>
    <t>AON HEWITT INVESTMENT CONSULTING INC</t>
  </si>
  <si>
    <t>APEX SYSTEMS, LLC</t>
  </si>
  <si>
    <t>ARISTOTLE INTERNATIONAL INC</t>
  </si>
  <si>
    <t>ARTICULATION INC</t>
  </si>
  <si>
    <t>ASCO SERVICES INC</t>
  </si>
  <si>
    <t>AT &amp; T</t>
  </si>
  <si>
    <t>AT&amp;T CORP</t>
  </si>
  <si>
    <t>BAKER AND DANIELS</t>
  </si>
  <si>
    <t>BEACON HILL STAFFING GROUP, LLC</t>
  </si>
  <si>
    <t>BECKER CONSULTING GROUP LLC</t>
  </si>
  <si>
    <t>BEHAVIORAL SCIENCE TECHNOLOGY, INC.</t>
  </si>
  <si>
    <t>BGOV LLC</t>
  </si>
  <si>
    <t>BIDDLE CONSULTING GROUP INC</t>
  </si>
  <si>
    <t>BLOOMBERG FINANCE L P</t>
  </si>
  <si>
    <t>BLUE SKIES HD VIDEO &amp; FILM PRODUCTIONS</t>
  </si>
  <si>
    <t>BLUE STAR PARTNERS LLC</t>
  </si>
  <si>
    <t>BNY MELLON</t>
  </si>
  <si>
    <t>BRINKS INCORPORATED</t>
  </si>
  <si>
    <t>BRYAN CAVE LLP</t>
  </si>
  <si>
    <t>CARPENTER &amp; LEE CONSULTING LLC</t>
  </si>
  <si>
    <t>CDW DIRECT LLC</t>
  </si>
  <si>
    <t>CH2M HILL ENGINEERS INC</t>
  </si>
  <si>
    <t>CHARLES RIVER ASSOCIATES</t>
  </si>
  <si>
    <t>CITADEL INFORMATION MANAGEMENT</t>
  </si>
  <si>
    <t>CLARK SCHAEFER CONSULTING, LLC</t>
  </si>
  <si>
    <t>CLARUS SOLUTIONS INC</t>
  </si>
  <si>
    <t>CLOUGH &amp; ASSOCIATES</t>
  </si>
  <si>
    <t>COGNIZANT TECHNOLOGY SOLUTIONS US CORP</t>
  </si>
  <si>
    <t>COLLABERA, INC.</t>
  </si>
  <si>
    <t>COMCAST HOLDINGS CORPORATION</t>
  </si>
  <si>
    <t>COMPUTER FINANCIAL CONSULTANTS</t>
  </si>
  <si>
    <t>CONCUR TECHNOLOGIES INC</t>
  </si>
  <si>
    <t>CONVERSANT SOLUTIONS, LLC</t>
  </si>
  <si>
    <t>CORPORATION SERVICE COMPANY</t>
  </si>
  <si>
    <t>CROWDSTRIKE, INC</t>
  </si>
  <si>
    <t>DATA CENTER SOLUTIONS INC</t>
  </si>
  <si>
    <t>DE LAGE LANDEN FINANCIAL SERVICES</t>
  </si>
  <si>
    <t>DEVELOPMENT DIMENSIONS INTERNATI</t>
  </si>
  <si>
    <t>DEVONWAY INC</t>
  </si>
  <si>
    <t>DGC PIPELINE SAFETY AND COMPLIANCE</t>
  </si>
  <si>
    <t>DILENSCHNEIDER GROUP</t>
  </si>
  <si>
    <t>DIRECTEMPLOYERS ASSOCIATION, INC.</t>
  </si>
  <si>
    <t>DISASTER RECOVERY SERVICES INC</t>
  </si>
  <si>
    <t>DIVERSITYCOMM INC.</t>
  </si>
  <si>
    <t>DUPLI ENVELOPE AND GRAPHICS</t>
  </si>
  <si>
    <t>DYNAMIC SIGNAL, INC.</t>
  </si>
  <si>
    <t>DYNAMIT TECHNOLOGIES LLC</t>
  </si>
  <si>
    <t>E AND E PUBLISHING</t>
  </si>
  <si>
    <t>EGENCIA LLC</t>
  </si>
  <si>
    <t>EP EXECUTIVE PRESS INC</t>
  </si>
  <si>
    <t>EQUIPMENT &amp; CONTROLS, INC.</t>
  </si>
  <si>
    <t>ERNST &amp; YOUNG LLP</t>
  </si>
  <si>
    <t>ESKER INC</t>
  </si>
  <si>
    <t>EVESTMENT ALLIANCE LLC</t>
  </si>
  <si>
    <t>EXHIBITPRO INC</t>
  </si>
  <si>
    <t>EXTERRO INC</t>
  </si>
  <si>
    <t>FACTSET RESEARCH SYSTEMS INC</t>
  </si>
  <si>
    <t>FAEGRE DRINKER BIDDLE &amp; REATH LLP</t>
  </si>
  <si>
    <t>FAHRENHEIT IT</t>
  </si>
  <si>
    <t>FIDELITY INVESTMENTS INSTITUTIONAL</t>
  </si>
  <si>
    <t>FIRE PROTECTION SPECIALISTS INC</t>
  </si>
  <si>
    <t>FOLEY &amp; LARDNER LLP</t>
  </si>
  <si>
    <t>FORCITE LLC</t>
  </si>
  <si>
    <t>FOUR WINDS INTERACTIVE LLC</t>
  </si>
  <si>
    <t>FOX GROUP INC</t>
  </si>
  <si>
    <t>FOXFIRE ENTERPRISES, LLC</t>
  </si>
  <si>
    <t>FRANKLIN COVEY CLIENT SALES INC</t>
  </si>
  <si>
    <t>FRANKLINCOVEY CLIENT SALES, INC.</t>
  </si>
  <si>
    <t>FUSION TECHNOLOGIES EAST LLC</t>
  </si>
  <si>
    <t>GAGER &amp; ASSOCIATES</t>
  </si>
  <si>
    <t>GENERATOR SYSTEMS LLC</t>
  </si>
  <si>
    <t>GIS HIRERIGHT</t>
  </si>
  <si>
    <t>GLOBAL CREDIT SERVICES LLC</t>
  </si>
  <si>
    <t>GRANITE TELECOMMUNICATIONS LLC</t>
  </si>
  <si>
    <t>GROW WITH TREES COMPANY</t>
  </si>
  <si>
    <t>GXS INC</t>
  </si>
  <si>
    <t>HART ENERGY MAPPING AND DATA SER</t>
  </si>
  <si>
    <t>HBR CONSULTING LLC</t>
  </si>
  <si>
    <t>HEIDRICK AND STRUGGLES INC</t>
  </si>
  <si>
    <t>HOLLAND &amp; KNIGHT LLP</t>
  </si>
  <si>
    <t>HSD METRICS</t>
  </si>
  <si>
    <t>HUMAN SYSTEMS DEVELOPMENT LLC</t>
  </si>
  <si>
    <t>HURON CONSULTING SERVICES LLC</t>
  </si>
  <si>
    <t>INFORMATION INTEGRATORS INC.</t>
  </si>
  <si>
    <t>INSIDE EPA</t>
  </si>
  <si>
    <t>INTEGRATED BUILDING SYSTEMS</t>
  </si>
  <si>
    <t>INTRALINKS INC</t>
  </si>
  <si>
    <t>ISN SOFTWARE CORP</t>
  </si>
  <si>
    <t>KATTEN MUCHIN ROSENMANN LLP</t>
  </si>
  <si>
    <t>KENO KOZIE ASSOCIATES, LTD</t>
  </si>
  <si>
    <t>KERAMIDA INC</t>
  </si>
  <si>
    <t>KFORCE INC</t>
  </si>
  <si>
    <t>KOORSEN ENVIRONMENTAL SERVICES INC</t>
  </si>
  <si>
    <t>KPMG LLP</t>
  </si>
  <si>
    <t>L J AVIATION</t>
  </si>
  <si>
    <t>LEANIX, INC.</t>
  </si>
  <si>
    <t>LEASE HARBOR LLC</t>
  </si>
  <si>
    <t>LEXISNEXIS A DIVISION OF RELX INC</t>
  </si>
  <si>
    <t>LEXISNEXIS MATTHEW BENDER</t>
  </si>
  <si>
    <t>LIVE TECHNOLOGIES LLC</t>
  </si>
  <si>
    <t>LOCKE LORD BISSELL &amp; LIDDELL LLP</t>
  </si>
  <si>
    <t>LOGICALIS INC</t>
  </si>
  <si>
    <t>MANIFEST SOLUTIONS CORP</t>
  </si>
  <si>
    <t>MCDONALD HOPKINS</t>
  </si>
  <si>
    <t>MCKINSEY &amp; COMPANY INC, UNITED STATES</t>
  </si>
  <si>
    <t>MEDEXPRESS URGENT CARE PC PENNSYLVANIA</t>
  </si>
  <si>
    <t>MELTWATER NEWS US INC</t>
  </si>
  <si>
    <t>MERCER HEALTH &amp; BENEFITS LLC</t>
  </si>
  <si>
    <t>MICHAEL D HERRICK</t>
  </si>
  <si>
    <t>MINUTEMAN SECURITY TECHNOLOGIES INC</t>
  </si>
  <si>
    <t>MITRATECH HOLDINGS INC</t>
  </si>
  <si>
    <t>MJ BRADLEY &amp; ASSOCIATES LLC</t>
  </si>
  <si>
    <t>MONA J KELLY</t>
  </si>
  <si>
    <t>MOODY NOLAN INC</t>
  </si>
  <si>
    <t>MOODYS ANALYTICS</t>
  </si>
  <si>
    <t>MOODYS INVESTORS SERVICE</t>
  </si>
  <si>
    <t>MORNINGSTAR INC</t>
  </si>
  <si>
    <t>MOSSBERG AND COMPANY  INC</t>
  </si>
  <si>
    <t>NATIONAL COMPLIANCE MANAGEMENT</t>
  </si>
  <si>
    <t>NAVEX GLOBAL INC</t>
  </si>
  <si>
    <t>NC4 INC</t>
  </si>
  <si>
    <t>NEWPORT TRUST COMPANY</t>
  </si>
  <si>
    <t>NICE SYSTEMS INCORPORATED</t>
  </si>
  <si>
    <t>NOVEM, INC.</t>
  </si>
  <si>
    <t>OAKLAND NURSERY INC</t>
  </si>
  <si>
    <t>OPEN TEXT INC</t>
  </si>
  <si>
    <t>OPTIV SECURITY INC</t>
  </si>
  <si>
    <t>PECK MADIGAN JONES INC</t>
  </si>
  <si>
    <t>PERCEPTYX, INC.</t>
  </si>
  <si>
    <t>PFEFFERLE LAW LLC</t>
  </si>
  <si>
    <t>PFM HOSTING INC</t>
  </si>
  <si>
    <t>PICTOMETRY INTERNATIONAL CORP</t>
  </si>
  <si>
    <t>PORTER WRIGHT MORRIS &amp; ARTHUR</t>
  </si>
  <si>
    <t>POWERPLAN CONSULTANTS INC</t>
  </si>
  <si>
    <t>PREDICTIVE INDEX LLC</t>
  </si>
  <si>
    <t>PREMISES CONTROL</t>
  </si>
  <si>
    <t>PROFESSIONAL FLIGHT MANAGEMENT INC</t>
  </si>
  <si>
    <t>PROXYCLICK INC.</t>
  </si>
  <si>
    <t>PTX TECH LLC</t>
  </si>
  <si>
    <t>R.DORSEY &amp; COMPANY, INC</t>
  </si>
  <si>
    <t>RAYMOND H LAHOOD</t>
  </si>
  <si>
    <t>RECOVERYPLANNER.COM INC</t>
  </si>
  <si>
    <t>REDGRAVE LLP</t>
  </si>
  <si>
    <t>REFINITIV US LLC</t>
  </si>
  <si>
    <t>REGION SIGNS INC</t>
  </si>
  <si>
    <t>REGULATORY COMPLIANCE SERVICES, INC.</t>
  </si>
  <si>
    <t>REPUTATION COM INC</t>
  </si>
  <si>
    <t>REVOLUTION TECHNOLOGIES LLC</t>
  </si>
  <si>
    <t>RH TECHNOLOGY</t>
  </si>
  <si>
    <t>RINGSIDE SEARCH PARTNERS LLC</t>
  </si>
  <si>
    <t>RISKLENS, INC.</t>
  </si>
  <si>
    <t>RK&amp;K</t>
  </si>
  <si>
    <t>ROTO ROOTER SERVICES CO</t>
  </si>
  <si>
    <t>RSI PIPELINE SOLUTIONS LLC</t>
  </si>
  <si>
    <t>RUSSELL REYNOLDS ASSOCIATES INC</t>
  </si>
  <si>
    <t>S&amp;P GLOBAL PLATTS</t>
  </si>
  <si>
    <t>S&amp;P GLOBAL RATINGS</t>
  </si>
  <si>
    <t>SAFETEC COMPLIANCE SYSTEMS INC.</t>
  </si>
  <si>
    <t>SAI GLOBAL COMPLIANCE INC</t>
  </si>
  <si>
    <t>SALESFORCE.COM, INC COMPANY</t>
  </si>
  <si>
    <t>SARD VERBINNEN &amp; CO LLC</t>
  </si>
  <si>
    <t>SCHIFF HARDIN LLP</t>
  </si>
  <si>
    <t>SCHNEIDER DOWNS &amp; CO, INC</t>
  </si>
  <si>
    <t>SCOTTMADDEN INC</t>
  </si>
  <si>
    <t>SECURITY DOOR INC</t>
  </si>
  <si>
    <t>SERVICEMASTER CLEAN</t>
  </si>
  <si>
    <t>SHYFT COLLECTIVE PROJECTS LLC</t>
  </si>
  <si>
    <t>SHYLO GROUP LLC</t>
  </si>
  <si>
    <t>SIDLEY AUSTIN LLP</t>
  </si>
  <si>
    <t>SILVER THREADS LLC</t>
  </si>
  <si>
    <t>SOGETI USA LLC</t>
  </si>
  <si>
    <t>SPACE CONNECTION</t>
  </si>
  <si>
    <t>SRS MECHANICAL CONTRACTORS</t>
  </si>
  <si>
    <t>STEPHEN L HAYFORD</t>
  </si>
  <si>
    <t>STEVEN BERNARD GOLDMAN</t>
  </si>
  <si>
    <t>SUPERIOR GROUP</t>
  </si>
  <si>
    <t>SUREVIEW SYSTEMS INC.</t>
  </si>
  <si>
    <t>TABLEAU SOFTWARE INC</t>
  </si>
  <si>
    <t>TECHNICAL YOUTH LLC</t>
  </si>
  <si>
    <t>TEKSYSTEMS INC</t>
  </si>
  <si>
    <t>TEXTRON AVIATION INC</t>
  </si>
  <si>
    <t>THE BERKELEY ASSOCIATES CORP.</t>
  </si>
  <si>
    <t>THE CHANGE COLLABORATIVE LLC</t>
  </si>
  <si>
    <t>THE DOOR COMPANY OF OHIO INC</t>
  </si>
  <si>
    <t>THE EDWARD DAVIS COMPANY</t>
  </si>
  <si>
    <t>THE SHANLEY GROUP, LLC</t>
  </si>
  <si>
    <t>THOMSON REUTERS</t>
  </si>
  <si>
    <t>TIARA INTERNATIONAL LLC</t>
  </si>
  <si>
    <t>TRANSUNION RISH AND ALTERNATIVE DATA</t>
  </si>
  <si>
    <t>TRINITY CONSULTANTS</t>
  </si>
  <si>
    <t>UNIVERSITY OF ILLINOIS AT CHICAG</t>
  </si>
  <si>
    <t>VAN NESS FELDMAN APC</t>
  </si>
  <si>
    <t>VERIZON</t>
  </si>
  <si>
    <t>VERIZON BUSINESS NETWORK SERVICES INC</t>
  </si>
  <si>
    <t>VERTIV CORPORATION</t>
  </si>
  <si>
    <t>WB&amp;B EXECUTIVE SEARCH</t>
  </si>
  <si>
    <t>WEST CAMP PRESS INC</t>
  </si>
  <si>
    <t>WINSTON &amp; STRAWN LLP</t>
  </si>
  <si>
    <t>WORKDAY, INC.</t>
  </si>
  <si>
    <t>WORKING WELL</t>
  </si>
  <si>
    <t>WPP GROUP USA, INC.</t>
  </si>
  <si>
    <t>3SG PLUS LLC</t>
  </si>
  <si>
    <t>PRIME AE GROUP, INC.</t>
  </si>
  <si>
    <t>SYSTEM ONE INC</t>
  </si>
  <si>
    <t>1E INC</t>
  </si>
  <si>
    <t>3-GIS LLC</t>
  </si>
  <si>
    <t>ALTERYX INC.</t>
  </si>
  <si>
    <t>APPEON INC</t>
  </si>
  <si>
    <t>ARIBA INC</t>
  </si>
  <si>
    <t>ASG TECHNOLOGIES GROUP INC</t>
  </si>
  <si>
    <t>AUTOSOL INC</t>
  </si>
  <si>
    <t>BEYONDTRUST CORPORATION</t>
  </si>
  <si>
    <t>CDP COMMUNICATIONS INC</t>
  </si>
  <si>
    <t>CERVUS SOLUTIONS LLC</t>
  </si>
  <si>
    <t>CHICAGO-SOFT, LTD.</t>
  </si>
  <si>
    <t>COMPUWARE CORPORATION</t>
  </si>
  <si>
    <t>CSC CORPORATION DOMAINS INC</t>
  </si>
  <si>
    <t>DIGICERT INC</t>
  </si>
  <si>
    <t>ERACENT, INC.</t>
  </si>
  <si>
    <t>FIS</t>
  </si>
  <si>
    <t>G TREASURY SS LLC</t>
  </si>
  <si>
    <t>GRAPECITY INC</t>
  </si>
  <si>
    <t>IBM</t>
  </si>
  <si>
    <t>INFOR US INC</t>
  </si>
  <si>
    <t>IWCO DIRECT</t>
  </si>
  <si>
    <t>JETBRAINS AMERICAS INC</t>
  </si>
  <si>
    <t>LOGIC SPRINGS TECHNOLOGIES</t>
  </si>
  <si>
    <t>MACKINNEY SYSTEMS INC</t>
  </si>
  <si>
    <t>MOTOROLA SOLUTIONS INC</t>
  </si>
  <si>
    <t>NLYTE SOFTWARE AMERICAS LIMITED</t>
  </si>
  <si>
    <t>OSISOFT LLC</t>
  </si>
  <si>
    <t>PROGRESS SOFTWARE CORPORATION</t>
  </si>
  <si>
    <t>RMG NETWORKS</t>
  </si>
  <si>
    <t>ROUTESMART TECHNOLOGIES INC</t>
  </si>
  <si>
    <t>RYAN LLC</t>
  </si>
  <si>
    <t>SAFE SOFTWARE</t>
  </si>
  <si>
    <t>SAP INDUSTRIES, INC.</t>
  </si>
  <si>
    <t>SHI INTERNATIONAL CORP</t>
  </si>
  <si>
    <t>SOFTWARE DIVERSIFIED SERVICES</t>
  </si>
  <si>
    <t>SOUTHERN COMPANY SERVICES INC</t>
  </si>
  <si>
    <t>SSP INNOVATIONS, LLC</t>
  </si>
  <si>
    <t>SYSTEM 1, INC.</t>
  </si>
  <si>
    <t>TEMPUS NOVA INC</t>
  </si>
  <si>
    <t>TIPS INCORPORATED</t>
  </si>
  <si>
    <t>UBERDATA NETWORKS</t>
  </si>
  <si>
    <t>URBAN ELEVATOR SERVICE INC</t>
  </si>
  <si>
    <t>XEROX CORPORATION</t>
  </si>
  <si>
    <t>FERC CE3027-COGNOS</t>
  </si>
  <si>
    <t>FERC CE3028-COGNOS</t>
  </si>
  <si>
    <t>FERC CE3030-COGNOS</t>
  </si>
  <si>
    <t>FERC CE3036-COGNOS</t>
  </si>
  <si>
    <t>FERC CE3044-COGNOS</t>
  </si>
  <si>
    <t>FERC CE3503-COGNOS</t>
  </si>
  <si>
    <t>Total Outside Services from COGNOS</t>
  </si>
  <si>
    <t>Employee Expenses and Other Misc Employee Benefits Expenses</t>
  </si>
  <si>
    <t>EUREST SERVICES</t>
  </si>
  <si>
    <t>Total Measur-Reg Statn Exp Genr Expense</t>
  </si>
  <si>
    <t>CORPORATE THREAD</t>
  </si>
  <si>
    <t>DIVERSIFIED AIR SYSTEMS INC</t>
  </si>
  <si>
    <t>LAUREL CANYON COFFEE COMPANY</t>
  </si>
  <si>
    <t>QUALITY ASSURANCE AND TRAINING</t>
  </si>
  <si>
    <t>NATIONAL ASSOCIATION OF BUSINESS</t>
  </si>
  <si>
    <t>KELLY ANN BEAVER</t>
  </si>
  <si>
    <t>LAZ PARKING MIDWEST LLC</t>
  </si>
  <si>
    <t>OHIO SOCIETY OF CERTI PUBLIC ACCOUNTANTS</t>
  </si>
  <si>
    <t>HILTON GARDEN IN MERRILLVILLE</t>
  </si>
  <si>
    <t>Employee Expenses and Misc. Employee Benefits</t>
  </si>
  <si>
    <t>Total Employee Expenses and Misc. Employee Benefits from COGNOS</t>
  </si>
  <si>
    <t>Employee Pensions &amp; Benefits Expense</t>
  </si>
  <si>
    <t>Total Employee Pensions &amp; Benefits Expenses</t>
  </si>
  <si>
    <t>Injuries &amp; Damages</t>
  </si>
  <si>
    <t>Total Injuries &amp; Damages Expense</t>
  </si>
  <si>
    <t>Operations-Purchased Gas Measuring Stations Expense</t>
  </si>
  <si>
    <t>Total Operations-Purchased Gas Measuring Stations Expense</t>
  </si>
  <si>
    <t>Operations, Supervision &amp; Engineering-Gas Distribution Expense</t>
  </si>
  <si>
    <t>Total Operations, Supervision &amp; Engineering-Gas Distribution Expense</t>
  </si>
  <si>
    <t>A &amp; G Salaries Expenses</t>
  </si>
  <si>
    <t>Total A &amp; G Salaries Expense</t>
  </si>
  <si>
    <t>Miscellaneous General Expense</t>
  </si>
  <si>
    <t>Total Miscellaneous General Expense</t>
  </si>
  <si>
    <t>Maintenance General PlantPlant</t>
  </si>
  <si>
    <t>Total Operations Expense Other Expense</t>
  </si>
  <si>
    <t>Operations Expense Other Expense</t>
  </si>
  <si>
    <t>Miscellanous General Expense</t>
  </si>
  <si>
    <t>Total Opertions Installation Service Expense</t>
  </si>
  <si>
    <t>Maintenance Measurement-Reg Station Equipment-Distribution Expense</t>
  </si>
  <si>
    <t>Total Maintenance Measurement-Reg Station Equipment-DistributionExpense</t>
  </si>
  <si>
    <t>Maintenance General Plant Expense</t>
  </si>
  <si>
    <t>Non-Labor Exclusions - CE3103-Entertainment &amp; CE3106-Gifts  (Multiple Lines)</t>
  </si>
  <si>
    <t>Non- Labor Exclusions - Other  (Column C, Items E &amp; P)</t>
  </si>
  <si>
    <t>Non-Labor Exclusions - FERC Account 921 and Activity 05510-PAC Services &amp; Activity 05511-Lobbying Services  (Multiple Lines)</t>
  </si>
  <si>
    <t>FERC 921</t>
  </si>
  <si>
    <t>FERC 921 (Actual-Multiple)</t>
  </si>
  <si>
    <t>FERC CE9021-COGNOS</t>
  </si>
  <si>
    <t>INTERNATIONAL RISK MANAGEMENT INSTITUTE</t>
  </si>
  <si>
    <t>PIPELINE ASSOCIATION FOR PUBLIC</t>
  </si>
  <si>
    <t>E SOURCE COMPANIES LLC</t>
  </si>
  <si>
    <t>SITEIMPROVE, INC.</t>
  </si>
  <si>
    <t>WORK ORDER / Description</t>
  </si>
  <si>
    <t>i</t>
  </si>
  <si>
    <t>IBM Contract Expiration</t>
  </si>
  <si>
    <t>NiSource Employee Resource Groups</t>
  </si>
  <si>
    <t>Non-Labor Non-Recurring Exclusions  (Column C, Items E &amp; P) - Work Order</t>
  </si>
  <si>
    <t>Columbia Gas of Massachusetts - TSA Internal Labor</t>
  </si>
  <si>
    <t>Columbia Gas of Massachusetts - Merrimack Valley Costs</t>
  </si>
  <si>
    <t>Columbia Gas of Massachusetts - IT Storage Costs</t>
  </si>
  <si>
    <t>Rents Adminstrative and General</t>
  </si>
  <si>
    <t>Total Rents Adminstrative and General</t>
  </si>
  <si>
    <t>Total Maintenance General Plant</t>
  </si>
  <si>
    <t>A &amp; G Salaries Expense</t>
  </si>
  <si>
    <t>Miscellaneous General Expenses</t>
  </si>
  <si>
    <t>Total Miscellaneous General Expenses</t>
  </si>
  <si>
    <t>Columbia Gas of Maryland - 2019 Rate Case</t>
  </si>
  <si>
    <t>Columbia Gas of Massachusetts - Lockbox provider for DIS &amp; CMA</t>
  </si>
  <si>
    <t>WPC-3.xxa</t>
  </si>
  <si>
    <t>WPC-3.--b</t>
  </si>
  <si>
    <t>WPC-3.--c</t>
  </si>
  <si>
    <t>WPC-3.--d</t>
  </si>
  <si>
    <t>WPC-3.--e</t>
  </si>
  <si>
    <t>WPC-3.--f</t>
  </si>
  <si>
    <t>WPC-3.--g</t>
  </si>
  <si>
    <t>WPC-3.--h</t>
  </si>
  <si>
    <t>WPC-3.--i</t>
  </si>
  <si>
    <t>WPC-3.--j</t>
  </si>
  <si>
    <t>WPC-3.--k</t>
  </si>
  <si>
    <t>Less FERC 910  included in WPC 3.--c</t>
  </si>
  <si>
    <t>Less Account 930.1 included in WPC 3.--e</t>
  </si>
  <si>
    <t>Plus NCSC (CE7001) misclassified Advertising; see Outside Services WPC-3.--e:</t>
  </si>
  <si>
    <t>Less CE 3001 included in WPC 3.--e</t>
  </si>
  <si>
    <t>Less Account 930.1 CE 3000 included in WPC 3.--e</t>
  </si>
  <si>
    <t>Less NCSC (CE7001) included on WPC-3.--c FERC Account 910</t>
  </si>
  <si>
    <t>Less NCSC (CE7001) misclassified Advertising; see Outside Services WPC-3.--h:</t>
  </si>
  <si>
    <t>Less NCSC (CE7001) reported on WPC-3.--d-913</t>
  </si>
  <si>
    <t>NCSC (CE7001) reported on WPC-3.16c-907 from WPC-3.xxb</t>
  </si>
  <si>
    <t>NCSC (CE7001) reported on WPC-3.16c-909 from WPC-3.xxb</t>
  </si>
  <si>
    <t>NCSC (CE7001) reported on WPC-3.16c-910 from WPC-3.xxb</t>
  </si>
  <si>
    <t>NCSC (CE7001) reported on WPC-3.16c-908 from WPC-3.xxb</t>
  </si>
  <si>
    <t>RECONCILIATION TO FERC Income Statement / Annual Return / COGNOS:</t>
  </si>
  <si>
    <t>WPC-3.xxb-j</t>
  </si>
  <si>
    <t>WPC-3.--a</t>
  </si>
  <si>
    <t>WPC-3.--c-l</t>
  </si>
  <si>
    <t>FOR THE TWELVE MONTHS ENDED DECEMBER 31, 2020</t>
  </si>
  <si>
    <t>GORE</t>
  </si>
  <si>
    <t>COLUMBIA GAS OF KENTUCKY, INC.</t>
  </si>
  <si>
    <t>CASE NO. 2021-000XXX</t>
  </si>
  <si>
    <t>SUMMARY OF CORPORATE ALLOCATED TO CKY O&amp;M EXPENSE EXCLUSIONS</t>
  </si>
  <si>
    <t>CORPORATE ALLOCATED TO CKY LOBBYING EXCLUSION</t>
  </si>
  <si>
    <t>CORPORATE ALLOCATED TO CKY CUSTOMER SERVICE AND INFORMATION EXCLUSION</t>
  </si>
  <si>
    <t>CORPORATE ALLOCATED TO CKY SALES EXCLUSION</t>
  </si>
  <si>
    <t>CORPORATE ALLOCATED TO CKY ADVERTISING EXCLUSION</t>
  </si>
  <si>
    <t>CORPORATE ALLOCATED TO CKY DUES &amp; MEMBERSHIPS EXCLUSION</t>
  </si>
  <si>
    <t>CORPORATE ALLOCATED TO CKY CHARITABLE CONTRIBUTIONS EXCLUSION</t>
  </si>
  <si>
    <t>CORPORATE ALLOCATED TO CKY OUTSIDE SERVICES EXCLUSION</t>
  </si>
  <si>
    <t>CORPORATE ALLOCATED TO CKY EMPLOYEE EXPENSES AND OTHER MISC. EMPLOYEE BENEFITS EXCLUSION</t>
  </si>
  <si>
    <t>CORPORATE ALLOCATED TO CKY OTHER EXPENSE EXCLUSION</t>
  </si>
  <si>
    <t>TOTAL ADJUSTMENT TO CORPORATE ALLOCATED O&amp;M TO CKY (1) + (2) + (3) + (4) + (5) + (6) + (7)</t>
  </si>
  <si>
    <t>DETAIL OF CORPORATE ALLOCATED TO CKY - CUSTOMER SERVICE AND INFORMATION EXPENSES</t>
  </si>
  <si>
    <t>DETAIL OF CORPORATE ALLOCATED TO CKY - SALES EXPENSES</t>
  </si>
  <si>
    <t>Detail of Sales Expense - Corporate Allocated to CKY</t>
  </si>
  <si>
    <t>Total Per Books Sales Expense - Corporate Allocated to CKY</t>
  </si>
  <si>
    <t>Detail of Customer Service and Information - Corporate Allocated to CKY</t>
  </si>
  <si>
    <t>Total Per Books Customer Service and Information Expense - Corporate Allocated to CKY</t>
  </si>
  <si>
    <t>DETAIL OF CORPORATE ALLOCATED TO CKY - ADVERTISING EXPENSES</t>
  </si>
  <si>
    <t>DETAIL OF CORPORATE ALLOCATED TO CKY - DUES AND MEMBERSHIPS EXPENSE</t>
  </si>
  <si>
    <t>Detail of Dues and Memberships - Corporate Allocated to CKY</t>
  </si>
  <si>
    <t>Total Per Books Dues and Memberships Expense - Corporate Allocated to CKY</t>
  </si>
  <si>
    <t>Total Per Books Advertising Expense - Corporate Allocated to CKY</t>
  </si>
  <si>
    <t>Detail of Advertising - Corporate Allocated to CKY</t>
  </si>
  <si>
    <t>DETAIL OF CORPORATE ALLOCATED TO CKY - CHARITABLE CONTRIBUTIONS EXPENSE</t>
  </si>
  <si>
    <t>Detail of Charitable Contributions Expense - Corporate Allocated to CKY</t>
  </si>
  <si>
    <t>Total Per Book Charitable Contributions Expense - Corporate Allocated to CKY</t>
  </si>
  <si>
    <t>Total Per Book Other O&amp;M Expense - Corporate Allocated to CKY</t>
  </si>
  <si>
    <t>DETAIL OF CORPORATE ALLOCATED TO CKY - OUTSIDE SERVICES EXCLUSIONS</t>
  </si>
  <si>
    <t>Detail of Other Expense Exclusions - Corporate Allocated to CKY</t>
  </si>
  <si>
    <t>DETAIL OF CORPORATE ALLOCATED TO CKY - EMPLOYEE EXPENSES AND OTHER MISC. EMPLOYEE BENEFITS EXCLUSIONS</t>
  </si>
  <si>
    <t>Total Per Book Employee Expenses and Other Misc Employee Benefits - Corporate Allocated to CKY</t>
  </si>
  <si>
    <t>DETAIL OF CORPORATE ALLOCATED TO CKY - WORK ORDERS</t>
  </si>
  <si>
    <t>Detail of Non-Recoverable Work Order Expenses - Corporate Allocated to CKY</t>
  </si>
  <si>
    <t>Total Work Order Exclusions - Corporate Allocated to CKY</t>
  </si>
  <si>
    <t>BIDCLERK INC</t>
  </si>
  <si>
    <t>COMMERCE LEXINGTON</t>
  </si>
  <si>
    <t>ENERGY SOLUTIONS CENTER INC</t>
  </si>
  <si>
    <t>ASSOCIATION OF CORPORATE COUNS</t>
  </si>
  <si>
    <t>HOMELESS FAMILIES FOUNDATION</t>
  </si>
  <si>
    <t>Manual Journals</t>
  </si>
  <si>
    <t>MySpend</t>
  </si>
  <si>
    <t>CORPORATE CHEFS INC</t>
  </si>
  <si>
    <t>STAPLES BUSINESS ADVANTAGE</t>
  </si>
  <si>
    <t>Customer Acnt Supervision Expense</t>
  </si>
  <si>
    <t>Total Customer Acnt Supervision Expense</t>
  </si>
  <si>
    <t>Cust Accnt Meter Reading Expense</t>
  </si>
  <si>
    <t>Total Cust Accnt Meter Reading Expense</t>
  </si>
  <si>
    <t>Demonstrating and Selling Expense</t>
  </si>
  <si>
    <t>Total Demonstrating and Selling Expense</t>
  </si>
  <si>
    <t>Regulatory Commission</t>
  </si>
  <si>
    <t>Total Regulatory Commission Expense</t>
  </si>
  <si>
    <t>Employee Pensions and Benefits</t>
  </si>
  <si>
    <t>Total Employee Pensions and BenefitsExpense</t>
  </si>
  <si>
    <t>COLUMBUS DOWNTOWN DEVELOPMENT CORPORATIO</t>
  </si>
  <si>
    <t>GREATER COLUMBUS SPORTS</t>
  </si>
  <si>
    <t>INTERNATIONAL ENERGY CREDIT ASSOCIATION</t>
  </si>
  <si>
    <t>GUCKENHEIMER SERVICES LLC</t>
  </si>
  <si>
    <t>MySpend Transactions &lt; $2000</t>
  </si>
  <si>
    <t>FERC CE3101-COGNOS</t>
  </si>
  <si>
    <t>GDPIPD Index - Average 2020</t>
  </si>
  <si>
    <r>
      <t>GDPIPD Index - Average FTY 2022</t>
    </r>
    <r>
      <rPr>
        <sz val="10"/>
        <color rgb="FF0000FF"/>
        <rFont val="Arial"/>
        <family val="2"/>
      </rPr>
      <t/>
    </r>
  </si>
  <si>
    <t>As of March 2021</t>
  </si>
  <si>
    <t>2020 Actual (2022 Budget Exclusions based on 2020 Actuals)</t>
  </si>
  <si>
    <t>EDISON ELECTRIC INSTITUTE</t>
  </si>
  <si>
    <t>OHIO FORUM</t>
  </si>
  <si>
    <t>POLITICO LLC</t>
  </si>
  <si>
    <t>LINKEDIN CORPORATION</t>
  </si>
  <si>
    <t>NATIONAL MINORITY SUPPLIER DEVELOPMENT</t>
  </si>
  <si>
    <t>OHIO RIVER VALLEY WOMENS BUSINESS COUNCI</t>
  </si>
  <si>
    <t>RONALD MCDONALD HOUSE</t>
  </si>
  <si>
    <t>WBENC</t>
  </si>
  <si>
    <t>CHAMBER OF COMMERCE OF THE USA</t>
  </si>
  <si>
    <t>RECONCILIATION TO FERC Income Statement / Annual Return / CE3500 &amp; 3515-COGNOS:</t>
  </si>
  <si>
    <t>RECONCILIATION TO FERC Income Statement / Annual Return / CEs3501, 3504 &amp; 3505-COGNOS:</t>
  </si>
  <si>
    <t>RR DONNELLEY SONS &amp; COMPANY</t>
  </si>
  <si>
    <t>Inform_Instruct Advertisng Expense</t>
  </si>
  <si>
    <t>Total Inform_Instruct Advertisng Expense</t>
  </si>
  <si>
    <t>Total Exclusion</t>
  </si>
  <si>
    <t>FTP 2022 Budget</t>
  </si>
  <si>
    <t>Total Sales Expense Exclusions - Corporate Allocated to CKY</t>
  </si>
  <si>
    <t>Op Superv-Eng-Gas Distr Expenses</t>
  </si>
  <si>
    <t>Total Op Superv-Eng-Gas Distr Expenses</t>
  </si>
  <si>
    <t>Cust Records Collection Expenses</t>
  </si>
  <si>
    <t>Total Op Cust Records Collection Expenses</t>
  </si>
  <si>
    <t>Misc Cust Serv and Info Expenses</t>
  </si>
  <si>
    <t>Total Misc Cust Serv and InfoExpenses</t>
  </si>
  <si>
    <t>Gas Rate Case Labor</t>
  </si>
  <si>
    <t>Columbia Gas of Massachusetts - Service Line Verification</t>
  </si>
  <si>
    <t>Columbia Gas of Ohio - Maximum Allowable Operating Pressure</t>
  </si>
  <si>
    <t>Columbia Gas of Massachusetts - Tauton_Attleboro POD Meter</t>
  </si>
  <si>
    <t>Columbia Gas of Maryland - Master Meter Term Rule 65</t>
  </si>
  <si>
    <t>NIPSCO - Workbrain</t>
  </si>
  <si>
    <t>Rate Case Labor</t>
  </si>
  <si>
    <t>QUESTIONMARK CORP</t>
  </si>
  <si>
    <t>ADAMS ENERGY SOLUTIONS LLC</t>
  </si>
  <si>
    <t>PIPELINE PERFORMANCE GROUP, LLC</t>
  </si>
  <si>
    <t>NIXON &amp; ASSOCIATES, LLC</t>
  </si>
  <si>
    <t>NUSURA INC.</t>
  </si>
  <si>
    <t>PRICEWATERHOUSECOOPERS LLP</t>
  </si>
  <si>
    <t>SAFETY OPERATING SYSTEMS LLC</t>
  </si>
  <si>
    <t>Alida (US) Inc.</t>
  </si>
  <si>
    <t>DR. JAN SQUIRES, CFA</t>
  </si>
  <si>
    <t>MCN CONSULTANTS NETWORK INC</t>
  </si>
  <si>
    <t>MEDICAL CONSULTANTS NETWORK LLC</t>
  </si>
  <si>
    <t>MSR GROUP</t>
  </si>
  <si>
    <t>C&amp;W FACILITY SERVICES INC</t>
  </si>
  <si>
    <t>EMCOR HYRE ELECTRIC CO OF INDIANA INC</t>
  </si>
  <si>
    <t>ESKILL CORPORATION</t>
  </si>
  <si>
    <t>HIXEN SEARCH GROUP LLC</t>
  </si>
  <si>
    <t>ITRON INCORPORATED</t>
  </si>
  <si>
    <t>LANGUAGE LINE TRANSLATION SERVICES</t>
  </si>
  <si>
    <t>LARSON DANIELSON CONSTRUCTION CO INC</t>
  </si>
  <si>
    <t>MALDONADO CONSTRUCTION GROUP LLC</t>
  </si>
  <si>
    <t>MIRANDA QUALITY MAINTENANCE</t>
  </si>
  <si>
    <t>MJV GROUP INC DBA TEAM MJV</t>
  </si>
  <si>
    <t>NORTHWEST INDIANA TENTS AND EVEN</t>
  </si>
  <si>
    <t>OMNI OFFICE EQUIPMENT INC</t>
  </si>
  <si>
    <t>PUBLIC RELATIONS SOCIETY OF AMERICA</t>
  </si>
  <si>
    <t>AGENCY SG HOLDINGS LLC</t>
  </si>
  <si>
    <t>ANTHONY D. GRECO</t>
  </si>
  <si>
    <t>BOEING DIGITAL SOLUTIONS, INC.</t>
  </si>
  <si>
    <t>CAMP SYSTEMS INTERNATIONAL INC</t>
  </si>
  <si>
    <t>CAP INDEX INC</t>
  </si>
  <si>
    <t>CAREERBUILDER LLC</t>
  </si>
  <si>
    <t>CLARO GROUP LLC</t>
  </si>
  <si>
    <t>COMCAST CABLE COMMUNICATIONS MANAGEMENT</t>
  </si>
  <si>
    <t>CONCENTRIC ENERGY ADVISORS INC</t>
  </si>
  <si>
    <t>COPYRIGHT CLEARANCE CENTER</t>
  </si>
  <si>
    <t>DANIELS CONSULTING GROUP, LLC</t>
  </si>
  <si>
    <t>ENERGY EXEMPLAR LLC</t>
  </si>
  <si>
    <t>FISHER IT, INC.</t>
  </si>
  <si>
    <t>FRANCISCAN OMNI HEALTH AND FITNESS</t>
  </si>
  <si>
    <t>FRIED, FRANK, HARRIS, SHRIVER &amp; JACOBSON</t>
  </si>
  <si>
    <t>GEORGE C. ANDERSON PHOTOGRAPHY, INC.</t>
  </si>
  <si>
    <t>GROSSMAN GROUP</t>
  </si>
  <si>
    <t>HONEYWELL INTERNATIONAL</t>
  </si>
  <si>
    <t>ISG INFORMATION SERVICES GROUP AMERICAS,</t>
  </si>
  <si>
    <t>KEN BLANCHARD COMPANIES</t>
  </si>
  <si>
    <t>KINKEAD AND STILZ PLLC</t>
  </si>
  <si>
    <t>LAW360</t>
  </si>
  <si>
    <t>LENOVO GLOBAL TECHNOLOGY UNITED STATES</t>
  </si>
  <si>
    <t>MAG ENERGY CONSULTING</t>
  </si>
  <si>
    <t>PEKRON CONSULTING INC</t>
  </si>
  <si>
    <t>PHAIDONINTERNATIONAL</t>
  </si>
  <si>
    <t>RAFFANIELLO &amp; ASSOCIATES LLC</t>
  </si>
  <si>
    <t>RESOLVER INC</t>
  </si>
  <si>
    <t>RMSI NORTH AMERICA INC</t>
  </si>
  <si>
    <t>ROOT INC.</t>
  </si>
  <si>
    <t>S&amp;P GLOBAL MARKET INTELLIGENCE</t>
  </si>
  <si>
    <t>SAFETEC COMPLIANCE SYSTEMS INC</t>
  </si>
  <si>
    <t>SALESFORCE COM INC</t>
  </si>
  <si>
    <t>SPHERA SOLUTIONS INC</t>
  </si>
  <si>
    <t>STOPWARE INC</t>
  </si>
  <si>
    <t>SUREVIEW SYSTEMS LLC</t>
  </si>
  <si>
    <t>SYNERGY MECHANICAL CONTRACTORS INC</t>
  </si>
  <si>
    <t>TAX EQUALIZATION SOLUTIONS LLC</t>
  </si>
  <si>
    <t>THE HEITMEYER GROUP LLC</t>
  </si>
  <si>
    <t>THE LEADERSHIP LYCEUM LLC</t>
  </si>
  <si>
    <t>TROUTMAN SANDERS LLP</t>
  </si>
  <si>
    <t>TVEYES INC</t>
  </si>
  <si>
    <t>US BANK</t>
  </si>
  <si>
    <t>UTILIMARC INC</t>
  </si>
  <si>
    <t>UTILITIES SERVICE ALLIANCE, INC.</t>
  </si>
  <si>
    <t>VERITAS PRIME LLC</t>
  </si>
  <si>
    <t>WELLS FARGO BANK NA TRUST OPERATIONS</t>
  </si>
  <si>
    <t>ZYCUS INC</t>
  </si>
  <si>
    <t>BENCHMARK COMMUNICATIONS INC</t>
  </si>
  <si>
    <t>PRIME AE INC</t>
  </si>
  <si>
    <t>ADLIB SOFTWARE</t>
  </si>
  <si>
    <t>AMERICAN REGISTRY FOR INTERNET NUMBERS</t>
  </si>
  <si>
    <t>BROWSERSTACK, INC.</t>
  </si>
  <si>
    <t>Flowplayer</t>
  </si>
  <si>
    <t>GREAT LAKES LANDSCAPE MANAGEMENT</t>
  </si>
  <si>
    <t>IKEGPS INC.</t>
  </si>
  <si>
    <t>KERN INTERNATIONAL INC</t>
  </si>
  <si>
    <t>MARBLE COMPUTER INC</t>
  </si>
  <si>
    <t>ORACLE AMERICA INC</t>
  </si>
  <si>
    <t>PEOPLEFLUENT</t>
  </si>
  <si>
    <t>PROQUIRE LLC</t>
  </si>
  <si>
    <t>SOLARWINDS WORLDWIDE LLC</t>
  </si>
  <si>
    <t>TOTAL RESOURCE MANAGEMENT INC</t>
  </si>
  <si>
    <t>UNICOM SYSTEMS INC</t>
  </si>
  <si>
    <t>VELOCITY SOFTWARE INC</t>
  </si>
  <si>
    <t>WORD-TECH INC</t>
  </si>
  <si>
    <t>Less FERC 909 included in WPC 3.--c-Customer Service and Information Expense</t>
  </si>
  <si>
    <t>Less FERC 910 included in WPC 3.--c- Sales Expense</t>
  </si>
  <si>
    <t>Less FERC 912 included in WPC 3.--d- Sales Expense</t>
  </si>
  <si>
    <t>Less FERC 913 (excluding CE 3001 below) included in WPC 3.--d- Sales Expense</t>
  </si>
  <si>
    <t>Less Account 930.1 CE 3002 included in WPC 3.--e</t>
  </si>
  <si>
    <t>(R)</t>
  </si>
  <si>
    <t>2020 Actuals
Total</t>
  </si>
  <si>
    <t>CKY Direct WP Inputs:</t>
  </si>
  <si>
    <t>2021 Weighted Merit / Wage Increase Rate for CKY Employees</t>
  </si>
  <si>
    <t>2020 Actual (2021 Budget exclusions based on 2020 Actuals)</t>
  </si>
  <si>
    <t>Distribution Operation &amp; Maintenance Expenses</t>
  </si>
  <si>
    <t>870 - 894</t>
  </si>
  <si>
    <t>Total Distribution Operation &amp; Maintenance Expenses</t>
  </si>
  <si>
    <t>NYSE MARKET INC</t>
  </si>
  <si>
    <t>Total Unadjusted Test Year Advertising Expense - Corporate Allocated to CKY</t>
  </si>
  <si>
    <t>Non-Labor Exclusions (Column C, Items E)</t>
  </si>
  <si>
    <t>Non-Labor Partial Exclusions from Above (Column C, Item P)</t>
  </si>
  <si>
    <t>Total Non-Labor Exclusions before Inflation Factor</t>
  </si>
  <si>
    <t>Total Advertising Expense Exclusions - Corporate Allocated to CKY</t>
  </si>
  <si>
    <t>Total Pro Forma Advertising Expense - Corporate Allocated to CKY</t>
  </si>
  <si>
    <t>January - December 2022 Budget</t>
  </si>
  <si>
    <t>Show budget exclusion separately?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</si>
</sst>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_);[Red]\(0.0000\)"/>
    <numFmt numFmtId="167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ms Rmn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Helv"/>
    </font>
    <font>
      <sz val="8"/>
      <name val="Times New Roman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0000"/>
      <name val="Tahoma"/>
      <family val="2"/>
    </font>
    <font>
      <sz val="9"/>
      <color rgb="FF0000FF"/>
      <name val="Arial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name val="Arial Unicode MS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37" fontId="6" fillId="0" borderId="0" applyFill="0" applyBorder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6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4" applyFont="1"/>
    <xf numFmtId="0" fontId="4" fillId="0" borderId="0" xfId="4" applyFont="1" applyAlignment="1">
      <alignment horizontal="centerContinuous"/>
    </xf>
    <xf numFmtId="0" fontId="3" fillId="0" borderId="0" xfId="0" applyFont="1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Border="1"/>
    <xf numFmtId="0" fontId="4" fillId="0" borderId="1" xfId="4" applyFont="1" applyBorder="1"/>
    <xf numFmtId="37" fontId="7" fillId="0" borderId="0" xfId="5" applyFont="1"/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6" fontId="4" fillId="0" borderId="0" xfId="4" quotePrefix="1" applyNumberFormat="1" applyFont="1" applyAlignment="1">
      <alignment horizontal="center"/>
    </xf>
    <xf numFmtId="0" fontId="4" fillId="0" borderId="0" xfId="4" applyFont="1" applyBorder="1" applyAlignment="1">
      <alignment wrapText="1"/>
    </xf>
    <xf numFmtId="0" fontId="8" fillId="0" borderId="0" xfId="4" applyFont="1" applyFill="1" applyAlignment="1">
      <alignment horizontal="center"/>
    </xf>
    <xf numFmtId="164" fontId="9" fillId="0" borderId="0" xfId="4" applyNumberFormat="1" applyFont="1"/>
    <xf numFmtId="37" fontId="9" fillId="0" borderId="0" xfId="4" applyNumberFormat="1" applyFont="1"/>
    <xf numFmtId="37" fontId="7" fillId="0" borderId="0" xfId="5" applyFont="1" applyFill="1"/>
    <xf numFmtId="0" fontId="4" fillId="0" borderId="0" xfId="4" applyFont="1" applyFill="1"/>
    <xf numFmtId="37" fontId="4" fillId="0" borderId="0" xfId="4" applyNumberFormat="1" applyFont="1"/>
    <xf numFmtId="37" fontId="4" fillId="0" borderId="3" xfId="4" applyNumberFormat="1" applyFont="1" applyBorder="1" applyProtection="1"/>
    <xf numFmtId="43" fontId="4" fillId="0" borderId="0" xfId="1" applyFont="1"/>
    <xf numFmtId="43" fontId="4" fillId="0" borderId="0" xfId="1" applyFont="1" applyFill="1"/>
    <xf numFmtId="43" fontId="4" fillId="0" borderId="0" xfId="4" applyNumberFormat="1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Alignment="1"/>
    <xf numFmtId="0" fontId="5" fillId="0" borderId="0" xfId="0" applyFont="1"/>
    <xf numFmtId="0" fontId="3" fillId="0" borderId="0" xfId="0" applyFont="1" applyFill="1" applyBorder="1"/>
    <xf numFmtId="0" fontId="3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7" fontId="5" fillId="0" borderId="6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6" applyFont="1" applyBorder="1" applyAlignment="1">
      <alignment horizontal="center"/>
    </xf>
    <xf numFmtId="0" fontId="10" fillId="0" borderId="0" xfId="6" applyFont="1" applyAlignment="1">
      <alignment horizontal="left"/>
    </xf>
    <xf numFmtId="0" fontId="5" fillId="0" borderId="0" xfId="6" applyFont="1"/>
    <xf numFmtId="0" fontId="5" fillId="0" borderId="0" xfId="6" applyFont="1" applyAlignment="1">
      <alignment horizontal="center"/>
    </xf>
    <xf numFmtId="0" fontId="3" fillId="0" borderId="0" xfId="6" applyFont="1"/>
    <xf numFmtId="0" fontId="3" fillId="0" borderId="0" xfId="6" applyFont="1" applyBorder="1" applyAlignment="1">
      <alignment wrapText="1"/>
    </xf>
    <xf numFmtId="0" fontId="3" fillId="0" borderId="0" xfId="6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0" fontId="3" fillId="0" borderId="0" xfId="6" applyFont="1" applyBorder="1"/>
    <xf numFmtId="0" fontId="11" fillId="0" borderId="0" xfId="6" applyFont="1" applyFill="1" applyBorder="1"/>
    <xf numFmtId="164" fontId="3" fillId="0" borderId="0" xfId="1" applyNumberFormat="1" applyFont="1" applyFill="1" applyBorder="1"/>
    <xf numFmtId="0" fontId="5" fillId="0" borderId="0" xfId="6" applyFont="1" applyAlignment="1">
      <alignment horizontal="left"/>
    </xf>
    <xf numFmtId="0" fontId="3" fillId="0" borderId="0" xfId="6" applyFont="1" applyBorder="1" applyAlignment="1">
      <alignment vertical="center"/>
    </xf>
    <xf numFmtId="164" fontId="3" fillId="0" borderId="8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12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4" fontId="3" fillId="0" borderId="0" xfId="1" applyNumberFormat="1" applyFont="1"/>
    <xf numFmtId="164" fontId="3" fillId="0" borderId="0" xfId="6" applyNumberFormat="1" applyFont="1" applyBorder="1"/>
    <xf numFmtId="164" fontId="3" fillId="0" borderId="0" xfId="0" applyNumberFormat="1" applyFont="1"/>
    <xf numFmtId="164" fontId="5" fillId="0" borderId="0" xfId="6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37" fontId="13" fillId="0" borderId="0" xfId="5" applyFont="1"/>
    <xf numFmtId="37" fontId="14" fillId="0" borderId="0" xfId="5" applyFont="1" applyAlignment="1"/>
    <xf numFmtId="37" fontId="15" fillId="0" borderId="0" xfId="5" applyFont="1" applyAlignment="1"/>
    <xf numFmtId="37" fontId="15" fillId="0" borderId="0" xfId="5" applyFont="1" applyFill="1" applyAlignment="1"/>
    <xf numFmtId="0" fontId="3" fillId="0" borderId="0" xfId="0" applyFont="1" applyBorder="1" applyAlignment="1"/>
    <xf numFmtId="0" fontId="15" fillId="0" borderId="0" xfId="7" applyFont="1" applyFill="1" applyAlignment="1"/>
    <xf numFmtId="37" fontId="17" fillId="0" borderId="0" xfId="5" applyFont="1" applyBorder="1"/>
    <xf numFmtId="37" fontId="17" fillId="0" borderId="0" xfId="5" applyFont="1" applyBorder="1" applyAlignment="1">
      <alignment horizontal="right"/>
    </xf>
    <xf numFmtId="37" fontId="18" fillId="0" borderId="1" xfId="5" applyFont="1" applyBorder="1"/>
    <xf numFmtId="37" fontId="18" fillId="0" borderId="1" xfId="5" applyFont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9" fillId="0" borderId="0" xfId="7" applyFont="1" applyFill="1" applyBorder="1" applyAlignment="1">
      <alignment horizontal="left" indent="1"/>
    </xf>
    <xf numFmtId="0" fontId="3" fillId="0" borderId="0" xfId="4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37" fontId="7" fillId="0" borderId="0" xfId="5" applyFont="1" applyAlignment="1">
      <alignment horizontal="right"/>
    </xf>
    <xf numFmtId="0" fontId="3" fillId="0" borderId="0" xfId="0" applyFont="1" applyBorder="1" applyAlignment="1">
      <alignment wrapText="1"/>
    </xf>
    <xf numFmtId="5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3" fillId="0" borderId="0" xfId="4" applyNumberFormat="1" applyFont="1" applyFill="1" applyAlignment="1">
      <alignment horizontal="center" wrapText="1"/>
    </xf>
    <xf numFmtId="164" fontId="3" fillId="0" borderId="0" xfId="8" applyNumberFormat="1" applyFont="1" applyFill="1" applyBorder="1"/>
    <xf numFmtId="5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5" fillId="0" borderId="8" xfId="1" applyNumberFormat="1" applyFont="1" applyBorder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9" applyFont="1"/>
    <xf numFmtId="0" fontId="5" fillId="0" borderId="0" xfId="9" applyFont="1" applyAlignment="1">
      <alignment horizontal="center"/>
    </xf>
    <xf numFmtId="37" fontId="4" fillId="0" borderId="0" xfId="4" applyNumberFormat="1" applyFont="1" applyBorder="1" applyProtection="1"/>
    <xf numFmtId="43" fontId="4" fillId="0" borderId="0" xfId="1" applyFont="1" applyAlignment="1">
      <alignment horizontal="center"/>
    </xf>
    <xf numFmtId="0" fontId="4" fillId="0" borderId="0" xfId="4" applyFont="1" applyAlignment="1">
      <alignment horizontal="right"/>
    </xf>
    <xf numFmtId="164" fontId="9" fillId="3" borderId="11" xfId="1" applyNumberFormat="1" applyFont="1" applyFill="1" applyBorder="1"/>
    <xf numFmtId="37" fontId="7" fillId="4" borderId="0" xfId="5" applyFont="1" applyFill="1"/>
    <xf numFmtId="37" fontId="18" fillId="0" borderId="0" xfId="5" applyFont="1"/>
    <xf numFmtId="37" fontId="18" fillId="0" borderId="0" xfId="5" applyFont="1" applyBorder="1" applyAlignment="1" applyProtection="1">
      <alignment horizontal="left"/>
    </xf>
    <xf numFmtId="37" fontId="18" fillId="0" borderId="0" xfId="5" applyFont="1" applyBorder="1"/>
    <xf numFmtId="37" fontId="7" fillId="0" borderId="1" xfId="5" applyFont="1" applyBorder="1" applyAlignment="1">
      <alignment horizontal="center"/>
    </xf>
    <xf numFmtId="37" fontId="7" fillId="0" borderId="1" xfId="5" applyFont="1" applyBorder="1"/>
    <xf numFmtId="37" fontId="7" fillId="0" borderId="1" xfId="5" applyFont="1" applyBorder="1" applyAlignment="1"/>
    <xf numFmtId="37" fontId="7" fillId="0" borderId="0" xfId="5" applyFont="1" applyBorder="1" applyAlignment="1"/>
    <xf numFmtId="0" fontId="3" fillId="4" borderId="0" xfId="0" applyFont="1" applyFill="1"/>
    <xf numFmtId="37" fontId="3" fillId="0" borderId="0" xfId="6" applyNumberFormat="1" applyFont="1" applyBorder="1" applyAlignment="1">
      <alignment horizontal="center"/>
    </xf>
    <xf numFmtId="0" fontId="3" fillId="4" borderId="0" xfId="6" applyFont="1" applyFill="1" applyBorder="1"/>
    <xf numFmtId="164" fontId="12" fillId="0" borderId="0" xfId="1" applyNumberFormat="1" applyFont="1" applyBorder="1"/>
    <xf numFmtId="164" fontId="12" fillId="0" borderId="0" xfId="1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Border="1"/>
    <xf numFmtId="37" fontId="7" fillId="0" borderId="0" xfId="5" applyFont="1" applyBorder="1"/>
    <xf numFmtId="164" fontId="12" fillId="0" borderId="0" xfId="1" applyNumberFormat="1" applyFont="1"/>
    <xf numFmtId="164" fontId="3" fillId="0" borderId="0" xfId="0" applyNumberFormat="1" applyFont="1" applyBorder="1"/>
    <xf numFmtId="0" fontId="3" fillId="4" borderId="0" xfId="0" applyFont="1" applyFill="1" applyBorder="1"/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4" fontId="12" fillId="0" borderId="0" xfId="1" applyNumberFormat="1" applyFont="1" applyFill="1" applyBorder="1"/>
    <xf numFmtId="5" fontId="3" fillId="4" borderId="0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0" fontId="3" fillId="0" borderId="0" xfId="0" applyNumberFormat="1" applyFont="1" applyBorder="1"/>
    <xf numFmtId="0" fontId="22" fillId="0" borderId="0" xfId="6" applyFont="1" applyAlignment="1"/>
    <xf numFmtId="0" fontId="3" fillId="0" borderId="0" xfId="6" applyFont="1" applyAlignment="1"/>
    <xf numFmtId="0" fontId="22" fillId="0" borderId="0" xfId="6" applyFont="1" applyAlignment="1">
      <alignment horizontal="left"/>
    </xf>
    <xf numFmtId="0" fontId="10" fillId="0" borderId="0" xfId="6" applyFont="1" applyAlignment="1">
      <alignment horizontal="center" wrapText="1"/>
    </xf>
    <xf numFmtId="0" fontId="3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wrapText="1"/>
    </xf>
    <xf numFmtId="0" fontId="10" fillId="0" borderId="0" xfId="6" applyFont="1" applyAlignment="1"/>
    <xf numFmtId="0" fontId="3" fillId="0" borderId="0" xfId="6" applyFont="1" applyFill="1" applyAlignment="1">
      <alignment horizontal="center"/>
    </xf>
    <xf numFmtId="0" fontId="3" fillId="0" borderId="0" xfId="6" applyFont="1" applyFill="1"/>
    <xf numFmtId="37" fontId="12" fillId="0" borderId="0" xfId="6" applyNumberFormat="1" applyFont="1" applyFill="1"/>
    <xf numFmtId="0" fontId="12" fillId="0" borderId="0" xfId="6" applyFont="1" applyFill="1"/>
    <xf numFmtId="0" fontId="3" fillId="0" borderId="0" xfId="6" applyFont="1" applyFill="1" applyAlignment="1">
      <alignment horizontal="left"/>
    </xf>
    <xf numFmtId="0" fontId="3" fillId="0" borderId="0" xfId="6" applyFont="1" applyAlignment="1">
      <alignment horizontal="left"/>
    </xf>
    <xf numFmtId="0" fontId="4" fillId="0" borderId="0" xfId="6" applyFont="1" applyFill="1"/>
    <xf numFmtId="37" fontId="3" fillId="0" borderId="0" xfId="5" applyFont="1" applyFill="1" applyBorder="1" applyAlignment="1">
      <alignment horizontal="left"/>
    </xf>
    <xf numFmtId="1" fontId="3" fillId="0" borderId="0" xfId="6" applyNumberFormat="1" applyFont="1" applyBorder="1"/>
    <xf numFmtId="0" fontId="23" fillId="0" borderId="0" xfId="6" applyFont="1" applyFill="1"/>
    <xf numFmtId="0" fontId="23" fillId="0" borderId="0" xfId="6" applyFont="1" applyFill="1" applyAlignment="1">
      <alignment horizontal="right"/>
    </xf>
    <xf numFmtId="0" fontId="23" fillId="0" borderId="1" xfId="6" applyFont="1" applyFill="1" applyBorder="1"/>
    <xf numFmtId="0" fontId="4" fillId="0" borderId="1" xfId="6" applyFont="1" applyFill="1" applyBorder="1"/>
    <xf numFmtId="0" fontId="3" fillId="0" borderId="0" xfId="6" applyFont="1" applyBorder="1" applyAlignment="1">
      <alignment horizontal="center" wrapText="1"/>
    </xf>
    <xf numFmtId="0" fontId="4" fillId="0" borderId="0" xfId="6" applyFont="1" applyFill="1" applyBorder="1"/>
    <xf numFmtId="0" fontId="3" fillId="0" borderId="1" xfId="6" applyFont="1" applyBorder="1" applyAlignment="1">
      <alignment horizontal="center" wrapText="1"/>
    </xf>
    <xf numFmtId="0" fontId="23" fillId="0" borderId="1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20" fillId="0" borderId="0" xfId="6" applyFont="1" applyFill="1"/>
    <xf numFmtId="166" fontId="4" fillId="0" borderId="0" xfId="6" applyNumberFormat="1" applyFont="1" applyFill="1"/>
    <xf numFmtId="166" fontId="20" fillId="0" borderId="0" xfId="6" applyNumberFormat="1" applyFont="1" applyFill="1" applyBorder="1"/>
    <xf numFmtId="10" fontId="24" fillId="0" borderId="0" xfId="6" applyNumberFormat="1" applyFont="1" applyFill="1"/>
    <xf numFmtId="10" fontId="25" fillId="0" borderId="0" xfId="6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6" quotePrefix="1" applyFont="1" applyAlignment="1">
      <alignment horizontal="left"/>
    </xf>
    <xf numFmtId="0" fontId="10" fillId="0" borderId="0" xfId="6" applyFont="1" applyAlignment="1">
      <alignment horizontal="left" indent="1"/>
    </xf>
    <xf numFmtId="0" fontId="5" fillId="0" borderId="0" xfId="6" applyFont="1" applyAlignment="1">
      <alignment horizontal="left" indent="1"/>
    </xf>
    <xf numFmtId="164" fontId="3" fillId="0" borderId="6" xfId="1" applyNumberFormat="1" applyFont="1" applyBorder="1"/>
    <xf numFmtId="164" fontId="3" fillId="0" borderId="12" xfId="1" applyNumberFormat="1" applyFont="1" applyBorder="1" applyAlignment="1">
      <alignment horizontal="center"/>
    </xf>
    <xf numFmtId="0" fontId="3" fillId="0" borderId="0" xfId="6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 wrapText="1"/>
    </xf>
    <xf numFmtId="10" fontId="12" fillId="3" borderId="0" xfId="6" applyNumberFormat="1" applyFont="1" applyFill="1" applyAlignment="1">
      <alignment horizontal="right" wrapText="1"/>
    </xf>
    <xf numFmtId="37" fontId="12" fillId="3" borderId="0" xfId="6" applyNumberFormat="1" applyFont="1" applyFill="1"/>
    <xf numFmtId="0" fontId="3" fillId="0" borderId="9" xfId="0" applyFont="1" applyBorder="1" applyAlignment="1">
      <alignment horizontal="center"/>
    </xf>
    <xf numFmtId="0" fontId="11" fillId="0" borderId="9" xfId="0" applyFont="1" applyFill="1" applyBorder="1"/>
    <xf numFmtId="0" fontId="3" fillId="0" borderId="9" xfId="0" applyFont="1" applyBorder="1" applyAlignment="1">
      <alignment horizontal="center" vertical="center"/>
    </xf>
    <xf numFmtId="165" fontId="12" fillId="0" borderId="9" xfId="2" applyNumberFormat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0" fontId="3" fillId="0" borderId="9" xfId="0" applyFont="1" applyBorder="1"/>
    <xf numFmtId="10" fontId="3" fillId="0" borderId="1" xfId="3" applyNumberFormat="1" applyFont="1" applyBorder="1" applyAlignment="1">
      <alignment horizontal="right"/>
    </xf>
    <xf numFmtId="164" fontId="12" fillId="0" borderId="0" xfId="1" applyNumberFormat="1" applyFont="1" applyFill="1"/>
    <xf numFmtId="37" fontId="7" fillId="0" borderId="13" xfId="5" applyFont="1" applyBorder="1"/>
    <xf numFmtId="0" fontId="26" fillId="0" borderId="0" xfId="0" applyFont="1"/>
    <xf numFmtId="10" fontId="26" fillId="0" borderId="1" xfId="3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center"/>
    </xf>
    <xf numFmtId="164" fontId="5" fillId="0" borderId="10" xfId="0" applyNumberFormat="1" applyFont="1" applyBorder="1"/>
    <xf numFmtId="9" fontId="5" fillId="0" borderId="0" xfId="3" quotePrefix="1" applyFont="1" applyAlignment="1">
      <alignment horizontal="center"/>
    </xf>
    <xf numFmtId="164" fontId="12" fillId="0" borderId="0" xfId="8" applyNumberFormat="1" applyFont="1" applyFill="1" applyBorder="1"/>
    <xf numFmtId="164" fontId="12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4" fontId="12" fillId="0" borderId="1" xfId="1" applyNumberFormat="1" applyFont="1" applyBorder="1"/>
    <xf numFmtId="164" fontId="3" fillId="0" borderId="0" xfId="9" applyNumberFormat="1" applyFont="1"/>
    <xf numFmtId="164" fontId="12" fillId="0" borderId="0" xfId="6" applyNumberFormat="1" applyFont="1" applyBorder="1"/>
    <xf numFmtId="164" fontId="12" fillId="0" borderId="0" xfId="1" applyNumberFormat="1" applyFont="1" applyBorder="1" applyAlignment="1">
      <alignment horizontal="center"/>
    </xf>
    <xf numFmtId="0" fontId="27" fillId="0" borderId="0" xfId="6" applyFont="1" applyFill="1" applyBorder="1"/>
    <xf numFmtId="0" fontId="27" fillId="0" borderId="0" xfId="0" applyFont="1" applyFill="1" applyBorder="1"/>
    <xf numFmtId="0" fontId="27" fillId="0" borderId="0" xfId="7" applyFont="1" applyFill="1" applyBorder="1" applyAlignment="1">
      <alignment horizontal="left"/>
    </xf>
    <xf numFmtId="164" fontId="3" fillId="0" borderId="8" xfId="1" applyNumberFormat="1" applyFont="1" applyBorder="1"/>
    <xf numFmtId="167" fontId="12" fillId="0" borderId="0" xfId="3" applyNumberFormat="1" applyFont="1" applyFill="1" applyBorder="1" applyAlignment="1">
      <alignment horizontal="right"/>
    </xf>
    <xf numFmtId="10" fontId="26" fillId="0" borderId="1" xfId="0" applyNumberFormat="1" applyFont="1" applyBorder="1"/>
    <xf numFmtId="10" fontId="3" fillId="0" borderId="1" xfId="0" applyNumberFormat="1" applyFont="1" applyBorder="1"/>
    <xf numFmtId="37" fontId="7" fillId="0" borderId="14" xfId="5" applyFont="1" applyBorder="1"/>
    <xf numFmtId="37" fontId="7" fillId="0" borderId="9" xfId="5" applyFont="1" applyBorder="1"/>
    <xf numFmtId="37" fontId="7" fillId="0" borderId="9" xfId="5" applyFont="1" applyBorder="1" applyAlignment="1">
      <alignment horizontal="right"/>
    </xf>
    <xf numFmtId="37" fontId="7" fillId="4" borderId="9" xfId="5" applyFont="1" applyFill="1" applyBorder="1"/>
    <xf numFmtId="164" fontId="3" fillId="0" borderId="8" xfId="0" applyNumberFormat="1" applyFont="1" applyBorder="1"/>
    <xf numFmtId="164" fontId="5" fillId="0" borderId="0" xfId="1" applyNumberFormat="1" applyFont="1" applyBorder="1" applyAlignment="1">
      <alignment horizontal="center"/>
    </xf>
    <xf numFmtId="0" fontId="5" fillId="0" borderId="0" xfId="6" applyFont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10" fontId="7" fillId="0" borderId="0" xfId="5" applyNumberFormat="1" applyFont="1"/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 wrapText="1"/>
    </xf>
    <xf numFmtId="164" fontId="3" fillId="0" borderId="1" xfId="1" applyNumberFormat="1" applyFont="1" applyFill="1" applyBorder="1"/>
    <xf numFmtId="0" fontId="3" fillId="0" borderId="0" xfId="6" applyFont="1" applyFill="1" applyBorder="1" applyAlignment="1">
      <alignment horizontal="center"/>
    </xf>
    <xf numFmtId="164" fontId="3" fillId="0" borderId="0" xfId="6" applyNumberFormat="1" applyFont="1" applyFill="1" applyBorder="1"/>
    <xf numFmtId="0" fontId="3" fillId="0" borderId="0" xfId="6" applyFont="1" applyFill="1" applyBorder="1"/>
    <xf numFmtId="0" fontId="3" fillId="4" borderId="0" xfId="6" applyFont="1" applyFill="1"/>
    <xf numFmtId="165" fontId="26" fillId="0" borderId="0" xfId="2" applyNumberFormat="1" applyFont="1" applyBorder="1" applyAlignment="1">
      <alignment horizontal="center"/>
    </xf>
    <xf numFmtId="165" fontId="26" fillId="0" borderId="1" xfId="2" applyNumberFormat="1" applyFont="1" applyBorder="1" applyAlignment="1">
      <alignment horizontal="center"/>
    </xf>
    <xf numFmtId="164" fontId="5" fillId="0" borderId="0" xfId="0" applyNumberFormat="1" applyFont="1" applyBorder="1"/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0" xfId="6" applyFont="1" applyFill="1" applyAlignment="1">
      <alignment horizontal="right"/>
    </xf>
    <xf numFmtId="0" fontId="3" fillId="0" borderId="0" xfId="6" applyFont="1" applyFill="1" applyBorder="1" applyAlignment="1">
      <alignment horizontal="right"/>
    </xf>
    <xf numFmtId="1" fontId="3" fillId="0" borderId="0" xfId="6" applyNumberFormat="1" applyFont="1" applyFill="1" applyBorder="1" applyAlignment="1">
      <alignment horizontal="right"/>
    </xf>
    <xf numFmtId="0" fontId="3" fillId="4" borderId="0" xfId="6" applyFont="1" applyFill="1" applyBorder="1" applyAlignment="1">
      <alignment horizontal="center" wrapText="1"/>
    </xf>
    <xf numFmtId="0" fontId="5" fillId="0" borderId="1" xfId="6" applyFont="1" applyBorder="1" applyAlignment="1">
      <alignment horizontal="center"/>
    </xf>
    <xf numFmtId="0" fontId="5" fillId="0" borderId="1" xfId="6" applyFont="1" applyBorder="1" applyAlignment="1">
      <alignment horizontal="center" wrapText="1"/>
    </xf>
    <xf numFmtId="0" fontId="5" fillId="0" borderId="6" xfId="6" applyFont="1" applyBorder="1" applyAlignment="1">
      <alignment horizontal="center" wrapText="1"/>
    </xf>
    <xf numFmtId="0" fontId="5" fillId="0" borderId="6" xfId="6" applyFont="1" applyBorder="1" applyAlignment="1">
      <alignment horizontal="center"/>
    </xf>
    <xf numFmtId="17" fontId="5" fillId="0" borderId="6" xfId="6" applyNumberFormat="1" applyFont="1" applyFill="1" applyBorder="1" applyAlignment="1">
      <alignment horizontal="center"/>
    </xf>
    <xf numFmtId="17" fontId="5" fillId="0" borderId="1" xfId="6" applyNumberFormat="1" applyFont="1" applyBorder="1" applyAlignment="1">
      <alignment horizontal="center" wrapText="1"/>
    </xf>
    <xf numFmtId="17" fontId="5" fillId="0" borderId="6" xfId="6" applyNumberFormat="1" applyFont="1" applyBorder="1" applyAlignment="1">
      <alignment horizontal="center" wrapText="1"/>
    </xf>
    <xf numFmtId="0" fontId="5" fillId="0" borderId="0" xfId="6" applyFont="1" applyBorder="1" applyAlignment="1">
      <alignment horizontal="center" wrapText="1"/>
    </xf>
    <xf numFmtId="0" fontId="5" fillId="0" borderId="0" xfId="6" applyFont="1" applyBorder="1" applyAlignment="1">
      <alignment horizontal="center"/>
    </xf>
    <xf numFmtId="17" fontId="5" fillId="0" borderId="0" xfId="6" applyNumberFormat="1" applyFont="1" applyFill="1" applyBorder="1" applyAlignment="1">
      <alignment horizontal="center" wrapText="1"/>
    </xf>
    <xf numFmtId="17" fontId="5" fillId="0" borderId="0" xfId="6" applyNumberFormat="1" applyFont="1" applyBorder="1" applyAlignment="1">
      <alignment horizontal="center" wrapText="1"/>
    </xf>
    <xf numFmtId="0" fontId="5" fillId="0" borderId="0" xfId="6" quotePrefix="1" applyFont="1" applyFill="1" applyBorder="1" applyAlignment="1">
      <alignment horizontal="center"/>
    </xf>
    <xf numFmtId="0" fontId="5" fillId="4" borderId="0" xfId="6" applyFont="1" applyFill="1" applyBorder="1" applyAlignment="1">
      <alignment horizontal="center"/>
    </xf>
    <xf numFmtId="0" fontId="5" fillId="0" borderId="0" xfId="6" quotePrefix="1" applyFont="1" applyBorder="1" applyAlignment="1">
      <alignment horizontal="center"/>
    </xf>
    <xf numFmtId="0" fontId="5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/>
    </xf>
    <xf numFmtId="5" fontId="3" fillId="4" borderId="0" xfId="6" applyNumberFormat="1" applyFont="1" applyFill="1" applyBorder="1"/>
    <xf numFmtId="5" fontId="3" fillId="0" borderId="0" xfId="6" applyNumberFormat="1" applyFont="1" applyBorder="1"/>
    <xf numFmtId="164" fontId="3" fillId="0" borderId="0" xfId="6" applyNumberFormat="1" applyFont="1"/>
    <xf numFmtId="0" fontId="3" fillId="0" borderId="0" xfId="6" applyNumberFormat="1" applyFont="1"/>
    <xf numFmtId="41" fontId="3" fillId="0" borderId="0" xfId="6" applyNumberFormat="1" applyFont="1"/>
    <xf numFmtId="43" fontId="3" fillId="0" borderId="0" xfId="6" applyNumberFormat="1" applyFont="1"/>
    <xf numFmtId="0" fontId="5" fillId="0" borderId="0" xfId="6" applyFont="1" applyFill="1" applyAlignment="1">
      <alignment horizontal="left"/>
    </xf>
    <xf numFmtId="10" fontId="3" fillId="0" borderId="0" xfId="6" applyNumberFormat="1" applyFont="1" applyBorder="1"/>
    <xf numFmtId="10" fontId="26" fillId="0" borderId="1" xfId="6" applyNumberFormat="1" applyFont="1" applyBorder="1"/>
    <xf numFmtId="10" fontId="3" fillId="0" borderId="1" xfId="6" applyNumberFormat="1" applyFont="1" applyBorder="1"/>
    <xf numFmtId="0" fontId="3" fillId="0" borderId="0" xfId="6" applyFont="1" applyAlignment="1">
      <alignment horizontal="right"/>
    </xf>
    <xf numFmtId="38" fontId="3" fillId="0" borderId="0" xfId="6" applyNumberFormat="1" applyFont="1"/>
    <xf numFmtId="164" fontId="3" fillId="0" borderId="8" xfId="6" applyNumberFormat="1" applyFont="1" applyBorder="1"/>
    <xf numFmtId="0" fontId="5" fillId="3" borderId="0" xfId="6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 applyBorder="1"/>
    <xf numFmtId="0" fontId="5" fillId="5" borderId="0" xfId="0" applyFont="1" applyFill="1" applyBorder="1" applyAlignment="1">
      <alignment horizontal="center"/>
    </xf>
    <xf numFmtId="5" fontId="3" fillId="5" borderId="0" xfId="0" applyNumberFormat="1" applyFont="1" applyFill="1" applyBorder="1"/>
    <xf numFmtId="164" fontId="3" fillId="3" borderId="0" xfId="6" applyNumberFormat="1" applyFont="1" applyFill="1"/>
    <xf numFmtId="0" fontId="3" fillId="0" borderId="1" xfId="6" applyFont="1" applyBorder="1" applyAlignment="1">
      <alignment horizontal="center"/>
    </xf>
    <xf numFmtId="0" fontId="3" fillId="0" borderId="1" xfId="6" applyFont="1" applyBorder="1" applyAlignment="1">
      <alignment horizontal="left"/>
    </xf>
    <xf numFmtId="0" fontId="3" fillId="0" borderId="1" xfId="6" applyFont="1" applyBorder="1"/>
    <xf numFmtId="164" fontId="3" fillId="0" borderId="1" xfId="6" applyNumberFormat="1" applyFont="1" applyBorder="1"/>
    <xf numFmtId="37" fontId="17" fillId="0" borderId="0" xfId="5" applyFont="1"/>
    <xf numFmtId="37" fontId="9" fillId="0" borderId="0" xfId="4" applyNumberFormat="1" applyFont="1" applyFill="1"/>
    <xf numFmtId="164" fontId="12" fillId="0" borderId="0" xfId="23" applyNumberFormat="1" applyFont="1" applyFill="1" applyBorder="1"/>
    <xf numFmtId="164" fontId="5" fillId="0" borderId="0" xfId="6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4" fontId="12" fillId="0" borderId="0" xfId="6" applyNumberFormat="1" applyFont="1" applyFill="1"/>
    <xf numFmtId="164" fontId="3" fillId="0" borderId="0" xfId="6" applyNumberFormat="1" applyFont="1" applyFill="1"/>
    <xf numFmtId="37" fontId="7" fillId="0" borderId="14" xfId="5" applyFont="1" applyFill="1" applyBorder="1"/>
    <xf numFmtId="0" fontId="5" fillId="0" borderId="0" xfId="6" applyFont="1" applyFill="1" applyAlignment="1">
      <alignment horizontal="right"/>
    </xf>
    <xf numFmtId="37" fontId="3" fillId="0" borderId="0" xfId="5" applyFont="1"/>
    <xf numFmtId="37" fontId="10" fillId="0" borderId="0" xfId="5" applyFont="1" applyAlignment="1"/>
    <xf numFmtId="37" fontId="5" fillId="0" borderId="0" xfId="5" applyFont="1" applyAlignment="1"/>
    <xf numFmtId="0" fontId="5" fillId="0" borderId="0" xfId="7" applyFont="1" applyFill="1" applyAlignment="1"/>
    <xf numFmtId="37" fontId="5" fillId="0" borderId="0" xfId="5" applyFont="1" applyBorder="1"/>
    <xf numFmtId="37" fontId="3" fillId="0" borderId="1" xfId="5" applyFont="1" applyBorder="1" applyAlignment="1" applyProtection="1">
      <alignment horizontal="left"/>
    </xf>
    <xf numFmtId="37" fontId="9" fillId="0" borderId="1" xfId="4" applyNumberFormat="1" applyFont="1" applyBorder="1"/>
    <xf numFmtId="165" fontId="3" fillId="0" borderId="8" xfId="2" applyNumberFormat="1" applyFont="1" applyBorder="1" applyAlignment="1">
      <alignment horizontal="center"/>
    </xf>
    <xf numFmtId="164" fontId="30" fillId="0" borderId="1" xfId="1" applyNumberFormat="1" applyFont="1" applyBorder="1"/>
    <xf numFmtId="164" fontId="5" fillId="0" borderId="12" xfId="0" applyNumberFormat="1" applyFont="1" applyBorder="1"/>
    <xf numFmtId="164" fontId="3" fillId="0" borderId="8" xfId="1" applyNumberFormat="1" applyFont="1" applyFill="1" applyBorder="1"/>
    <xf numFmtId="164" fontId="7" fillId="0" borderId="0" xfId="5" applyNumberFormat="1" applyFont="1"/>
    <xf numFmtId="164" fontId="7" fillId="0" borderId="8" xfId="5" applyNumberFormat="1" applyFont="1" applyBorder="1"/>
    <xf numFmtId="167" fontId="12" fillId="0" borderId="0" xfId="13" applyNumberFormat="1" applyFont="1" applyBorder="1" applyAlignment="1">
      <alignment horizontal="right"/>
    </xf>
    <xf numFmtId="164" fontId="9" fillId="0" borderId="0" xfId="4" applyNumberFormat="1" applyFont="1" applyFill="1"/>
    <xf numFmtId="5" fontId="3" fillId="0" borderId="0" xfId="6" applyNumberFormat="1" applyFont="1"/>
    <xf numFmtId="164" fontId="12" fillId="0" borderId="0" xfId="6" applyNumberFormat="1" applyFont="1" applyFill="1" applyBorder="1"/>
    <xf numFmtId="9" fontId="5" fillId="0" borderId="0" xfId="13" quotePrefix="1" applyFont="1" applyAlignment="1">
      <alignment horizontal="center"/>
    </xf>
    <xf numFmtId="10" fontId="26" fillId="0" borderId="1" xfId="13" applyNumberFormat="1" applyFont="1" applyFill="1" applyBorder="1"/>
    <xf numFmtId="0" fontId="4" fillId="0" borderId="0" xfId="4" applyFont="1" applyFill="1" applyAlignment="1">
      <alignment horizontal="center"/>
    </xf>
    <xf numFmtId="164" fontId="3" fillId="0" borderId="0" xfId="23" applyNumberFormat="1" applyFont="1" applyFill="1" applyBorder="1"/>
    <xf numFmtId="164" fontId="12" fillId="0" borderId="0" xfId="8" applyNumberFormat="1" applyFont="1" applyBorder="1"/>
    <xf numFmtId="164" fontId="12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164" fontId="3" fillId="0" borderId="1" xfId="8" applyNumberFormat="1" applyFont="1" applyBorder="1" applyAlignment="1">
      <alignment horizontal="right"/>
    </xf>
    <xf numFmtId="164" fontId="3" fillId="0" borderId="0" xfId="8" applyNumberFormat="1" applyFont="1" applyFill="1" applyBorder="1" applyAlignment="1">
      <alignment horizontal="right"/>
    </xf>
    <xf numFmtId="165" fontId="3" fillId="0" borderId="9" xfId="15" applyNumberFormat="1" applyFont="1" applyBorder="1" applyAlignment="1">
      <alignment horizontal="center"/>
    </xf>
    <xf numFmtId="164" fontId="12" fillId="0" borderId="1" xfId="8" applyNumberFormat="1" applyFont="1" applyBorder="1"/>
    <xf numFmtId="164" fontId="12" fillId="0" borderId="1" xfId="8" applyNumberFormat="1" applyFont="1" applyFill="1" applyBorder="1"/>
    <xf numFmtId="0" fontId="5" fillId="0" borderId="0" xfId="0" applyFont="1" applyFill="1"/>
    <xf numFmtId="164" fontId="12" fillId="0" borderId="0" xfId="8" applyNumberFormat="1" applyFont="1" applyFill="1" applyBorder="1" applyAlignment="1">
      <alignment horizontal="right"/>
    </xf>
    <xf numFmtId="164" fontId="12" fillId="0" borderId="0" xfId="8" applyNumberFormat="1" applyFont="1" applyFill="1"/>
    <xf numFmtId="164" fontId="3" fillId="0" borderId="12" xfId="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12" fillId="0" borderId="1" xfId="6" applyNumberFormat="1" applyFont="1" applyFill="1" applyBorder="1"/>
    <xf numFmtId="10" fontId="26" fillId="0" borderId="1" xfId="13" applyNumberFormat="1" applyFont="1" applyFill="1" applyBorder="1" applyAlignment="1">
      <alignment horizontal="right"/>
    </xf>
    <xf numFmtId="10" fontId="3" fillId="0" borderId="1" xfId="13" applyNumberFormat="1" applyFont="1" applyFill="1" applyBorder="1" applyAlignment="1">
      <alignment horizontal="right"/>
    </xf>
    <xf numFmtId="164" fontId="5" fillId="0" borderId="9" xfId="8" applyNumberFormat="1" applyFont="1" applyFill="1" applyBorder="1" applyAlignment="1">
      <alignment horizontal="center"/>
    </xf>
    <xf numFmtId="164" fontId="5" fillId="0" borderId="10" xfId="8" applyNumberFormat="1" applyFont="1" applyFill="1" applyBorder="1" applyAlignment="1">
      <alignment horizontal="center"/>
    </xf>
    <xf numFmtId="164" fontId="5" fillId="0" borderId="10" xfId="0" applyNumberFormat="1" applyFont="1" applyFill="1" applyBorder="1"/>
    <xf numFmtId="164" fontId="26" fillId="0" borderId="0" xfId="8" applyNumberFormat="1" applyFont="1" applyBorder="1"/>
    <xf numFmtId="164" fontId="3" fillId="0" borderId="1" xfId="8" applyNumberFormat="1" applyFont="1" applyFill="1" applyBorder="1" applyAlignment="1">
      <alignment horizontal="right"/>
    </xf>
    <xf numFmtId="164" fontId="3" fillId="0" borderId="0" xfId="8" applyNumberFormat="1" applyFont="1"/>
    <xf numFmtId="164" fontId="12" fillId="4" borderId="1" xfId="8" applyNumberFormat="1" applyFont="1" applyFill="1" applyBorder="1"/>
    <xf numFmtId="164" fontId="12" fillId="3" borderId="0" xfId="6" applyNumberFormat="1" applyFont="1" applyFill="1"/>
    <xf numFmtId="164" fontId="3" fillId="3" borderId="12" xfId="8" applyNumberFormat="1" applyFont="1" applyFill="1" applyBorder="1" applyAlignment="1">
      <alignment horizontal="center"/>
    </xf>
    <xf numFmtId="37" fontId="9" fillId="0" borderId="0" xfId="5" applyFont="1" applyFill="1"/>
    <xf numFmtId="0" fontId="9" fillId="0" borderId="0" xfId="4" applyFont="1" applyFill="1"/>
    <xf numFmtId="0" fontId="3" fillId="0" borderId="0" xfId="0" applyFont="1" applyBorder="1" applyAlignment="1">
      <alignment horizontal="right" wrapText="1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3" fillId="2" borderId="7" xfId="6" applyFont="1" applyFill="1" applyBorder="1" applyAlignment="1">
      <alignment horizontal="center"/>
    </xf>
  </cellXfs>
  <cellStyles count="24">
    <cellStyle name="Comma" xfId="1" builtinId="3"/>
    <cellStyle name="Comma 2" xfId="12" xr:uid="{00000000-0005-0000-0000-000001000000}"/>
    <cellStyle name="Comma 2 2" xfId="8" xr:uid="{00000000-0005-0000-0000-000002000000}"/>
    <cellStyle name="Comma 2 2 2" xfId="23" xr:uid="{00000000-0005-0000-0000-000003000000}"/>
    <cellStyle name="Comma 4" xfId="17" xr:uid="{00000000-0005-0000-0000-000004000000}"/>
    <cellStyle name="Comma 5" xfId="16" xr:uid="{00000000-0005-0000-0000-000005000000}"/>
    <cellStyle name="Comma 5 2" xfId="21" xr:uid="{00000000-0005-0000-0000-000006000000}"/>
    <cellStyle name="Currency" xfId="2" builtinId="4"/>
    <cellStyle name="Currency 2" xfId="15" xr:uid="{00000000-0005-0000-0000-000008000000}"/>
    <cellStyle name="Normal" xfId="0" builtinId="0"/>
    <cellStyle name="Normal 12" xfId="6" xr:uid="{00000000-0005-0000-0000-00000A000000}"/>
    <cellStyle name="Normal 2" xfId="7" xr:uid="{00000000-0005-0000-0000-00000B000000}"/>
    <cellStyle name="Normal 2 2" xfId="10" xr:uid="{00000000-0005-0000-0000-00000C000000}"/>
    <cellStyle name="Normal 3" xfId="4" xr:uid="{00000000-0005-0000-0000-00000D000000}"/>
    <cellStyle name="Normal 3 2" xfId="9" xr:uid="{00000000-0005-0000-0000-00000E000000}"/>
    <cellStyle name="Normal 4" xfId="22" xr:uid="{00000000-0005-0000-0000-00000F000000}"/>
    <cellStyle name="Normal 4 2" xfId="14" xr:uid="{00000000-0005-0000-0000-000010000000}"/>
    <cellStyle name="Normal 5" xfId="19" xr:uid="{00000000-0005-0000-0000-000011000000}"/>
    <cellStyle name="Normal 8" xfId="20" xr:uid="{00000000-0005-0000-0000-000012000000}"/>
    <cellStyle name="Normal_D-2.11" xfId="5" xr:uid="{00000000-0005-0000-0000-000013000000}"/>
    <cellStyle name="Percent" xfId="3" builtinId="5"/>
    <cellStyle name="Percent 2" xfId="13" xr:uid="{00000000-0005-0000-0000-000015000000}"/>
    <cellStyle name="Percent 3" xfId="11" xr:uid="{00000000-0005-0000-0000-000016000000}"/>
    <cellStyle name="Percent 6" xfId="18" xr:uid="{00000000-0005-0000-0000-00001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5.xml"/><Relationship Id="rId117" Type="http://schemas.openxmlformats.org/officeDocument/2006/relationships/externalLink" Target="externalLinks/externalLink106.xml"/><Relationship Id="rId21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84" Type="http://schemas.openxmlformats.org/officeDocument/2006/relationships/externalLink" Target="externalLinks/externalLink73.xml"/><Relationship Id="rId89" Type="http://schemas.openxmlformats.org/officeDocument/2006/relationships/externalLink" Target="externalLinks/externalLink78.xml"/><Relationship Id="rId112" Type="http://schemas.openxmlformats.org/officeDocument/2006/relationships/externalLink" Target="externalLinks/externalLink101.xml"/><Relationship Id="rId133" Type="http://schemas.openxmlformats.org/officeDocument/2006/relationships/sharedStrings" Target="sharedStrings.xml"/><Relationship Id="rId16" Type="http://schemas.openxmlformats.org/officeDocument/2006/relationships/externalLink" Target="externalLinks/externalLink5.xml"/><Relationship Id="rId107" Type="http://schemas.openxmlformats.org/officeDocument/2006/relationships/externalLink" Target="externalLinks/externalLink9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74" Type="http://schemas.openxmlformats.org/officeDocument/2006/relationships/externalLink" Target="externalLinks/externalLink63.xml"/><Relationship Id="rId79" Type="http://schemas.openxmlformats.org/officeDocument/2006/relationships/externalLink" Target="externalLinks/externalLink68.xml"/><Relationship Id="rId102" Type="http://schemas.openxmlformats.org/officeDocument/2006/relationships/externalLink" Target="externalLinks/externalLink91.xml"/><Relationship Id="rId123" Type="http://schemas.openxmlformats.org/officeDocument/2006/relationships/externalLink" Target="externalLinks/externalLink112.xml"/><Relationship Id="rId128" Type="http://schemas.openxmlformats.org/officeDocument/2006/relationships/externalLink" Target="externalLinks/externalLink11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9.xml"/><Relationship Id="rId95" Type="http://schemas.openxmlformats.org/officeDocument/2006/relationships/externalLink" Target="externalLinks/externalLink84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77" Type="http://schemas.openxmlformats.org/officeDocument/2006/relationships/externalLink" Target="externalLinks/externalLink66.xml"/><Relationship Id="rId100" Type="http://schemas.openxmlformats.org/officeDocument/2006/relationships/externalLink" Target="externalLinks/externalLink89.xml"/><Relationship Id="rId105" Type="http://schemas.openxmlformats.org/officeDocument/2006/relationships/externalLink" Target="externalLinks/externalLink94.xml"/><Relationship Id="rId113" Type="http://schemas.openxmlformats.org/officeDocument/2006/relationships/externalLink" Target="externalLinks/externalLink102.xml"/><Relationship Id="rId118" Type="http://schemas.openxmlformats.org/officeDocument/2006/relationships/externalLink" Target="externalLinks/externalLink107.xml"/><Relationship Id="rId126" Type="http://schemas.openxmlformats.org/officeDocument/2006/relationships/externalLink" Target="externalLinks/externalLink115.xml"/><Relationship Id="rId13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69.xml"/><Relationship Id="rId85" Type="http://schemas.openxmlformats.org/officeDocument/2006/relationships/externalLink" Target="externalLinks/externalLink74.xml"/><Relationship Id="rId93" Type="http://schemas.openxmlformats.org/officeDocument/2006/relationships/externalLink" Target="externalLinks/externalLink82.xml"/><Relationship Id="rId98" Type="http://schemas.openxmlformats.org/officeDocument/2006/relationships/externalLink" Target="externalLinks/externalLink87.xml"/><Relationship Id="rId121" Type="http://schemas.openxmlformats.org/officeDocument/2006/relationships/externalLink" Target="externalLinks/externalLink11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92.xml"/><Relationship Id="rId108" Type="http://schemas.openxmlformats.org/officeDocument/2006/relationships/externalLink" Target="externalLinks/externalLink97.xml"/><Relationship Id="rId116" Type="http://schemas.openxmlformats.org/officeDocument/2006/relationships/externalLink" Target="externalLinks/externalLink105.xml"/><Relationship Id="rId124" Type="http://schemas.openxmlformats.org/officeDocument/2006/relationships/externalLink" Target="externalLinks/externalLink113.xml"/><Relationship Id="rId129" Type="http://schemas.openxmlformats.org/officeDocument/2006/relationships/externalLink" Target="externalLinks/externalLink118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59.xml"/><Relationship Id="rId75" Type="http://schemas.openxmlformats.org/officeDocument/2006/relationships/externalLink" Target="externalLinks/externalLink64.xml"/><Relationship Id="rId83" Type="http://schemas.openxmlformats.org/officeDocument/2006/relationships/externalLink" Target="externalLinks/externalLink72.xml"/><Relationship Id="rId88" Type="http://schemas.openxmlformats.org/officeDocument/2006/relationships/externalLink" Target="externalLinks/externalLink77.xml"/><Relationship Id="rId91" Type="http://schemas.openxmlformats.org/officeDocument/2006/relationships/externalLink" Target="externalLinks/externalLink80.xml"/><Relationship Id="rId96" Type="http://schemas.openxmlformats.org/officeDocument/2006/relationships/externalLink" Target="externalLinks/externalLink85.xml"/><Relationship Id="rId111" Type="http://schemas.openxmlformats.org/officeDocument/2006/relationships/externalLink" Target="externalLinks/externalLink100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6" Type="http://schemas.openxmlformats.org/officeDocument/2006/relationships/externalLink" Target="externalLinks/externalLink95.xml"/><Relationship Id="rId114" Type="http://schemas.openxmlformats.org/officeDocument/2006/relationships/externalLink" Target="externalLinks/externalLink103.xml"/><Relationship Id="rId119" Type="http://schemas.openxmlformats.org/officeDocument/2006/relationships/externalLink" Target="externalLinks/externalLink108.xml"/><Relationship Id="rId127" Type="http://schemas.openxmlformats.org/officeDocument/2006/relationships/externalLink" Target="externalLinks/externalLink11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73" Type="http://schemas.openxmlformats.org/officeDocument/2006/relationships/externalLink" Target="externalLinks/externalLink62.xml"/><Relationship Id="rId78" Type="http://schemas.openxmlformats.org/officeDocument/2006/relationships/externalLink" Target="externalLinks/externalLink67.xml"/><Relationship Id="rId81" Type="http://schemas.openxmlformats.org/officeDocument/2006/relationships/externalLink" Target="externalLinks/externalLink70.xml"/><Relationship Id="rId86" Type="http://schemas.openxmlformats.org/officeDocument/2006/relationships/externalLink" Target="externalLinks/externalLink75.xml"/><Relationship Id="rId94" Type="http://schemas.openxmlformats.org/officeDocument/2006/relationships/externalLink" Target="externalLinks/externalLink83.xml"/><Relationship Id="rId99" Type="http://schemas.openxmlformats.org/officeDocument/2006/relationships/externalLink" Target="externalLinks/externalLink88.xml"/><Relationship Id="rId101" Type="http://schemas.openxmlformats.org/officeDocument/2006/relationships/externalLink" Target="externalLinks/externalLink90.xml"/><Relationship Id="rId122" Type="http://schemas.openxmlformats.org/officeDocument/2006/relationships/externalLink" Target="externalLinks/externalLink111.xml"/><Relationship Id="rId130" Type="http://schemas.openxmlformats.org/officeDocument/2006/relationships/externalLink" Target="externalLinks/externalLink1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Relationship Id="rId109" Type="http://schemas.openxmlformats.org/officeDocument/2006/relationships/externalLink" Target="externalLinks/externalLink98.xml"/><Relationship Id="rId34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6" Type="http://schemas.openxmlformats.org/officeDocument/2006/relationships/externalLink" Target="externalLinks/externalLink65.xml"/><Relationship Id="rId97" Type="http://schemas.openxmlformats.org/officeDocument/2006/relationships/externalLink" Target="externalLinks/externalLink86.xml"/><Relationship Id="rId104" Type="http://schemas.openxmlformats.org/officeDocument/2006/relationships/externalLink" Target="externalLinks/externalLink93.xml"/><Relationship Id="rId120" Type="http://schemas.openxmlformats.org/officeDocument/2006/relationships/externalLink" Target="externalLinks/externalLink109.xml"/><Relationship Id="rId125" Type="http://schemas.openxmlformats.org/officeDocument/2006/relationships/externalLink" Target="externalLinks/externalLink11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0.xml"/><Relationship Id="rId92" Type="http://schemas.openxmlformats.org/officeDocument/2006/relationships/externalLink" Target="externalLinks/externalLink8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66" Type="http://schemas.openxmlformats.org/officeDocument/2006/relationships/externalLink" Target="externalLinks/externalLink55.xml"/><Relationship Id="rId87" Type="http://schemas.openxmlformats.org/officeDocument/2006/relationships/externalLink" Target="externalLinks/externalLink76.xml"/><Relationship Id="rId110" Type="http://schemas.openxmlformats.org/officeDocument/2006/relationships/externalLink" Target="externalLinks/externalLink99.xml"/><Relationship Id="rId115" Type="http://schemas.openxmlformats.org/officeDocument/2006/relationships/externalLink" Target="externalLinks/externalLink104.xml"/><Relationship Id="rId131" Type="http://schemas.openxmlformats.org/officeDocument/2006/relationships/theme" Target="theme/theme1.xml"/><Relationship Id="rId61" Type="http://schemas.openxmlformats.org/officeDocument/2006/relationships/externalLink" Target="externalLinks/externalLink50.xml"/><Relationship Id="rId82" Type="http://schemas.openxmlformats.org/officeDocument/2006/relationships/externalLink" Target="externalLinks/externalLink71.xml"/><Relationship Id="rId1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Audit%20Schedules%20for%20Deloitte\Columbia%20Gas%20of%20Pennsylvania\2015\CPA%20Deloitte%202nd%20Qtr%202015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Vouchers\NCS\2005\Check%20Requests\Monster%20Advertisement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21\Cost%20of%20Service\O&amp;M%20Exclusions\NCSC%20Allocated%20CKY%20Support\Workpaper%203.--h%20Support-Outside%20Services\CKY%20NCSC%20Allocated%20-%20Outside%20Services%20Sup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Digest%20of%20Principal%20Exhibits\Digest%20of%20Principal%20Exhibits%20Cost%20of%20Service%2005-31-13%20Da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Digest%20of%20Principal%20Exhibits\Historic\Cost%20of%20Service%2009-30-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Cost%20of%20Service\working%20file\Cost%20of%20Service%2005-31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2008%20Rate%20Case\Duk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Historic\Revenue\Exhibit%20No%203%20%20-%20Reven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Historic\Revenue\Exhibit%203%20Reven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%20CASE\2014%20Rate%20Case%20(Actual%2012-31-13)\Schedules\Sch%2040b%20-%20Juris%20Allocations%20(Rate%20Case)\(Final)%20Sch%2040b%2012-31-2013%20(Rate%20Case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Schedule%20M%20(Revenues)\Sch%20M%20-%20Revenue%20and%20Rate%20Design%20(Forecasted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(Final%20With%20No%20Markups)%20-%20CKY%20Cost%20of%20Service%20Schedules%20A%20-%20K%20(Base%20Period%20TME%208-31-16,%20Forecast%20Period%20TME%2012-31-17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%20Rate%20Case\Du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PGA-ACA\(WORKINGCOPY)PGA-EffectiveNovember29,2005\(WORKINGCOPY)PGA-EffectiveNovember29,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U%20Return%20on%20Rate%20Base\2003\2003%203rd%20Qtr\NH%20Return%20on%20Rate%20Base%20ReportFiled%20-%20090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KY\Ratecase%20-%202007\Schedules\Workpapers\Payroll%20Tax%20Adjust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H\Rate%20Case\2021\2020%20AFP%20March%20Refresh\C%20Schedules\Support\Financial%20Plan%20Outcomes\COH%20-%20FP%20Outcomes%202020%20AFP%20Refresh%20def%20dep%204.6.20%20corr%20cep%20prop%20tax%204.21.20%20corr%20base%20margin%204.27.20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md\FSSWS01.xlw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GV\2014\2014%20Tax%20Workpaper%20File%20-%20CGV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NR\stmts\2004\05_May04\A70504s1\A7--TB--2004-05-31--NiSource%20In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  <sheetName val="Quarterly detai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C-3.--h"/>
      <sheetName val="Account - ERS &amp; Manual"/>
      <sheetName val="Account - Labor"/>
      <sheetName val="Account - Vendor PP"/>
      <sheetName val="Account - Vendor"/>
      <sheetName val="Account - Total"/>
      <sheetName val="Data"/>
      <sheetName val="Misclassified NCSC Advertising"/>
      <sheetName val="Cost Element Summary"/>
      <sheetName val="Cost Element Pivot"/>
      <sheetName val="Accts 909-913,930.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4">
          <cell r="D4">
            <v>212648.32999999996</v>
          </cell>
          <cell r="E4">
            <v>77348.28</v>
          </cell>
          <cell r="F4">
            <v>191365.34000000003</v>
          </cell>
          <cell r="G4">
            <v>127592.10999999997</v>
          </cell>
          <cell r="H4">
            <v>138354.69999999995</v>
          </cell>
          <cell r="I4">
            <v>127493.17000000006</v>
          </cell>
          <cell r="J4">
            <v>90084.839999999982</v>
          </cell>
          <cell r="K4">
            <v>79865.47</v>
          </cell>
          <cell r="L4">
            <v>211288.49999999983</v>
          </cell>
          <cell r="M4">
            <v>281932.39000000007</v>
          </cell>
          <cell r="N4">
            <v>178433.11000000054</v>
          </cell>
          <cell r="O4">
            <v>274769.99999999948</v>
          </cell>
        </row>
        <row r="5">
          <cell r="D5">
            <v>1382.1200000000003</v>
          </cell>
          <cell r="E5">
            <v>1996.44</v>
          </cell>
          <cell r="F5">
            <v>973.29</v>
          </cell>
          <cell r="G5">
            <v>1131.55</v>
          </cell>
          <cell r="H5">
            <v>1073.9299999999998</v>
          </cell>
          <cell r="I5">
            <v>1069.7300000000002</v>
          </cell>
          <cell r="J5">
            <v>1165.99</v>
          </cell>
          <cell r="K5">
            <v>4733.5</v>
          </cell>
          <cell r="L5">
            <v>-2820.16</v>
          </cell>
          <cell r="M5">
            <v>7348.970000000003</v>
          </cell>
          <cell r="N5">
            <v>6590.14</v>
          </cell>
          <cell r="O5">
            <v>10513.380000000001</v>
          </cell>
        </row>
        <row r="6">
          <cell r="D6">
            <v>13.790000000000504</v>
          </cell>
          <cell r="E6">
            <v>2172.04</v>
          </cell>
          <cell r="F6">
            <v>11010.659999999998</v>
          </cell>
          <cell r="G6">
            <v>-178.60000000000022</v>
          </cell>
          <cell r="H6">
            <v>7963.8100000000013</v>
          </cell>
          <cell r="I6">
            <v>12098.239999999996</v>
          </cell>
          <cell r="J6">
            <v>10838.019999999997</v>
          </cell>
          <cell r="K6">
            <v>6549.83</v>
          </cell>
          <cell r="L6">
            <v>15725.509999999997</v>
          </cell>
          <cell r="M6">
            <v>3946.53</v>
          </cell>
          <cell r="N6">
            <v>24857.919999999991</v>
          </cell>
          <cell r="O6">
            <v>21180.700000000004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194.61</v>
          </cell>
          <cell r="O7">
            <v>5044.83</v>
          </cell>
        </row>
        <row r="8">
          <cell r="D8">
            <v>28.45</v>
          </cell>
          <cell r="E8">
            <v>309.36</v>
          </cell>
          <cell r="F8">
            <v>394.6699999999999</v>
          </cell>
          <cell r="G8">
            <v>227.08000000000004</v>
          </cell>
          <cell r="H8">
            <v>594.66</v>
          </cell>
          <cell r="I8">
            <v>134.75</v>
          </cell>
          <cell r="J8">
            <v>67.69</v>
          </cell>
          <cell r="K8">
            <v>62.4</v>
          </cell>
          <cell r="L8">
            <v>460.03999999999996</v>
          </cell>
          <cell r="M8">
            <v>59.010000000000005</v>
          </cell>
          <cell r="N8">
            <v>0</v>
          </cell>
          <cell r="O8">
            <v>518.94000000000005</v>
          </cell>
        </row>
        <row r="9">
          <cell r="D9">
            <v>5922.6</v>
          </cell>
          <cell r="E9">
            <v>1249.6099999999999</v>
          </cell>
          <cell r="F9">
            <v>3980.5699999999997</v>
          </cell>
          <cell r="G9">
            <v>4404.0300000000007</v>
          </cell>
          <cell r="H9">
            <v>2954.57</v>
          </cell>
          <cell r="I9">
            <v>3920.7700000000004</v>
          </cell>
          <cell r="J9">
            <v>2041.1499999999999</v>
          </cell>
          <cell r="K9">
            <v>1426.7199999999998</v>
          </cell>
          <cell r="L9">
            <v>5244.29</v>
          </cell>
          <cell r="M9">
            <v>1215.9500000000003</v>
          </cell>
          <cell r="N9">
            <v>1129.5099999999998</v>
          </cell>
          <cell r="O9">
            <v>21858.519999999997</v>
          </cell>
        </row>
        <row r="10">
          <cell r="D10">
            <v>4764.0000000000009</v>
          </cell>
          <cell r="E10">
            <v>5682.69</v>
          </cell>
          <cell r="F10">
            <v>4256.2699999999995</v>
          </cell>
          <cell r="G10">
            <v>2344.2199999999993</v>
          </cell>
          <cell r="H10">
            <v>3732.6799999999994</v>
          </cell>
          <cell r="I10">
            <v>1674.8899999999999</v>
          </cell>
          <cell r="J10">
            <v>1930.6300000000003</v>
          </cell>
          <cell r="K10">
            <v>2486.0899999999992</v>
          </cell>
          <cell r="L10">
            <v>5735.04</v>
          </cell>
          <cell r="M10">
            <v>1487.4799999999998</v>
          </cell>
          <cell r="N10">
            <v>2554.2800000000002</v>
          </cell>
          <cell r="O10">
            <v>3496.81</v>
          </cell>
        </row>
        <row r="11">
          <cell r="D11">
            <v>0</v>
          </cell>
          <cell r="E11">
            <v>-297.29000000000002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4288.2299999999959</v>
          </cell>
          <cell r="E12">
            <v>11531.949999999995</v>
          </cell>
          <cell r="F12">
            <v>9617.5499999999938</v>
          </cell>
          <cell r="G12">
            <v>1001.6699999999989</v>
          </cell>
          <cell r="H12">
            <v>8078.0400000000027</v>
          </cell>
          <cell r="I12">
            <v>6795.869999999999</v>
          </cell>
          <cell r="J12">
            <v>6186.3500000000022</v>
          </cell>
          <cell r="K12">
            <v>6444.87</v>
          </cell>
          <cell r="L12">
            <v>7724.5000000000036</v>
          </cell>
          <cell r="M12">
            <v>4206.12</v>
          </cell>
          <cell r="N12">
            <v>8355.6999999999989</v>
          </cell>
          <cell r="O12">
            <v>13117.029999999997</v>
          </cell>
        </row>
        <row r="13">
          <cell r="D13">
            <v>13475.159999999996</v>
          </cell>
          <cell r="E13">
            <v>10723.970000000003</v>
          </cell>
          <cell r="F13">
            <v>9505.2100000000028</v>
          </cell>
          <cell r="G13">
            <v>9624.4100000000035</v>
          </cell>
          <cell r="H13">
            <v>12262.589999999997</v>
          </cell>
          <cell r="I13">
            <v>8479.0599999999977</v>
          </cell>
          <cell r="J13">
            <v>7071.5099999999993</v>
          </cell>
          <cell r="K13">
            <v>8681.4200000000037</v>
          </cell>
          <cell r="L13">
            <v>11506.89</v>
          </cell>
          <cell r="M13">
            <v>4365.369999999999</v>
          </cell>
          <cell r="N13">
            <v>9129.52</v>
          </cell>
          <cell r="O13">
            <v>11446.75</v>
          </cell>
        </row>
        <row r="14">
          <cell r="D14">
            <v>-25281.680000000011</v>
          </cell>
          <cell r="E14">
            <v>6192.18</v>
          </cell>
          <cell r="F14">
            <v>9831.7999999999993</v>
          </cell>
          <cell r="G14">
            <v>2488.7199999999998</v>
          </cell>
          <cell r="H14">
            <v>9375.9600000000009</v>
          </cell>
          <cell r="I14">
            <v>-4734.6499999999996</v>
          </cell>
          <cell r="J14">
            <v>4754.6699999999992</v>
          </cell>
          <cell r="K14">
            <v>4551.7500000000009</v>
          </cell>
          <cell r="L14">
            <v>4149.88</v>
          </cell>
          <cell r="M14">
            <v>3093.2499999999995</v>
          </cell>
          <cell r="N14">
            <v>3198.96</v>
          </cell>
          <cell r="O14">
            <v>2725.8</v>
          </cell>
        </row>
        <row r="15">
          <cell r="D15">
            <v>278.33</v>
          </cell>
          <cell r="E15">
            <v>103.95</v>
          </cell>
          <cell r="F15">
            <v>31.099999999999998</v>
          </cell>
          <cell r="G15">
            <v>2276.96</v>
          </cell>
          <cell r="H15">
            <v>5622.2300000000014</v>
          </cell>
          <cell r="I15">
            <v>8110.9400000000032</v>
          </cell>
          <cell r="J15">
            <v>18356.270000000004</v>
          </cell>
          <cell r="K15">
            <v>-2097.3399999999997</v>
          </cell>
          <cell r="L15">
            <v>10876.66</v>
          </cell>
          <cell r="M15">
            <v>-5289.95</v>
          </cell>
          <cell r="N15">
            <v>-2390.48</v>
          </cell>
          <cell r="O15">
            <v>10000.18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26.72</v>
          </cell>
        </row>
        <row r="17">
          <cell r="D17">
            <v>3725.42</v>
          </cell>
          <cell r="E17">
            <v>3807.3799999999997</v>
          </cell>
          <cell r="F17">
            <v>3149.3799999999992</v>
          </cell>
          <cell r="G17">
            <v>3793.5699999999997</v>
          </cell>
          <cell r="H17">
            <v>3793.5699999999997</v>
          </cell>
          <cell r="I17">
            <v>3793.5699999999997</v>
          </cell>
          <cell r="J17">
            <v>3793.5699999999997</v>
          </cell>
          <cell r="K17">
            <v>3793.57</v>
          </cell>
          <cell r="L17">
            <v>3793.5699999999993</v>
          </cell>
          <cell r="M17">
            <v>4312.07</v>
          </cell>
          <cell r="N17">
            <v>4579.38</v>
          </cell>
          <cell r="O17">
            <v>4579.38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257.95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8019.93</v>
          </cell>
        </row>
        <row r="20">
          <cell r="D20">
            <v>4948.9799999999996</v>
          </cell>
          <cell r="E20">
            <v>0</v>
          </cell>
          <cell r="F20">
            <v>0</v>
          </cell>
          <cell r="G20">
            <v>550.19000000000005</v>
          </cell>
          <cell r="H20">
            <v>26.050000000000004</v>
          </cell>
          <cell r="I20">
            <v>0</v>
          </cell>
          <cell r="J20">
            <v>0</v>
          </cell>
          <cell r="K20">
            <v>5.7</v>
          </cell>
          <cell r="L20">
            <v>6.71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2896.56</v>
          </cell>
          <cell r="E21">
            <v>-2453.59</v>
          </cell>
          <cell r="F21">
            <v>-788.2199999999998</v>
          </cell>
          <cell r="G21">
            <v>-83.789999999999964</v>
          </cell>
          <cell r="H21">
            <v>-88.720000000000255</v>
          </cell>
          <cell r="I21">
            <v>-403.7199999999998</v>
          </cell>
          <cell r="J21">
            <v>-264.97000000000003</v>
          </cell>
          <cell r="K21">
            <v>12.200000000000045</v>
          </cell>
          <cell r="L21">
            <v>-116.00999999999999</v>
          </cell>
          <cell r="M21">
            <v>226.05999999999995</v>
          </cell>
          <cell r="N21">
            <v>382.98</v>
          </cell>
          <cell r="O21">
            <v>-58.400000000000091</v>
          </cell>
        </row>
        <row r="22">
          <cell r="D22">
            <v>22615.599999999988</v>
          </cell>
          <cell r="E22">
            <v>14098.669999999991</v>
          </cell>
          <cell r="F22">
            <v>37836.350000000006</v>
          </cell>
          <cell r="G22">
            <v>47874.280000000013</v>
          </cell>
          <cell r="H22">
            <v>20772.8</v>
          </cell>
          <cell r="I22">
            <v>35875.03</v>
          </cell>
          <cell r="J22">
            <v>33421.009999999995</v>
          </cell>
          <cell r="K22">
            <v>18349.739999999998</v>
          </cell>
          <cell r="L22">
            <v>14046.609999999999</v>
          </cell>
          <cell r="M22">
            <v>41267.020000000019</v>
          </cell>
          <cell r="N22">
            <v>17154.509999999998</v>
          </cell>
          <cell r="O22">
            <v>16727.639999999992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4172.16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9627.07</v>
          </cell>
          <cell r="E24">
            <v>12039.14</v>
          </cell>
          <cell r="F24">
            <v>8573.7800000000007</v>
          </cell>
          <cell r="G24">
            <v>9106.6</v>
          </cell>
          <cell r="H24">
            <v>8713.59</v>
          </cell>
          <cell r="I24">
            <v>10188.34</v>
          </cell>
          <cell r="J24">
            <v>8508.85</v>
          </cell>
          <cell r="K24">
            <v>11042.220000000001</v>
          </cell>
          <cell r="L24">
            <v>8777.2800000000007</v>
          </cell>
          <cell r="M24">
            <v>3576.3800000000006</v>
          </cell>
          <cell r="N24">
            <v>10618.230000000001</v>
          </cell>
          <cell r="O24">
            <v>9087.41</v>
          </cell>
        </row>
        <row r="25">
          <cell r="D25">
            <v>19869.59</v>
          </cell>
          <cell r="E25">
            <v>28992.210000000003</v>
          </cell>
          <cell r="F25">
            <v>25869.57</v>
          </cell>
          <cell r="G25">
            <v>35262.449999999997</v>
          </cell>
          <cell r="H25">
            <v>27947.799999999996</v>
          </cell>
          <cell r="I25">
            <v>27947.799999999996</v>
          </cell>
          <cell r="J25">
            <v>22739.329999999998</v>
          </cell>
          <cell r="K25">
            <v>26105.5</v>
          </cell>
          <cell r="L25">
            <v>27773.129999999997</v>
          </cell>
          <cell r="M25">
            <v>25670.59</v>
          </cell>
          <cell r="N25">
            <v>25595.86</v>
          </cell>
          <cell r="O25">
            <v>25597.47</v>
          </cell>
        </row>
        <row r="26">
          <cell r="D26">
            <v>3361.0600000000009</v>
          </cell>
          <cell r="E26">
            <v>1515.89</v>
          </cell>
          <cell r="F26">
            <v>4152.5600000000013</v>
          </cell>
          <cell r="G26">
            <v>5166.5</v>
          </cell>
          <cell r="H26">
            <v>655.54</v>
          </cell>
          <cell r="I26">
            <v>6265.119999999999</v>
          </cell>
          <cell r="J26">
            <v>1766.1299999999997</v>
          </cell>
          <cell r="K26">
            <v>2767.74</v>
          </cell>
          <cell r="L26">
            <v>3450.3800000000006</v>
          </cell>
          <cell r="M26">
            <v>2335.3000000000002</v>
          </cell>
          <cell r="N26">
            <v>13786.750000000002</v>
          </cell>
          <cell r="O26">
            <v>15126.579999999998</v>
          </cell>
        </row>
        <row r="27">
          <cell r="D27">
            <v>36244.939999999981</v>
          </cell>
          <cell r="E27">
            <v>40945.080000000024</v>
          </cell>
          <cell r="F27">
            <v>39511.900000000009</v>
          </cell>
          <cell r="G27">
            <v>58657.429999999986</v>
          </cell>
          <cell r="H27">
            <v>37762.409999999996</v>
          </cell>
          <cell r="I27">
            <v>52669.500000000015</v>
          </cell>
          <cell r="J27">
            <v>45850.599999999991</v>
          </cell>
          <cell r="K27">
            <v>38304.910000000011</v>
          </cell>
          <cell r="L27">
            <v>32643.750000000018</v>
          </cell>
          <cell r="M27">
            <v>16332.910000000003</v>
          </cell>
          <cell r="N27">
            <v>46285.220000000016</v>
          </cell>
          <cell r="O27">
            <v>54099.700000000048</v>
          </cell>
        </row>
        <row r="28">
          <cell r="D28">
            <v>-2807.69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850.38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-11.23</v>
          </cell>
          <cell r="L29">
            <v>10.98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731.69</v>
          </cell>
          <cell r="E30">
            <v>1396.9</v>
          </cell>
          <cell r="F30">
            <v>-499.74999999999989</v>
          </cell>
          <cell r="G30">
            <v>-5282.5199999999995</v>
          </cell>
          <cell r="H30">
            <v>805.97999999999922</v>
          </cell>
          <cell r="I30">
            <v>43.709999999999994</v>
          </cell>
          <cell r="J30">
            <v>243.69999999999979</v>
          </cell>
          <cell r="K30">
            <v>2.0600000000000023</v>
          </cell>
          <cell r="L30">
            <v>26.34</v>
          </cell>
          <cell r="M30">
            <v>0</v>
          </cell>
          <cell r="N30">
            <v>3.8</v>
          </cell>
          <cell r="O30">
            <v>547.89</v>
          </cell>
        </row>
        <row r="31">
          <cell r="D31">
            <v>78229.31</v>
          </cell>
          <cell r="E31">
            <v>57379.160000000018</v>
          </cell>
          <cell r="F31">
            <v>72003.23000000001</v>
          </cell>
          <cell r="G31">
            <v>69870.059999999969</v>
          </cell>
          <cell r="H31">
            <v>70137.759999999995</v>
          </cell>
          <cell r="I31">
            <v>46194.87000000001</v>
          </cell>
          <cell r="J31">
            <v>56482.990000000005</v>
          </cell>
          <cell r="K31">
            <v>64741.710000000014</v>
          </cell>
          <cell r="L31">
            <v>61172.140000000014</v>
          </cell>
          <cell r="M31">
            <v>68757.13</v>
          </cell>
          <cell r="N31">
            <v>49210.770000000004</v>
          </cell>
          <cell r="O31">
            <v>89050.469999999958</v>
          </cell>
        </row>
        <row r="32">
          <cell r="D32">
            <v>2732.41</v>
          </cell>
          <cell r="E32">
            <v>2616.5099999999998</v>
          </cell>
          <cell r="F32">
            <v>3009.16</v>
          </cell>
          <cell r="G32">
            <v>2844.7799999999997</v>
          </cell>
          <cell r="H32">
            <v>4712.72</v>
          </cell>
          <cell r="I32">
            <v>1596.81</v>
          </cell>
          <cell r="J32">
            <v>5636.85</v>
          </cell>
          <cell r="K32">
            <v>3595.32</v>
          </cell>
          <cell r="L32">
            <v>3595.32</v>
          </cell>
          <cell r="M32">
            <v>3732.28</v>
          </cell>
          <cell r="N32">
            <v>2048.25</v>
          </cell>
          <cell r="O32">
            <v>2327</v>
          </cell>
        </row>
        <row r="33">
          <cell r="D33">
            <v>1370.3800000000003</v>
          </cell>
          <cell r="E33">
            <v>4148.8099999999995</v>
          </cell>
          <cell r="F33">
            <v>3473.51</v>
          </cell>
          <cell r="G33">
            <v>7563.66</v>
          </cell>
          <cell r="H33">
            <v>4896.420000000001</v>
          </cell>
          <cell r="I33">
            <v>14345.150000000001</v>
          </cell>
          <cell r="J33">
            <v>3654.6500000000005</v>
          </cell>
          <cell r="K33">
            <v>2691.1500000000005</v>
          </cell>
          <cell r="L33">
            <v>5030.87</v>
          </cell>
          <cell r="M33">
            <v>3954.2200000000003</v>
          </cell>
          <cell r="N33">
            <v>3099.4199999999992</v>
          </cell>
          <cell r="O33">
            <v>6944.2100000000009</v>
          </cell>
        </row>
        <row r="34">
          <cell r="D34">
            <v>0</v>
          </cell>
          <cell r="E34">
            <v>0</v>
          </cell>
          <cell r="F34">
            <v>155.18</v>
          </cell>
          <cell r="G34">
            <v>0</v>
          </cell>
          <cell r="H34">
            <v>140.63</v>
          </cell>
          <cell r="I34">
            <v>78.990000000000009</v>
          </cell>
          <cell r="J34">
            <v>0</v>
          </cell>
          <cell r="K34">
            <v>140.44</v>
          </cell>
          <cell r="L34">
            <v>70.28</v>
          </cell>
          <cell r="M34">
            <v>72.759999999999991</v>
          </cell>
          <cell r="N34">
            <v>0</v>
          </cell>
          <cell r="O34">
            <v>144.82</v>
          </cell>
        </row>
      </sheetData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>
        <row r="1">
          <cell r="A1" t="str">
            <v>NiSource Companies</v>
          </cell>
        </row>
      </sheetData>
      <sheetData sheetId="1">
        <row r="1">
          <cell r="A1" t="str">
            <v>Columbia Gas of Virginia, Inc.</v>
          </cell>
        </row>
      </sheetData>
      <sheetData sheetId="2">
        <row r="1">
          <cell r="A1" t="str">
            <v>COLUMBIA GAS OF VIRGINIA, INC.</v>
          </cell>
        </row>
      </sheetData>
      <sheetData sheetId="3">
        <row r="1">
          <cell r="A1" t="str">
            <v>COLUMBIA GAS OF VIRGINIA, INC.</v>
          </cell>
        </row>
      </sheetData>
      <sheetData sheetId="4">
        <row r="1">
          <cell r="A1" t="str">
            <v>FTX-02-009</v>
          </cell>
        </row>
      </sheetData>
      <sheetData sheetId="5">
        <row r="1">
          <cell r="A1" t="str">
            <v>Columbia Gas of Virginia</v>
          </cell>
        </row>
      </sheetData>
      <sheetData sheetId="6">
        <row r="1">
          <cell r="A1" t="str">
            <v>Columbia Gas of Virginia</v>
          </cell>
        </row>
      </sheetData>
      <sheetData sheetId="7">
        <row r="1">
          <cell r="A1" t="str">
            <v>COLUMBIA GAS OF VIRGINIA, INC.</v>
          </cell>
        </row>
      </sheetData>
      <sheetData sheetId="8">
        <row r="1">
          <cell r="A1" t="str">
            <v>Columbia Gas of Virginia, Inc.</v>
          </cell>
        </row>
      </sheetData>
      <sheetData sheetId="9">
        <row r="1">
          <cell r="A1" t="str">
            <v>Columbia Gas of Virginia, Inc.</v>
          </cell>
        </row>
      </sheetData>
      <sheetData sheetId="10">
        <row r="1">
          <cell r="A1" t="str">
            <v>Columbia Gas of Virginia</v>
          </cell>
        </row>
      </sheetData>
      <sheetData sheetId="11">
        <row r="1">
          <cell r="B1" t="str">
            <v>Columbia Gas of Virginia, Inc.</v>
          </cell>
        </row>
      </sheetData>
      <sheetData sheetId="12">
        <row r="3">
          <cell r="A3" t="str">
            <v>Sum of Amount</v>
          </cell>
        </row>
      </sheetData>
      <sheetData sheetId="13">
        <row r="1">
          <cell r="A1" t="str">
            <v>Columbia Gas of Virginia, Inc.</v>
          </cell>
        </row>
      </sheetData>
      <sheetData sheetId="14">
        <row r="1">
          <cell r="A1" t="str">
            <v>COLUMBIA GAS OF VIRGINIA, INC.</v>
          </cell>
        </row>
      </sheetData>
      <sheetData sheetId="15">
        <row r="1">
          <cell r="A1" t="str">
            <v>COLUMBIA GAS OF VIRGINIA, INC.</v>
          </cell>
        </row>
      </sheetData>
      <sheetData sheetId="16">
        <row r="1">
          <cell r="A1" t="str">
            <v>NCS Permanent Items to Allocate to Companies</v>
          </cell>
        </row>
      </sheetData>
      <sheetData sheetId="17">
        <row r="1">
          <cell r="A1" t="str">
            <v>NCS</v>
          </cell>
        </row>
      </sheetData>
      <sheetData sheetId="18">
        <row r="1">
          <cell r="A1" t="str">
            <v>NCS Permanent Items to Allocate to Companies</v>
          </cell>
        </row>
      </sheetData>
      <sheetData sheetId="19">
        <row r="1">
          <cell r="A1" t="str">
            <v>COLUMBIA GAS OF VIRGINIA, INC.</v>
          </cell>
        </row>
      </sheetData>
      <sheetData sheetId="20">
        <row r="1">
          <cell r="A1" t="str">
            <v>Columbia Gas of Virginia (00038)</v>
          </cell>
        </row>
      </sheetData>
      <sheetData sheetId="21">
        <row r="1">
          <cell r="A1" t="str">
            <v>COLUMBIA GAS OF VIRGINIA, INC.</v>
          </cell>
        </row>
      </sheetData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>
        <row r="1">
          <cell r="A1" t="str">
            <v xml:space="preserve"> </v>
          </cell>
        </row>
      </sheetData>
      <sheetData sheetId="26">
        <row r="1">
          <cell r="A1" t="str">
            <v>The purpose of this CGVVOUCH report is to collect the data for entry into the next submitted budget.  The</v>
          </cell>
        </row>
      </sheetData>
      <sheetData sheetId="27">
        <row r="1">
          <cell r="C1" t="str">
            <v>COMPANY: Columbia Gas of Virginia</v>
          </cell>
        </row>
      </sheetData>
      <sheetData sheetId="28">
        <row r="1">
          <cell r="A1" t="str">
            <v>Current Federal Provision Report</v>
          </cell>
        </row>
      </sheetData>
      <sheetData sheetId="29">
        <row r="1">
          <cell r="A1" t="str">
            <v>Current Federal Provision Report</v>
          </cell>
        </row>
      </sheetData>
      <sheetData sheetId="30">
        <row r="1">
          <cell r="A1" t="str">
            <v>Current Federal Provision Report</v>
          </cell>
        </row>
      </sheetData>
      <sheetData sheetId="31">
        <row r="1">
          <cell r="A1" t="str">
            <v>Current Federal Provision Report</v>
          </cell>
        </row>
      </sheetData>
      <sheetData sheetId="32">
        <row r="1">
          <cell r="A1" t="str">
            <v>Current Federal Provision Report</v>
          </cell>
        </row>
      </sheetData>
      <sheetData sheetId="33">
        <row r="1">
          <cell r="A1" t="str">
            <v>Current Federal Provision Report</v>
          </cell>
        </row>
      </sheetData>
      <sheetData sheetId="34">
        <row r="1">
          <cell r="A1" t="str">
            <v>Current Federal Provision Report</v>
          </cell>
        </row>
      </sheetData>
      <sheetData sheetId="35">
        <row r="1">
          <cell r="A1" t="str">
            <v>Current Federal Provision Report</v>
          </cell>
        </row>
      </sheetData>
      <sheetData sheetId="36">
        <row r="1">
          <cell r="A1" t="str">
            <v>Current Federal Provision Report</v>
          </cell>
        </row>
      </sheetData>
      <sheetData sheetId="37">
        <row r="1">
          <cell r="A1" t="str">
            <v>Current Federal Provision Report</v>
          </cell>
        </row>
      </sheetData>
      <sheetData sheetId="38">
        <row r="1">
          <cell r="A1" t="str">
            <v>Current Federal Provision Report</v>
          </cell>
        </row>
      </sheetData>
      <sheetData sheetId="39">
        <row r="1">
          <cell r="A1" t="str">
            <v>Current Federal Provision Report</v>
          </cell>
        </row>
      </sheetData>
      <sheetData sheetId="40">
        <row r="1">
          <cell r="C1" t="str">
            <v>COMPANY: Columbia Gas of Virginia</v>
          </cell>
        </row>
      </sheetData>
      <sheetData sheetId="41">
        <row r="1">
          <cell r="A1" t="str">
            <v>CGV</v>
          </cell>
        </row>
      </sheetData>
      <sheetData sheetId="42">
        <row r="1">
          <cell r="A1" t="str">
            <v>CGV</v>
          </cell>
        </row>
      </sheetData>
      <sheetData sheetId="43">
        <row r="1">
          <cell r="A1" t="str">
            <v>CGV</v>
          </cell>
        </row>
      </sheetData>
      <sheetData sheetId="44">
        <row r="1">
          <cell r="A1" t="str">
            <v>CGV</v>
          </cell>
        </row>
      </sheetData>
      <sheetData sheetId="45">
        <row r="1">
          <cell r="A1" t="str">
            <v>Columbia Gas of Virginia, Inc.</v>
          </cell>
        </row>
      </sheetData>
      <sheetData sheetId="46">
        <row r="1">
          <cell r="A1" t="str">
            <v>CGV</v>
          </cell>
        </row>
      </sheetData>
      <sheetData sheetId="47">
        <row r="1">
          <cell r="A1" t="str">
            <v>CGV</v>
          </cell>
        </row>
      </sheetData>
      <sheetData sheetId="48">
        <row r="1">
          <cell r="A1" t="str">
            <v>CGV</v>
          </cell>
        </row>
      </sheetData>
      <sheetData sheetId="49">
        <row r="1">
          <cell r="A1" t="str">
            <v>Columbia Gas of Virginia, Inc.</v>
          </cell>
        </row>
      </sheetData>
      <sheetData sheetId="50">
        <row r="1">
          <cell r="A1" t="str">
            <v>Columbia Gas of Virginia, Inc.</v>
          </cell>
        </row>
      </sheetData>
      <sheetData sheetId="51">
        <row r="1">
          <cell r="A1" t="str">
            <v>Columbia Gas of Virginia</v>
          </cell>
        </row>
      </sheetData>
      <sheetData sheetId="52">
        <row r="1">
          <cell r="A1" t="str">
            <v>COLUMBIA GAS OF VIRGINIA, INC.</v>
          </cell>
        </row>
      </sheetData>
      <sheetData sheetId="53">
        <row r="1">
          <cell r="A1" t="str">
            <v>EDIT</v>
          </cell>
        </row>
      </sheetData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 refreshError="1"/>
      <sheetData sheetId="69" refreshError="1"/>
      <sheetData sheetId="70" refreshError="1"/>
      <sheetData sheetId="71"/>
      <sheetData sheetId="72" refreshError="1"/>
      <sheetData sheetId="73"/>
      <sheetData sheetId="74"/>
      <sheetData sheetId="75"/>
      <sheetData sheetId="76"/>
      <sheetData sheetId="77"/>
      <sheetData sheetId="78" refreshError="1"/>
      <sheetData sheetId="79"/>
      <sheetData sheetId="80" refreshError="1"/>
      <sheetData sheetId="81"/>
      <sheetData sheetId="82" refreshError="1"/>
      <sheetData sheetId="83"/>
      <sheetData sheetId="8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B36" t="str">
            <v>Contribution  in  Aid  of  Construction  ( CIAC )</v>
          </cell>
          <cell r="H36">
            <v>0</v>
          </cell>
        </row>
        <row r="37">
          <cell r="B37" t="str">
            <v>Injuries and Damages</v>
          </cell>
          <cell r="H37">
            <v>-131971</v>
          </cell>
        </row>
        <row r="38">
          <cell r="B38" t="str">
            <v>Restricted Stock</v>
          </cell>
          <cell r="H38">
            <v>0</v>
          </cell>
        </row>
        <row r="39">
          <cell r="B39" t="str">
            <v>Non- Qualified Stock Options</v>
          </cell>
          <cell r="H39">
            <v>0</v>
          </cell>
        </row>
        <row r="40">
          <cell r="B40" t="str">
            <v>Post  Retirement  Benefits ( OPEB )</v>
          </cell>
          <cell r="H40">
            <v>0</v>
          </cell>
        </row>
        <row r="41">
          <cell r="B41" t="str">
            <v>Unearned  Revenue</v>
          </cell>
          <cell r="H41">
            <v>0</v>
          </cell>
        </row>
        <row r="42">
          <cell r="B42" t="str">
            <v>Retention  Agreements</v>
          </cell>
          <cell r="H42">
            <v>0</v>
          </cell>
        </row>
        <row r="43">
          <cell r="B43" t="str">
            <v>Environmental Costs</v>
          </cell>
          <cell r="H43">
            <v>0</v>
          </cell>
        </row>
        <row r="44">
          <cell r="B44" t="str">
            <v>Post  Retirement  Benefits ( OPEB )</v>
          </cell>
          <cell r="H44">
            <v>-139113</v>
          </cell>
        </row>
        <row r="45">
          <cell r="B45" t="str">
            <v>Post-employment  Benefits  ( SFAS 112 )</v>
          </cell>
          <cell r="H45">
            <v>0</v>
          </cell>
        </row>
        <row r="46">
          <cell r="B46" t="str">
            <v>Regulatory Liabilities</v>
          </cell>
          <cell r="H46">
            <v>-53556</v>
          </cell>
        </row>
        <row r="47">
          <cell r="B47" t="str">
            <v>Accelerated  Depreciation:</v>
          </cell>
        </row>
        <row r="48">
          <cell r="B48" t="str">
            <v>*  Transmission</v>
          </cell>
          <cell r="H48">
            <v>-22729184</v>
          </cell>
        </row>
        <row r="49">
          <cell r="B49" t="str">
            <v>*  ARO</v>
          </cell>
          <cell r="H49">
            <v>184415</v>
          </cell>
        </row>
        <row r="50">
          <cell r="B50" t="str">
            <v>*  Rate Differential - Non-rate base</v>
          </cell>
          <cell r="H50">
            <v>0</v>
          </cell>
        </row>
        <row r="51">
          <cell r="B51" t="str">
            <v>*  SFAS 96 Offset</v>
          </cell>
          <cell r="H51">
            <v>0</v>
          </cell>
        </row>
        <row r="52">
          <cell r="B52" t="str">
            <v>Gains  on  Reacquired  Debt</v>
          </cell>
          <cell r="H52">
            <v>0</v>
          </cell>
        </row>
        <row r="53">
          <cell r="B53" t="str">
            <v>Contingent  Liability  Accruals</v>
          </cell>
          <cell r="H53">
            <v>0</v>
          </cell>
        </row>
        <row r="54">
          <cell r="B54" t="str">
            <v>Section  461  -  Rate  Refund</v>
          </cell>
          <cell r="H54">
            <v>0</v>
          </cell>
        </row>
        <row r="55">
          <cell r="B55" t="str">
            <v>Federal Impact of ST NonConform Bonus</v>
          </cell>
          <cell r="H55">
            <v>-363097</v>
          </cell>
        </row>
        <row r="56">
          <cell r="B56" t="str">
            <v>Future  Benefit  of  SIT  NOL - Utility</v>
          </cell>
          <cell r="H56">
            <v>0</v>
          </cell>
        </row>
        <row r="57">
          <cell r="B57" t="str">
            <v>FERC  Annual  Assessment</v>
          </cell>
          <cell r="H57">
            <v>-9522</v>
          </cell>
        </row>
        <row r="58">
          <cell r="B58" t="str">
            <v>Retirement  Income  Plan - Current  Year</v>
          </cell>
          <cell r="H58">
            <v>-79125</v>
          </cell>
        </row>
        <row r="59">
          <cell r="B59" t="str">
            <v>Regulatory Asset- AFUDC</v>
          </cell>
          <cell r="H59">
            <v>7932</v>
          </cell>
        </row>
        <row r="61">
          <cell r="B61" t="str">
            <v>SUBTOTAL  -  NONCURRENT  DEFERRED</v>
          </cell>
          <cell r="H61">
            <v>-23313221</v>
          </cell>
        </row>
        <row r="63">
          <cell r="B63" t="str">
            <v>TOTAL  -  DEFERRED</v>
          </cell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02 Pg 3"/>
      <sheetName val="Exh 102 Pg 4"/>
      <sheetName val="Exh 102 Pg 5"/>
      <sheetName val="Exh 102 Pg 6"/>
      <sheetName val="Ex 103, 6 - 8"/>
      <sheetName val="Ex 103, 9 - 10"/>
      <sheetName val="O&amp;M Adjustments Summary Sch 1"/>
      <sheetName val="Labor Summary"/>
      <sheetName val="Wage Increase"/>
      <sheetName val="Annualized Labor "/>
      <sheetName val="New Positions in 2011 Ann. Lab"/>
      <sheetName val="Incentive"/>
      <sheetName val="Incentive Plan Description"/>
      <sheetName val="Benefits"/>
      <sheetName val="Total Projected"/>
      <sheetName val="2011 Projected"/>
      <sheetName val="Rents and Leases "/>
      <sheetName val="Corp Insurance"/>
      <sheetName val="Uncollectibles"/>
      <sheetName val=" USP Rider"/>
      <sheetName val="PUC,OCA, OSBA Fees"/>
      <sheetName val="GTI"/>
      <sheetName val="Emergency Repair Fund"/>
      <sheetName val="Rate Case"/>
      <sheetName val="HEEP"/>
      <sheetName val="Senior Programs"/>
      <sheetName val="Inflation Percent"/>
      <sheetName val="Page 26"/>
      <sheetName val="Page 27"/>
      <sheetName val="Page 28"/>
      <sheetName val="Page 29"/>
      <sheetName val="Page 30"/>
      <sheetName val="Page 31"/>
      <sheetName val="Page 32"/>
      <sheetName val="Exh 105  Page 1"/>
      <sheetName val="Exh 105 Page 2"/>
      <sheetName val="Exh 105 Page 3 "/>
      <sheetName val="Exh 105 Page 4  "/>
      <sheetName val="Exh 105 Page 5"/>
      <sheetName val="Exh 105 Page 6"/>
      <sheetName val="Exh 106 Sch 2 Page 2"/>
      <sheetName val="Exh 106 Sch 2 Page 3"/>
      <sheetName val="Exh 106 Sch 2 Page 4 "/>
      <sheetName val="Exh 106 Sch 2 Page 5 "/>
      <sheetName val="Exh 107, pg 8"/>
      <sheetName val="Exh 107, pg 9"/>
      <sheetName val="Exh 107, pg 16 "/>
      <sheetName val="Exh 107, pg 17"/>
      <sheetName val="Exh 108"/>
      <sheetName val="Exh 108 Sch 1"/>
      <sheetName val="Exh 108 Sch 1 (2)"/>
      <sheetName val="Exh 108 Sch 2"/>
      <sheetName val="Exh 108 Sch 3"/>
      <sheetName val="Exh 108 Sch 5"/>
      <sheetName val="Exh 108 Sch 6 "/>
      <sheetName val="Exh 108 Sch 7"/>
      <sheetName val="Exh 108 Sch 8"/>
      <sheetName val="Exh 108 Sch 9"/>
      <sheetName val="Exh 108  Sch 10"/>
      <sheetName val="Exhibit 400"/>
      <sheetName val="Exh 108 Sch 4 Page 2 Sum."/>
      <sheetName val="Module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Summary Sch 1"/>
      <sheetName val="Rate Case Exp."/>
      <sheetName val="NiFit"/>
      <sheetName val="Labor Summary"/>
      <sheetName val="Annualized Labor Summary "/>
      <sheetName val="Gross Payroll Summary"/>
      <sheetName val="Incentive"/>
      <sheetName val="O&amp;M Percentage"/>
      <sheetName val="Rents and Leases Sch 12"/>
      <sheetName val="Corp Ins."/>
      <sheetName val="Injuries and Damages"/>
      <sheetName val="Company Memberships"/>
      <sheetName val="Fuel Used Co. Oper"/>
      <sheetName val="Uncollectibles"/>
      <sheetName val="CAP Rev"/>
      <sheetName val="USP Rider"/>
      <sheetName val="Advertising"/>
      <sheetName val="Interest on Customer Deposits"/>
      <sheetName val="Lobbying "/>
      <sheetName val="Charitable"/>
      <sheetName val="PUC Fees"/>
      <sheetName val="NCSC 21"/>
      <sheetName val="NCSC 22"/>
      <sheetName val="NCSC 23"/>
      <sheetName val="NCSC24"/>
      <sheetName val="Emergency Repair Fund"/>
      <sheetName val="NCS OPEB"/>
      <sheetName val="York MGP"/>
      <sheetName val="STOP POINT"/>
      <sheetName val="Exh 5  Page 1"/>
      <sheetName val="Exh 6 Sch 2 Page 2"/>
      <sheetName val="Exh 6 Sch 2 Page 3"/>
      <sheetName val="Exh 6 Sch 2 Page 4"/>
      <sheetName val="Exh 6 Sch 2 Page 5"/>
      <sheetName val="Module1"/>
      <sheetName val="Sheet5"/>
      <sheetName val="Ex 3, Pg 6 - 8"/>
      <sheetName val="EX 3, Pg 9-10"/>
      <sheetName val="Exhibit 400"/>
      <sheetName val="Exh 8 Page 3"/>
      <sheetName val="Exh 8 Sch 4 Page 2 - Sum."/>
      <sheetName val="Exh 7, pg 19"/>
      <sheetName val="Exh 7, pg 20"/>
      <sheetName val="INPUT"/>
      <sheetName val="Ex 3, Pg 9  - 10"/>
      <sheetName val="Regulatory Deferrals"/>
      <sheetName val="PUC,OCA,OSBA"/>
      <sheetName val="Page 21"/>
      <sheetName val="Page 22"/>
      <sheetName val="Page 23"/>
      <sheetName val="Page 24"/>
      <sheetName val="AMR"/>
      <sheetName val="Exh 5 Page 2"/>
      <sheetName val="Exh 5 Page 3 "/>
      <sheetName val="Exh 5 Page 4  "/>
      <sheetName val="Exh 5 Page 5"/>
      <sheetName val="Lotus Exh 7, pg 13"/>
      <sheetName val="Lotus Exh 7, pg 14"/>
      <sheetName val="Exh 8 Page 4"/>
      <sheetName val="Exh 8 Sch 1"/>
      <sheetName val="Exh 8 Sch 2"/>
      <sheetName val="Exh 8 Sch 3"/>
      <sheetName val="Exh 8 Sch 5"/>
      <sheetName val="Exh 8 Sch 6 "/>
      <sheetName val="Exh 8 Sch 7"/>
      <sheetName val="Exh 8 Sch 8"/>
      <sheetName val="Exh 8 Sch 9"/>
      <sheetName val="Exh 8 Sch 10"/>
      <sheetName val="Exh 8 Sch  7"/>
      <sheetName val="NCSC 20"/>
      <sheetName val="NCSC23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A4" t="str">
            <v>Witness: Nancy J. D. Krajovic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>
        <row r="126">
          <cell r="G126">
            <v>1141051401.6200001</v>
          </cell>
        </row>
      </sheetData>
      <sheetData sheetId="64">
        <row r="122">
          <cell r="K122">
            <v>0</v>
          </cell>
        </row>
      </sheetData>
      <sheetData sheetId="65">
        <row r="21">
          <cell r="F21">
            <v>0</v>
          </cell>
        </row>
      </sheetData>
      <sheetData sheetId="66">
        <row r="39">
          <cell r="E39">
            <v>468294</v>
          </cell>
        </row>
      </sheetData>
      <sheetData sheetId="67">
        <row r="43">
          <cell r="S43">
            <v>1333023</v>
          </cell>
        </row>
      </sheetData>
      <sheetData sheetId="68">
        <row r="17">
          <cell r="P17">
            <v>895338</v>
          </cell>
        </row>
      </sheetData>
      <sheetData sheetId="69">
        <row r="22">
          <cell r="G22">
            <v>-13936495</v>
          </cell>
        </row>
      </sheetData>
      <sheetData sheetId="70">
        <row r="39">
          <cell r="K39">
            <v>-2590830</v>
          </cell>
        </row>
      </sheetData>
      <sheetData sheetId="71">
        <row r="18">
          <cell r="M18">
            <v>-155517</v>
          </cell>
        </row>
      </sheetData>
      <sheetData sheetId="72" refreshError="1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 refreshError="1"/>
      <sheetData sheetId="2" refreshError="1">
        <row r="1">
          <cell r="K1" t="str">
            <v>Exhibit No. 3</v>
          </cell>
        </row>
        <row r="2">
          <cell r="A2" t="str">
            <v>Columbia Gas of Pennsylvania, Inc.</v>
          </cell>
        </row>
        <row r="4">
          <cell r="A4" t="str">
            <v>For the 12 Months Ended September 30, 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 t="str">
            <v>BASE PERIOD: TWELVE MONTHS ENDED AUGUST 31, 2016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 refreshError="1"/>
      <sheetData sheetId="1">
        <row r="16">
          <cell r="F16">
            <v>28</v>
          </cell>
          <cell r="G16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GV Trial Balance Upload 2013"/>
      <sheetName val="Summary M's"/>
      <sheetName val="CGV FF 20 2014"/>
      <sheetName val="CGV 2014 TBYTD-G"/>
      <sheetName val="IS GAAP vs Reg"/>
      <sheetName val="CGV 2014 TBYTD-R"/>
      <sheetName val="Tax Adjustment Summary"/>
      <sheetName val="TBBS 2014"/>
      <sheetName val="Add-In Leadsheet"/>
      <sheetName val="Book Entries"/>
      <sheetName val="GAAP Book Entries"/>
      <sheetName val="Tax Reclass Entries P &amp; L"/>
      <sheetName val="DAP Exp"/>
      <sheetName val="CMEP Exp"/>
      <sheetName val="CGV Stk Comp Rec 2012"/>
      <sheetName val="RE 1"/>
      <sheetName val="RE2"/>
      <sheetName val="RE3"/>
      <sheetName val="Rent Reclass"/>
      <sheetName val="Rent Reclass 2"/>
      <sheetName val="Wages reclass na"/>
      <sheetName val="Plant Rollforward"/>
      <sheetName val="Plant Summary Recon"/>
      <sheetName val="Property TBBS PY Adj 2013"/>
      <sheetName val="Plant Difference Recon"/>
      <sheetName val="Summary of Plant M's"/>
      <sheetName val="Depreciation"/>
      <sheetName val="101a - Tax Repairs Summary 2014"/>
      <sheetName val="105 Sec 263A Mixed Svc Costs"/>
      <sheetName val="Form 4562"/>
      <sheetName val="Form 4626"/>
      <sheetName val="4626a na"/>
      <sheetName val="Form 4136"/>
      <sheetName val="Retirement"/>
      <sheetName val="9a"/>
      <sheetName val="Abandonment"/>
      <sheetName val="15a-Cap Interest Calc"/>
      <sheetName val="Final 2014"/>
      <sheetName val="15a - PY Est Interest 2014"/>
      <sheetName val="Final 2014 for PY Calc"/>
      <sheetName val="15a-Interest Rate Calc"/>
      <sheetName val="15a-Money Pool Interest Rate"/>
      <sheetName val="16a-Tax Inventory Summary"/>
      <sheetName val="16a-Book Inventory Calc non LNG"/>
      <sheetName val="16a-Book Inventory CalcLNG 2014"/>
      <sheetName val="16a-CY Tax WACOG Basis Adj"/>
      <sheetName val="16a-CY Tax WACOG Basis Adj REV"/>
      <sheetName val="16a-Book WACOG &amp; Tax  2014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Book WACOG &amp; Tax 2013"/>
      <sheetName val="19-Vacation Econ Perf 2014"/>
      <sheetName val="#19 Vac Econ Perf"/>
      <sheetName val="#19 Econ Perf Cognos"/>
      <sheetName val="20c-Pension Capitalization %"/>
      <sheetName val="23a-OPEB &amp; Post Employ Recon"/>
      <sheetName val="23b1 OPEB Book Acctg"/>
      <sheetName val="24a Bonus paid by 3-15-15"/>
      <sheetName val="25 CMEP"/>
      <sheetName val="26 Stk Summary 2014"/>
      <sheetName val="26b_Stock Comp Adj Summary 2013"/>
      <sheetName val="28 Env Pmts EP"/>
      <sheetName val="32a-Deferred Gas (Acct 191)"/>
      <sheetName val="34b - Prop Tax Econ Perf CY"/>
      <sheetName val=" #16 234 SLT WV"/>
      <sheetName val="36e - Hedging"/>
      <sheetName val="36e - Hedging - 2014"/>
      <sheetName val="12 -14 Non Juris Hedge"/>
      <sheetName val="36e-Reg Asset &amp; Liab - Hedge na"/>
      <sheetName val="37 - CIAC 2014"/>
      <sheetName val="38-Cust Advance Summary"/>
      <sheetName val="38a-Cust Adv Activity Offsets"/>
      <sheetName val="38 - Cust Adv Drilldown"/>
      <sheetName val="43-M&amp;E"/>
      <sheetName val="44-Lobbying"/>
      <sheetName val="44- Lobbying dues 2014"/>
      <sheetName val="44- Consultant 2014"/>
      <sheetName val="44a-Lobbying Detail na"/>
      <sheetName val="47 CGV Autos 2014"/>
      <sheetName val="Table-Autos (Non Electric) 2014"/>
      <sheetName val="Table-Trucks &amp; Vans 2014"/>
      <sheetName val="47b na"/>
      <sheetName val="47a-Leased Auto Inclusion na"/>
      <sheetName val="47 Auto yr 2013"/>
      <sheetName val="48 ESPP"/>
      <sheetName val="57a - Rate Refunds"/>
      <sheetName val="57a1 "/>
      <sheetName val="Tax Reclass Entries Bal Sht na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2">
          <cell r="E182">
            <v>4380.6499999999996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39"/>
  <sheetViews>
    <sheetView tabSelected="1" workbookViewId="0">
      <selection activeCell="I17" sqref="I17"/>
    </sheetView>
  </sheetViews>
  <sheetFormatPr defaultColWidth="8.28515625" defaultRowHeight="12.75" x14ac:dyDescent="0.2"/>
  <cols>
    <col min="1" max="1" width="5.28515625" style="4" customWidth="1"/>
    <col min="2" max="2" width="99.28515625" style="4" customWidth="1"/>
    <col min="3" max="3" width="2.5703125" style="4" customWidth="1"/>
    <col min="4" max="4" width="15.42578125" style="4" bestFit="1" customWidth="1"/>
    <col min="5" max="5" width="2.5703125" style="4" customWidth="1"/>
    <col min="6" max="6" width="17.42578125" style="4" bestFit="1" customWidth="1"/>
    <col min="7" max="7" width="11.42578125" style="4" bestFit="1" customWidth="1"/>
    <col min="8" max="8" width="8.28515625" style="4"/>
    <col min="9" max="9" width="8.7109375" style="4" bestFit="1" customWidth="1"/>
    <col min="10" max="16384" width="8.28515625" style="4"/>
  </cols>
  <sheetData>
    <row r="1" spans="1:11" x14ac:dyDescent="0.2">
      <c r="A1" s="1" t="str">
        <f>'INPUT Inflation Factor'!A1</f>
        <v>COLUMBIA GAS OF KENTUCKY, INC.</v>
      </c>
      <c r="B1" s="2"/>
      <c r="C1" s="2"/>
      <c r="D1" s="3"/>
      <c r="E1" s="3"/>
      <c r="F1" s="63" t="s">
        <v>681</v>
      </c>
    </row>
    <row r="2" spans="1:11" x14ac:dyDescent="0.2">
      <c r="A2" s="24" t="str">
        <f>+INPUT!A1</f>
        <v>CASE NO. 2021-000XXX</v>
      </c>
      <c r="B2" s="2"/>
      <c r="C2" s="2"/>
      <c r="D2" s="3"/>
      <c r="E2" s="3"/>
      <c r="F2" s="63" t="s">
        <v>0</v>
      </c>
    </row>
    <row r="3" spans="1:11" ht="13.35" customHeight="1" x14ac:dyDescent="0.2">
      <c r="A3" s="24" t="str">
        <f>+INPUT!A2</f>
        <v>FOR THE TWELVE MONTHS ENDED DECEMBER 31, 2020</v>
      </c>
      <c r="B3" s="2"/>
      <c r="C3" s="2"/>
      <c r="D3" s="329" t="s">
        <v>1</v>
      </c>
      <c r="E3" s="329"/>
      <c r="F3" s="329"/>
    </row>
    <row r="4" spans="1:11" x14ac:dyDescent="0.2">
      <c r="A4" s="5" t="s">
        <v>711</v>
      </c>
      <c r="B4" s="6"/>
      <c r="C4" s="2"/>
      <c r="D4" s="3"/>
      <c r="E4" s="3"/>
      <c r="F4" s="63" t="str">
        <f>INPUT!C3</f>
        <v>GORE</v>
      </c>
    </row>
    <row r="5" spans="1:11" x14ac:dyDescent="0.2">
      <c r="B5" s="7"/>
      <c r="C5" s="7"/>
    </row>
    <row r="6" spans="1:11" x14ac:dyDescent="0.2">
      <c r="A6" s="8"/>
      <c r="B6" s="8"/>
      <c r="C6" s="8"/>
      <c r="D6" s="8"/>
      <c r="E6" s="8"/>
      <c r="F6" s="8"/>
    </row>
    <row r="7" spans="1:11" x14ac:dyDescent="0.2">
      <c r="A7" s="6" t="s">
        <v>2</v>
      </c>
      <c r="D7" s="6" t="s">
        <v>3</v>
      </c>
      <c r="H7" s="9"/>
      <c r="I7" s="9"/>
      <c r="J7" s="9"/>
      <c r="K7" s="9"/>
    </row>
    <row r="8" spans="1:11" x14ac:dyDescent="0.2">
      <c r="A8" s="10" t="s">
        <v>4</v>
      </c>
      <c r="B8" s="11" t="s">
        <v>5</v>
      </c>
      <c r="C8" s="11"/>
      <c r="D8" s="10" t="s">
        <v>6</v>
      </c>
      <c r="E8" s="11"/>
      <c r="F8" s="10" t="s">
        <v>7</v>
      </c>
      <c r="H8" s="9"/>
      <c r="I8" s="9"/>
      <c r="J8" s="9"/>
      <c r="K8" s="9"/>
    </row>
    <row r="9" spans="1:11" x14ac:dyDescent="0.2">
      <c r="F9" s="12" t="s">
        <v>8</v>
      </c>
      <c r="H9" s="9"/>
      <c r="I9" s="9"/>
      <c r="J9" s="9"/>
      <c r="K9" s="9"/>
    </row>
    <row r="10" spans="1:11" ht="25.5" x14ac:dyDescent="0.2">
      <c r="A10" s="6"/>
      <c r="B10" s="13" t="s">
        <v>9</v>
      </c>
      <c r="C10" s="13"/>
      <c r="F10" s="6"/>
      <c r="H10" s="9"/>
      <c r="I10" s="9"/>
      <c r="J10" s="9"/>
      <c r="K10" s="9"/>
    </row>
    <row r="11" spans="1:11" x14ac:dyDescent="0.2">
      <c r="A11" s="6"/>
      <c r="H11" s="9"/>
      <c r="I11" s="9"/>
      <c r="J11" s="9"/>
      <c r="K11" s="9"/>
    </row>
    <row r="12" spans="1:11" x14ac:dyDescent="0.2">
      <c r="A12" s="6">
        <v>1</v>
      </c>
      <c r="B12" s="4" t="s">
        <v>712</v>
      </c>
      <c r="D12" s="14" t="s">
        <v>685</v>
      </c>
      <c r="F12" s="15">
        <f>-'WPC-3.--f'!T54-'WPC-3.--h'!Q652</f>
        <v>-2975.5030524000003</v>
      </c>
      <c r="H12" s="9"/>
      <c r="I12" s="9"/>
      <c r="J12" s="9"/>
      <c r="K12" s="9"/>
    </row>
    <row r="13" spans="1:11" x14ac:dyDescent="0.2">
      <c r="A13" s="6"/>
      <c r="H13" s="9"/>
      <c r="I13" s="9"/>
      <c r="J13" s="9"/>
      <c r="K13" s="9"/>
    </row>
    <row r="14" spans="1:11" x14ac:dyDescent="0.2">
      <c r="A14" s="6">
        <f>+A12+1</f>
        <v>2</v>
      </c>
      <c r="B14" s="4" t="s">
        <v>713</v>
      </c>
      <c r="D14" s="14" t="s">
        <v>682</v>
      </c>
      <c r="F14" s="16">
        <f>-'WPC-3.--c'!Q38</f>
        <v>0</v>
      </c>
      <c r="H14" s="17"/>
      <c r="I14" s="17"/>
      <c r="J14" s="17"/>
      <c r="K14" s="9"/>
    </row>
    <row r="15" spans="1:11" x14ac:dyDescent="0.2">
      <c r="A15" s="6"/>
      <c r="D15" s="18"/>
      <c r="H15" s="9"/>
      <c r="I15" s="9"/>
      <c r="J15" s="9"/>
      <c r="K15" s="9"/>
    </row>
    <row r="16" spans="1:11" x14ac:dyDescent="0.2">
      <c r="A16" s="6">
        <f>+A14+1</f>
        <v>3</v>
      </c>
      <c r="B16" s="4" t="s">
        <v>714</v>
      </c>
      <c r="D16" s="14" t="s">
        <v>683</v>
      </c>
      <c r="F16" s="16">
        <f>-'WPC-3.--d'!S28</f>
        <v>-44311.03</v>
      </c>
      <c r="H16" s="9"/>
      <c r="I16" s="9"/>
      <c r="J16" s="9"/>
      <c r="K16" s="9"/>
    </row>
    <row r="17" spans="1:19" x14ac:dyDescent="0.2">
      <c r="A17" s="6"/>
      <c r="D17" s="18"/>
      <c r="F17" s="19"/>
      <c r="H17" s="9"/>
      <c r="I17" s="9"/>
      <c r="J17" s="9"/>
      <c r="K17" s="9"/>
    </row>
    <row r="18" spans="1:19" x14ac:dyDescent="0.2">
      <c r="A18" s="300">
        <f>+A16+1</f>
        <v>4</v>
      </c>
      <c r="B18" s="18" t="s">
        <v>715</v>
      </c>
      <c r="C18" s="18"/>
      <c r="D18" s="14" t="s">
        <v>684</v>
      </c>
      <c r="E18" s="18"/>
      <c r="F18" s="273">
        <f>-'WPC-3.--e'!Q64</f>
        <v>-22494.42</v>
      </c>
      <c r="G18" s="18"/>
      <c r="H18" s="327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6"/>
      <c r="D19" s="1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18"/>
      <c r="S19" s="18"/>
    </row>
    <row r="20" spans="1:19" x14ac:dyDescent="0.2">
      <c r="A20" s="6">
        <f>A18+1</f>
        <v>5</v>
      </c>
      <c r="B20" s="4" t="s">
        <v>716</v>
      </c>
      <c r="D20" s="14" t="s">
        <v>685</v>
      </c>
      <c r="F20" s="16">
        <v>0</v>
      </c>
    </row>
    <row r="21" spans="1:19" x14ac:dyDescent="0.2">
      <c r="A21" s="6"/>
      <c r="F21" s="19"/>
    </row>
    <row r="22" spans="1:19" x14ac:dyDescent="0.2">
      <c r="A22" s="6">
        <f>+A20+1</f>
        <v>6</v>
      </c>
      <c r="B22" s="4" t="s">
        <v>717</v>
      </c>
      <c r="D22" s="14" t="s">
        <v>686</v>
      </c>
      <c r="F22" s="16">
        <f>-'WPC-3.--g'!Q44</f>
        <v>471.52</v>
      </c>
    </row>
    <row r="23" spans="1:19" x14ac:dyDescent="0.2">
      <c r="A23" s="6"/>
      <c r="F23" s="19"/>
    </row>
    <row r="24" spans="1:19" x14ac:dyDescent="0.2">
      <c r="A24" s="300">
        <f>+A22+1</f>
        <v>7</v>
      </c>
      <c r="B24" s="18" t="s">
        <v>718</v>
      </c>
      <c r="C24" s="18"/>
      <c r="D24" s="14" t="s">
        <v>687</v>
      </c>
      <c r="E24" s="18"/>
      <c r="F24" s="295">
        <f>-'WPC-3.--h'!Q653</f>
        <v>-1262.3599999999999</v>
      </c>
      <c r="H24" s="9"/>
      <c r="I24" s="9"/>
      <c r="J24" s="9"/>
      <c r="K24" s="9"/>
    </row>
    <row r="25" spans="1:19" x14ac:dyDescent="0.2">
      <c r="A25" s="6"/>
      <c r="H25" s="9"/>
      <c r="I25" s="9"/>
      <c r="J25" s="9"/>
      <c r="K25" s="9"/>
    </row>
    <row r="26" spans="1:19" x14ac:dyDescent="0.2">
      <c r="A26" s="6">
        <f>+A24+1</f>
        <v>8</v>
      </c>
      <c r="B26" s="4" t="s">
        <v>719</v>
      </c>
      <c r="D26" s="14" t="s">
        <v>688</v>
      </c>
      <c r="F26" s="273">
        <f>-'WPC-3.--i'!Q186</f>
        <v>-15066.010000000002</v>
      </c>
      <c r="H26" s="17"/>
      <c r="I26" s="17"/>
      <c r="J26" s="17"/>
      <c r="K26" s="9"/>
    </row>
    <row r="27" spans="1:19" x14ac:dyDescent="0.2">
      <c r="A27" s="6"/>
      <c r="D27" s="18"/>
      <c r="H27" s="9"/>
      <c r="I27" s="9"/>
      <c r="J27" s="9"/>
      <c r="K27" s="9"/>
    </row>
    <row r="28" spans="1:19" x14ac:dyDescent="0.2">
      <c r="A28" s="6">
        <f>+A26+1</f>
        <v>9</v>
      </c>
      <c r="B28" s="4" t="s">
        <v>720</v>
      </c>
      <c r="D28" s="14" t="s">
        <v>690</v>
      </c>
      <c r="F28" s="287">
        <f>-'WPC-3.--j'!Q76</f>
        <v>-31310.1930214616</v>
      </c>
    </row>
    <row r="29" spans="1:19" x14ac:dyDescent="0.2">
      <c r="A29" s="6"/>
      <c r="D29" s="6"/>
      <c r="F29" s="101"/>
    </row>
    <row r="30" spans="1:19" ht="13.5" thickBot="1" x14ac:dyDescent="0.25">
      <c r="A30" s="6">
        <f>+A28+1</f>
        <v>10</v>
      </c>
      <c r="B30" s="4" t="s">
        <v>721</v>
      </c>
      <c r="F30" s="20">
        <f>SUM(F12:F29)</f>
        <v>-116947.99607386161</v>
      </c>
      <c r="I30" s="19"/>
    </row>
    <row r="31" spans="1:19" ht="13.5" thickTop="1" x14ac:dyDescent="0.2"/>
    <row r="32" spans="1:19" ht="13.5" thickBot="1" x14ac:dyDescent="0.25">
      <c r="F32" s="102" t="s">
        <v>32</v>
      </c>
      <c r="G32" s="22"/>
    </row>
    <row r="33" spans="4:7" ht="13.5" thickBot="1" x14ac:dyDescent="0.25">
      <c r="D33" s="103" t="s">
        <v>77</v>
      </c>
      <c r="F33" s="104">
        <f>+F30+'WPC-3.--c'!Q43+'WPC-3.--d'!Q32+'WPC-3.--f'!Q61+'WPC-3.--g'!Q44+'WPC-3.--h'!Q654+'WPC-3.--i'!Q186+'WPC-3.--j'!Q74+'WPC-3.--e'!Q66</f>
        <v>6.9475999844144098E-3</v>
      </c>
      <c r="G33" s="18"/>
    </row>
    <row r="34" spans="4:7" x14ac:dyDescent="0.2">
      <c r="G34" s="18"/>
    </row>
    <row r="35" spans="4:7" x14ac:dyDescent="0.2">
      <c r="F35" s="21"/>
    </row>
    <row r="36" spans="4:7" x14ac:dyDescent="0.2">
      <c r="F36" s="23"/>
    </row>
    <row r="37" spans="4:7" x14ac:dyDescent="0.2">
      <c r="F37" s="21"/>
      <c r="G37" s="21"/>
    </row>
    <row r="38" spans="4:7" x14ac:dyDescent="0.2">
      <c r="F38" s="21"/>
    </row>
    <row r="39" spans="4:7" x14ac:dyDescent="0.2">
      <c r="F39" s="23"/>
    </row>
  </sheetData>
  <mergeCells count="1">
    <mergeCell ref="D3:F3"/>
  </mergeCells>
  <pageMargins left="0.75" right="0.75" top="1" bottom="1" header="0.5" footer="0.5"/>
  <pageSetup scale="6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Q24"/>
  <sheetViews>
    <sheetView zoomScaleNormal="100" workbookViewId="0">
      <selection activeCell="E33" sqref="E33"/>
    </sheetView>
  </sheetViews>
  <sheetFormatPr defaultColWidth="9.28515625" defaultRowHeight="12" x14ac:dyDescent="0.2"/>
  <cols>
    <col min="1" max="1" width="7.5703125" style="42" customWidth="1"/>
    <col min="2" max="2" width="2.42578125" style="42" customWidth="1"/>
    <col min="3" max="3" width="15.5703125" style="42" bestFit="1" customWidth="1"/>
    <col min="4" max="4" width="1.28515625" style="42" customWidth="1"/>
    <col min="5" max="5" width="52" style="42" bestFit="1" customWidth="1"/>
    <col min="6" max="6" width="2.7109375" style="42" customWidth="1"/>
    <col min="7" max="7" width="40.5703125" style="42" bestFit="1" customWidth="1"/>
    <col min="8" max="8" width="2.7109375" style="42" customWidth="1"/>
    <col min="9" max="9" width="32.7109375" style="42" bestFit="1" customWidth="1"/>
    <col min="10" max="10" width="2.7109375" style="42" customWidth="1"/>
    <col min="11" max="11" width="27.5703125" style="42" bestFit="1" customWidth="1"/>
    <col min="12" max="12" width="1.5703125" style="42" customWidth="1"/>
    <col min="13" max="13" width="14.7109375" style="42" customWidth="1"/>
    <col min="14" max="14" width="2.42578125" style="42" customWidth="1"/>
    <col min="15" max="15" width="10.42578125" style="42" bestFit="1" customWidth="1"/>
    <col min="16" max="16384" width="9.28515625" style="42"/>
  </cols>
  <sheetData>
    <row r="1" spans="1:17" x14ac:dyDescent="0.2">
      <c r="A1" s="135" t="s">
        <v>710</v>
      </c>
      <c r="B1" s="136"/>
      <c r="C1" s="136"/>
      <c r="E1" s="40" t="s">
        <v>51</v>
      </c>
    </row>
    <row r="2" spans="1:17" x14ac:dyDescent="0.2">
      <c r="A2" s="137" t="s">
        <v>707</v>
      </c>
      <c r="B2" s="137"/>
      <c r="C2" s="137"/>
    </row>
    <row r="3" spans="1:17" x14ac:dyDescent="0.2">
      <c r="A3" s="42" t="s">
        <v>52</v>
      </c>
      <c r="C3" s="137" t="s">
        <v>708</v>
      </c>
      <c r="D3" s="137"/>
    </row>
    <row r="4" spans="1:17" x14ac:dyDescent="0.2">
      <c r="A4" s="137"/>
      <c r="B4" s="137"/>
      <c r="C4" s="137"/>
    </row>
    <row r="5" spans="1:17" ht="27" customHeight="1" x14ac:dyDescent="0.2">
      <c r="A5" s="138" t="s">
        <v>29</v>
      </c>
      <c r="C5" s="139"/>
      <c r="E5" s="140" t="s">
        <v>53</v>
      </c>
      <c r="G5" s="140" t="s">
        <v>54</v>
      </c>
      <c r="I5" s="140" t="s">
        <v>55</v>
      </c>
      <c r="K5" s="141" t="s">
        <v>56</v>
      </c>
      <c r="M5" s="138" t="s">
        <v>57</v>
      </c>
      <c r="N5" s="142"/>
      <c r="O5" s="142" t="s">
        <v>58</v>
      </c>
      <c r="P5" s="142" t="s">
        <v>59</v>
      </c>
      <c r="Q5" s="142" t="s">
        <v>60</v>
      </c>
    </row>
    <row r="6" spans="1:17" ht="27" customHeight="1" x14ac:dyDescent="0.2">
      <c r="A6" s="138"/>
      <c r="B6" s="39" t="s">
        <v>902</v>
      </c>
      <c r="C6" s="139"/>
      <c r="E6" s="140"/>
      <c r="G6" s="140"/>
      <c r="I6" s="140"/>
      <c r="K6" s="141"/>
      <c r="M6" s="138"/>
      <c r="N6" s="142"/>
      <c r="O6" s="142"/>
      <c r="P6" s="142"/>
      <c r="Q6" s="142"/>
    </row>
    <row r="7" spans="1:17" x14ac:dyDescent="0.2">
      <c r="A7" s="139">
        <v>1</v>
      </c>
      <c r="C7" s="139" t="s">
        <v>704</v>
      </c>
      <c r="E7" s="148" t="s">
        <v>903</v>
      </c>
      <c r="G7" s="139" t="s">
        <v>680</v>
      </c>
      <c r="I7" s="139" t="s">
        <v>111</v>
      </c>
      <c r="K7" s="141"/>
      <c r="N7" s="142"/>
      <c r="O7" s="142"/>
      <c r="P7" s="178">
        <v>2.9700000000000001E-2</v>
      </c>
      <c r="Q7" s="142"/>
    </row>
    <row r="8" spans="1:17" s="144" customFormat="1" x14ac:dyDescent="0.2">
      <c r="A8" s="143"/>
      <c r="B8" s="39" t="s">
        <v>61</v>
      </c>
      <c r="C8" s="143"/>
      <c r="G8" s="143"/>
      <c r="M8" s="145"/>
      <c r="N8" s="145"/>
      <c r="O8" s="145"/>
      <c r="P8" s="146"/>
    </row>
    <row r="9" spans="1:17" s="144" customFormat="1" x14ac:dyDescent="0.2">
      <c r="A9" s="139">
        <f>+A7+1</f>
        <v>2</v>
      </c>
      <c r="C9" s="143" t="s">
        <v>705</v>
      </c>
      <c r="E9" s="144" t="s">
        <v>62</v>
      </c>
      <c r="G9" s="143" t="s">
        <v>63</v>
      </c>
      <c r="I9" s="143" t="s">
        <v>64</v>
      </c>
      <c r="K9" s="147" t="s">
        <v>65</v>
      </c>
      <c r="M9" s="179">
        <v>100</v>
      </c>
      <c r="N9" s="145"/>
      <c r="O9" s="146"/>
      <c r="P9" s="146"/>
    </row>
    <row r="10" spans="1:17" s="144" customFormat="1" x14ac:dyDescent="0.2">
      <c r="A10" s="139">
        <f t="shared" ref="A10:A12" si="0">+A9+1</f>
        <v>3</v>
      </c>
      <c r="C10" s="143" t="s">
        <v>705</v>
      </c>
      <c r="E10" s="144" t="s">
        <v>62</v>
      </c>
      <c r="G10" s="143" t="s">
        <v>63</v>
      </c>
      <c r="I10" s="143" t="s">
        <v>64</v>
      </c>
      <c r="K10" s="147" t="s">
        <v>66</v>
      </c>
      <c r="M10" s="179">
        <v>100</v>
      </c>
      <c r="N10" s="145"/>
      <c r="O10" s="146"/>
      <c r="P10" s="146"/>
    </row>
    <row r="11" spans="1:17" s="144" customFormat="1" x14ac:dyDescent="0.2">
      <c r="A11" s="139">
        <f t="shared" si="0"/>
        <v>4</v>
      </c>
      <c r="C11" s="143" t="s">
        <v>705</v>
      </c>
      <c r="E11" s="144" t="s">
        <v>62</v>
      </c>
      <c r="G11" s="143" t="s">
        <v>63</v>
      </c>
      <c r="I11" s="143" t="s">
        <v>64</v>
      </c>
      <c r="K11" s="147" t="s">
        <v>67</v>
      </c>
      <c r="M11" s="179">
        <v>100</v>
      </c>
      <c r="N11" s="145"/>
      <c r="O11" s="146"/>
      <c r="P11" s="146"/>
    </row>
    <row r="12" spans="1:17" s="144" customFormat="1" x14ac:dyDescent="0.2">
      <c r="A12" s="139">
        <f t="shared" si="0"/>
        <v>5</v>
      </c>
      <c r="C12" s="143" t="s">
        <v>705</v>
      </c>
      <c r="E12" s="144" t="s">
        <v>62</v>
      </c>
      <c r="G12" s="143" t="s">
        <v>63</v>
      </c>
      <c r="I12" s="143" t="s">
        <v>64</v>
      </c>
      <c r="K12" s="147" t="s">
        <v>117</v>
      </c>
      <c r="M12" s="179">
        <v>0</v>
      </c>
      <c r="N12" s="145"/>
      <c r="O12" s="146"/>
      <c r="P12" s="146"/>
    </row>
    <row r="13" spans="1:17" x14ac:dyDescent="0.2">
      <c r="C13" s="139"/>
    </row>
    <row r="14" spans="1:17" x14ac:dyDescent="0.2">
      <c r="A14" s="139">
        <f>+A12+1</f>
        <v>6</v>
      </c>
      <c r="C14" s="139" t="s">
        <v>706</v>
      </c>
      <c r="E14" s="148" t="s">
        <v>110</v>
      </c>
      <c r="G14" s="139" t="s">
        <v>688</v>
      </c>
      <c r="I14" s="139" t="s">
        <v>111</v>
      </c>
      <c r="K14" s="141"/>
      <c r="N14" s="142"/>
      <c r="O14" s="142"/>
      <c r="P14" s="178">
        <v>2.5000000000000001E-2</v>
      </c>
      <c r="Q14" s="142"/>
    </row>
    <row r="16" spans="1:17" x14ac:dyDescent="0.2">
      <c r="C16" s="139"/>
    </row>
    <row r="17" spans="3:3" x14ac:dyDescent="0.2">
      <c r="C17" s="139"/>
    </row>
    <row r="18" spans="3:3" x14ac:dyDescent="0.2">
      <c r="C18" s="139"/>
    </row>
    <row r="19" spans="3:3" x14ac:dyDescent="0.2">
      <c r="C19" s="139"/>
    </row>
    <row r="20" spans="3:3" x14ac:dyDescent="0.2">
      <c r="C20" s="139"/>
    </row>
    <row r="21" spans="3:3" x14ac:dyDescent="0.2">
      <c r="C21" s="139"/>
    </row>
    <row r="22" spans="3:3" x14ac:dyDescent="0.2">
      <c r="C22" s="139"/>
    </row>
    <row r="23" spans="3:3" x14ac:dyDescent="0.2">
      <c r="C23" s="139"/>
    </row>
    <row r="24" spans="3:3" x14ac:dyDescent="0.2">
      <c r="C24" s="139"/>
    </row>
  </sheetData>
  <pageMargins left="0.75" right="0.75" top="1" bottom="1" header="0.5" footer="0.5"/>
  <pageSetup scale="37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G23"/>
  <sheetViews>
    <sheetView zoomScaleNormal="100" workbookViewId="0">
      <selection activeCell="N29" sqref="N29"/>
    </sheetView>
  </sheetViews>
  <sheetFormatPr defaultColWidth="9.28515625" defaultRowHeight="12.75" x14ac:dyDescent="0.2"/>
  <cols>
    <col min="1" max="1" width="4.42578125" style="149" bestFit="1" customWidth="1"/>
    <col min="2" max="2" width="1.7109375" style="149" customWidth="1"/>
    <col min="3" max="3" width="51.28515625" style="149" bestFit="1" customWidth="1"/>
    <col min="4" max="4" width="1.7109375" style="149" customWidth="1"/>
    <col min="5" max="5" width="9.28515625" style="149"/>
    <col min="6" max="6" width="10" style="149" bestFit="1" customWidth="1"/>
    <col min="7" max="16384" width="9.28515625" style="149"/>
  </cols>
  <sheetData>
    <row r="1" spans="1:7" x14ac:dyDescent="0.2">
      <c r="A1" s="148" t="s">
        <v>709</v>
      </c>
      <c r="B1" s="42"/>
      <c r="C1" s="42"/>
      <c r="D1" s="42"/>
      <c r="E1" s="42"/>
      <c r="F1" s="42" t="s">
        <v>69</v>
      </c>
    </row>
    <row r="2" spans="1:7" x14ac:dyDescent="0.2">
      <c r="A2" s="148" t="s">
        <v>10</v>
      </c>
      <c r="B2" s="42"/>
      <c r="C2" s="42"/>
      <c r="D2" s="42"/>
      <c r="E2" s="42"/>
      <c r="F2" s="42" t="s">
        <v>0</v>
      </c>
    </row>
    <row r="3" spans="1:7" x14ac:dyDescent="0.2">
      <c r="A3" s="148" t="s">
        <v>707</v>
      </c>
      <c r="B3" s="42"/>
      <c r="C3" s="42"/>
      <c r="D3" s="42"/>
      <c r="E3" s="42"/>
      <c r="F3" s="150" t="s">
        <v>1</v>
      </c>
    </row>
    <row r="4" spans="1:7" x14ac:dyDescent="0.2">
      <c r="A4" s="50" t="s">
        <v>70</v>
      </c>
      <c r="B4" s="42"/>
      <c r="C4" s="42"/>
      <c r="D4" s="42"/>
      <c r="E4" s="42"/>
      <c r="F4" s="151" t="str">
        <f>INPUT!C3</f>
        <v>GORE</v>
      </c>
    </row>
    <row r="5" spans="1:7" x14ac:dyDescent="0.2">
      <c r="A5" s="152"/>
      <c r="B5" s="152"/>
      <c r="C5" s="152"/>
      <c r="D5" s="152"/>
      <c r="E5" s="153"/>
    </row>
    <row r="6" spans="1:7" x14ac:dyDescent="0.2">
      <c r="A6" s="154"/>
      <c r="B6" s="154"/>
      <c r="C6" s="154"/>
      <c r="D6" s="154"/>
      <c r="E6" s="154"/>
      <c r="F6" s="155"/>
    </row>
    <row r="7" spans="1:7" s="157" customFormat="1" x14ac:dyDescent="0.2">
      <c r="A7" s="156" t="s">
        <v>42</v>
      </c>
      <c r="B7" s="156"/>
      <c r="C7" s="156"/>
      <c r="D7" s="156"/>
      <c r="E7" s="156"/>
      <c r="F7" s="156" t="s">
        <v>71</v>
      </c>
      <c r="G7" s="156"/>
    </row>
    <row r="8" spans="1:7" s="157" customFormat="1" x14ac:dyDescent="0.2">
      <c r="A8" s="156" t="s">
        <v>43</v>
      </c>
      <c r="B8" s="156"/>
      <c r="C8" s="156" t="s">
        <v>44</v>
      </c>
      <c r="D8" s="156"/>
      <c r="F8" s="156" t="s">
        <v>68</v>
      </c>
      <c r="G8" s="156"/>
    </row>
    <row r="9" spans="1:7" s="157" customFormat="1" x14ac:dyDescent="0.2">
      <c r="A9" s="158"/>
      <c r="B9" s="158"/>
      <c r="C9" s="158"/>
      <c r="D9" s="158"/>
      <c r="E9" s="155"/>
      <c r="F9" s="159" t="s">
        <v>72</v>
      </c>
      <c r="G9" s="156"/>
    </row>
    <row r="10" spans="1:7" x14ac:dyDescent="0.2">
      <c r="A10" s="152"/>
      <c r="B10" s="152"/>
      <c r="C10" s="152"/>
      <c r="D10" s="152"/>
    </row>
    <row r="11" spans="1:7" x14ac:dyDescent="0.2">
      <c r="F11" s="160"/>
    </row>
    <row r="12" spans="1:7" x14ac:dyDescent="0.2">
      <c r="A12" s="160">
        <v>1</v>
      </c>
      <c r="C12" s="161" t="s">
        <v>73</v>
      </c>
    </row>
    <row r="13" spans="1:7" x14ac:dyDescent="0.2">
      <c r="A13" s="160"/>
    </row>
    <row r="14" spans="1:7" ht="15.75" customHeight="1" x14ac:dyDescent="0.2">
      <c r="A14" s="160">
        <f>+A12+A12</f>
        <v>2</v>
      </c>
      <c r="C14" s="149" t="s">
        <v>770</v>
      </c>
      <c r="F14" s="162">
        <v>1.1361667610268809</v>
      </c>
    </row>
    <row r="15" spans="1:7" ht="12.75" customHeight="1" x14ac:dyDescent="0.2">
      <c r="A15" s="160">
        <f>+A14+1</f>
        <v>3</v>
      </c>
      <c r="C15" s="149" t="s">
        <v>771</v>
      </c>
      <c r="F15" s="163">
        <v>1.1840856747425874</v>
      </c>
    </row>
    <row r="16" spans="1:7" ht="12.75" customHeight="1" x14ac:dyDescent="0.2">
      <c r="A16" s="160">
        <f>+A15+1</f>
        <v>4</v>
      </c>
      <c r="C16" s="152" t="s">
        <v>74</v>
      </c>
      <c r="D16" s="152"/>
      <c r="F16" s="164">
        <f>ROUND(F15/F14,5)-1</f>
        <v>4.2180000000000106E-2</v>
      </c>
    </row>
    <row r="19" spans="1:5" ht="12.75" customHeight="1" x14ac:dyDescent="0.2">
      <c r="A19" s="160"/>
      <c r="E19" s="165"/>
    </row>
    <row r="20" spans="1:5" ht="12.75" customHeight="1" x14ac:dyDescent="0.2">
      <c r="A20" s="160"/>
      <c r="E20" s="165"/>
    </row>
    <row r="21" spans="1:5" x14ac:dyDescent="0.2">
      <c r="C21" s="149" t="s">
        <v>75</v>
      </c>
    </row>
    <row r="22" spans="1:5" x14ac:dyDescent="0.2">
      <c r="C22" s="149" t="s">
        <v>76</v>
      </c>
    </row>
    <row r="23" spans="1:5" x14ac:dyDescent="0.2">
      <c r="C23" s="149" t="s">
        <v>772</v>
      </c>
    </row>
  </sheetData>
  <printOptions horizontalCentered="1"/>
  <pageMargins left="0.7" right="0.7" top="0.75" bottom="0.75" header="0.3" footer="0.3"/>
  <pageSetup orientation="landscape" r:id="rId1"/>
  <headerFooter>
    <oddFooter>&amp;LNOTE: Totals may not sum or reconcile due to rounding.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238"/>
  <sheetViews>
    <sheetView zoomScaleNormal="100" zoomScaleSheetLayoutView="100" workbookViewId="0">
      <pane xSplit="3" ySplit="10" topLeftCell="D11" activePane="bottomRight" state="frozen"/>
      <selection activeCell="A2" sqref="A2"/>
      <selection pane="topRight" activeCell="A2" sqref="A2"/>
      <selection pane="bottomLeft" activeCell="A2" sqref="A2"/>
      <selection pane="bottomRight" activeCell="A38" sqref="A38"/>
    </sheetView>
  </sheetViews>
  <sheetFormatPr defaultColWidth="9.28515625" defaultRowHeight="11.25" x14ac:dyDescent="0.2"/>
  <cols>
    <col min="1" max="1" width="6" style="9" bestFit="1" customWidth="1"/>
    <col min="2" max="2" width="82" style="9" bestFit="1" customWidth="1"/>
    <col min="3" max="3" width="9.7109375" style="9" customWidth="1"/>
    <col min="4" max="4" width="12.28515625" style="9" customWidth="1"/>
    <col min="5" max="16" width="9.28515625" style="9"/>
    <col min="17" max="17" width="21.42578125" style="9" bestFit="1" customWidth="1"/>
    <col min="18" max="18" width="10" style="9" customWidth="1"/>
    <col min="19" max="19" width="3.5703125" style="105" customWidth="1"/>
    <col min="20" max="20" width="17.28515625" style="9" bestFit="1" customWidth="1"/>
    <col min="21" max="21" width="13.28515625" style="9" customWidth="1"/>
    <col min="22" max="16384" width="9.28515625" style="9"/>
  </cols>
  <sheetData>
    <row r="1" spans="1:21" ht="12" customHeight="1" x14ac:dyDescent="0.2">
      <c r="A1" s="1" t="str">
        <f>'INPUT Inflation Factor'!A1</f>
        <v>COLUMBIA GAS OF KENTUCKY, INC.</v>
      </c>
      <c r="B1" s="64"/>
      <c r="C1" s="64"/>
      <c r="D1" s="64"/>
      <c r="E1" s="64"/>
      <c r="G1" s="3"/>
      <c r="H1" s="3"/>
      <c r="I1" s="64"/>
      <c r="J1" s="64"/>
      <c r="K1" s="64"/>
      <c r="L1" s="64"/>
      <c r="M1" s="64"/>
      <c r="N1" s="64"/>
      <c r="Q1" s="63" t="s">
        <v>682</v>
      </c>
      <c r="R1" s="63"/>
    </row>
    <row r="2" spans="1:21" ht="11.65" customHeight="1" x14ac:dyDescent="0.2">
      <c r="A2" s="24" t="str">
        <f>+INPUT!A1</f>
        <v>CASE NO. 2021-000XXX</v>
      </c>
      <c r="B2" s="65"/>
      <c r="C2" s="65"/>
      <c r="D2" s="65"/>
      <c r="E2" s="65"/>
      <c r="G2" s="3"/>
      <c r="H2" s="3"/>
      <c r="I2" s="65"/>
      <c r="J2" s="65"/>
      <c r="K2" s="65"/>
      <c r="L2" s="65"/>
      <c r="M2" s="65"/>
      <c r="N2" s="65"/>
      <c r="Q2" s="63" t="s">
        <v>0</v>
      </c>
      <c r="R2" s="63"/>
    </row>
    <row r="3" spans="1:21" ht="12" customHeight="1" x14ac:dyDescent="0.2">
      <c r="A3" s="24" t="str">
        <f>+INPUT!A2</f>
        <v>FOR THE TWELVE MONTHS ENDED DECEMBER 31, 2020</v>
      </c>
      <c r="B3" s="66"/>
      <c r="C3" s="66"/>
      <c r="D3" s="66"/>
      <c r="E3" s="66"/>
      <c r="G3" s="79"/>
      <c r="H3" s="79"/>
      <c r="I3" s="66"/>
      <c r="J3" s="66"/>
      <c r="K3" s="66"/>
      <c r="L3" s="66"/>
      <c r="M3" s="66"/>
      <c r="N3" s="66"/>
      <c r="Q3" s="168" t="s">
        <v>11</v>
      </c>
      <c r="R3" s="168"/>
    </row>
    <row r="4" spans="1:21" ht="12" x14ac:dyDescent="0.2">
      <c r="A4" s="28" t="s">
        <v>722</v>
      </c>
      <c r="B4" s="69"/>
      <c r="C4" s="69"/>
      <c r="D4" s="69"/>
      <c r="E4" s="69"/>
      <c r="G4" s="3"/>
      <c r="H4" s="3"/>
      <c r="I4" s="69"/>
      <c r="J4" s="69"/>
      <c r="K4" s="69"/>
      <c r="L4" s="69"/>
      <c r="M4" s="69"/>
      <c r="N4" s="69"/>
      <c r="Q4" s="63" t="str">
        <f>INPUT!C3</f>
        <v>GORE</v>
      </c>
      <c r="R4" s="63"/>
    </row>
    <row r="5" spans="1:21" ht="12.75" customHeight="1" x14ac:dyDescent="0.2">
      <c r="A5" s="106"/>
      <c r="B5" s="107"/>
      <c r="C5" s="108"/>
      <c r="D5" s="108"/>
    </row>
    <row r="6" spans="1:21" ht="12.75" customHeight="1" x14ac:dyDescent="0.2">
      <c r="A6" s="109"/>
      <c r="B6" s="110"/>
      <c r="C6" s="110"/>
      <c r="D6" s="110"/>
      <c r="E6" s="330" t="s">
        <v>773</v>
      </c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2"/>
      <c r="S6" s="113"/>
      <c r="T6" s="111" t="s">
        <v>33</v>
      </c>
      <c r="U6" s="112"/>
    </row>
    <row r="7" spans="1:21" s="3" customFormat="1" ht="60" x14ac:dyDescent="0.2">
      <c r="A7" s="31" t="s">
        <v>12</v>
      </c>
      <c r="B7" s="84" t="s">
        <v>109</v>
      </c>
      <c r="C7" s="31" t="s">
        <v>161</v>
      </c>
      <c r="D7" s="31" t="s">
        <v>160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2" t="s">
        <v>18</v>
      </c>
      <c r="K7" s="32" t="s">
        <v>19</v>
      </c>
      <c r="L7" s="32" t="s">
        <v>20</v>
      </c>
      <c r="M7" s="32" t="s">
        <v>21</v>
      </c>
      <c r="N7" s="32" t="s">
        <v>22</v>
      </c>
      <c r="O7" s="32" t="s">
        <v>27</v>
      </c>
      <c r="P7" s="32" t="s">
        <v>23</v>
      </c>
      <c r="Q7" s="177" t="s">
        <v>94</v>
      </c>
      <c r="R7" s="177" t="s">
        <v>192</v>
      </c>
      <c r="S7" s="113"/>
      <c r="T7" s="33" t="s">
        <v>788</v>
      </c>
      <c r="U7" s="61"/>
    </row>
    <row r="8" spans="1:21" s="3" customFormat="1" ht="12" x14ac:dyDescent="0.2">
      <c r="A8" s="133"/>
      <c r="B8" s="87" t="s">
        <v>253</v>
      </c>
      <c r="C8" s="87" t="s">
        <v>254</v>
      </c>
      <c r="D8" s="87" t="s">
        <v>255</v>
      </c>
      <c r="E8" s="87" t="s">
        <v>256</v>
      </c>
      <c r="F8" s="87" t="s">
        <v>257</v>
      </c>
      <c r="G8" s="87" t="s">
        <v>258</v>
      </c>
      <c r="H8" s="87" t="s">
        <v>259</v>
      </c>
      <c r="I8" s="87" t="s">
        <v>260</v>
      </c>
      <c r="J8" s="87" t="s">
        <v>261</v>
      </c>
      <c r="K8" s="87" t="s">
        <v>262</v>
      </c>
      <c r="L8" s="87" t="s">
        <v>263</v>
      </c>
      <c r="M8" s="87" t="s">
        <v>264</v>
      </c>
      <c r="N8" s="87" t="s">
        <v>265</v>
      </c>
      <c r="O8" s="87" t="s">
        <v>266</v>
      </c>
      <c r="P8" s="87" t="s">
        <v>267</v>
      </c>
      <c r="Q8" s="87" t="s">
        <v>268</v>
      </c>
      <c r="S8" s="113"/>
      <c r="T8" s="34"/>
    </row>
    <row r="9" spans="1:21" s="3" customFormat="1" ht="12" x14ac:dyDescent="0.2">
      <c r="A9" s="133"/>
      <c r="B9" s="87"/>
      <c r="C9" s="133"/>
      <c r="D9" s="133"/>
      <c r="E9" s="36" t="s">
        <v>87</v>
      </c>
      <c r="F9" s="36" t="s">
        <v>87</v>
      </c>
      <c r="G9" s="36" t="s">
        <v>87</v>
      </c>
      <c r="H9" s="36" t="s">
        <v>87</v>
      </c>
      <c r="I9" s="36" t="s">
        <v>87</v>
      </c>
      <c r="J9" s="36" t="s">
        <v>87</v>
      </c>
      <c r="K9" s="36" t="s">
        <v>87</v>
      </c>
      <c r="L9" s="36" t="s">
        <v>87</v>
      </c>
      <c r="M9" s="36" t="s">
        <v>87</v>
      </c>
      <c r="N9" s="36" t="s">
        <v>87</v>
      </c>
      <c r="O9" s="36" t="s">
        <v>87</v>
      </c>
      <c r="P9" s="36" t="s">
        <v>87</v>
      </c>
      <c r="Q9" s="34"/>
      <c r="R9" s="34"/>
      <c r="S9" s="113"/>
      <c r="U9" s="61"/>
    </row>
    <row r="10" spans="1:21" s="3" customFormat="1" ht="12" x14ac:dyDescent="0.2">
      <c r="A10" s="36"/>
      <c r="B10" s="28"/>
      <c r="C10" s="28"/>
      <c r="D10" s="28"/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7" t="s">
        <v>8</v>
      </c>
      <c r="L10" s="37" t="s">
        <v>8</v>
      </c>
      <c r="M10" s="37" t="s">
        <v>8</v>
      </c>
      <c r="N10" s="37" t="s">
        <v>8</v>
      </c>
      <c r="O10" s="37" t="s">
        <v>8</v>
      </c>
      <c r="P10" s="37" t="s">
        <v>8</v>
      </c>
      <c r="Q10" s="37" t="s">
        <v>8</v>
      </c>
      <c r="R10" s="37" t="s">
        <v>8</v>
      </c>
      <c r="S10" s="115"/>
      <c r="T10" s="37" t="s">
        <v>8</v>
      </c>
      <c r="U10" s="61"/>
    </row>
    <row r="11" spans="1:21" s="47" customFormat="1" ht="12" x14ac:dyDescent="0.2">
      <c r="A11" s="114"/>
      <c r="B11" s="39" t="s">
        <v>726</v>
      </c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15"/>
    </row>
    <row r="12" spans="1:21" s="47" customFormat="1" ht="12" x14ac:dyDescent="0.2">
      <c r="A12" s="114"/>
      <c r="B12" s="171" t="s">
        <v>79</v>
      </c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15"/>
    </row>
    <row r="13" spans="1:21" s="47" customFormat="1" ht="12" x14ac:dyDescent="0.2">
      <c r="A13" s="38">
        <f>+A11+1</f>
        <v>1</v>
      </c>
      <c r="B13" s="203" t="s">
        <v>26</v>
      </c>
      <c r="C13" s="76">
        <v>908</v>
      </c>
      <c r="D13" s="76" t="s">
        <v>159</v>
      </c>
      <c r="E13" s="116">
        <v>742.29</v>
      </c>
      <c r="F13" s="116">
        <v>725.88</v>
      </c>
      <c r="G13" s="116">
        <v>717.59</v>
      </c>
      <c r="H13" s="116">
        <v>1318.16</v>
      </c>
      <c r="I13" s="116">
        <v>1171.46</v>
      </c>
      <c r="J13" s="117">
        <v>1132.76</v>
      </c>
      <c r="K13" s="117">
        <v>1141.5999999999999</v>
      </c>
      <c r="L13" s="117">
        <v>46.59</v>
      </c>
      <c r="M13" s="117">
        <v>-21.44</v>
      </c>
      <c r="N13" s="117">
        <v>0</v>
      </c>
      <c r="O13" s="117">
        <v>11.29</v>
      </c>
      <c r="P13" s="117">
        <v>-0.97</v>
      </c>
      <c r="Q13" s="46">
        <f>SUM(E13:P13)</f>
        <v>6985.21</v>
      </c>
      <c r="R13" s="46"/>
      <c r="S13" s="115"/>
      <c r="T13" s="199">
        <v>0</v>
      </c>
    </row>
    <row r="14" spans="1:21" s="47" customFormat="1" ht="12" x14ac:dyDescent="0.2">
      <c r="A14" s="38">
        <f>A13+1</f>
        <v>2</v>
      </c>
      <c r="B14" s="203" t="s">
        <v>35</v>
      </c>
      <c r="C14" s="76">
        <v>908</v>
      </c>
      <c r="D14" s="76" t="s">
        <v>159</v>
      </c>
      <c r="E14" s="116">
        <v>140.59</v>
      </c>
      <c r="F14" s="116">
        <v>107.73</v>
      </c>
      <c r="G14" s="116">
        <v>89.75</v>
      </c>
      <c r="H14" s="116">
        <v>1045.01</v>
      </c>
      <c r="I14" s="116">
        <v>217.27</v>
      </c>
      <c r="J14" s="117">
        <v>178.52</v>
      </c>
      <c r="K14" s="117">
        <v>221.38</v>
      </c>
      <c r="L14" s="117">
        <v>5.42</v>
      </c>
      <c r="M14" s="117">
        <v>-1.92</v>
      </c>
      <c r="N14" s="117">
        <v>0</v>
      </c>
      <c r="O14" s="117">
        <v>3.16</v>
      </c>
      <c r="P14" s="117">
        <v>0.44</v>
      </c>
      <c r="Q14" s="46">
        <f t="shared" ref="Q14" si="0">SUM(E14:P14)</f>
        <v>2007.3500000000001</v>
      </c>
      <c r="R14" s="46"/>
      <c r="S14" s="115"/>
      <c r="T14" s="199">
        <v>0</v>
      </c>
    </row>
    <row r="15" spans="1:21" s="47" customFormat="1" ht="12" x14ac:dyDescent="0.2">
      <c r="A15" s="38">
        <f>A14+1</f>
        <v>3</v>
      </c>
      <c r="B15" s="172" t="s">
        <v>82</v>
      </c>
      <c r="C15" s="76"/>
      <c r="D15" s="76"/>
      <c r="E15" s="173">
        <f>SUM(E13:E14)</f>
        <v>882.88</v>
      </c>
      <c r="F15" s="173">
        <f>SUM(F13:F14)</f>
        <v>833.61</v>
      </c>
      <c r="G15" s="173">
        <f>SUM(G13:G14)</f>
        <v>807.34</v>
      </c>
      <c r="H15" s="173">
        <f t="shared" ref="H15:P15" si="1">SUM(H13:H14)</f>
        <v>2363.17</v>
      </c>
      <c r="I15" s="173">
        <f t="shared" si="1"/>
        <v>1388.73</v>
      </c>
      <c r="J15" s="173">
        <f t="shared" si="1"/>
        <v>1311.28</v>
      </c>
      <c r="K15" s="173">
        <f t="shared" si="1"/>
        <v>1362.98</v>
      </c>
      <c r="L15" s="173">
        <f t="shared" si="1"/>
        <v>52.010000000000005</v>
      </c>
      <c r="M15" s="173">
        <f t="shared" si="1"/>
        <v>-23.36</v>
      </c>
      <c r="N15" s="173">
        <f t="shared" si="1"/>
        <v>0</v>
      </c>
      <c r="O15" s="173">
        <f t="shared" si="1"/>
        <v>14.45</v>
      </c>
      <c r="P15" s="173">
        <f t="shared" si="1"/>
        <v>-0.53</v>
      </c>
      <c r="Q15" s="173">
        <f>SUM(Q13:Q14)</f>
        <v>8992.56</v>
      </c>
      <c r="R15" s="45"/>
      <c r="S15" s="115"/>
      <c r="T15" s="57"/>
    </row>
    <row r="16" spans="1:21" s="47" customFormat="1" ht="12" x14ac:dyDescent="0.2">
      <c r="A16" s="38"/>
      <c r="B16" s="172"/>
      <c r="C16" s="76"/>
      <c r="D16" s="76"/>
      <c r="E16" s="116"/>
      <c r="F16" s="116"/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46"/>
      <c r="R16" s="46"/>
      <c r="S16" s="115"/>
      <c r="T16" s="57"/>
    </row>
    <row r="17" spans="1:20" s="47" customFormat="1" ht="12" x14ac:dyDescent="0.2">
      <c r="A17" s="114"/>
      <c r="B17" s="171" t="s">
        <v>786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15"/>
    </row>
    <row r="18" spans="1:20" s="47" customFormat="1" ht="12" x14ac:dyDescent="0.2">
      <c r="A18" s="38">
        <f>A15+1</f>
        <v>4</v>
      </c>
      <c r="B18" s="203" t="s">
        <v>785</v>
      </c>
      <c r="C18" s="76">
        <v>909</v>
      </c>
      <c r="D18" s="76" t="s">
        <v>159</v>
      </c>
      <c r="E18" s="116">
        <v>0</v>
      </c>
      <c r="F18" s="116">
        <v>2300.5100000000002</v>
      </c>
      <c r="G18" s="116">
        <v>0</v>
      </c>
      <c r="H18" s="116">
        <v>0</v>
      </c>
      <c r="I18" s="116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46">
        <f>SUM(E18:P18)</f>
        <v>2300.5100000000002</v>
      </c>
      <c r="R18" s="46"/>
      <c r="S18" s="115"/>
      <c r="T18" s="199">
        <v>0</v>
      </c>
    </row>
    <row r="19" spans="1:20" s="47" customFormat="1" ht="12" x14ac:dyDescent="0.2">
      <c r="A19" s="38">
        <f>A18+1</f>
        <v>5</v>
      </c>
      <c r="B19" s="172" t="s">
        <v>787</v>
      </c>
      <c r="C19" s="76"/>
      <c r="D19" s="76"/>
      <c r="E19" s="173">
        <f t="shared" ref="E19:Q19" si="2">SUM(E18:E18)</f>
        <v>0</v>
      </c>
      <c r="F19" s="173">
        <f t="shared" si="2"/>
        <v>2300.5100000000002</v>
      </c>
      <c r="G19" s="173">
        <f t="shared" si="2"/>
        <v>0</v>
      </c>
      <c r="H19" s="173">
        <f t="shared" si="2"/>
        <v>0</v>
      </c>
      <c r="I19" s="173">
        <f t="shared" si="2"/>
        <v>0</v>
      </c>
      <c r="J19" s="173">
        <f t="shared" si="2"/>
        <v>0</v>
      </c>
      <c r="K19" s="173">
        <f t="shared" si="2"/>
        <v>0</v>
      </c>
      <c r="L19" s="173">
        <f t="shared" si="2"/>
        <v>0</v>
      </c>
      <c r="M19" s="173">
        <f t="shared" si="2"/>
        <v>0</v>
      </c>
      <c r="N19" s="173">
        <f t="shared" si="2"/>
        <v>0</v>
      </c>
      <c r="O19" s="173">
        <f t="shared" si="2"/>
        <v>0</v>
      </c>
      <c r="P19" s="173">
        <f t="shared" si="2"/>
        <v>0</v>
      </c>
      <c r="Q19" s="173">
        <f t="shared" si="2"/>
        <v>2300.5100000000002</v>
      </c>
      <c r="R19" s="45"/>
      <c r="S19" s="115"/>
      <c r="T19" s="57"/>
    </row>
    <row r="20" spans="1:20" s="47" customFormat="1" ht="12" x14ac:dyDescent="0.2">
      <c r="A20" s="38"/>
      <c r="B20" s="172"/>
      <c r="C20" s="76"/>
      <c r="D20" s="76"/>
      <c r="E20" s="116"/>
      <c r="F20" s="116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46"/>
      <c r="R20" s="46"/>
      <c r="S20" s="115"/>
      <c r="T20" s="57"/>
    </row>
    <row r="21" spans="1:20" s="47" customFormat="1" ht="12.6" customHeight="1" x14ac:dyDescent="0.2">
      <c r="A21" s="38"/>
      <c r="B21" s="171" t="s">
        <v>81</v>
      </c>
      <c r="C21" s="76"/>
      <c r="D21" s="76"/>
      <c r="E21" s="116"/>
      <c r="F21" s="116"/>
      <c r="G21" s="116"/>
      <c r="H21" s="116"/>
      <c r="I21" s="116"/>
      <c r="J21" s="117"/>
      <c r="K21" s="117"/>
      <c r="L21" s="117"/>
      <c r="M21" s="117"/>
      <c r="N21" s="117"/>
      <c r="O21" s="117"/>
      <c r="P21" s="117"/>
      <c r="Q21" s="46"/>
      <c r="R21" s="46"/>
      <c r="S21" s="115"/>
      <c r="T21" s="57"/>
    </row>
    <row r="22" spans="1:20" s="47" customFormat="1" ht="12" x14ac:dyDescent="0.2">
      <c r="A22" s="38">
        <f>A19+1</f>
        <v>6</v>
      </c>
      <c r="B22" s="203" t="s">
        <v>574</v>
      </c>
      <c r="C22" s="76">
        <v>910</v>
      </c>
      <c r="D22" s="76" t="s">
        <v>159</v>
      </c>
      <c r="E22" s="116"/>
      <c r="F22" s="116"/>
      <c r="G22" s="116"/>
      <c r="H22" s="116"/>
      <c r="I22" s="116"/>
      <c r="J22" s="117"/>
      <c r="K22" s="117"/>
      <c r="L22" s="117"/>
      <c r="M22" s="117"/>
      <c r="N22" s="117"/>
      <c r="O22" s="117"/>
      <c r="P22" s="117">
        <v>461.90000000000003</v>
      </c>
      <c r="Q22" s="46">
        <f>SUM(E22:P22)</f>
        <v>461.90000000000003</v>
      </c>
      <c r="R22" s="46"/>
      <c r="S22" s="115"/>
      <c r="T22" s="199">
        <v>0</v>
      </c>
    </row>
    <row r="23" spans="1:20" s="47" customFormat="1" ht="12" x14ac:dyDescent="0.2">
      <c r="A23" s="38">
        <f>A22+1</f>
        <v>7</v>
      </c>
      <c r="B23" s="203" t="s">
        <v>745</v>
      </c>
      <c r="C23" s="76">
        <v>910</v>
      </c>
      <c r="D23" s="76" t="s">
        <v>159</v>
      </c>
      <c r="E23" s="116"/>
      <c r="F23" s="116"/>
      <c r="G23" s="116"/>
      <c r="H23" s="116"/>
      <c r="I23" s="116"/>
      <c r="J23" s="117"/>
      <c r="K23" s="117"/>
      <c r="L23" s="117"/>
      <c r="M23" s="117"/>
      <c r="N23" s="117">
        <v>627.48</v>
      </c>
      <c r="O23" s="117"/>
      <c r="P23" s="117"/>
      <c r="Q23" s="46">
        <f t="shared" ref="Q23:Q32" si="3">SUM(E23:P23)</f>
        <v>627.48</v>
      </c>
      <c r="R23" s="46"/>
      <c r="S23" s="115"/>
      <c r="T23" s="199">
        <v>0</v>
      </c>
    </row>
    <row r="24" spans="1:20" s="47" customFormat="1" ht="12" x14ac:dyDescent="0.2">
      <c r="A24" s="38">
        <f>A23+1</f>
        <v>8</v>
      </c>
      <c r="B24" s="203" t="s">
        <v>746</v>
      </c>
      <c r="C24" s="76">
        <v>910</v>
      </c>
      <c r="D24" s="76" t="s">
        <v>159</v>
      </c>
      <c r="E24" s="116"/>
      <c r="F24" s="116"/>
      <c r="G24" s="116"/>
      <c r="H24" s="116"/>
      <c r="I24" s="116"/>
      <c r="J24" s="117"/>
      <c r="K24" s="117"/>
      <c r="L24" s="117"/>
      <c r="M24" s="117"/>
      <c r="N24" s="117"/>
      <c r="O24" s="117"/>
      <c r="P24" s="117">
        <v>5000</v>
      </c>
      <c r="Q24" s="46">
        <f t="shared" si="3"/>
        <v>5000</v>
      </c>
      <c r="R24" s="46"/>
      <c r="S24" s="115"/>
      <c r="T24" s="199">
        <v>0</v>
      </c>
    </row>
    <row r="25" spans="1:20" s="47" customFormat="1" ht="12" x14ac:dyDescent="0.2">
      <c r="A25" s="38">
        <f>A24+1</f>
        <v>9</v>
      </c>
      <c r="B25" s="203" t="s">
        <v>662</v>
      </c>
      <c r="C25" s="76">
        <v>910</v>
      </c>
      <c r="D25" s="76" t="s">
        <v>159</v>
      </c>
      <c r="E25" s="116"/>
      <c r="F25" s="116"/>
      <c r="G25" s="116"/>
      <c r="H25" s="116"/>
      <c r="I25" s="116"/>
      <c r="J25" s="117"/>
      <c r="K25" s="117"/>
      <c r="L25" s="117"/>
      <c r="M25" s="117"/>
      <c r="N25" s="117"/>
      <c r="O25" s="117"/>
      <c r="P25" s="117">
        <v>7262.5</v>
      </c>
      <c r="Q25" s="46">
        <f t="shared" si="3"/>
        <v>7262.5</v>
      </c>
      <c r="R25" s="46"/>
      <c r="S25" s="115"/>
      <c r="T25" s="199">
        <v>0</v>
      </c>
    </row>
    <row r="26" spans="1:20" s="47" customFormat="1" ht="12" x14ac:dyDescent="0.2">
      <c r="A26" s="38">
        <f t="shared" ref="A26:A28" si="4">A25+1</f>
        <v>10</v>
      </c>
      <c r="B26" s="203" t="s">
        <v>747</v>
      </c>
      <c r="C26" s="76">
        <v>910</v>
      </c>
      <c r="D26" s="76" t="s">
        <v>159</v>
      </c>
      <c r="E26" s="116"/>
      <c r="F26" s="116"/>
      <c r="G26" s="116"/>
      <c r="H26" s="116"/>
      <c r="I26" s="116"/>
      <c r="J26" s="117"/>
      <c r="K26" s="117"/>
      <c r="L26" s="117">
        <v>25.5</v>
      </c>
      <c r="M26" s="117"/>
      <c r="N26" s="117"/>
      <c r="O26" s="117"/>
      <c r="P26" s="117"/>
      <c r="Q26" s="46">
        <f t="shared" si="3"/>
        <v>25.5</v>
      </c>
      <c r="R26" s="46"/>
      <c r="S26" s="115"/>
      <c r="T26" s="199">
        <v>0</v>
      </c>
    </row>
    <row r="27" spans="1:20" s="47" customFormat="1" ht="12" x14ac:dyDescent="0.2">
      <c r="A27" s="38">
        <f t="shared" si="4"/>
        <v>11</v>
      </c>
      <c r="B27" s="203" t="s">
        <v>45</v>
      </c>
      <c r="C27" s="76">
        <v>910</v>
      </c>
      <c r="D27" s="76" t="s">
        <v>159</v>
      </c>
      <c r="E27" s="116"/>
      <c r="F27" s="116"/>
      <c r="G27" s="116"/>
      <c r="H27" s="116"/>
      <c r="I27" s="116">
        <v>53.25</v>
      </c>
      <c r="J27" s="117"/>
      <c r="K27" s="117"/>
      <c r="L27" s="117"/>
      <c r="M27" s="117"/>
      <c r="N27" s="117"/>
      <c r="O27" s="117"/>
      <c r="P27" s="117"/>
      <c r="Q27" s="46">
        <f t="shared" si="3"/>
        <v>53.25</v>
      </c>
      <c r="R27" s="46"/>
      <c r="S27" s="115"/>
      <c r="T27" s="199">
        <v>0</v>
      </c>
    </row>
    <row r="28" spans="1:20" s="47" customFormat="1" ht="12" x14ac:dyDescent="0.2">
      <c r="A28" s="38">
        <f t="shared" si="4"/>
        <v>12</v>
      </c>
      <c r="B28" s="203" t="s">
        <v>663</v>
      </c>
      <c r="C28" s="76">
        <v>910</v>
      </c>
      <c r="D28" s="76" t="s">
        <v>159</v>
      </c>
      <c r="E28" s="116"/>
      <c r="F28" s="116"/>
      <c r="G28" s="116"/>
      <c r="H28" s="116"/>
      <c r="I28" s="116"/>
      <c r="J28" s="117"/>
      <c r="K28" s="117"/>
      <c r="L28" s="117"/>
      <c r="M28" s="117"/>
      <c r="N28" s="117"/>
      <c r="O28" s="117"/>
      <c r="P28" s="117">
        <v>7441.8099999999995</v>
      </c>
      <c r="Q28" s="46">
        <f t="shared" si="3"/>
        <v>7441.8099999999995</v>
      </c>
      <c r="R28" s="46"/>
      <c r="S28" s="115"/>
      <c r="T28" s="199">
        <v>0</v>
      </c>
    </row>
    <row r="29" spans="1:20" s="47" customFormat="1" ht="12" x14ac:dyDescent="0.2">
      <c r="A29" s="38">
        <f t="shared" ref="A29:A33" si="5">A28+1</f>
        <v>13</v>
      </c>
      <c r="B29" s="203" t="s">
        <v>36</v>
      </c>
      <c r="C29" s="76">
        <v>910</v>
      </c>
      <c r="D29" s="76" t="s">
        <v>159</v>
      </c>
      <c r="E29" s="116"/>
      <c r="F29" s="116"/>
      <c r="G29" s="116"/>
      <c r="H29" s="116"/>
      <c r="I29" s="116"/>
      <c r="J29" s="117">
        <v>30.87</v>
      </c>
      <c r="K29" s="117"/>
      <c r="L29" s="117"/>
      <c r="M29" s="117"/>
      <c r="N29" s="117"/>
      <c r="O29" s="117"/>
      <c r="P29" s="117"/>
      <c r="Q29" s="46">
        <f t="shared" si="3"/>
        <v>30.87</v>
      </c>
      <c r="R29" s="46"/>
      <c r="S29" s="115"/>
      <c r="T29" s="199">
        <v>0</v>
      </c>
    </row>
    <row r="30" spans="1:20" s="47" customFormat="1" ht="12" x14ac:dyDescent="0.2">
      <c r="A30" s="38">
        <f t="shared" si="5"/>
        <v>14</v>
      </c>
      <c r="B30" s="203" t="s">
        <v>207</v>
      </c>
      <c r="C30" s="76">
        <v>910</v>
      </c>
      <c r="D30" s="76" t="s">
        <v>159</v>
      </c>
      <c r="E30" s="116"/>
      <c r="F30" s="116"/>
      <c r="G30" s="116"/>
      <c r="H30" s="116">
        <v>0.77</v>
      </c>
      <c r="I30" s="116">
        <v>1.53</v>
      </c>
      <c r="J30" s="117"/>
      <c r="K30" s="117"/>
      <c r="L30" s="117"/>
      <c r="M30" s="117"/>
      <c r="N30" s="117"/>
      <c r="O30" s="117"/>
      <c r="P30" s="117"/>
      <c r="Q30" s="46">
        <f t="shared" si="3"/>
        <v>2.2999999999999998</v>
      </c>
      <c r="R30" s="46"/>
      <c r="S30" s="115"/>
      <c r="T30" s="199">
        <v>0</v>
      </c>
    </row>
    <row r="31" spans="1:20" s="47" customFormat="1" ht="12" x14ac:dyDescent="0.2">
      <c r="A31" s="38">
        <f t="shared" si="5"/>
        <v>15</v>
      </c>
      <c r="B31" s="203" t="s">
        <v>26</v>
      </c>
      <c r="C31" s="76">
        <v>910</v>
      </c>
      <c r="D31" s="76" t="s">
        <v>159</v>
      </c>
      <c r="E31" s="116">
        <v>17692.18</v>
      </c>
      <c r="F31" s="116">
        <v>17821.259999999998</v>
      </c>
      <c r="G31" s="116">
        <v>18775.75</v>
      </c>
      <c r="H31" s="116">
        <v>18384.599999999999</v>
      </c>
      <c r="I31" s="116">
        <v>17874.990000000002</v>
      </c>
      <c r="J31" s="117">
        <v>17987.16</v>
      </c>
      <c r="K31" s="117">
        <v>14471.6</v>
      </c>
      <c r="L31" s="117">
        <v>17001.919999999998</v>
      </c>
      <c r="M31" s="117">
        <v>17010.22</v>
      </c>
      <c r="N31" s="117">
        <v>18939.650000000001</v>
      </c>
      <c r="O31" s="117">
        <v>15719.49</v>
      </c>
      <c r="P31" s="117">
        <v>16459.939999999999</v>
      </c>
      <c r="Q31" s="46">
        <f t="shared" ref="Q31" si="6">SUM(E31:P31)</f>
        <v>208138.76</v>
      </c>
      <c r="R31" s="46"/>
      <c r="S31" s="115"/>
      <c r="T31" s="199">
        <v>0</v>
      </c>
    </row>
    <row r="32" spans="1:20" s="47" customFormat="1" ht="12" x14ac:dyDescent="0.2">
      <c r="A32" s="38">
        <f t="shared" si="5"/>
        <v>16</v>
      </c>
      <c r="B32" s="203" t="s">
        <v>35</v>
      </c>
      <c r="C32" s="76">
        <v>910</v>
      </c>
      <c r="D32" s="76" t="s">
        <v>159</v>
      </c>
      <c r="E32" s="116">
        <v>3377.71</v>
      </c>
      <c r="F32" s="116">
        <v>2752.56</v>
      </c>
      <c r="G32" s="116">
        <v>2476.29</v>
      </c>
      <c r="H32" s="116">
        <v>2160.2399999999998</v>
      </c>
      <c r="I32" s="116">
        <v>3448.64</v>
      </c>
      <c r="J32" s="117">
        <v>2910.32</v>
      </c>
      <c r="K32" s="117">
        <v>2852.17</v>
      </c>
      <c r="L32" s="117">
        <v>1761.56</v>
      </c>
      <c r="M32" s="117">
        <v>3877.46</v>
      </c>
      <c r="N32" s="117">
        <v>2141.34</v>
      </c>
      <c r="O32" s="117">
        <v>4780.41</v>
      </c>
      <c r="P32" s="117">
        <v>5709.01</v>
      </c>
      <c r="Q32" s="46">
        <f t="shared" si="3"/>
        <v>38247.71</v>
      </c>
      <c r="R32" s="46"/>
      <c r="S32" s="115"/>
      <c r="T32" s="199">
        <v>0</v>
      </c>
    </row>
    <row r="33" spans="1:20" s="47" customFormat="1" ht="12" x14ac:dyDescent="0.2">
      <c r="A33" s="38">
        <f t="shared" si="5"/>
        <v>17</v>
      </c>
      <c r="B33" s="172" t="s">
        <v>89</v>
      </c>
      <c r="C33" s="76"/>
      <c r="D33" s="76"/>
      <c r="E33" s="173">
        <f>SUM(E23:E32)</f>
        <v>21069.89</v>
      </c>
      <c r="F33" s="173">
        <f t="shared" ref="F33:Q33" si="7">SUM(F23:F32)</f>
        <v>20573.82</v>
      </c>
      <c r="G33" s="173">
        <f t="shared" si="7"/>
        <v>21252.04</v>
      </c>
      <c r="H33" s="173">
        <f t="shared" si="7"/>
        <v>20545.61</v>
      </c>
      <c r="I33" s="173">
        <f t="shared" si="7"/>
        <v>21378.41</v>
      </c>
      <c r="J33" s="173">
        <f t="shared" si="7"/>
        <v>20928.349999999999</v>
      </c>
      <c r="K33" s="173">
        <f t="shared" si="7"/>
        <v>17323.77</v>
      </c>
      <c r="L33" s="173">
        <f t="shared" si="7"/>
        <v>18788.98</v>
      </c>
      <c r="M33" s="173">
        <f t="shared" si="7"/>
        <v>20887.68</v>
      </c>
      <c r="N33" s="173">
        <f t="shared" si="7"/>
        <v>21708.47</v>
      </c>
      <c r="O33" s="173">
        <f t="shared" si="7"/>
        <v>20499.900000000001</v>
      </c>
      <c r="P33" s="173">
        <f t="shared" si="7"/>
        <v>41873.26</v>
      </c>
      <c r="Q33" s="173">
        <f t="shared" si="7"/>
        <v>266830.18</v>
      </c>
      <c r="R33" s="45"/>
      <c r="S33" s="115"/>
      <c r="T33" s="57"/>
    </row>
    <row r="34" spans="1:20" s="47" customFormat="1" ht="15" x14ac:dyDescent="0.25">
      <c r="A34" s="38"/>
      <c r="B34" s="75"/>
      <c r="C34" s="76"/>
      <c r="D34" s="76"/>
      <c r="E34" s="116"/>
      <c r="F34" s="116"/>
      <c r="G34" s="116"/>
      <c r="H34" s="116"/>
      <c r="I34" s="116"/>
      <c r="J34" s="117"/>
      <c r="K34" s="117"/>
      <c r="L34" s="117"/>
      <c r="M34" s="117"/>
      <c r="N34" s="117"/>
      <c r="O34" s="117"/>
      <c r="P34" s="117"/>
      <c r="Q34" s="46"/>
      <c r="R34" s="46"/>
      <c r="S34" s="115"/>
      <c r="T34" s="57"/>
    </row>
    <row r="35" spans="1:20" s="47" customFormat="1" ht="12.75" thickBot="1" x14ac:dyDescent="0.25">
      <c r="A35" s="38">
        <f>+A33+1</f>
        <v>18</v>
      </c>
      <c r="B35" s="50" t="s">
        <v>727</v>
      </c>
      <c r="C35" s="44"/>
      <c r="D35" s="44"/>
      <c r="E35" s="174">
        <f>SUM(E13:E34)-E15-E19-E33</f>
        <v>21952.769999999997</v>
      </c>
      <c r="F35" s="174">
        <f t="shared" ref="F35:Q35" si="8">SUM(F13:F34)-F15-F19-F33</f>
        <v>23707.940000000002</v>
      </c>
      <c r="G35" s="174">
        <f t="shared" si="8"/>
        <v>22059.380000000005</v>
      </c>
      <c r="H35" s="174">
        <f t="shared" si="8"/>
        <v>22908.78</v>
      </c>
      <c r="I35" s="174">
        <f t="shared" si="8"/>
        <v>22767.139999999996</v>
      </c>
      <c r="J35" s="174">
        <f t="shared" si="8"/>
        <v>22239.629999999997</v>
      </c>
      <c r="K35" s="174">
        <f t="shared" si="8"/>
        <v>18686.749999999996</v>
      </c>
      <c r="L35" s="174">
        <f t="shared" si="8"/>
        <v>18840.989999999994</v>
      </c>
      <c r="M35" s="174">
        <f t="shared" si="8"/>
        <v>20864.32</v>
      </c>
      <c r="N35" s="174">
        <f t="shared" si="8"/>
        <v>21708.47</v>
      </c>
      <c r="O35" s="174">
        <f t="shared" si="8"/>
        <v>20514.349999999999</v>
      </c>
      <c r="P35" s="174">
        <f t="shared" si="8"/>
        <v>42334.63</v>
      </c>
      <c r="Q35" s="174">
        <f t="shared" si="8"/>
        <v>278585.14999999997</v>
      </c>
      <c r="R35" s="53"/>
      <c r="S35" s="115"/>
      <c r="T35" s="174">
        <f>SUM(T13:T32)</f>
        <v>0</v>
      </c>
    </row>
    <row r="36" spans="1:20" s="47" customFormat="1" ht="13.5" thickTop="1" x14ac:dyDescent="0.2">
      <c r="B36" s="48"/>
      <c r="C36" s="44"/>
      <c r="D36" s="4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55"/>
      <c r="S36" s="115"/>
    </row>
    <row r="37" spans="1:20" s="47" customFormat="1" ht="12" x14ac:dyDescent="0.2">
      <c r="A37" s="38">
        <f>A35+1</f>
        <v>19</v>
      </c>
      <c r="B37" s="148" t="s">
        <v>273</v>
      </c>
      <c r="C37" s="44"/>
      <c r="D37" s="44"/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53">
        <f>SUM(E37:P37)</f>
        <v>0</v>
      </c>
      <c r="R37" s="53"/>
      <c r="S37" s="115"/>
    </row>
    <row r="38" spans="1:20" s="47" customFormat="1" ht="12" x14ac:dyDescent="0.2">
      <c r="A38" s="38">
        <f>+A37+1</f>
        <v>20</v>
      </c>
      <c r="B38" s="148" t="s">
        <v>270</v>
      </c>
      <c r="C38" s="51"/>
      <c r="D38" s="51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53">
        <f>SUM(E38:P38)</f>
        <v>0</v>
      </c>
      <c r="R38" s="53"/>
      <c r="S38" s="115"/>
      <c r="T38" s="3"/>
    </row>
    <row r="39" spans="1:20" ht="12.75" customHeight="1" x14ac:dyDescent="0.2">
      <c r="A39" s="25"/>
      <c r="B39" s="24"/>
      <c r="S39" s="115"/>
    </row>
    <row r="40" spans="1:20" ht="12.75" customHeight="1" x14ac:dyDescent="0.2">
      <c r="A40" s="98">
        <f>+A38+1</f>
        <v>21</v>
      </c>
      <c r="B40" s="24" t="s">
        <v>25</v>
      </c>
      <c r="E40" s="190">
        <f>+'INPUT Inflation Factor'!F16</f>
        <v>4.2180000000000106E-2</v>
      </c>
      <c r="F40" s="186">
        <f>+'INPUT Inflation Factor'!D16</f>
        <v>0</v>
      </c>
      <c r="G40" s="186">
        <f>+'INPUT Inflation Factor'!E16</f>
        <v>0</v>
      </c>
      <c r="H40" s="186">
        <f>+'INPUT Inflation Factor'!F16</f>
        <v>4.2180000000000106E-2</v>
      </c>
      <c r="I40" s="186">
        <f t="shared" ref="I40:P40" si="9">+H40</f>
        <v>4.2180000000000106E-2</v>
      </c>
      <c r="J40" s="186">
        <f t="shared" si="9"/>
        <v>4.2180000000000106E-2</v>
      </c>
      <c r="K40" s="186">
        <f t="shared" si="9"/>
        <v>4.2180000000000106E-2</v>
      </c>
      <c r="L40" s="186">
        <f t="shared" si="9"/>
        <v>4.2180000000000106E-2</v>
      </c>
      <c r="M40" s="186">
        <f t="shared" si="9"/>
        <v>4.2180000000000106E-2</v>
      </c>
      <c r="N40" s="186">
        <f t="shared" si="9"/>
        <v>4.2180000000000106E-2</v>
      </c>
      <c r="O40" s="186">
        <f t="shared" si="9"/>
        <v>4.2180000000000106E-2</v>
      </c>
      <c r="P40" s="186">
        <f t="shared" si="9"/>
        <v>4.2180000000000106E-2</v>
      </c>
      <c r="S40" s="115"/>
    </row>
    <row r="41" spans="1:20" ht="12.75" customHeight="1" x14ac:dyDescent="0.2">
      <c r="A41" s="25"/>
      <c r="B41" s="24"/>
      <c r="S41" s="115"/>
    </row>
    <row r="42" spans="1:20" ht="12.75" customHeight="1" thickBot="1" x14ac:dyDescent="0.25">
      <c r="A42" s="118">
        <f>+A40+1</f>
        <v>22</v>
      </c>
      <c r="B42" s="77" t="s">
        <v>240</v>
      </c>
      <c r="E42" s="191">
        <f t="shared" ref="E42:O42" si="10">+ROUND(E37*(1+E40),2)</f>
        <v>0</v>
      </c>
      <c r="F42" s="191">
        <f t="shared" si="10"/>
        <v>0</v>
      </c>
      <c r="G42" s="191">
        <f t="shared" si="10"/>
        <v>0</v>
      </c>
      <c r="H42" s="191">
        <f t="shared" si="10"/>
        <v>0</v>
      </c>
      <c r="I42" s="191">
        <f t="shared" si="10"/>
        <v>0</v>
      </c>
      <c r="J42" s="191">
        <f t="shared" si="10"/>
        <v>0</v>
      </c>
      <c r="K42" s="191">
        <f t="shared" si="10"/>
        <v>0</v>
      </c>
      <c r="L42" s="191">
        <f t="shared" si="10"/>
        <v>0</v>
      </c>
      <c r="M42" s="191">
        <f t="shared" si="10"/>
        <v>0</v>
      </c>
      <c r="N42" s="191">
        <f t="shared" si="10"/>
        <v>0</v>
      </c>
      <c r="O42" s="191">
        <f t="shared" si="10"/>
        <v>0</v>
      </c>
      <c r="P42" s="191">
        <f>+ROUND(P37*(1+P40),2)</f>
        <v>0</v>
      </c>
      <c r="Q42" s="191">
        <f>SUM(E42:P42)</f>
        <v>0</v>
      </c>
      <c r="R42" s="213"/>
      <c r="S42" s="115"/>
    </row>
    <row r="43" spans="1:20" ht="12.75" customHeight="1" thickBot="1" x14ac:dyDescent="0.25">
      <c r="A43" s="118">
        <f>+A42+1</f>
        <v>23</v>
      </c>
      <c r="B43" s="77" t="s">
        <v>241</v>
      </c>
      <c r="E43" s="191">
        <f>+ROUND(E38*(1+E40),2)</f>
        <v>0</v>
      </c>
      <c r="F43" s="191">
        <f t="shared" ref="F43:P43" si="11">+ROUND(F38*(1+F40),2)</f>
        <v>0</v>
      </c>
      <c r="G43" s="191">
        <f t="shared" si="11"/>
        <v>0</v>
      </c>
      <c r="H43" s="191">
        <f t="shared" si="11"/>
        <v>0</v>
      </c>
      <c r="I43" s="191">
        <f t="shared" si="11"/>
        <v>0</v>
      </c>
      <c r="J43" s="191">
        <f t="shared" si="11"/>
        <v>0</v>
      </c>
      <c r="K43" s="191">
        <f t="shared" si="11"/>
        <v>0</v>
      </c>
      <c r="L43" s="191">
        <f t="shared" si="11"/>
        <v>0</v>
      </c>
      <c r="M43" s="191">
        <f t="shared" si="11"/>
        <v>0</v>
      </c>
      <c r="N43" s="191">
        <f t="shared" si="11"/>
        <v>0</v>
      </c>
      <c r="O43" s="191">
        <f t="shared" si="11"/>
        <v>0</v>
      </c>
      <c r="P43" s="191">
        <f t="shared" si="11"/>
        <v>0</v>
      </c>
      <c r="Q43" s="191">
        <f>SUM(E43:P43)</f>
        <v>0</v>
      </c>
      <c r="R43" s="213"/>
      <c r="S43" s="115"/>
    </row>
    <row r="44" spans="1:20" s="61" customFormat="1" ht="13.5" thickBot="1" x14ac:dyDescent="0.25">
      <c r="A44" s="180"/>
      <c r="B44" s="181"/>
      <c r="C44" s="182"/>
      <c r="D44" s="182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4"/>
      <c r="R44" s="184"/>
      <c r="S44" s="105"/>
    </row>
    <row r="45" spans="1:20" s="47" customFormat="1" ht="12" x14ac:dyDescent="0.2">
      <c r="A45" s="38"/>
      <c r="B45" s="50" t="s">
        <v>84</v>
      </c>
      <c r="C45" s="51"/>
      <c r="D45" s="5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105"/>
    </row>
    <row r="46" spans="1:20" s="47" customFormat="1" ht="12.75" x14ac:dyDescent="0.2">
      <c r="A46" s="38"/>
      <c r="B46" s="48"/>
      <c r="C46" s="175" t="s">
        <v>699</v>
      </c>
      <c r="D46" s="175"/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0</v>
      </c>
      <c r="P46" s="224">
        <v>0</v>
      </c>
      <c r="Q46" s="55">
        <f>SUM(E46:P46)</f>
        <v>0</v>
      </c>
      <c r="R46" s="55"/>
      <c r="S46" s="105"/>
    </row>
    <row r="47" spans="1:20" s="47" customFormat="1" ht="12.75" x14ac:dyDescent="0.2">
      <c r="A47" s="38"/>
      <c r="B47" s="48"/>
      <c r="C47" s="175" t="s">
        <v>702</v>
      </c>
      <c r="D47" s="175"/>
      <c r="E47" s="224">
        <v>882.88</v>
      </c>
      <c r="F47" s="224">
        <v>833.61</v>
      </c>
      <c r="G47" s="224">
        <v>807.34</v>
      </c>
      <c r="H47" s="224">
        <v>2363.17</v>
      </c>
      <c r="I47" s="224">
        <v>1388.73</v>
      </c>
      <c r="J47" s="224">
        <v>1311.28</v>
      </c>
      <c r="K47" s="224">
        <v>1362.98</v>
      </c>
      <c r="L47" s="224">
        <v>52.01</v>
      </c>
      <c r="M47" s="224">
        <v>-23.36</v>
      </c>
      <c r="N47" s="224"/>
      <c r="O47" s="224">
        <v>14.45</v>
      </c>
      <c r="P47" s="224">
        <v>-0.53</v>
      </c>
      <c r="Q47" s="55">
        <f t="shared" ref="Q47:Q49" si="12">SUM(E47:P47)</f>
        <v>8992.56</v>
      </c>
      <c r="R47" s="55"/>
      <c r="S47" s="105"/>
    </row>
    <row r="48" spans="1:20" s="47" customFormat="1" ht="12.75" x14ac:dyDescent="0.2">
      <c r="A48" s="38"/>
      <c r="B48" s="48"/>
      <c r="C48" s="175" t="s">
        <v>700</v>
      </c>
      <c r="D48" s="175"/>
      <c r="E48" s="224"/>
      <c r="F48" s="224">
        <v>2300.5100000000002</v>
      </c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55">
        <f t="shared" si="12"/>
        <v>2300.5100000000002</v>
      </c>
      <c r="R48" s="55"/>
      <c r="S48" s="105"/>
    </row>
    <row r="49" spans="1:19" s="47" customFormat="1" ht="12.75" x14ac:dyDescent="0.2">
      <c r="A49" s="38"/>
      <c r="B49" s="48"/>
      <c r="C49" s="175" t="s">
        <v>701</v>
      </c>
      <c r="D49" s="175"/>
      <c r="E49" s="225">
        <v>21069.89</v>
      </c>
      <c r="F49" s="225">
        <v>20573.82</v>
      </c>
      <c r="G49" s="225">
        <v>21252.04</v>
      </c>
      <c r="H49" s="225">
        <v>20545.61</v>
      </c>
      <c r="I49" s="225">
        <v>21378.41</v>
      </c>
      <c r="J49" s="225">
        <v>20928.349999999999</v>
      </c>
      <c r="K49" s="225">
        <v>17323.77</v>
      </c>
      <c r="L49" s="225">
        <v>18788.98</v>
      </c>
      <c r="M49" s="225">
        <v>20887.68</v>
      </c>
      <c r="N49" s="225">
        <v>21708.47</v>
      </c>
      <c r="O49" s="225">
        <v>20499.900000000001</v>
      </c>
      <c r="P49" s="225">
        <v>42335.16</v>
      </c>
      <c r="Q49" s="55">
        <f t="shared" si="12"/>
        <v>267292.07999999996</v>
      </c>
      <c r="R49" s="55"/>
      <c r="S49" s="105"/>
    </row>
    <row r="50" spans="1:19" s="47" customFormat="1" ht="12.75" x14ac:dyDescent="0.2">
      <c r="A50" s="38"/>
      <c r="B50" s="48"/>
      <c r="C50" s="175"/>
      <c r="D50" s="175"/>
      <c r="E50" s="55">
        <f>SUM(E46:E49)</f>
        <v>21952.77</v>
      </c>
      <c r="F50" s="55">
        <f t="shared" ref="F50:Q50" si="13">SUM(F46:F49)</f>
        <v>23707.94</v>
      </c>
      <c r="G50" s="55">
        <f t="shared" si="13"/>
        <v>22059.38</v>
      </c>
      <c r="H50" s="55">
        <f t="shared" si="13"/>
        <v>22908.78</v>
      </c>
      <c r="I50" s="55">
        <f t="shared" si="13"/>
        <v>22767.14</v>
      </c>
      <c r="J50" s="55">
        <f t="shared" si="13"/>
        <v>22239.629999999997</v>
      </c>
      <c r="K50" s="55">
        <f t="shared" si="13"/>
        <v>18686.75</v>
      </c>
      <c r="L50" s="55">
        <f t="shared" si="13"/>
        <v>18840.989999999998</v>
      </c>
      <c r="M50" s="55">
        <f t="shared" si="13"/>
        <v>20864.32</v>
      </c>
      <c r="N50" s="55">
        <f t="shared" si="13"/>
        <v>21708.47</v>
      </c>
      <c r="O50" s="55">
        <f t="shared" si="13"/>
        <v>20514.350000000002</v>
      </c>
      <c r="P50" s="55">
        <f t="shared" si="13"/>
        <v>42334.630000000005</v>
      </c>
      <c r="Q50" s="288">
        <f t="shared" si="13"/>
        <v>278585.14999999997</v>
      </c>
      <c r="R50" s="55"/>
      <c r="S50" s="105"/>
    </row>
    <row r="51" spans="1:19" s="47" customFormat="1" ht="12.75" x14ac:dyDescent="0.2">
      <c r="A51" s="38"/>
      <c r="B51" s="48"/>
      <c r="C51" s="175"/>
      <c r="D51" s="17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105"/>
    </row>
    <row r="52" spans="1:19" s="47" customFormat="1" ht="12.75" x14ac:dyDescent="0.2">
      <c r="A52" s="38"/>
      <c r="B52" s="48"/>
      <c r="C52" s="175" t="s">
        <v>112</v>
      </c>
      <c r="D52" s="175"/>
      <c r="E52" s="55">
        <f t="shared" ref="E52:Q52" si="14">+E50-E35</f>
        <v>0</v>
      </c>
      <c r="F52" s="55">
        <f t="shared" si="14"/>
        <v>0</v>
      </c>
      <c r="G52" s="55">
        <f t="shared" si="14"/>
        <v>0</v>
      </c>
      <c r="H52" s="55">
        <f t="shared" si="14"/>
        <v>0</v>
      </c>
      <c r="I52" s="55">
        <f t="shared" si="14"/>
        <v>0</v>
      </c>
      <c r="J52" s="55">
        <f t="shared" si="14"/>
        <v>0</v>
      </c>
      <c r="K52" s="55">
        <f t="shared" si="14"/>
        <v>0</v>
      </c>
      <c r="L52" s="55">
        <f t="shared" si="14"/>
        <v>0</v>
      </c>
      <c r="M52" s="55">
        <f t="shared" si="14"/>
        <v>0</v>
      </c>
      <c r="N52" s="55">
        <f t="shared" si="14"/>
        <v>0</v>
      </c>
      <c r="O52" s="55">
        <f t="shared" si="14"/>
        <v>0</v>
      </c>
      <c r="P52" s="55">
        <f t="shared" si="14"/>
        <v>0</v>
      </c>
      <c r="Q52" s="55">
        <f t="shared" si="14"/>
        <v>0</v>
      </c>
      <c r="R52" s="55"/>
      <c r="S52" s="105"/>
    </row>
    <row r="53" spans="1:19" ht="12.75" customHeight="1" x14ac:dyDescent="0.2"/>
    <row r="54" spans="1:19" ht="12.75" customHeight="1" x14ac:dyDescent="0.2"/>
    <row r="57" spans="1:19" ht="12.75" customHeight="1" x14ac:dyDescent="0.2"/>
    <row r="58" spans="1:19" ht="12.75" customHeight="1" x14ac:dyDescent="0.2"/>
    <row r="59" spans="1:19" ht="12.75" customHeight="1" x14ac:dyDescent="0.2"/>
    <row r="60" spans="1:19" ht="12.75" customHeight="1" x14ac:dyDescent="0.2"/>
    <row r="61" spans="1:19" ht="12.75" customHeight="1" x14ac:dyDescent="0.2"/>
    <row r="62" spans="1:19" ht="12.75" customHeight="1" x14ac:dyDescent="0.2"/>
    <row r="63" spans="1:19" ht="12.75" customHeight="1" x14ac:dyDescent="0.2"/>
    <row r="64" spans="1:1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</sheetData>
  <mergeCells count="1">
    <mergeCell ref="E6:P6"/>
  </mergeCells>
  <printOptions horizontalCentered="1"/>
  <pageMargins left="0.5" right="0.5" top="1" bottom="0.5" header="0.5" footer="0.5"/>
  <pageSetup scale="1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U219"/>
  <sheetViews>
    <sheetView topLeftCell="A4" zoomScaleNormal="100" zoomScaleSheetLayoutView="100" workbookViewId="0">
      <selection activeCell="F18" sqref="F18"/>
    </sheetView>
  </sheetViews>
  <sheetFormatPr defaultColWidth="9.28515625" defaultRowHeight="11.25" x14ac:dyDescent="0.2"/>
  <cols>
    <col min="1" max="1" width="6" style="9" bestFit="1" customWidth="1"/>
    <col min="2" max="2" width="58.28515625" style="9" customWidth="1"/>
    <col min="3" max="3" width="10.28515625" style="9" customWidth="1"/>
    <col min="4" max="4" width="12.7109375" style="9" customWidth="1"/>
    <col min="5" max="5" width="8.42578125" style="9" bestFit="1" customWidth="1"/>
    <col min="6" max="16" width="9.28515625" style="9"/>
    <col min="17" max="17" width="13" style="9" customWidth="1"/>
    <col min="18" max="18" width="3" style="105" customWidth="1"/>
    <col min="19" max="19" width="17.28515625" style="9" bestFit="1" customWidth="1"/>
    <col min="20" max="16384" width="9.28515625" style="9"/>
  </cols>
  <sheetData>
    <row r="1" spans="1:21" ht="12" x14ac:dyDescent="0.2">
      <c r="A1" s="1" t="str">
        <f>'INPUT Inflation Factor'!A1</f>
        <v>COLUMBIA GAS OF KENTUCKY, INC.</v>
      </c>
      <c r="B1" s="64"/>
      <c r="C1" s="64"/>
      <c r="D1" s="64"/>
      <c r="E1" s="64"/>
      <c r="G1" s="3"/>
      <c r="H1" s="3"/>
      <c r="I1" s="64"/>
      <c r="J1" s="64"/>
      <c r="K1" s="64"/>
      <c r="L1" s="64"/>
      <c r="M1" s="64"/>
      <c r="N1" s="64"/>
      <c r="Q1" s="63" t="s">
        <v>683</v>
      </c>
    </row>
    <row r="2" spans="1:21" ht="12" x14ac:dyDescent="0.2">
      <c r="A2" s="24" t="str">
        <f>+INPUT!A1</f>
        <v>CASE NO. 2021-000XXX</v>
      </c>
      <c r="B2" s="65"/>
      <c r="C2" s="65"/>
      <c r="D2" s="65"/>
      <c r="E2" s="65"/>
      <c r="G2" s="3"/>
      <c r="H2" s="3"/>
      <c r="I2" s="65"/>
      <c r="J2" s="65"/>
      <c r="K2" s="65"/>
      <c r="L2" s="65"/>
      <c r="M2" s="65"/>
      <c r="N2" s="65"/>
      <c r="Q2" s="63" t="s">
        <v>0</v>
      </c>
    </row>
    <row r="3" spans="1:21" ht="12" customHeight="1" x14ac:dyDescent="0.2">
      <c r="A3" s="24" t="str">
        <f>+INPUT!A2</f>
        <v>FOR THE TWELVE MONTHS ENDED DECEMBER 31, 2020</v>
      </c>
      <c r="B3" s="66"/>
      <c r="C3" s="66"/>
      <c r="D3" s="66"/>
      <c r="E3" s="66"/>
      <c r="F3" s="17"/>
      <c r="G3" s="26"/>
      <c r="H3" s="26"/>
      <c r="I3" s="67"/>
      <c r="J3" s="67"/>
      <c r="K3" s="67"/>
      <c r="L3" s="67"/>
      <c r="M3" s="67"/>
      <c r="N3" s="67"/>
      <c r="O3" s="17"/>
      <c r="P3" s="17"/>
      <c r="Q3" s="168" t="s">
        <v>11</v>
      </c>
    </row>
    <row r="4" spans="1:21" ht="12" x14ac:dyDescent="0.2">
      <c r="A4" s="28" t="s">
        <v>723</v>
      </c>
      <c r="B4" s="69"/>
      <c r="C4" s="69"/>
      <c r="D4" s="69"/>
      <c r="E4" s="69"/>
      <c r="F4" s="17"/>
      <c r="G4" s="25"/>
      <c r="H4" s="25"/>
      <c r="I4" s="69"/>
      <c r="J4" s="69"/>
      <c r="K4" s="69"/>
      <c r="L4" s="69"/>
      <c r="M4" s="69"/>
      <c r="N4" s="69"/>
      <c r="Q4" s="63" t="str">
        <f>INPUT!C3</f>
        <v>GORE</v>
      </c>
    </row>
    <row r="5" spans="1:21" ht="12.75" x14ac:dyDescent="0.2">
      <c r="A5" s="119"/>
      <c r="B5" s="70"/>
      <c r="C5" s="71"/>
      <c r="D5" s="71"/>
      <c r="F5" s="17"/>
      <c r="G5" s="17"/>
      <c r="H5" s="17"/>
      <c r="I5" s="17"/>
      <c r="J5" s="17"/>
      <c r="K5" s="17"/>
      <c r="L5" s="17"/>
      <c r="M5" s="17"/>
      <c r="N5" s="17"/>
    </row>
    <row r="6" spans="1:21" ht="12.75" customHeight="1" x14ac:dyDescent="0.2">
      <c r="A6" s="72"/>
      <c r="B6" s="73"/>
      <c r="C6" s="72"/>
      <c r="D6" s="72"/>
      <c r="E6" s="330" t="s">
        <v>773</v>
      </c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2"/>
      <c r="S6" s="111" t="s">
        <v>33</v>
      </c>
    </row>
    <row r="7" spans="1:21" s="3" customFormat="1" ht="60" x14ac:dyDescent="0.2">
      <c r="A7" s="31" t="s">
        <v>12</v>
      </c>
      <c r="B7" s="84" t="s">
        <v>109</v>
      </c>
      <c r="C7" s="31" t="s">
        <v>161</v>
      </c>
      <c r="D7" s="31" t="s">
        <v>160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2" t="s">
        <v>18</v>
      </c>
      <c r="K7" s="32" t="s">
        <v>19</v>
      </c>
      <c r="L7" s="32" t="s">
        <v>20</v>
      </c>
      <c r="M7" s="32" t="s">
        <v>21</v>
      </c>
      <c r="N7" s="32" t="s">
        <v>22</v>
      </c>
      <c r="O7" s="32" t="s">
        <v>27</v>
      </c>
      <c r="P7" s="32" t="s">
        <v>23</v>
      </c>
      <c r="Q7" s="177" t="s">
        <v>94</v>
      </c>
      <c r="R7" s="113"/>
      <c r="S7" s="33" t="s">
        <v>37</v>
      </c>
    </row>
    <row r="8" spans="1:21" s="3" customFormat="1" ht="12" x14ac:dyDescent="0.2">
      <c r="A8" s="133"/>
      <c r="B8" s="87" t="s">
        <v>253</v>
      </c>
      <c r="C8" s="87" t="s">
        <v>254</v>
      </c>
      <c r="D8" s="87" t="s">
        <v>255</v>
      </c>
      <c r="E8" s="87" t="s">
        <v>256</v>
      </c>
      <c r="F8" s="87" t="s">
        <v>257</v>
      </c>
      <c r="G8" s="87" t="s">
        <v>258</v>
      </c>
      <c r="H8" s="87" t="s">
        <v>259</v>
      </c>
      <c r="I8" s="87" t="s">
        <v>260</v>
      </c>
      <c r="J8" s="87" t="s">
        <v>261</v>
      </c>
      <c r="K8" s="87" t="s">
        <v>262</v>
      </c>
      <c r="L8" s="87" t="s">
        <v>263</v>
      </c>
      <c r="M8" s="87" t="s">
        <v>264</v>
      </c>
      <c r="N8" s="87" t="s">
        <v>265</v>
      </c>
      <c r="O8" s="87" t="s">
        <v>266</v>
      </c>
      <c r="P8" s="87" t="s">
        <v>267</v>
      </c>
      <c r="Q8" s="87" t="s">
        <v>268</v>
      </c>
      <c r="R8" s="113"/>
      <c r="S8" s="34"/>
      <c r="T8" s="34"/>
      <c r="U8" s="34"/>
    </row>
    <row r="9" spans="1:21" s="3" customFormat="1" ht="12" x14ac:dyDescent="0.2">
      <c r="A9" s="133"/>
      <c r="B9" s="87"/>
      <c r="C9" s="133"/>
      <c r="D9" s="133"/>
      <c r="E9" s="36" t="s">
        <v>87</v>
      </c>
      <c r="F9" s="36" t="s">
        <v>87</v>
      </c>
      <c r="G9" s="36" t="s">
        <v>87</v>
      </c>
      <c r="H9" s="36" t="s">
        <v>87</v>
      </c>
      <c r="I9" s="36" t="s">
        <v>87</v>
      </c>
      <c r="J9" s="36" t="s">
        <v>87</v>
      </c>
      <c r="K9" s="36" t="s">
        <v>87</v>
      </c>
      <c r="L9" s="36" t="s">
        <v>87</v>
      </c>
      <c r="M9" s="36" t="s">
        <v>87</v>
      </c>
      <c r="N9" s="36" t="s">
        <v>87</v>
      </c>
      <c r="O9" s="36" t="s">
        <v>87</v>
      </c>
      <c r="P9" s="36" t="s">
        <v>87</v>
      </c>
      <c r="Q9" s="34"/>
      <c r="R9" s="113"/>
      <c r="S9" s="34"/>
    </row>
    <row r="10" spans="1:21" s="3" customFormat="1" ht="12" x14ac:dyDescent="0.2">
      <c r="A10" s="36"/>
      <c r="B10" s="28"/>
      <c r="C10" s="28"/>
      <c r="D10" s="28"/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7" t="s">
        <v>8</v>
      </c>
      <c r="L10" s="37" t="s">
        <v>8</v>
      </c>
      <c r="M10" s="37" t="s">
        <v>8</v>
      </c>
      <c r="N10" s="37" t="s">
        <v>8</v>
      </c>
      <c r="O10" s="37" t="s">
        <v>8</v>
      </c>
      <c r="P10" s="37" t="s">
        <v>8</v>
      </c>
      <c r="Q10" s="37" t="s">
        <v>8</v>
      </c>
      <c r="R10" s="113"/>
      <c r="S10" s="37" t="s">
        <v>8</v>
      </c>
    </row>
    <row r="11" spans="1:21" s="3" customFormat="1" ht="12" x14ac:dyDescent="0.2">
      <c r="B11" s="74" t="s">
        <v>724</v>
      </c>
      <c r="R11" s="113"/>
    </row>
    <row r="12" spans="1:21" s="3" customFormat="1" ht="12" x14ac:dyDescent="0.2">
      <c r="B12" s="171" t="s">
        <v>80</v>
      </c>
      <c r="R12" s="113"/>
    </row>
    <row r="13" spans="1:21" s="3" customFormat="1" ht="12" x14ac:dyDescent="0.2">
      <c r="A13" s="36">
        <v>1</v>
      </c>
      <c r="B13" s="43" t="s">
        <v>789</v>
      </c>
      <c r="C13" s="76">
        <v>911</v>
      </c>
      <c r="D13" s="76" t="s">
        <v>31</v>
      </c>
      <c r="E13" s="195">
        <v>694.87</v>
      </c>
      <c r="F13" s="195">
        <v>660.2</v>
      </c>
      <c r="G13" s="195">
        <v>660.34</v>
      </c>
      <c r="H13" s="195">
        <v>655.42</v>
      </c>
      <c r="I13" s="195">
        <v>641.53</v>
      </c>
      <c r="J13" s="195">
        <v>651.85</v>
      </c>
      <c r="K13" s="195">
        <v>625.16999999999996</v>
      </c>
      <c r="L13" s="195">
        <v>621.45000000000005</v>
      </c>
      <c r="M13" s="195">
        <v>677.86</v>
      </c>
      <c r="N13" s="195">
        <v>630.27</v>
      </c>
      <c r="O13" s="195">
        <v>646.99</v>
      </c>
      <c r="P13" s="195">
        <v>699.21</v>
      </c>
      <c r="Q13" s="289">
        <f>SUM(E13:P13)</f>
        <v>7865.1599999999989</v>
      </c>
      <c r="R13" s="113"/>
      <c r="S13" s="58">
        <f>+Q13</f>
        <v>7865.1599999999989</v>
      </c>
    </row>
    <row r="14" spans="1:21" s="3" customFormat="1" ht="12" x14ac:dyDescent="0.2">
      <c r="A14" s="36">
        <f>+A13+1</f>
        <v>2</v>
      </c>
      <c r="B14" s="172" t="s">
        <v>88</v>
      </c>
      <c r="C14" s="76"/>
      <c r="D14" s="76"/>
      <c r="E14" s="204">
        <f t="shared" ref="E14:Q14" si="0">SUM(E13:E13)</f>
        <v>694.87</v>
      </c>
      <c r="F14" s="204">
        <f t="shared" si="0"/>
        <v>660.2</v>
      </c>
      <c r="G14" s="204">
        <f t="shared" si="0"/>
        <v>660.34</v>
      </c>
      <c r="H14" s="204">
        <f t="shared" si="0"/>
        <v>655.42</v>
      </c>
      <c r="I14" s="204">
        <f t="shared" si="0"/>
        <v>641.53</v>
      </c>
      <c r="J14" s="204">
        <f t="shared" si="0"/>
        <v>651.85</v>
      </c>
      <c r="K14" s="204">
        <f t="shared" si="0"/>
        <v>625.16999999999996</v>
      </c>
      <c r="L14" s="204">
        <f t="shared" si="0"/>
        <v>621.45000000000005</v>
      </c>
      <c r="M14" s="204">
        <f t="shared" si="0"/>
        <v>677.86</v>
      </c>
      <c r="N14" s="204">
        <f t="shared" si="0"/>
        <v>630.27</v>
      </c>
      <c r="O14" s="204">
        <f t="shared" si="0"/>
        <v>646.99</v>
      </c>
      <c r="P14" s="204">
        <f t="shared" si="0"/>
        <v>699.21</v>
      </c>
      <c r="Q14" s="204">
        <f t="shared" si="0"/>
        <v>7865.1599999999989</v>
      </c>
      <c r="R14" s="113"/>
      <c r="S14" s="58"/>
    </row>
    <row r="15" spans="1:21" s="3" customFormat="1" ht="12" x14ac:dyDescent="0.2">
      <c r="A15" s="36"/>
      <c r="B15" s="43"/>
      <c r="C15" s="76"/>
      <c r="D15" s="76"/>
      <c r="E15" s="76"/>
      <c r="F15" s="76"/>
      <c r="G15" s="76"/>
      <c r="H15" s="187"/>
      <c r="I15" s="187"/>
      <c r="J15" s="187"/>
      <c r="K15" s="187"/>
      <c r="L15" s="187"/>
      <c r="M15" s="187"/>
      <c r="N15" s="187"/>
      <c r="O15" s="187"/>
      <c r="P15" s="187"/>
      <c r="Q15" s="45"/>
      <c r="R15" s="113"/>
      <c r="S15" s="58"/>
    </row>
    <row r="16" spans="1:21" s="3" customFormat="1" ht="12" x14ac:dyDescent="0.2">
      <c r="A16" s="36"/>
      <c r="B16" s="171" t="s">
        <v>90</v>
      </c>
      <c r="C16" s="76"/>
      <c r="D16" s="76"/>
      <c r="E16" s="76"/>
      <c r="F16" s="76"/>
      <c r="G16" s="76"/>
      <c r="H16" s="187"/>
      <c r="I16" s="187"/>
      <c r="J16" s="187"/>
      <c r="K16" s="187"/>
      <c r="L16" s="187"/>
      <c r="M16" s="187"/>
      <c r="N16" s="187"/>
      <c r="O16" s="187"/>
      <c r="P16" s="187"/>
      <c r="Q16" s="45"/>
      <c r="R16" s="113"/>
      <c r="S16" s="58"/>
    </row>
    <row r="17" spans="1:19" s="3" customFormat="1" ht="12" x14ac:dyDescent="0.2">
      <c r="A17" s="36">
        <f>+A14+1</f>
        <v>3</v>
      </c>
      <c r="B17" s="43" t="s">
        <v>789</v>
      </c>
      <c r="C17" s="76">
        <v>912</v>
      </c>
      <c r="D17" s="76" t="s">
        <v>31</v>
      </c>
      <c r="E17" s="195">
        <v>584.57000000000005</v>
      </c>
      <c r="F17" s="195">
        <v>555.4</v>
      </c>
      <c r="G17" s="195">
        <v>555.52</v>
      </c>
      <c r="H17" s="195">
        <v>551.38</v>
      </c>
      <c r="I17" s="195">
        <v>539.69000000000005</v>
      </c>
      <c r="J17" s="195">
        <v>548.38</v>
      </c>
      <c r="K17" s="195">
        <v>525.92999999999995</v>
      </c>
      <c r="L17" s="195">
        <v>522.79999999999995</v>
      </c>
      <c r="M17" s="195">
        <v>570.26</v>
      </c>
      <c r="N17" s="195">
        <v>530.22</v>
      </c>
      <c r="O17" s="195">
        <v>544.28</v>
      </c>
      <c r="P17" s="195">
        <v>588.22</v>
      </c>
      <c r="Q17" s="289">
        <f>SUM(E17:P17)</f>
        <v>6616.6500000000005</v>
      </c>
      <c r="R17" s="113"/>
      <c r="S17" s="58">
        <f>+Q17</f>
        <v>6616.6500000000005</v>
      </c>
    </row>
    <row r="18" spans="1:19" s="3" customFormat="1" ht="12" x14ac:dyDescent="0.2">
      <c r="A18" s="36">
        <f>A17+1</f>
        <v>4</v>
      </c>
      <c r="B18" s="172" t="s">
        <v>91</v>
      </c>
      <c r="C18" s="76"/>
      <c r="D18" s="76"/>
      <c r="E18" s="204">
        <f t="shared" ref="E18:Q18" si="1">SUM(E17:E17)</f>
        <v>584.57000000000005</v>
      </c>
      <c r="F18" s="204">
        <f t="shared" si="1"/>
        <v>555.4</v>
      </c>
      <c r="G18" s="204">
        <f t="shared" si="1"/>
        <v>555.52</v>
      </c>
      <c r="H18" s="204">
        <f t="shared" si="1"/>
        <v>551.38</v>
      </c>
      <c r="I18" s="204">
        <f t="shared" si="1"/>
        <v>539.69000000000005</v>
      </c>
      <c r="J18" s="204">
        <f t="shared" si="1"/>
        <v>548.38</v>
      </c>
      <c r="K18" s="204">
        <f t="shared" si="1"/>
        <v>525.92999999999995</v>
      </c>
      <c r="L18" s="204">
        <f t="shared" si="1"/>
        <v>522.79999999999995</v>
      </c>
      <c r="M18" s="204">
        <f t="shared" si="1"/>
        <v>570.26</v>
      </c>
      <c r="N18" s="204">
        <f t="shared" si="1"/>
        <v>530.22</v>
      </c>
      <c r="O18" s="204">
        <f t="shared" si="1"/>
        <v>544.28</v>
      </c>
      <c r="P18" s="204">
        <f t="shared" si="1"/>
        <v>588.22</v>
      </c>
      <c r="Q18" s="204">
        <f t="shared" si="1"/>
        <v>6616.6500000000005</v>
      </c>
      <c r="R18" s="113"/>
      <c r="S18" s="58"/>
    </row>
    <row r="19" spans="1:19" s="3" customFormat="1" ht="12" x14ac:dyDescent="0.2">
      <c r="A19" s="36"/>
      <c r="B19" s="43"/>
      <c r="C19" s="76"/>
      <c r="D19" s="76"/>
      <c r="E19" s="76"/>
      <c r="F19" s="76"/>
      <c r="G19" s="76"/>
      <c r="H19" s="187"/>
      <c r="I19" s="187"/>
      <c r="J19" s="187"/>
      <c r="K19" s="187"/>
      <c r="L19" s="187"/>
      <c r="M19" s="187"/>
      <c r="N19" s="187"/>
      <c r="O19" s="187"/>
      <c r="P19" s="187"/>
      <c r="Q19" s="45"/>
      <c r="R19" s="113"/>
      <c r="S19" s="58"/>
    </row>
    <row r="20" spans="1:19" s="3" customFormat="1" ht="12" x14ac:dyDescent="0.2">
      <c r="A20" s="36"/>
      <c r="B20" s="171" t="s">
        <v>92</v>
      </c>
      <c r="C20" s="76"/>
      <c r="D20" s="76"/>
      <c r="E20" s="76"/>
      <c r="F20" s="76"/>
      <c r="G20" s="76"/>
      <c r="H20" s="187"/>
      <c r="I20" s="187"/>
      <c r="J20" s="187"/>
      <c r="K20" s="187"/>
      <c r="L20" s="187"/>
      <c r="M20" s="187"/>
      <c r="N20" s="187"/>
      <c r="O20" s="187"/>
      <c r="P20" s="187"/>
      <c r="Q20" s="45"/>
      <c r="R20" s="113"/>
      <c r="S20" s="58"/>
    </row>
    <row r="21" spans="1:19" s="3" customFormat="1" ht="12" x14ac:dyDescent="0.2">
      <c r="A21" s="36">
        <f>+A18+1</f>
        <v>5</v>
      </c>
      <c r="B21" s="43" t="s">
        <v>789</v>
      </c>
      <c r="C21" s="76">
        <v>913</v>
      </c>
      <c r="D21" s="76" t="s">
        <v>31</v>
      </c>
      <c r="E21" s="195">
        <v>2635.35</v>
      </c>
      <c r="F21" s="195">
        <v>2503.87</v>
      </c>
      <c r="G21" s="195">
        <v>2504.4</v>
      </c>
      <c r="H21" s="195">
        <v>2485.7399999999998</v>
      </c>
      <c r="I21" s="195">
        <v>2433.0500000000002</v>
      </c>
      <c r="J21" s="195">
        <v>2472.21</v>
      </c>
      <c r="K21" s="195">
        <v>2371</v>
      </c>
      <c r="L21" s="195">
        <v>2356.88</v>
      </c>
      <c r="M21" s="195">
        <v>2570.83</v>
      </c>
      <c r="N21" s="195">
        <v>2390.35</v>
      </c>
      <c r="O21" s="195">
        <v>2453.7399999999998</v>
      </c>
      <c r="P21" s="195">
        <v>2651.8</v>
      </c>
      <c r="Q21" s="289">
        <f>SUM(E21:P21)</f>
        <v>29829.219999999998</v>
      </c>
      <c r="R21" s="113"/>
      <c r="S21" s="58">
        <f>+Q21</f>
        <v>29829.219999999998</v>
      </c>
    </row>
    <row r="22" spans="1:19" s="3" customFormat="1" ht="12" x14ac:dyDescent="0.2">
      <c r="A22" s="36">
        <f>A21+1</f>
        <v>6</v>
      </c>
      <c r="B22" s="172" t="s">
        <v>93</v>
      </c>
      <c r="C22" s="76"/>
      <c r="D22" s="76"/>
      <c r="E22" s="204">
        <f t="shared" ref="E22:Q22" si="2">SUM(E21:E21)</f>
        <v>2635.35</v>
      </c>
      <c r="F22" s="204">
        <f t="shared" si="2"/>
        <v>2503.87</v>
      </c>
      <c r="G22" s="204">
        <f t="shared" si="2"/>
        <v>2504.4</v>
      </c>
      <c r="H22" s="204">
        <f t="shared" si="2"/>
        <v>2485.7399999999998</v>
      </c>
      <c r="I22" s="204">
        <f t="shared" si="2"/>
        <v>2433.0500000000002</v>
      </c>
      <c r="J22" s="204">
        <f t="shared" si="2"/>
        <v>2472.21</v>
      </c>
      <c r="K22" s="204">
        <f t="shared" si="2"/>
        <v>2371</v>
      </c>
      <c r="L22" s="204">
        <f t="shared" si="2"/>
        <v>2356.88</v>
      </c>
      <c r="M22" s="204">
        <f t="shared" si="2"/>
        <v>2570.83</v>
      </c>
      <c r="N22" s="204">
        <f t="shared" si="2"/>
        <v>2390.35</v>
      </c>
      <c r="O22" s="204">
        <f t="shared" si="2"/>
        <v>2453.7399999999998</v>
      </c>
      <c r="P22" s="204">
        <f t="shared" si="2"/>
        <v>2651.8</v>
      </c>
      <c r="Q22" s="204">
        <f t="shared" si="2"/>
        <v>29829.219999999998</v>
      </c>
      <c r="R22" s="113"/>
      <c r="S22" s="58"/>
    </row>
    <row r="23" spans="1:19" s="3" customFormat="1" ht="12" x14ac:dyDescent="0.2">
      <c r="A23" s="36"/>
      <c r="B23" s="172"/>
      <c r="C23" s="76"/>
      <c r="D23" s="76"/>
      <c r="E23" s="76"/>
      <c r="F23" s="76"/>
      <c r="G23" s="76"/>
      <c r="H23" s="187"/>
      <c r="I23" s="187"/>
      <c r="J23" s="187"/>
      <c r="K23" s="187"/>
      <c r="L23" s="187"/>
      <c r="M23" s="187"/>
      <c r="N23" s="187"/>
      <c r="O23" s="187"/>
      <c r="P23" s="187"/>
      <c r="Q23" s="45"/>
      <c r="R23" s="113"/>
      <c r="S23" s="58"/>
    </row>
    <row r="24" spans="1:19" s="3" customFormat="1" ht="12" x14ac:dyDescent="0.2">
      <c r="A24" s="36"/>
      <c r="B24" s="171" t="s">
        <v>95</v>
      </c>
      <c r="C24" s="76"/>
      <c r="D24" s="7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56"/>
      <c r="R24" s="113"/>
    </row>
    <row r="25" spans="1:19" s="3" customFormat="1" ht="12" x14ac:dyDescent="0.2">
      <c r="A25" s="36">
        <f>A22+1</f>
        <v>7</v>
      </c>
      <c r="B25" s="43" t="s">
        <v>789</v>
      </c>
      <c r="C25" s="76">
        <v>916</v>
      </c>
      <c r="D25" s="76" t="s">
        <v>31</v>
      </c>
      <c r="E25" s="195"/>
      <c r="F25" s="195"/>
      <c r="G25" s="195"/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289">
        <f>SUM(E25:P25)</f>
        <v>0</v>
      </c>
      <c r="R25" s="113"/>
      <c r="S25" s="58">
        <f>+Q25</f>
        <v>0</v>
      </c>
    </row>
    <row r="26" spans="1:19" s="3" customFormat="1" ht="12" x14ac:dyDescent="0.2">
      <c r="A26" s="36">
        <f>+A25+1</f>
        <v>8</v>
      </c>
      <c r="B26" s="172" t="s">
        <v>96</v>
      </c>
      <c r="C26" s="76"/>
      <c r="D26" s="76"/>
      <c r="E26" s="204">
        <f t="shared" ref="E26:Q26" si="3">SUM(E25:E25)</f>
        <v>0</v>
      </c>
      <c r="F26" s="204">
        <f t="shared" si="3"/>
        <v>0</v>
      </c>
      <c r="G26" s="204">
        <f t="shared" si="3"/>
        <v>0</v>
      </c>
      <c r="H26" s="204">
        <f t="shared" si="3"/>
        <v>0</v>
      </c>
      <c r="I26" s="204">
        <f t="shared" si="3"/>
        <v>0</v>
      </c>
      <c r="J26" s="204">
        <f t="shared" si="3"/>
        <v>0</v>
      </c>
      <c r="K26" s="204">
        <f t="shared" si="3"/>
        <v>0</v>
      </c>
      <c r="L26" s="204">
        <f t="shared" si="3"/>
        <v>0</v>
      </c>
      <c r="M26" s="204">
        <f t="shared" si="3"/>
        <v>0</v>
      </c>
      <c r="N26" s="204">
        <f t="shared" si="3"/>
        <v>0</v>
      </c>
      <c r="O26" s="204">
        <f t="shared" si="3"/>
        <v>0</v>
      </c>
      <c r="P26" s="204">
        <f t="shared" si="3"/>
        <v>0</v>
      </c>
      <c r="Q26" s="204">
        <f t="shared" si="3"/>
        <v>0</v>
      </c>
      <c r="R26" s="113"/>
    </row>
    <row r="27" spans="1:19" s="3" customFormat="1" ht="12" x14ac:dyDescent="0.2">
      <c r="A27" s="36"/>
      <c r="B27" s="170"/>
      <c r="C27" s="76"/>
      <c r="D27" s="76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56"/>
      <c r="R27" s="113"/>
    </row>
    <row r="28" spans="1:19" ht="12.75" thickBot="1" x14ac:dyDescent="0.25">
      <c r="A28" s="36">
        <f>+A22+1</f>
        <v>7</v>
      </c>
      <c r="B28" s="77" t="s">
        <v>725</v>
      </c>
      <c r="E28" s="174">
        <f>+E14+E18+E22+E26-E13-E17-E21-E25</f>
        <v>0</v>
      </c>
      <c r="F28" s="174">
        <f t="shared" ref="F28:Q28" si="4">+F14+F18+F22+F26-F13-F17-F21-F25</f>
        <v>-4.5474735088646412E-13</v>
      </c>
      <c r="G28" s="174">
        <f t="shared" si="4"/>
        <v>0</v>
      </c>
      <c r="H28" s="174">
        <f t="shared" si="4"/>
        <v>0</v>
      </c>
      <c r="I28" s="174">
        <f t="shared" si="4"/>
        <v>4.5474735088646412E-13</v>
      </c>
      <c r="J28" s="174">
        <f t="shared" si="4"/>
        <v>0</v>
      </c>
      <c r="K28" s="174">
        <f t="shared" si="4"/>
        <v>0</v>
      </c>
      <c r="L28" s="174">
        <f t="shared" si="4"/>
        <v>0</v>
      </c>
      <c r="M28" s="174">
        <f t="shared" si="4"/>
        <v>0</v>
      </c>
      <c r="N28" s="174">
        <f t="shared" si="4"/>
        <v>4.5474735088646412E-13</v>
      </c>
      <c r="O28" s="174">
        <f t="shared" si="4"/>
        <v>0</v>
      </c>
      <c r="P28" s="174">
        <f t="shared" si="4"/>
        <v>0</v>
      </c>
      <c r="Q28" s="174">
        <f t="shared" si="4"/>
        <v>3.637978807091713E-12</v>
      </c>
      <c r="R28" s="113"/>
      <c r="S28" s="174">
        <f>SUM(S13:S25)</f>
        <v>44311.03</v>
      </c>
    </row>
    <row r="29" spans="1:19" s="3" customFormat="1" ht="12.75" thickTop="1" x14ac:dyDescent="0.2">
      <c r="A29" s="36"/>
      <c r="C29" s="36"/>
      <c r="D29" s="36"/>
      <c r="R29" s="113"/>
      <c r="S29" s="25"/>
    </row>
    <row r="30" spans="1:19" s="3" customFormat="1" ht="12" x14ac:dyDescent="0.2">
      <c r="A30" s="36">
        <f>A28+1</f>
        <v>8</v>
      </c>
      <c r="B30" s="148" t="s">
        <v>274</v>
      </c>
      <c r="C30" s="36"/>
      <c r="D30" s="36"/>
      <c r="E30" s="58">
        <f t="shared" ref="E30:P30" si="5">+E14+E18+E22+E26</f>
        <v>3914.79</v>
      </c>
      <c r="F30" s="58">
        <f t="shared" si="5"/>
        <v>3719.47</v>
      </c>
      <c r="G30" s="58">
        <f t="shared" si="5"/>
        <v>3720.26</v>
      </c>
      <c r="H30" s="58">
        <f t="shared" si="5"/>
        <v>3692.54</v>
      </c>
      <c r="I30" s="58">
        <f t="shared" si="5"/>
        <v>3614.2700000000004</v>
      </c>
      <c r="J30" s="58">
        <f t="shared" si="5"/>
        <v>3672.44</v>
      </c>
      <c r="K30" s="58">
        <f t="shared" si="5"/>
        <v>3522.1</v>
      </c>
      <c r="L30" s="58">
        <f t="shared" si="5"/>
        <v>3501.13</v>
      </c>
      <c r="M30" s="58">
        <f t="shared" si="5"/>
        <v>3818.95</v>
      </c>
      <c r="N30" s="58">
        <f t="shared" si="5"/>
        <v>3550.84</v>
      </c>
      <c r="O30" s="58">
        <f t="shared" si="5"/>
        <v>3645.0099999999998</v>
      </c>
      <c r="P30" s="58">
        <f t="shared" si="5"/>
        <v>3939.2300000000005</v>
      </c>
      <c r="Q30" s="58">
        <f>SUM(E30:P30)</f>
        <v>44311.03</v>
      </c>
      <c r="R30" s="113"/>
      <c r="S30" s="25"/>
    </row>
    <row r="31" spans="1:19" s="3" customFormat="1" ht="12" x14ac:dyDescent="0.2">
      <c r="A31" s="36"/>
      <c r="B31" s="148"/>
      <c r="C31" s="36"/>
      <c r="D31" s="3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13"/>
      <c r="S31" s="25"/>
    </row>
    <row r="32" spans="1:19" s="3" customFormat="1" ht="12.75" thickBot="1" x14ac:dyDescent="0.25">
      <c r="A32" s="36">
        <f>+A30+1</f>
        <v>9</v>
      </c>
      <c r="B32" s="77" t="s">
        <v>790</v>
      </c>
      <c r="C32" s="36"/>
      <c r="D32" s="36"/>
      <c r="E32" s="290">
        <f>E30</f>
        <v>3914.79</v>
      </c>
      <c r="F32" s="290">
        <f t="shared" ref="F32:Q32" si="6">F30</f>
        <v>3719.47</v>
      </c>
      <c r="G32" s="290">
        <f t="shared" si="6"/>
        <v>3720.26</v>
      </c>
      <c r="H32" s="290">
        <f t="shared" si="6"/>
        <v>3692.54</v>
      </c>
      <c r="I32" s="290">
        <f t="shared" si="6"/>
        <v>3614.2700000000004</v>
      </c>
      <c r="J32" s="290">
        <f t="shared" si="6"/>
        <v>3672.44</v>
      </c>
      <c r="K32" s="290">
        <f t="shared" si="6"/>
        <v>3522.1</v>
      </c>
      <c r="L32" s="290">
        <f t="shared" si="6"/>
        <v>3501.13</v>
      </c>
      <c r="M32" s="290">
        <f t="shared" si="6"/>
        <v>3818.95</v>
      </c>
      <c r="N32" s="290">
        <f t="shared" si="6"/>
        <v>3550.84</v>
      </c>
      <c r="O32" s="290">
        <f t="shared" si="6"/>
        <v>3645.0099999999998</v>
      </c>
      <c r="P32" s="290">
        <f t="shared" si="6"/>
        <v>3939.2300000000005</v>
      </c>
      <c r="Q32" s="290">
        <f t="shared" si="6"/>
        <v>44311.03</v>
      </c>
      <c r="R32" s="113"/>
      <c r="S32" s="25"/>
    </row>
    <row r="33" spans="1:19" ht="12.75" customHeight="1" thickTop="1" thickBot="1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  <c r="R33" s="211"/>
      <c r="S33" s="209"/>
    </row>
    <row r="34" spans="1:19" ht="12.75" customHeight="1" x14ac:dyDescent="0.2">
      <c r="B34" s="50" t="s">
        <v>115</v>
      </c>
      <c r="C34" s="51"/>
      <c r="D34" s="51"/>
      <c r="Q34" s="78"/>
    </row>
    <row r="35" spans="1:19" ht="10.35" customHeight="1" x14ac:dyDescent="0.2">
      <c r="B35" s="48"/>
      <c r="C35" s="175" t="s">
        <v>182</v>
      </c>
      <c r="D35" s="175"/>
      <c r="E35" s="129">
        <v>694.87</v>
      </c>
      <c r="F35" s="129">
        <v>660.2</v>
      </c>
      <c r="G35" s="129">
        <v>660.34</v>
      </c>
      <c r="H35" s="129">
        <v>655.42</v>
      </c>
      <c r="I35" s="129">
        <v>641.53</v>
      </c>
      <c r="J35" s="129">
        <v>651.85</v>
      </c>
      <c r="K35" s="129">
        <v>625.16999999999996</v>
      </c>
      <c r="L35" s="129">
        <v>621.45000000000005</v>
      </c>
      <c r="M35" s="129">
        <v>677.86</v>
      </c>
      <c r="N35" s="129">
        <v>630.27</v>
      </c>
      <c r="O35" s="129">
        <v>646.99</v>
      </c>
      <c r="P35" s="129">
        <v>699.21</v>
      </c>
      <c r="Q35" s="55">
        <f>SUM(E35:P35)</f>
        <v>7865.1599999999989</v>
      </c>
    </row>
    <row r="36" spans="1:19" ht="12.75" x14ac:dyDescent="0.2">
      <c r="B36" s="48"/>
      <c r="C36" s="175" t="s">
        <v>183</v>
      </c>
      <c r="D36" s="175"/>
      <c r="E36" s="129">
        <v>584.57000000000005</v>
      </c>
      <c r="F36" s="129">
        <v>555.4</v>
      </c>
      <c r="G36" s="129">
        <v>555.52</v>
      </c>
      <c r="H36" s="129">
        <v>551.38</v>
      </c>
      <c r="I36" s="129">
        <v>539.69000000000005</v>
      </c>
      <c r="J36" s="129">
        <v>548.38</v>
      </c>
      <c r="K36" s="129">
        <v>525.92999999999995</v>
      </c>
      <c r="L36" s="129">
        <v>522.79999999999995</v>
      </c>
      <c r="M36" s="129">
        <v>570.26</v>
      </c>
      <c r="N36" s="129">
        <v>530.22</v>
      </c>
      <c r="O36" s="129">
        <v>544.28</v>
      </c>
      <c r="P36" s="129">
        <v>588.22</v>
      </c>
      <c r="Q36" s="55">
        <f t="shared" ref="Q36:Q38" si="7">SUM(E36:P36)</f>
        <v>6616.6500000000005</v>
      </c>
    </row>
    <row r="37" spans="1:19" ht="10.35" customHeight="1" x14ac:dyDescent="0.2">
      <c r="B37" s="48"/>
      <c r="C37" s="175" t="s">
        <v>184</v>
      </c>
      <c r="D37" s="175"/>
      <c r="E37" s="129">
        <v>2635.35</v>
      </c>
      <c r="F37" s="129">
        <v>2503.87</v>
      </c>
      <c r="G37" s="129">
        <v>2504.4</v>
      </c>
      <c r="H37" s="129">
        <v>2485.7399999999998</v>
      </c>
      <c r="I37" s="129">
        <v>2433.0500000000002</v>
      </c>
      <c r="J37" s="129">
        <v>2472.21</v>
      </c>
      <c r="K37" s="129">
        <v>2371</v>
      </c>
      <c r="L37" s="129">
        <v>2356.88</v>
      </c>
      <c r="M37" s="129">
        <v>2570.83</v>
      </c>
      <c r="N37" s="129">
        <v>2390.35</v>
      </c>
      <c r="O37" s="129">
        <v>2453.7399999999998</v>
      </c>
      <c r="P37" s="129">
        <v>2651.8</v>
      </c>
      <c r="Q37" s="55">
        <f t="shared" si="7"/>
        <v>29829.219999999998</v>
      </c>
    </row>
    <row r="38" spans="1:19" ht="12.75" x14ac:dyDescent="0.2">
      <c r="B38" s="48"/>
      <c r="C38" s="175" t="s">
        <v>185</v>
      </c>
      <c r="D38" s="175"/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76">
        <f t="shared" si="7"/>
        <v>0</v>
      </c>
    </row>
    <row r="39" spans="1:19" ht="10.35" customHeight="1" x14ac:dyDescent="0.2">
      <c r="B39" s="48"/>
      <c r="C39" s="175"/>
      <c r="D39" s="175"/>
      <c r="E39" s="55">
        <f>SUM(E35:E38)</f>
        <v>3914.79</v>
      </c>
      <c r="F39" s="55">
        <f t="shared" ref="F39:Q39" si="8">SUM(F35:F38)</f>
        <v>3719.47</v>
      </c>
      <c r="G39" s="55">
        <f t="shared" si="8"/>
        <v>3720.26</v>
      </c>
      <c r="H39" s="55">
        <f t="shared" si="8"/>
        <v>3692.54</v>
      </c>
      <c r="I39" s="55">
        <f t="shared" si="8"/>
        <v>3614.2700000000004</v>
      </c>
      <c r="J39" s="55">
        <f t="shared" si="8"/>
        <v>3672.44</v>
      </c>
      <c r="K39" s="55">
        <f t="shared" si="8"/>
        <v>3522.1</v>
      </c>
      <c r="L39" s="55">
        <f t="shared" si="8"/>
        <v>3501.13</v>
      </c>
      <c r="M39" s="55">
        <f t="shared" si="8"/>
        <v>3818.95</v>
      </c>
      <c r="N39" s="55">
        <f t="shared" si="8"/>
        <v>3550.84</v>
      </c>
      <c r="O39" s="55">
        <f t="shared" si="8"/>
        <v>3645.0099999999998</v>
      </c>
      <c r="P39" s="55">
        <f t="shared" si="8"/>
        <v>3939.2300000000005</v>
      </c>
      <c r="Q39" s="55">
        <f t="shared" si="8"/>
        <v>44311.03</v>
      </c>
    </row>
    <row r="40" spans="1:19" ht="10.35" customHeight="1" x14ac:dyDescent="0.2">
      <c r="B40" s="48"/>
      <c r="C40" s="175"/>
      <c r="D40" s="17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9" ht="12.75" x14ac:dyDescent="0.2">
      <c r="B41" s="48"/>
      <c r="C41" s="175" t="s">
        <v>112</v>
      </c>
      <c r="D41" s="175"/>
      <c r="E41" s="55">
        <f>+E39-E32</f>
        <v>0</v>
      </c>
      <c r="F41" s="55">
        <f t="shared" ref="F41:Q41" si="9">+F39-F32</f>
        <v>0</v>
      </c>
      <c r="G41" s="55">
        <f t="shared" si="9"/>
        <v>0</v>
      </c>
      <c r="H41" s="55">
        <f t="shared" si="9"/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  <c r="M41" s="55">
        <f t="shared" si="9"/>
        <v>0</v>
      </c>
      <c r="N41" s="55">
        <f t="shared" si="9"/>
        <v>0</v>
      </c>
      <c r="O41" s="55">
        <f t="shared" si="9"/>
        <v>0</v>
      </c>
      <c r="P41" s="55">
        <f t="shared" si="9"/>
        <v>0</v>
      </c>
      <c r="Q41" s="55">
        <f t="shared" si="9"/>
        <v>0</v>
      </c>
    </row>
    <row r="42" spans="1:19" ht="12.75" customHeight="1" x14ac:dyDescent="0.2"/>
    <row r="43" spans="1:19" ht="12.75" customHeight="1" x14ac:dyDescent="0.2"/>
    <row r="44" spans="1:19" ht="12.75" customHeight="1" x14ac:dyDescent="0.2"/>
    <row r="45" spans="1:19" ht="12.75" customHeight="1" x14ac:dyDescent="0.2"/>
    <row r="46" spans="1:19" ht="12.75" customHeight="1" x14ac:dyDescent="0.2"/>
    <row r="47" spans="1:19" ht="12.75" customHeight="1" x14ac:dyDescent="0.2"/>
    <row r="48" spans="1:1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</sheetData>
  <mergeCells count="1">
    <mergeCell ref="E6:P6"/>
  </mergeCells>
  <printOptions horizontalCentered="1"/>
  <pageMargins left="0.5" right="0.5" top="1" bottom="0.5" header="0.5" footer="0.5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U261"/>
  <sheetViews>
    <sheetView zoomScaleNormal="100" zoomScaleSheetLayoutView="100" workbookViewId="0">
      <pane xSplit="4" ySplit="9" topLeftCell="E37" activePane="bottomRight" state="frozen"/>
      <selection activeCell="Z11" sqref="Z11"/>
      <selection pane="topRight" activeCell="Z11" sqref="Z11"/>
      <selection pane="bottomLeft" activeCell="Z11" sqref="Z11"/>
      <selection pane="bottomRight" activeCell="J68" sqref="J68"/>
    </sheetView>
  </sheetViews>
  <sheetFormatPr defaultColWidth="9.28515625" defaultRowHeight="11.25" x14ac:dyDescent="0.2"/>
  <cols>
    <col min="1" max="1" width="6" style="9" bestFit="1" customWidth="1"/>
    <col min="2" max="2" width="48.85546875" style="9" customWidth="1"/>
    <col min="3" max="3" width="10.140625" style="9" customWidth="1"/>
    <col min="4" max="4" width="13.28515625" style="9" bestFit="1" customWidth="1"/>
    <col min="5" max="17" width="9.28515625" style="9"/>
    <col min="18" max="18" width="3.28515625" style="105" customWidth="1"/>
    <col min="19" max="16384" width="9.28515625" style="9"/>
  </cols>
  <sheetData>
    <row r="1" spans="1:18" ht="12" x14ac:dyDescent="0.2">
      <c r="A1" s="1" t="s">
        <v>709</v>
      </c>
      <c r="B1" s="64"/>
      <c r="C1" s="64"/>
      <c r="D1" s="64"/>
      <c r="E1" s="64"/>
      <c r="G1" s="3"/>
      <c r="H1" s="3"/>
      <c r="I1" s="64"/>
      <c r="J1" s="64"/>
      <c r="K1" s="64"/>
      <c r="L1" s="64"/>
      <c r="M1" s="64"/>
      <c r="N1" s="64"/>
      <c r="Q1" s="63" t="s">
        <v>684</v>
      </c>
    </row>
    <row r="2" spans="1:18" ht="12" x14ac:dyDescent="0.2">
      <c r="A2" s="24" t="s">
        <v>710</v>
      </c>
      <c r="B2" s="65"/>
      <c r="C2" s="65"/>
      <c r="D2" s="65"/>
      <c r="E2" s="65"/>
      <c r="G2" s="3"/>
      <c r="H2" s="3"/>
      <c r="I2" s="65"/>
      <c r="J2" s="65"/>
      <c r="K2" s="65"/>
      <c r="L2" s="65"/>
      <c r="M2" s="65"/>
      <c r="N2" s="65"/>
      <c r="Q2" s="63" t="s">
        <v>0</v>
      </c>
    </row>
    <row r="3" spans="1:18" ht="12" customHeight="1" x14ac:dyDescent="0.2">
      <c r="A3" s="24" t="s">
        <v>707</v>
      </c>
      <c r="B3" s="66"/>
      <c r="C3" s="66"/>
      <c r="D3" s="66"/>
      <c r="E3" s="66"/>
      <c r="G3" s="68"/>
      <c r="H3" s="68"/>
      <c r="I3" s="66"/>
      <c r="J3" s="66"/>
      <c r="K3" s="66"/>
      <c r="L3" s="66"/>
      <c r="M3" s="66"/>
      <c r="N3" s="66"/>
      <c r="Q3" s="168" t="s">
        <v>11</v>
      </c>
    </row>
    <row r="4" spans="1:18" ht="12" x14ac:dyDescent="0.2">
      <c r="A4" s="28" t="s">
        <v>728</v>
      </c>
      <c r="B4" s="69"/>
      <c r="C4" s="69"/>
      <c r="D4" s="69"/>
      <c r="E4" s="69"/>
      <c r="G4" s="3"/>
      <c r="H4" s="3"/>
      <c r="I4" s="69"/>
      <c r="J4" s="69"/>
      <c r="K4" s="69"/>
      <c r="L4" s="69"/>
      <c r="M4" s="69"/>
      <c r="N4" s="69"/>
      <c r="Q4" s="63" t="s">
        <v>708</v>
      </c>
    </row>
    <row r="5" spans="1:18" ht="12.75" x14ac:dyDescent="0.2">
      <c r="A5" s="28"/>
      <c r="B5" s="70"/>
      <c r="C5" s="71"/>
      <c r="D5" s="71"/>
    </row>
    <row r="6" spans="1:18" ht="12.75" customHeight="1" x14ac:dyDescent="0.2">
      <c r="A6" s="72"/>
      <c r="B6" s="73"/>
      <c r="C6" s="72"/>
      <c r="D6" s="72"/>
      <c r="E6" s="330" t="s">
        <v>904</v>
      </c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2"/>
      <c r="Q6" s="120"/>
    </row>
    <row r="7" spans="1:18" s="3" customFormat="1" ht="60" x14ac:dyDescent="0.2">
      <c r="A7" s="31" t="s">
        <v>12</v>
      </c>
      <c r="B7" s="84" t="s">
        <v>109</v>
      </c>
      <c r="C7" s="31" t="s">
        <v>161</v>
      </c>
      <c r="D7" s="31" t="s">
        <v>160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2" t="s">
        <v>18</v>
      </c>
      <c r="K7" s="32" t="s">
        <v>19</v>
      </c>
      <c r="L7" s="32" t="s">
        <v>20</v>
      </c>
      <c r="M7" s="32" t="s">
        <v>21</v>
      </c>
      <c r="N7" s="32" t="s">
        <v>22</v>
      </c>
      <c r="O7" s="32" t="s">
        <v>27</v>
      </c>
      <c r="P7" s="32" t="s">
        <v>23</v>
      </c>
      <c r="Q7" s="177" t="s">
        <v>901</v>
      </c>
      <c r="R7" s="113"/>
    </row>
    <row r="8" spans="1:18" s="3" customFormat="1" ht="12" x14ac:dyDescent="0.2">
      <c r="A8" s="133"/>
      <c r="B8" s="87" t="s">
        <v>253</v>
      </c>
      <c r="C8" s="87" t="s">
        <v>254</v>
      </c>
      <c r="D8" s="87" t="s">
        <v>255</v>
      </c>
      <c r="E8" s="87" t="s">
        <v>256</v>
      </c>
      <c r="F8" s="87" t="s">
        <v>257</v>
      </c>
      <c r="G8" s="87" t="s">
        <v>258</v>
      </c>
      <c r="H8" s="87" t="s">
        <v>259</v>
      </c>
      <c r="I8" s="87" t="s">
        <v>260</v>
      </c>
      <c r="J8" s="87" t="s">
        <v>261</v>
      </c>
      <c r="K8" s="87" t="s">
        <v>262</v>
      </c>
      <c r="L8" s="87" t="s">
        <v>263</v>
      </c>
      <c r="M8" s="87" t="s">
        <v>264</v>
      </c>
      <c r="N8" s="87" t="s">
        <v>265</v>
      </c>
      <c r="O8" s="87" t="s">
        <v>266</v>
      </c>
      <c r="P8" s="87" t="s">
        <v>267</v>
      </c>
      <c r="Q8" s="87" t="s">
        <v>268</v>
      </c>
      <c r="R8" s="113"/>
    </row>
    <row r="9" spans="1:18" s="3" customFormat="1" ht="12" x14ac:dyDescent="0.2">
      <c r="A9" s="133"/>
      <c r="B9" s="87"/>
      <c r="C9" s="133"/>
      <c r="D9" s="133"/>
      <c r="E9" s="36" t="s">
        <v>87</v>
      </c>
      <c r="F9" s="36" t="s">
        <v>87</v>
      </c>
      <c r="G9" s="36" t="s">
        <v>87</v>
      </c>
      <c r="H9" s="36" t="s">
        <v>87</v>
      </c>
      <c r="I9" s="36" t="s">
        <v>87</v>
      </c>
      <c r="J9" s="36" t="s">
        <v>87</v>
      </c>
      <c r="K9" s="36" t="s">
        <v>87</v>
      </c>
      <c r="L9" s="36" t="s">
        <v>87</v>
      </c>
      <c r="M9" s="36" t="s">
        <v>87</v>
      </c>
      <c r="N9" s="36" t="s">
        <v>87</v>
      </c>
      <c r="O9" s="36" t="s">
        <v>87</v>
      </c>
      <c r="P9" s="36" t="s">
        <v>87</v>
      </c>
      <c r="Q9" s="34"/>
      <c r="R9" s="113"/>
    </row>
    <row r="10" spans="1:18" s="3" customFormat="1" ht="12" x14ac:dyDescent="0.2">
      <c r="A10" s="36"/>
      <c r="B10" s="28"/>
      <c r="C10" s="28"/>
      <c r="D10" s="28"/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7" t="s">
        <v>8</v>
      </c>
      <c r="L10" s="37" t="s">
        <v>8</v>
      </c>
      <c r="M10" s="37" t="s">
        <v>8</v>
      </c>
      <c r="N10" s="37" t="s">
        <v>8</v>
      </c>
      <c r="O10" s="37" t="s">
        <v>8</v>
      </c>
      <c r="P10" s="37" t="s">
        <v>8</v>
      </c>
      <c r="Q10" s="37" t="s">
        <v>8</v>
      </c>
      <c r="R10" s="113"/>
    </row>
    <row r="11" spans="1:18" s="3" customFormat="1" ht="12" x14ac:dyDescent="0.2">
      <c r="A11" s="62"/>
      <c r="B11" s="74" t="s">
        <v>733</v>
      </c>
      <c r="C11" s="28"/>
      <c r="D11" s="2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13"/>
    </row>
    <row r="12" spans="1:18" s="42" customFormat="1" ht="12" x14ac:dyDescent="0.2">
      <c r="A12" s="38"/>
      <c r="B12" s="171" t="s">
        <v>905</v>
      </c>
      <c r="C12" s="40"/>
      <c r="D12" s="247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R12" s="113"/>
    </row>
    <row r="13" spans="1:18" s="47" customFormat="1" ht="12" x14ac:dyDescent="0.2">
      <c r="A13" s="38">
        <v>1</v>
      </c>
      <c r="B13" s="170" t="s">
        <v>166</v>
      </c>
      <c r="C13" s="90" t="s">
        <v>906</v>
      </c>
      <c r="D13" s="217" t="s">
        <v>31</v>
      </c>
      <c r="E13" s="194">
        <v>0.21000000000000002</v>
      </c>
      <c r="F13" s="194">
        <v>0</v>
      </c>
      <c r="G13" s="194">
        <v>0</v>
      </c>
      <c r="H13" s="302">
        <v>0</v>
      </c>
      <c r="I13" s="302">
        <v>7.0000000000000007E-2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4">
        <f>SUM(E13:P13)</f>
        <v>0.28000000000000003</v>
      </c>
      <c r="R13" s="113"/>
    </row>
    <row r="14" spans="1:18" s="47" customFormat="1" ht="12" x14ac:dyDescent="0.2">
      <c r="A14" s="38">
        <f t="shared" ref="A14:A15" si="0">+A13+1</f>
        <v>2</v>
      </c>
      <c r="B14" s="170" t="s">
        <v>58</v>
      </c>
      <c r="C14" s="90" t="s">
        <v>906</v>
      </c>
      <c r="D14" s="217" t="s">
        <v>31</v>
      </c>
      <c r="E14" s="309">
        <v>0</v>
      </c>
      <c r="F14" s="309">
        <v>0</v>
      </c>
      <c r="G14" s="309">
        <v>12.44</v>
      </c>
      <c r="H14" s="308">
        <v>0</v>
      </c>
      <c r="I14" s="308">
        <v>0</v>
      </c>
      <c r="J14" s="308">
        <v>0</v>
      </c>
      <c r="K14" s="308">
        <v>0</v>
      </c>
      <c r="L14" s="308">
        <v>0</v>
      </c>
      <c r="M14" s="308">
        <v>0</v>
      </c>
      <c r="N14" s="308">
        <v>0</v>
      </c>
      <c r="O14" s="308">
        <v>0</v>
      </c>
      <c r="P14" s="308">
        <v>0</v>
      </c>
      <c r="Q14" s="305">
        <f>SUM(E14:P14)</f>
        <v>12.44</v>
      </c>
      <c r="R14" s="113"/>
    </row>
    <row r="15" spans="1:18" s="47" customFormat="1" ht="12" x14ac:dyDescent="0.2">
      <c r="A15" s="38">
        <f t="shared" si="0"/>
        <v>3</v>
      </c>
      <c r="B15" s="172" t="s">
        <v>907</v>
      </c>
      <c r="C15" s="217"/>
      <c r="D15" s="217"/>
      <c r="E15" s="301">
        <f>SUM(E13:E14)</f>
        <v>0.21000000000000002</v>
      </c>
      <c r="F15" s="301">
        <f>SUM(F13:F14)</f>
        <v>0</v>
      </c>
      <c r="G15" s="301">
        <f>SUM(G13:G14)</f>
        <v>12.44</v>
      </c>
      <c r="H15" s="301">
        <f t="shared" ref="H15:P15" si="1">SUM(H13:H14)</f>
        <v>0</v>
      </c>
      <c r="I15" s="301">
        <f t="shared" si="1"/>
        <v>7.0000000000000007E-2</v>
      </c>
      <c r="J15" s="301">
        <f t="shared" si="1"/>
        <v>0</v>
      </c>
      <c r="K15" s="301">
        <f t="shared" si="1"/>
        <v>0</v>
      </c>
      <c r="L15" s="301">
        <f t="shared" si="1"/>
        <v>0</v>
      </c>
      <c r="M15" s="301">
        <f t="shared" si="1"/>
        <v>0</v>
      </c>
      <c r="N15" s="301">
        <f t="shared" si="1"/>
        <v>0</v>
      </c>
      <c r="O15" s="301">
        <f t="shared" si="1"/>
        <v>0</v>
      </c>
      <c r="P15" s="301">
        <f t="shared" si="1"/>
        <v>0</v>
      </c>
      <c r="Q15" s="301">
        <f>SUM(Q13:Q14)</f>
        <v>12.719999999999999</v>
      </c>
      <c r="R15" s="113"/>
    </row>
    <row r="16" spans="1:18" s="3" customFormat="1" ht="12" x14ac:dyDescent="0.2">
      <c r="A16" s="36"/>
      <c r="B16" s="28"/>
      <c r="C16" s="28"/>
      <c r="D16" s="31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13"/>
    </row>
    <row r="17" spans="1:18" s="47" customFormat="1" ht="12" x14ac:dyDescent="0.2">
      <c r="A17" s="38"/>
      <c r="B17" s="74" t="s">
        <v>733</v>
      </c>
      <c r="C17" s="44"/>
      <c r="D17" s="217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15"/>
    </row>
    <row r="18" spans="1:18" s="47" customFormat="1" ht="12" x14ac:dyDescent="0.2">
      <c r="A18" s="38"/>
      <c r="B18" s="171" t="s">
        <v>100</v>
      </c>
      <c r="C18" s="217"/>
      <c r="D18" s="217"/>
      <c r="E18" s="302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115"/>
    </row>
    <row r="19" spans="1:18" s="47" customFormat="1" ht="11.65" customHeight="1" x14ac:dyDescent="0.2">
      <c r="A19" s="38">
        <f>+A15+1</f>
        <v>4</v>
      </c>
      <c r="B19" s="201" t="s">
        <v>167</v>
      </c>
      <c r="C19" s="217" t="s">
        <v>164</v>
      </c>
      <c r="D19" s="218" t="s">
        <v>159</v>
      </c>
      <c r="E19" s="311">
        <v>0</v>
      </c>
      <c r="F19" s="311">
        <v>0</v>
      </c>
      <c r="G19" s="194">
        <v>0</v>
      </c>
      <c r="H19" s="194">
        <v>0</v>
      </c>
      <c r="I19" s="194">
        <v>5.61</v>
      </c>
      <c r="J19" s="311">
        <v>0</v>
      </c>
      <c r="K19" s="311">
        <v>0</v>
      </c>
      <c r="L19" s="311">
        <v>0</v>
      </c>
      <c r="M19" s="311">
        <v>0</v>
      </c>
      <c r="N19" s="311">
        <v>0</v>
      </c>
      <c r="O19" s="311">
        <v>0</v>
      </c>
      <c r="P19" s="311">
        <v>0</v>
      </c>
      <c r="Q19" s="306">
        <f t="shared" ref="Q19:Q22" si="2">SUM(E19:P19)</f>
        <v>5.61</v>
      </c>
      <c r="R19" s="115"/>
    </row>
    <row r="20" spans="1:18" s="47" customFormat="1" ht="12" x14ac:dyDescent="0.2">
      <c r="A20" s="38">
        <f>+A19+1</f>
        <v>5</v>
      </c>
      <c r="B20" s="201" t="s">
        <v>168</v>
      </c>
      <c r="C20" s="217" t="s">
        <v>164</v>
      </c>
      <c r="D20" s="218" t="s">
        <v>159</v>
      </c>
      <c r="E20" s="311">
        <v>0</v>
      </c>
      <c r="F20" s="311">
        <v>0</v>
      </c>
      <c r="G20" s="194">
        <v>0</v>
      </c>
      <c r="H20" s="194">
        <v>0</v>
      </c>
      <c r="I20" s="194">
        <v>0</v>
      </c>
      <c r="J20" s="311">
        <v>0</v>
      </c>
      <c r="K20" s="311">
        <v>0</v>
      </c>
      <c r="L20" s="311">
        <v>0</v>
      </c>
      <c r="M20" s="311">
        <v>61.588059999999999</v>
      </c>
      <c r="N20" s="311">
        <v>0</v>
      </c>
      <c r="O20" s="311">
        <v>0</v>
      </c>
      <c r="P20" s="311">
        <v>0</v>
      </c>
      <c r="Q20" s="306">
        <f t="shared" si="2"/>
        <v>61.588059999999999</v>
      </c>
      <c r="R20" s="115"/>
    </row>
    <row r="21" spans="1:18" s="47" customFormat="1" ht="12" x14ac:dyDescent="0.2">
      <c r="A21" s="38">
        <f>+A20+1</f>
        <v>6</v>
      </c>
      <c r="B21" s="201" t="s">
        <v>166</v>
      </c>
      <c r="C21" s="217">
        <v>903</v>
      </c>
      <c r="D21" s="218" t="s">
        <v>159</v>
      </c>
      <c r="E21" s="311">
        <v>2496.38</v>
      </c>
      <c r="F21" s="311">
        <v>0</v>
      </c>
      <c r="G21" s="194">
        <v>1788.21</v>
      </c>
      <c r="H21" s="194">
        <v>0</v>
      </c>
      <c r="I21" s="194">
        <v>0</v>
      </c>
      <c r="J21" s="311">
        <v>0</v>
      </c>
      <c r="K21" s="311">
        <v>0</v>
      </c>
      <c r="L21" s="311">
        <v>0</v>
      </c>
      <c r="M21" s="311">
        <v>58.101939999999999</v>
      </c>
      <c r="N21" s="311">
        <v>-58.1</v>
      </c>
      <c r="O21" s="311">
        <v>0</v>
      </c>
      <c r="P21" s="311">
        <v>0</v>
      </c>
      <c r="Q21" s="306">
        <f t="shared" si="2"/>
        <v>4284.5919399999993</v>
      </c>
      <c r="R21" s="115"/>
    </row>
    <row r="22" spans="1:18" s="47" customFormat="1" ht="12" x14ac:dyDescent="0.2">
      <c r="A22" s="38">
        <f>+A21+1</f>
        <v>7</v>
      </c>
      <c r="B22" s="201" t="s">
        <v>28</v>
      </c>
      <c r="C22" s="217" t="s">
        <v>164</v>
      </c>
      <c r="D22" s="217" t="s">
        <v>159</v>
      </c>
      <c r="E22" s="309">
        <v>-274.36</v>
      </c>
      <c r="F22" s="309">
        <v>752.7</v>
      </c>
      <c r="G22" s="309">
        <v>-765.2700000000001</v>
      </c>
      <c r="H22" s="308">
        <v>0</v>
      </c>
      <c r="I22" s="308">
        <v>0</v>
      </c>
      <c r="J22" s="308">
        <v>0</v>
      </c>
      <c r="K22" s="308">
        <v>0</v>
      </c>
      <c r="L22" s="308">
        <v>0</v>
      </c>
      <c r="M22" s="308">
        <v>-3.49</v>
      </c>
      <c r="N22" s="308">
        <v>0</v>
      </c>
      <c r="O22" s="308">
        <v>0</v>
      </c>
      <c r="P22" s="308">
        <v>15.05</v>
      </c>
      <c r="Q22" s="305">
        <f t="shared" si="2"/>
        <v>-275.37000000000006</v>
      </c>
      <c r="R22" s="115"/>
    </row>
    <row r="23" spans="1:18" s="47" customFormat="1" ht="12" x14ac:dyDescent="0.2">
      <c r="A23" s="38">
        <f t="shared" ref="A23" si="3">+A22+1</f>
        <v>8</v>
      </c>
      <c r="B23" s="172" t="s">
        <v>101</v>
      </c>
      <c r="C23" s="217"/>
      <c r="D23" s="217"/>
      <c r="E23" s="301">
        <f>SUM(E19:E22)</f>
        <v>2222.02</v>
      </c>
      <c r="F23" s="301">
        <f>SUM(F19:F22)</f>
        <v>752.7</v>
      </c>
      <c r="G23" s="301">
        <f>SUM(G19:G22)</f>
        <v>1022.9399999999999</v>
      </c>
      <c r="H23" s="301">
        <f t="shared" ref="H23:P23" si="4">SUM(H19:H22)</f>
        <v>0</v>
      </c>
      <c r="I23" s="301">
        <f t="shared" si="4"/>
        <v>5.61</v>
      </c>
      <c r="J23" s="301">
        <f t="shared" si="4"/>
        <v>0</v>
      </c>
      <c r="K23" s="301">
        <f t="shared" si="4"/>
        <v>0</v>
      </c>
      <c r="L23" s="301">
        <f t="shared" si="4"/>
        <v>0</v>
      </c>
      <c r="M23" s="301">
        <f t="shared" si="4"/>
        <v>116.2</v>
      </c>
      <c r="N23" s="301">
        <f t="shared" si="4"/>
        <v>-58.1</v>
      </c>
      <c r="O23" s="301">
        <f t="shared" si="4"/>
        <v>0</v>
      </c>
      <c r="P23" s="301">
        <f t="shared" si="4"/>
        <v>15.05</v>
      </c>
      <c r="Q23" s="301">
        <f>SUM(Q19:Q22)</f>
        <v>4076.4199999999992</v>
      </c>
      <c r="R23" s="115"/>
    </row>
    <row r="24" spans="1:18" s="47" customFormat="1" ht="12" x14ac:dyDescent="0.2">
      <c r="A24" s="38"/>
      <c r="B24" s="172"/>
      <c r="C24" s="217"/>
      <c r="D24" s="217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115"/>
    </row>
    <row r="25" spans="1:18" s="47" customFormat="1" ht="12" x14ac:dyDescent="0.2">
      <c r="A25" s="38"/>
      <c r="B25" s="171" t="s">
        <v>102</v>
      </c>
      <c r="C25" s="217"/>
      <c r="D25" s="217"/>
      <c r="E25" s="194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06"/>
      <c r="R25" s="115"/>
    </row>
    <row r="26" spans="1:18" s="47" customFormat="1" ht="11.65" customHeight="1" x14ac:dyDescent="0.2">
      <c r="A26" s="38">
        <f>+A23+1</f>
        <v>9</v>
      </c>
      <c r="B26" s="201" t="s">
        <v>170</v>
      </c>
      <c r="C26" s="217">
        <v>921</v>
      </c>
      <c r="D26" s="218" t="s">
        <v>31</v>
      </c>
      <c r="E26" s="311">
        <v>0</v>
      </c>
      <c r="F26" s="311">
        <v>0</v>
      </c>
      <c r="G26" s="194">
        <v>0</v>
      </c>
      <c r="H26" s="194">
        <v>0</v>
      </c>
      <c r="I26" s="194">
        <v>0</v>
      </c>
      <c r="J26" s="311">
        <v>0</v>
      </c>
      <c r="K26" s="311">
        <v>0</v>
      </c>
      <c r="L26" s="311">
        <v>0</v>
      </c>
      <c r="M26" s="311">
        <v>17.110019999999999</v>
      </c>
      <c r="N26" s="311">
        <v>0</v>
      </c>
      <c r="O26" s="311">
        <v>0</v>
      </c>
      <c r="P26" s="311">
        <v>0</v>
      </c>
      <c r="Q26" s="306">
        <f t="shared" ref="Q26:Q27" si="5">SUM(E26:P26)</f>
        <v>17.110019999999999</v>
      </c>
      <c r="R26" s="115"/>
    </row>
    <row r="27" spans="1:18" s="47" customFormat="1" ht="12" x14ac:dyDescent="0.2">
      <c r="A27" s="38">
        <f>+A26+1</f>
        <v>10</v>
      </c>
      <c r="B27" s="201" t="s">
        <v>169</v>
      </c>
      <c r="C27" s="217">
        <v>921</v>
      </c>
      <c r="D27" s="218" t="s">
        <v>31</v>
      </c>
      <c r="E27" s="309">
        <v>0</v>
      </c>
      <c r="F27" s="309">
        <v>0</v>
      </c>
      <c r="G27" s="309">
        <v>0</v>
      </c>
      <c r="H27" s="308">
        <v>0</v>
      </c>
      <c r="I27" s="308">
        <v>417.93</v>
      </c>
      <c r="J27" s="308">
        <v>0</v>
      </c>
      <c r="K27" s="308">
        <v>0</v>
      </c>
      <c r="L27" s="308">
        <v>0</v>
      </c>
      <c r="M27" s="308">
        <v>0</v>
      </c>
      <c r="N27" s="308">
        <v>0</v>
      </c>
      <c r="O27" s="308">
        <v>0</v>
      </c>
      <c r="P27" s="308">
        <v>0</v>
      </c>
      <c r="Q27" s="305">
        <f t="shared" si="5"/>
        <v>417.93</v>
      </c>
      <c r="R27" s="115"/>
    </row>
    <row r="28" spans="1:18" s="47" customFormat="1" ht="12" x14ac:dyDescent="0.2">
      <c r="A28" s="38">
        <f t="shared" ref="A28" si="6">+A27+1</f>
        <v>11</v>
      </c>
      <c r="B28" s="172" t="s">
        <v>103</v>
      </c>
      <c r="C28" s="217"/>
      <c r="D28" s="217"/>
      <c r="E28" s="301">
        <f>SUM(E26:E27)</f>
        <v>0</v>
      </c>
      <c r="F28" s="301">
        <f t="shared" ref="F28:P28" si="7">SUM(F26:F27)</f>
        <v>0</v>
      </c>
      <c r="G28" s="301">
        <f t="shared" si="7"/>
        <v>0</v>
      </c>
      <c r="H28" s="301">
        <f t="shared" si="7"/>
        <v>0</v>
      </c>
      <c r="I28" s="301">
        <f t="shared" si="7"/>
        <v>417.93</v>
      </c>
      <c r="J28" s="301">
        <f t="shared" si="7"/>
        <v>0</v>
      </c>
      <c r="K28" s="301">
        <f t="shared" si="7"/>
        <v>0</v>
      </c>
      <c r="L28" s="301">
        <f t="shared" si="7"/>
        <v>0</v>
      </c>
      <c r="M28" s="301">
        <f t="shared" si="7"/>
        <v>17.110019999999999</v>
      </c>
      <c r="N28" s="301">
        <f t="shared" si="7"/>
        <v>0</v>
      </c>
      <c r="O28" s="301">
        <f t="shared" si="7"/>
        <v>0</v>
      </c>
      <c r="P28" s="301">
        <f t="shared" si="7"/>
        <v>0</v>
      </c>
      <c r="Q28" s="301">
        <f>Q26+Q27</f>
        <v>435.04002000000003</v>
      </c>
      <c r="R28" s="115"/>
    </row>
    <row r="29" spans="1:18" s="47" customFormat="1" ht="12" x14ac:dyDescent="0.2">
      <c r="A29" s="38"/>
      <c r="B29" s="172"/>
      <c r="C29" s="217"/>
      <c r="D29" s="217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115"/>
    </row>
    <row r="30" spans="1:18" s="47" customFormat="1" ht="12" x14ac:dyDescent="0.2">
      <c r="A30" s="38"/>
      <c r="B30" s="171" t="s">
        <v>104</v>
      </c>
      <c r="C30" s="217"/>
      <c r="D30" s="217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115"/>
    </row>
    <row r="31" spans="1:18" s="47" customFormat="1" ht="11.65" customHeight="1" x14ac:dyDescent="0.2">
      <c r="A31" s="38">
        <f>+A28+1</f>
        <v>12</v>
      </c>
      <c r="B31" s="201" t="s">
        <v>171</v>
      </c>
      <c r="C31" s="217">
        <v>923</v>
      </c>
      <c r="D31" s="218" t="s">
        <v>31</v>
      </c>
      <c r="E31" s="311">
        <v>240.52</v>
      </c>
      <c r="F31" s="311">
        <v>0</v>
      </c>
      <c r="G31" s="194">
        <v>0</v>
      </c>
      <c r="H31" s="274">
        <v>0</v>
      </c>
      <c r="I31" s="274">
        <v>0</v>
      </c>
      <c r="J31" s="274">
        <v>0</v>
      </c>
      <c r="K31" s="274">
        <v>0</v>
      </c>
      <c r="L31" s="274">
        <v>0</v>
      </c>
      <c r="M31" s="274">
        <v>0</v>
      </c>
      <c r="N31" s="274">
        <v>0</v>
      </c>
      <c r="O31" s="274">
        <v>0</v>
      </c>
      <c r="P31" s="274">
        <v>0</v>
      </c>
      <c r="Q31" s="306">
        <f t="shared" ref="Q31:Q41" si="8">SUM(E31:P31)</f>
        <v>240.52</v>
      </c>
      <c r="R31" s="115"/>
    </row>
    <row r="32" spans="1:18" s="47" customFormat="1" ht="11.65" customHeight="1" x14ac:dyDescent="0.2">
      <c r="A32" s="38">
        <f>+A31+1</f>
        <v>13</v>
      </c>
      <c r="B32" s="201" t="s">
        <v>167</v>
      </c>
      <c r="C32" s="217">
        <v>923</v>
      </c>
      <c r="D32" s="218" t="s">
        <v>159</v>
      </c>
      <c r="E32" s="311">
        <v>0</v>
      </c>
      <c r="F32" s="311">
        <v>5.53</v>
      </c>
      <c r="G32" s="194">
        <v>0</v>
      </c>
      <c r="H32" s="274">
        <v>0</v>
      </c>
      <c r="I32" s="274">
        <v>0</v>
      </c>
      <c r="J32" s="274">
        <v>0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4">
        <v>0</v>
      </c>
      <c r="Q32" s="306">
        <f t="shared" si="8"/>
        <v>5.53</v>
      </c>
      <c r="R32" s="115"/>
    </row>
    <row r="33" spans="1:19" s="47" customFormat="1" ht="11.65" customHeight="1" x14ac:dyDescent="0.2">
      <c r="A33" s="38">
        <f t="shared" ref="A33:A42" si="9">+A32+1</f>
        <v>14</v>
      </c>
      <c r="B33" s="201" t="s">
        <v>172</v>
      </c>
      <c r="C33" s="217">
        <v>923</v>
      </c>
      <c r="D33" s="218" t="s">
        <v>159</v>
      </c>
      <c r="E33" s="311">
        <v>0</v>
      </c>
      <c r="F33" s="311">
        <v>0</v>
      </c>
      <c r="G33" s="194">
        <v>0</v>
      </c>
      <c r="H33" s="274">
        <v>19.86</v>
      </c>
      <c r="I33" s="274">
        <v>0</v>
      </c>
      <c r="J33" s="274">
        <v>0</v>
      </c>
      <c r="K33" s="274">
        <v>0</v>
      </c>
      <c r="L33" s="274">
        <v>0</v>
      </c>
      <c r="M33" s="274">
        <v>0</v>
      </c>
      <c r="N33" s="274">
        <v>0</v>
      </c>
      <c r="O33" s="274">
        <v>0</v>
      </c>
      <c r="P33" s="274">
        <v>0</v>
      </c>
      <c r="Q33" s="306">
        <f t="shared" si="8"/>
        <v>19.86</v>
      </c>
      <c r="R33" s="115"/>
    </row>
    <row r="34" spans="1:19" s="47" customFormat="1" ht="12" x14ac:dyDescent="0.2">
      <c r="A34" s="38">
        <f t="shared" si="9"/>
        <v>15</v>
      </c>
      <c r="B34" s="201" t="s">
        <v>173</v>
      </c>
      <c r="C34" s="217">
        <v>923</v>
      </c>
      <c r="D34" s="218" t="s">
        <v>31</v>
      </c>
      <c r="E34" s="311">
        <v>0</v>
      </c>
      <c r="F34" s="311">
        <v>0</v>
      </c>
      <c r="G34" s="194">
        <v>0</v>
      </c>
      <c r="H34" s="274">
        <v>0</v>
      </c>
      <c r="I34" s="274">
        <v>0</v>
      </c>
      <c r="J34" s="274">
        <v>0</v>
      </c>
      <c r="K34" s="274">
        <v>0</v>
      </c>
      <c r="L34" s="274">
        <v>0</v>
      </c>
      <c r="M34" s="274">
        <v>0</v>
      </c>
      <c r="N34" s="274">
        <v>0.45847000000000004</v>
      </c>
      <c r="O34" s="274">
        <v>0</v>
      </c>
      <c r="P34" s="274">
        <v>0</v>
      </c>
      <c r="Q34" s="306">
        <f t="shared" si="8"/>
        <v>0.45847000000000004</v>
      </c>
      <c r="R34" s="115"/>
    </row>
    <row r="35" spans="1:19" s="47" customFormat="1" ht="12" x14ac:dyDescent="0.2">
      <c r="A35" s="38">
        <f t="shared" si="9"/>
        <v>16</v>
      </c>
      <c r="B35" s="201" t="s">
        <v>168</v>
      </c>
      <c r="C35" s="217">
        <v>923</v>
      </c>
      <c r="D35" s="218" t="s">
        <v>162</v>
      </c>
      <c r="E35" s="311">
        <v>0</v>
      </c>
      <c r="F35" s="311">
        <v>0</v>
      </c>
      <c r="G35" s="194">
        <v>28.658149999999999</v>
      </c>
      <c r="H35" s="274">
        <v>0</v>
      </c>
      <c r="I35" s="274">
        <v>300.38</v>
      </c>
      <c r="J35" s="274">
        <v>0.16001000000000001</v>
      </c>
      <c r="K35" s="274">
        <v>0.16001000000000001</v>
      </c>
      <c r="L35" s="274">
        <v>0</v>
      </c>
      <c r="M35" s="274">
        <v>2.65</v>
      </c>
      <c r="N35" s="274">
        <v>434.66448000000003</v>
      </c>
      <c r="O35" s="274">
        <v>0.15665999999999999</v>
      </c>
      <c r="P35" s="274">
        <v>129.04</v>
      </c>
      <c r="Q35" s="306">
        <f t="shared" si="8"/>
        <v>895.86930999999993</v>
      </c>
      <c r="R35" s="115"/>
    </row>
    <row r="36" spans="1:19" s="47" customFormat="1" ht="12" x14ac:dyDescent="0.2">
      <c r="A36" s="38">
        <f t="shared" si="9"/>
        <v>17</v>
      </c>
      <c r="B36" s="201" t="s">
        <v>166</v>
      </c>
      <c r="C36" s="217">
        <v>923</v>
      </c>
      <c r="D36" s="218" t="s">
        <v>162</v>
      </c>
      <c r="E36" s="311">
        <v>0</v>
      </c>
      <c r="F36" s="311">
        <v>0</v>
      </c>
      <c r="G36" s="194">
        <v>2.8318599999999998</v>
      </c>
      <c r="H36" s="274">
        <v>4.17</v>
      </c>
      <c r="I36" s="274">
        <v>75</v>
      </c>
      <c r="J36" s="274">
        <v>142.51999999999998</v>
      </c>
      <c r="K36" s="274">
        <v>0</v>
      </c>
      <c r="L36" s="274">
        <v>1.33</v>
      </c>
      <c r="M36" s="274">
        <v>0</v>
      </c>
      <c r="N36" s="274">
        <v>4.2970600000000001</v>
      </c>
      <c r="O36" s="274">
        <v>2.6633300000000002</v>
      </c>
      <c r="P36" s="274">
        <v>0</v>
      </c>
      <c r="Q36" s="306">
        <f t="shared" si="8"/>
        <v>232.81224999999998</v>
      </c>
      <c r="R36" s="115"/>
    </row>
    <row r="37" spans="1:19" s="47" customFormat="1" ht="12" x14ac:dyDescent="0.2">
      <c r="A37" s="38">
        <f t="shared" si="9"/>
        <v>18</v>
      </c>
      <c r="B37" s="201" t="s">
        <v>177</v>
      </c>
      <c r="C37" s="217">
        <v>923</v>
      </c>
      <c r="D37" s="218" t="s">
        <v>31</v>
      </c>
      <c r="E37" s="311">
        <v>167.28</v>
      </c>
      <c r="F37" s="311">
        <v>0</v>
      </c>
      <c r="G37" s="194">
        <v>0</v>
      </c>
      <c r="H37" s="274">
        <v>0</v>
      </c>
      <c r="I37" s="274">
        <v>0</v>
      </c>
      <c r="J37" s="274">
        <v>459.58</v>
      </c>
      <c r="K37" s="274">
        <v>16.02</v>
      </c>
      <c r="L37" s="274">
        <v>0</v>
      </c>
      <c r="M37" s="274">
        <v>173.68</v>
      </c>
      <c r="N37" s="274">
        <v>0</v>
      </c>
      <c r="O37" s="274">
        <v>0</v>
      </c>
      <c r="P37" s="274">
        <v>0</v>
      </c>
      <c r="Q37" s="306">
        <f t="shared" si="8"/>
        <v>816.56</v>
      </c>
      <c r="R37" s="115"/>
    </row>
    <row r="38" spans="1:19" s="47" customFormat="1" ht="10.9" customHeight="1" x14ac:dyDescent="0.2">
      <c r="A38" s="38">
        <f t="shared" si="9"/>
        <v>19</v>
      </c>
      <c r="B38" s="201" t="s">
        <v>178</v>
      </c>
      <c r="C38" s="217">
        <v>923</v>
      </c>
      <c r="D38" s="218" t="s">
        <v>31</v>
      </c>
      <c r="E38" s="311">
        <v>0</v>
      </c>
      <c r="F38" s="311">
        <v>0</v>
      </c>
      <c r="G38" s="194">
        <v>0</v>
      </c>
      <c r="H38" s="274">
        <v>0</v>
      </c>
      <c r="I38" s="274">
        <v>8.4253999999999998</v>
      </c>
      <c r="J38" s="274">
        <v>0</v>
      </c>
      <c r="K38" s="274">
        <v>0</v>
      </c>
      <c r="L38" s="274">
        <v>2.71</v>
      </c>
      <c r="M38" s="274">
        <v>0</v>
      </c>
      <c r="N38" s="274">
        <v>2.97</v>
      </c>
      <c r="O38" s="274">
        <v>3.08</v>
      </c>
      <c r="P38" s="274">
        <v>8.89</v>
      </c>
      <c r="Q38" s="306">
        <f t="shared" si="8"/>
        <v>26.075400000000002</v>
      </c>
      <c r="R38" s="115"/>
    </row>
    <row r="39" spans="1:19" s="47" customFormat="1" ht="12" x14ac:dyDescent="0.2">
      <c r="A39" s="38">
        <f t="shared" si="9"/>
        <v>20</v>
      </c>
      <c r="B39" s="201" t="s">
        <v>908</v>
      </c>
      <c r="C39" s="217">
        <v>923</v>
      </c>
      <c r="D39" s="218" t="s">
        <v>31</v>
      </c>
      <c r="E39" s="311">
        <v>2.95</v>
      </c>
      <c r="F39" s="311">
        <v>0</v>
      </c>
      <c r="G39" s="194">
        <v>0</v>
      </c>
      <c r="H39" s="274">
        <v>0</v>
      </c>
      <c r="I39" s="274">
        <v>0</v>
      </c>
      <c r="J39" s="274">
        <v>0</v>
      </c>
      <c r="K39" s="274">
        <v>0</v>
      </c>
      <c r="L39" s="274">
        <v>0</v>
      </c>
      <c r="M39" s="274">
        <v>0</v>
      </c>
      <c r="N39" s="274">
        <v>0</v>
      </c>
      <c r="O39" s="274">
        <v>0</v>
      </c>
      <c r="P39" s="274">
        <v>0</v>
      </c>
      <c r="Q39" s="306">
        <f t="shared" si="8"/>
        <v>2.95</v>
      </c>
      <c r="R39" s="115"/>
    </row>
    <row r="40" spans="1:19" s="47" customFormat="1" ht="12" x14ac:dyDescent="0.2">
      <c r="A40" s="38">
        <f t="shared" si="9"/>
        <v>21</v>
      </c>
      <c r="B40" s="201" t="s">
        <v>46</v>
      </c>
      <c r="C40" s="217">
        <v>923</v>
      </c>
      <c r="D40" s="218" t="s">
        <v>31</v>
      </c>
      <c r="E40" s="311">
        <v>9.379999999999999</v>
      </c>
      <c r="F40" s="311">
        <v>0</v>
      </c>
      <c r="G40" s="194">
        <v>22.479999999999997</v>
      </c>
      <c r="H40" s="274">
        <v>0</v>
      </c>
      <c r="I40" s="274">
        <v>0</v>
      </c>
      <c r="J40" s="274">
        <v>0</v>
      </c>
      <c r="K40" s="274">
        <v>0</v>
      </c>
      <c r="L40" s="274">
        <v>0</v>
      </c>
      <c r="M40" s="274">
        <v>0</v>
      </c>
      <c r="N40" s="274">
        <v>0</v>
      </c>
      <c r="O40" s="274">
        <v>0</v>
      </c>
      <c r="P40" s="274">
        <v>0</v>
      </c>
      <c r="Q40" s="306">
        <f t="shared" si="8"/>
        <v>31.859999999999996</v>
      </c>
      <c r="R40" s="115"/>
    </row>
    <row r="41" spans="1:19" s="47" customFormat="1" ht="12" x14ac:dyDescent="0.2">
      <c r="A41" s="38">
        <f t="shared" si="9"/>
        <v>22</v>
      </c>
      <c r="B41" s="201" t="s">
        <v>28</v>
      </c>
      <c r="C41" s="217">
        <v>923</v>
      </c>
      <c r="D41" s="217" t="s">
        <v>159</v>
      </c>
      <c r="E41" s="309">
        <v>-1134.3500000000001</v>
      </c>
      <c r="F41" s="309">
        <v>2.5299999999999998</v>
      </c>
      <c r="G41" s="309">
        <v>755.78998999999999</v>
      </c>
      <c r="H41" s="308">
        <v>1431.6399999999999</v>
      </c>
      <c r="I41" s="308">
        <v>-215.45999999999998</v>
      </c>
      <c r="J41" s="308">
        <v>425.27999</v>
      </c>
      <c r="K41" s="308">
        <v>-420.81000999999998</v>
      </c>
      <c r="L41" s="308">
        <v>149</v>
      </c>
      <c r="M41" s="308">
        <v>-143.88999999999999</v>
      </c>
      <c r="N41" s="308">
        <v>-5.6200099999999997</v>
      </c>
      <c r="O41" s="308">
        <v>60.040010000000002</v>
      </c>
      <c r="P41" s="308">
        <v>0</v>
      </c>
      <c r="Q41" s="305">
        <f t="shared" si="8"/>
        <v>904.14996999999983</v>
      </c>
      <c r="R41" s="115"/>
    </row>
    <row r="42" spans="1:19" s="47" customFormat="1" ht="12" x14ac:dyDescent="0.2">
      <c r="A42" s="38">
        <f t="shared" si="9"/>
        <v>23</v>
      </c>
      <c r="B42" s="172" t="s">
        <v>105</v>
      </c>
      <c r="C42" s="217"/>
      <c r="D42" s="217"/>
      <c r="E42" s="301">
        <f t="shared" ref="E42:Q42" si="10">SUM(E31:E41)</f>
        <v>-714.22000000000014</v>
      </c>
      <c r="F42" s="301">
        <f t="shared" si="10"/>
        <v>8.06</v>
      </c>
      <c r="G42" s="301">
        <f t="shared" si="10"/>
        <v>809.76</v>
      </c>
      <c r="H42" s="301">
        <f t="shared" si="10"/>
        <v>1455.6699999999998</v>
      </c>
      <c r="I42" s="301">
        <f t="shared" si="10"/>
        <v>168.34540000000004</v>
      </c>
      <c r="J42" s="301">
        <f t="shared" si="10"/>
        <v>1027.54</v>
      </c>
      <c r="K42" s="301">
        <f t="shared" si="10"/>
        <v>-404.63</v>
      </c>
      <c r="L42" s="301">
        <f t="shared" si="10"/>
        <v>153.04</v>
      </c>
      <c r="M42" s="301">
        <f t="shared" si="10"/>
        <v>32.440000000000026</v>
      </c>
      <c r="N42" s="301">
        <f t="shared" si="10"/>
        <v>436.77000000000004</v>
      </c>
      <c r="O42" s="301">
        <f t="shared" si="10"/>
        <v>65.94</v>
      </c>
      <c r="P42" s="301">
        <f t="shared" si="10"/>
        <v>137.93</v>
      </c>
      <c r="Q42" s="301">
        <f t="shared" si="10"/>
        <v>3176.6453999999999</v>
      </c>
      <c r="R42" s="115"/>
    </row>
    <row r="43" spans="1:19" s="47" customFormat="1" ht="12" x14ac:dyDescent="0.2">
      <c r="A43" s="38"/>
      <c r="B43" s="172"/>
      <c r="C43" s="217"/>
      <c r="D43" s="217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115"/>
    </row>
    <row r="44" spans="1:19" s="47" customFormat="1" ht="12" x14ac:dyDescent="0.2">
      <c r="A44" s="38"/>
      <c r="B44" s="171" t="s">
        <v>97</v>
      </c>
      <c r="C44" s="44"/>
      <c r="D44" s="217"/>
      <c r="E44" s="217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115"/>
    </row>
    <row r="45" spans="1:19" s="3" customFormat="1" ht="12" x14ac:dyDescent="0.2">
      <c r="A45" s="62">
        <f>+A42+1</f>
        <v>24</v>
      </c>
      <c r="B45" s="144" t="s">
        <v>167</v>
      </c>
      <c r="C45" s="60">
        <v>930.1</v>
      </c>
      <c r="D45" s="276" t="s">
        <v>31</v>
      </c>
      <c r="E45" s="312">
        <v>0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12">
        <v>0</v>
      </c>
      <c r="L45" s="312">
        <v>0</v>
      </c>
      <c r="M45" s="312">
        <v>0</v>
      </c>
      <c r="N45" s="312">
        <v>0</v>
      </c>
      <c r="O45" s="312">
        <v>3036.78</v>
      </c>
      <c r="P45" s="312">
        <v>0</v>
      </c>
      <c r="Q45" s="306">
        <f t="shared" ref="Q45:Q47" si="11">SUM(E45:P45)</f>
        <v>3036.78</v>
      </c>
      <c r="R45" s="113"/>
    </row>
    <row r="46" spans="1:19" s="61" customFormat="1" ht="12" x14ac:dyDescent="0.2">
      <c r="A46" s="62">
        <f>A45+1</f>
        <v>25</v>
      </c>
      <c r="B46" s="144" t="s">
        <v>35</v>
      </c>
      <c r="C46" s="60">
        <v>930.1</v>
      </c>
      <c r="D46" s="276" t="s">
        <v>31</v>
      </c>
      <c r="E46" s="312">
        <v>-126.35000000000014</v>
      </c>
      <c r="F46" s="312">
        <v>486.14</v>
      </c>
      <c r="G46" s="312">
        <v>-116.23</v>
      </c>
      <c r="H46" s="312">
        <v>-680.81</v>
      </c>
      <c r="I46" s="312">
        <v>0</v>
      </c>
      <c r="J46" s="312">
        <v>37.14</v>
      </c>
      <c r="K46" s="312">
        <v>148.57</v>
      </c>
      <c r="L46" s="312">
        <v>4249.8</v>
      </c>
      <c r="M46" s="312">
        <v>-3140.28</v>
      </c>
      <c r="N46" s="312">
        <v>6280.56</v>
      </c>
      <c r="O46" s="312">
        <v>3207.52</v>
      </c>
      <c r="P46" s="312">
        <v>3017.2400000000002</v>
      </c>
      <c r="Q46" s="306">
        <f t="shared" ref="Q46" si="12">SUM(E46:P46)</f>
        <v>13363.300000000001</v>
      </c>
      <c r="R46" s="123"/>
    </row>
    <row r="47" spans="1:19" s="61" customFormat="1" ht="12" x14ac:dyDescent="0.2">
      <c r="A47" s="62">
        <f>A46+1</f>
        <v>26</v>
      </c>
      <c r="B47" s="144" t="s">
        <v>915</v>
      </c>
      <c r="C47" s="60">
        <v>930.1</v>
      </c>
      <c r="D47" s="276" t="s">
        <v>31</v>
      </c>
      <c r="E47" s="324">
        <v>1756.277</v>
      </c>
      <c r="F47" s="324">
        <v>1668.653</v>
      </c>
      <c r="G47" s="324">
        <v>1669.009</v>
      </c>
      <c r="H47" s="324">
        <v>1656.57</v>
      </c>
      <c r="I47" s="324">
        <v>1621.4559999999999</v>
      </c>
      <c r="J47" s="324">
        <v>1647.5530000000001</v>
      </c>
      <c r="K47" s="324">
        <v>1580.104</v>
      </c>
      <c r="L47" s="324">
        <v>1570.6980000000001</v>
      </c>
      <c r="M47" s="324">
        <v>1713.2819999999999</v>
      </c>
      <c r="N47" s="324">
        <v>1593.002</v>
      </c>
      <c r="O47" s="324">
        <v>1635.2449999999999</v>
      </c>
      <c r="P47" s="324">
        <v>1767.242</v>
      </c>
      <c r="Q47" s="305">
        <f t="shared" si="11"/>
        <v>19879.090999999997</v>
      </c>
      <c r="R47" s="123"/>
    </row>
    <row r="48" spans="1:19" s="61" customFormat="1" ht="12" x14ac:dyDescent="0.2">
      <c r="A48" s="62">
        <f>A47+1</f>
        <v>27</v>
      </c>
      <c r="B48" s="172" t="s">
        <v>98</v>
      </c>
      <c r="C48" s="60"/>
      <c r="D48" s="276"/>
      <c r="E48" s="301">
        <f>E47</f>
        <v>1756.277</v>
      </c>
      <c r="F48" s="301">
        <f t="shared" ref="F48:P48" si="13">F47</f>
        <v>1668.653</v>
      </c>
      <c r="G48" s="301">
        <f t="shared" si="13"/>
        <v>1669.009</v>
      </c>
      <c r="H48" s="301">
        <f t="shared" si="13"/>
        <v>1656.57</v>
      </c>
      <c r="I48" s="301">
        <f t="shared" si="13"/>
        <v>1621.4559999999999</v>
      </c>
      <c r="J48" s="301">
        <f t="shared" si="13"/>
        <v>1647.5530000000001</v>
      </c>
      <c r="K48" s="301">
        <f t="shared" si="13"/>
        <v>1580.104</v>
      </c>
      <c r="L48" s="301">
        <f t="shared" si="13"/>
        <v>1570.6980000000001</v>
      </c>
      <c r="M48" s="301">
        <f t="shared" si="13"/>
        <v>1713.2819999999999</v>
      </c>
      <c r="N48" s="301">
        <f t="shared" si="13"/>
        <v>1593.002</v>
      </c>
      <c r="O48" s="301">
        <f t="shared" si="13"/>
        <v>1635.2449999999999</v>
      </c>
      <c r="P48" s="301">
        <f t="shared" si="13"/>
        <v>1767.242</v>
      </c>
      <c r="Q48" s="301">
        <f>+Q47</f>
        <v>19879.090999999997</v>
      </c>
      <c r="R48" s="123"/>
      <c r="S48" s="122">
        <f>Q48</f>
        <v>19879.090999999997</v>
      </c>
    </row>
    <row r="49" spans="1:21" s="61" customFormat="1" ht="12" x14ac:dyDescent="0.2">
      <c r="A49" s="62"/>
      <c r="B49" s="43"/>
      <c r="C49" s="60"/>
      <c r="D49" s="276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306"/>
      <c r="R49" s="123"/>
    </row>
    <row r="50" spans="1:21" s="222" customFormat="1" ht="12" x14ac:dyDescent="0.2">
      <c r="A50" s="220"/>
      <c r="B50" s="171" t="s">
        <v>106</v>
      </c>
      <c r="C50" s="217"/>
      <c r="D50" s="217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115"/>
    </row>
    <row r="51" spans="1:21" s="42" customFormat="1" ht="12" x14ac:dyDescent="0.2">
      <c r="A51" s="38">
        <f>+A48+1</f>
        <v>28</v>
      </c>
      <c r="B51" s="42" t="s">
        <v>181</v>
      </c>
      <c r="C51" s="44">
        <v>930.2</v>
      </c>
      <c r="D51" s="217" t="s">
        <v>31</v>
      </c>
      <c r="E51" s="312">
        <v>0</v>
      </c>
      <c r="F51" s="312">
        <v>749.53998999999988</v>
      </c>
      <c r="G51" s="312">
        <v>0</v>
      </c>
      <c r="H51" s="312">
        <v>0</v>
      </c>
      <c r="I51" s="312">
        <v>0</v>
      </c>
      <c r="J51" s="312">
        <v>0</v>
      </c>
      <c r="K51" s="312">
        <v>0</v>
      </c>
      <c r="L51" s="312">
        <v>0</v>
      </c>
      <c r="M51" s="312">
        <v>0</v>
      </c>
      <c r="N51" s="312">
        <v>0</v>
      </c>
      <c r="O51" s="312">
        <v>0</v>
      </c>
      <c r="P51" s="312">
        <v>0</v>
      </c>
      <c r="Q51" s="306">
        <f t="shared" ref="Q51:Q52" si="14">SUM(E51:P51)</f>
        <v>749.53998999999988</v>
      </c>
      <c r="R51" s="223"/>
    </row>
    <row r="52" spans="1:21" s="42" customFormat="1" ht="12" x14ac:dyDescent="0.2">
      <c r="A52" s="38">
        <f>+A51+1</f>
        <v>29</v>
      </c>
      <c r="B52" s="42" t="s">
        <v>28</v>
      </c>
      <c r="C52" s="44">
        <v>930.2</v>
      </c>
      <c r="D52" s="217" t="s">
        <v>159</v>
      </c>
      <c r="E52" s="309">
        <v>0</v>
      </c>
      <c r="F52" s="309">
        <v>1.0000000000000001E-5</v>
      </c>
      <c r="G52" s="309">
        <v>-755.61</v>
      </c>
      <c r="H52" s="308">
        <v>-5.0999999999999996</v>
      </c>
      <c r="I52" s="308">
        <v>0</v>
      </c>
      <c r="J52" s="308">
        <v>5.05</v>
      </c>
      <c r="K52" s="308">
        <v>0</v>
      </c>
      <c r="L52" s="308">
        <v>0</v>
      </c>
      <c r="M52" s="308">
        <v>0</v>
      </c>
      <c r="N52" s="308">
        <v>0</v>
      </c>
      <c r="O52" s="308">
        <v>0</v>
      </c>
      <c r="P52" s="308">
        <v>0</v>
      </c>
      <c r="Q52" s="305">
        <f t="shared" si="14"/>
        <v>-755.65999000000011</v>
      </c>
      <c r="R52" s="223"/>
    </row>
    <row r="53" spans="1:21" s="222" customFormat="1" ht="12" x14ac:dyDescent="0.2">
      <c r="A53" s="38">
        <f>+A52+1</f>
        <v>30</v>
      </c>
      <c r="B53" s="172" t="s">
        <v>107</v>
      </c>
      <c r="C53" s="217"/>
      <c r="D53" s="217"/>
      <c r="E53" s="301">
        <f>SUM(E51:E52)</f>
        <v>0</v>
      </c>
      <c r="F53" s="301">
        <f t="shared" ref="F53:P53" si="15">SUM(F51:F52)</f>
        <v>749.53999999999985</v>
      </c>
      <c r="G53" s="301">
        <f t="shared" si="15"/>
        <v>-755.61</v>
      </c>
      <c r="H53" s="301">
        <f t="shared" si="15"/>
        <v>-5.0999999999999996</v>
      </c>
      <c r="I53" s="301">
        <f t="shared" si="15"/>
        <v>0</v>
      </c>
      <c r="J53" s="301">
        <f t="shared" si="15"/>
        <v>5.05</v>
      </c>
      <c r="K53" s="301">
        <f t="shared" si="15"/>
        <v>0</v>
      </c>
      <c r="L53" s="301">
        <f t="shared" si="15"/>
        <v>0</v>
      </c>
      <c r="M53" s="301">
        <f t="shared" si="15"/>
        <v>0</v>
      </c>
      <c r="N53" s="301">
        <f t="shared" si="15"/>
        <v>0</v>
      </c>
      <c r="O53" s="301">
        <f t="shared" si="15"/>
        <v>0</v>
      </c>
      <c r="P53" s="301">
        <f t="shared" si="15"/>
        <v>0</v>
      </c>
      <c r="Q53" s="301">
        <f>SUM(Q51:Q52)</f>
        <v>-6.1200000000002319</v>
      </c>
      <c r="R53" s="115"/>
    </row>
    <row r="54" spans="1:21" s="222" customFormat="1" ht="12" x14ac:dyDescent="0.2">
      <c r="A54" s="220"/>
      <c r="B54" s="172"/>
      <c r="C54" s="217"/>
      <c r="D54" s="217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115"/>
    </row>
    <row r="55" spans="1:21" s="3" customFormat="1" ht="12.75" thickBot="1" x14ac:dyDescent="0.25">
      <c r="A55" s="62">
        <f>+A53+1</f>
        <v>31</v>
      </c>
      <c r="B55" s="77" t="s">
        <v>732</v>
      </c>
      <c r="D55" s="25"/>
      <c r="E55" s="326">
        <f>SUM(E12:E53)-E23-E28-E42-E48-E53-E15-E47</f>
        <v>1381.6599999999999</v>
      </c>
      <c r="F55" s="326">
        <f t="shared" ref="F55:P55" si="16">SUM(F12:F53)-F23-F28-F42-F48-F53-F15-F47</f>
        <v>1996.4399999999998</v>
      </c>
      <c r="G55" s="326">
        <f t="shared" si="16"/>
        <v>973.300000000002</v>
      </c>
      <c r="H55" s="326">
        <f t="shared" si="16"/>
        <v>769.75999999999863</v>
      </c>
      <c r="I55" s="326">
        <f t="shared" si="16"/>
        <v>591.95540000000051</v>
      </c>
      <c r="J55" s="326">
        <f t="shared" si="16"/>
        <v>1069.7300000000002</v>
      </c>
      <c r="K55" s="326">
        <f t="shared" si="16"/>
        <v>-256.05999999999995</v>
      </c>
      <c r="L55" s="326">
        <f t="shared" si="16"/>
        <v>4402.84</v>
      </c>
      <c r="M55" s="326">
        <f t="shared" si="16"/>
        <v>-2974.5299800000003</v>
      </c>
      <c r="N55" s="326">
        <f t="shared" si="16"/>
        <v>6659.23</v>
      </c>
      <c r="O55" s="326">
        <f t="shared" si="16"/>
        <v>6310.24</v>
      </c>
      <c r="P55" s="326">
        <f t="shared" si="16"/>
        <v>3170.2199999999993</v>
      </c>
      <c r="Q55" s="313">
        <f>SUM(E55:P55)</f>
        <v>24094.78542</v>
      </c>
      <c r="R55" s="113"/>
    </row>
    <row r="56" spans="1:21" s="3" customFormat="1" ht="13.5" thickTop="1" thickBot="1" x14ac:dyDescent="0.25">
      <c r="A56" s="62">
        <f>+A55+1</f>
        <v>32</v>
      </c>
      <c r="B56" s="77" t="s">
        <v>909</v>
      </c>
      <c r="C56" s="81"/>
      <c r="D56" s="314"/>
      <c r="E56" s="313">
        <f>+E55</f>
        <v>1381.6599999999999</v>
      </c>
      <c r="F56" s="313">
        <f t="shared" ref="F56" si="17">+F55</f>
        <v>1996.4399999999998</v>
      </c>
      <c r="G56" s="313">
        <f>+G55</f>
        <v>973.300000000002</v>
      </c>
      <c r="H56" s="313">
        <f t="shared" ref="H56:P56" si="18">+H55</f>
        <v>769.75999999999863</v>
      </c>
      <c r="I56" s="313">
        <f t="shared" si="18"/>
        <v>591.95540000000051</v>
      </c>
      <c r="J56" s="313">
        <f t="shared" si="18"/>
        <v>1069.7300000000002</v>
      </c>
      <c r="K56" s="313">
        <f t="shared" si="18"/>
        <v>-256.05999999999995</v>
      </c>
      <c r="L56" s="313">
        <f t="shared" si="18"/>
        <v>4402.84</v>
      </c>
      <c r="M56" s="313">
        <f t="shared" si="18"/>
        <v>-2974.5299800000003</v>
      </c>
      <c r="N56" s="313">
        <f t="shared" si="18"/>
        <v>6659.23</v>
      </c>
      <c r="O56" s="313">
        <f t="shared" si="18"/>
        <v>6310.24</v>
      </c>
      <c r="P56" s="313">
        <f t="shared" si="18"/>
        <v>3170.2199999999993</v>
      </c>
      <c r="Q56" s="313">
        <f>SUM(E56:P56)</f>
        <v>24094.78542</v>
      </c>
      <c r="R56" s="113"/>
    </row>
    <row r="57" spans="1:21" s="3" customFormat="1" ht="12.75" thickTop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113"/>
    </row>
    <row r="58" spans="1:21" s="3" customFormat="1" ht="12" x14ac:dyDescent="0.2">
      <c r="A58" s="36">
        <f>+A56+1</f>
        <v>33</v>
      </c>
      <c r="B58" s="148" t="s">
        <v>910</v>
      </c>
      <c r="D58" s="25"/>
      <c r="E58" s="325">
        <f>+E13+E14+E26+E27+E37+E38+E47+E31+E34+E39+E40+E51</f>
        <v>2176.6170000000002</v>
      </c>
      <c r="F58" s="325">
        <f t="shared" ref="F58:P58" si="19">+F13+F14+F26+F27+F37+F38+F47+F31+F34+F39+F40+F51</f>
        <v>2418.19299</v>
      </c>
      <c r="G58" s="325">
        <f t="shared" si="19"/>
        <v>1703.9290000000001</v>
      </c>
      <c r="H58" s="325">
        <f t="shared" si="19"/>
        <v>1656.57</v>
      </c>
      <c r="I58" s="325">
        <f t="shared" si="19"/>
        <v>2047.8814</v>
      </c>
      <c r="J58" s="325">
        <f t="shared" si="19"/>
        <v>2107.1330000000003</v>
      </c>
      <c r="K58" s="325">
        <f t="shared" si="19"/>
        <v>1596.124</v>
      </c>
      <c r="L58" s="325">
        <f t="shared" si="19"/>
        <v>1573.4080000000001</v>
      </c>
      <c r="M58" s="325">
        <f t="shared" si="19"/>
        <v>1904.0720199999998</v>
      </c>
      <c r="N58" s="325">
        <f t="shared" si="19"/>
        <v>1596.43047</v>
      </c>
      <c r="O58" s="325">
        <f t="shared" si="19"/>
        <v>1638.3249999999998</v>
      </c>
      <c r="P58" s="325">
        <f t="shared" si="19"/>
        <v>1776.1320000000001</v>
      </c>
      <c r="Q58" s="278">
        <f>SUM(E58:P58)</f>
        <v>22194.814880000002</v>
      </c>
      <c r="R58" s="113"/>
    </row>
    <row r="59" spans="1:21" s="3" customFormat="1" ht="12" x14ac:dyDescent="0.2">
      <c r="A59" s="36">
        <f>+A58+1</f>
        <v>34</v>
      </c>
      <c r="B59" s="148" t="s">
        <v>911</v>
      </c>
      <c r="D59" s="25"/>
      <c r="E59" s="315">
        <v>0.21000000000000002</v>
      </c>
      <c r="F59" s="315">
        <v>0</v>
      </c>
      <c r="G59" s="315">
        <v>31.490009999999998</v>
      </c>
      <c r="H59" s="315">
        <v>4.17</v>
      </c>
      <c r="I59" s="315">
        <v>6.9999999999993179E-2</v>
      </c>
      <c r="J59" s="315">
        <v>142.68000999999998</v>
      </c>
      <c r="K59" s="315">
        <v>0.16001000000000001</v>
      </c>
      <c r="L59" s="315">
        <v>1.33</v>
      </c>
      <c r="M59" s="315">
        <v>0</v>
      </c>
      <c r="N59" s="315">
        <v>10.010009999999978</v>
      </c>
      <c r="O59" s="315">
        <v>2.8199900000000002</v>
      </c>
      <c r="P59" s="315">
        <v>0.79999999999998295</v>
      </c>
      <c r="Q59" s="278">
        <f>SUM(E59:P59)</f>
        <v>193.74002999999993</v>
      </c>
      <c r="R59" s="113"/>
      <c r="U59" s="189" t="s">
        <v>916</v>
      </c>
    </row>
    <row r="60" spans="1:21" s="3" customFormat="1" ht="12" x14ac:dyDescent="0.2">
      <c r="A60" s="36">
        <f>+A59+1</f>
        <v>35</v>
      </c>
      <c r="B60" s="77" t="s">
        <v>912</v>
      </c>
      <c r="D60" s="25"/>
      <c r="E60" s="277">
        <f>E58+E59</f>
        <v>2176.8270000000002</v>
      </c>
      <c r="F60" s="277">
        <f t="shared" ref="F60:P60" si="20">F58+F59</f>
        <v>2418.19299</v>
      </c>
      <c r="G60" s="277">
        <f t="shared" si="20"/>
        <v>1735.4190100000001</v>
      </c>
      <c r="H60" s="277">
        <f t="shared" si="20"/>
        <v>1660.74</v>
      </c>
      <c r="I60" s="277">
        <f t="shared" si="20"/>
        <v>2047.9513999999999</v>
      </c>
      <c r="J60" s="277">
        <f t="shared" si="20"/>
        <v>2249.8130100000003</v>
      </c>
      <c r="K60" s="277">
        <f t="shared" si="20"/>
        <v>1596.2840100000001</v>
      </c>
      <c r="L60" s="277">
        <f t="shared" si="20"/>
        <v>1574.7380000000001</v>
      </c>
      <c r="M60" s="277">
        <f t="shared" si="20"/>
        <v>1904.0720199999998</v>
      </c>
      <c r="N60" s="277">
        <f t="shared" si="20"/>
        <v>1606.44048</v>
      </c>
      <c r="O60" s="277">
        <f t="shared" si="20"/>
        <v>1641.1449899999998</v>
      </c>
      <c r="P60" s="277">
        <f t="shared" si="20"/>
        <v>1776.932</v>
      </c>
      <c r="Q60" s="278"/>
      <c r="R60" s="113"/>
      <c r="S60" s="58">
        <f>(SUM(Q58:Q59)-S48)*(1+E62)</f>
        <v>2615.3130977238065</v>
      </c>
    </row>
    <row r="61" spans="1:21" ht="12.75" customHeight="1" x14ac:dyDescent="0.2">
      <c r="A61" s="25"/>
      <c r="B61" s="2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21" ht="12.75" customHeight="1" x14ac:dyDescent="0.2">
      <c r="A62" s="98">
        <f>+A58+1</f>
        <v>34</v>
      </c>
      <c r="B62" s="24" t="s">
        <v>25</v>
      </c>
      <c r="D62" s="17"/>
      <c r="E62" s="316">
        <v>4.2180000000000106E-2</v>
      </c>
      <c r="F62" s="317">
        <f>+E62</f>
        <v>4.2180000000000106E-2</v>
      </c>
      <c r="G62" s="317">
        <f t="shared" ref="G62:P62" si="21">+F62</f>
        <v>4.2180000000000106E-2</v>
      </c>
      <c r="H62" s="317">
        <f t="shared" si="21"/>
        <v>4.2180000000000106E-2</v>
      </c>
      <c r="I62" s="317">
        <f t="shared" si="21"/>
        <v>4.2180000000000106E-2</v>
      </c>
      <c r="J62" s="317">
        <f t="shared" si="21"/>
        <v>4.2180000000000106E-2</v>
      </c>
      <c r="K62" s="317">
        <f t="shared" si="21"/>
        <v>4.2180000000000106E-2</v>
      </c>
      <c r="L62" s="317">
        <f t="shared" si="21"/>
        <v>4.2180000000000106E-2</v>
      </c>
      <c r="M62" s="317">
        <f t="shared" si="21"/>
        <v>4.2180000000000106E-2</v>
      </c>
      <c r="N62" s="317">
        <f t="shared" si="21"/>
        <v>4.2180000000000106E-2</v>
      </c>
      <c r="O62" s="317">
        <f t="shared" si="21"/>
        <v>4.2180000000000106E-2</v>
      </c>
      <c r="P62" s="317">
        <f t="shared" si="21"/>
        <v>4.2180000000000106E-2</v>
      </c>
      <c r="Q62" s="17"/>
    </row>
    <row r="63" spans="1:21" ht="12.75" customHeight="1" x14ac:dyDescent="0.2">
      <c r="A63" s="25"/>
      <c r="B63" s="2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1" ht="12.75" customHeight="1" thickBot="1" x14ac:dyDescent="0.25">
      <c r="A64" s="118">
        <f>+A62+1</f>
        <v>35</v>
      </c>
      <c r="B64" s="77" t="s">
        <v>239</v>
      </c>
      <c r="D64" s="17"/>
      <c r="E64" s="318">
        <f>+ROUND(((E60-E47)*(1+E62))+E47,2)</f>
        <v>2194.5700000000002</v>
      </c>
      <c r="F64" s="318">
        <f t="shared" ref="F64:P64" si="22">+ROUND(((F60-F47)*(1+F62))+F47,2)</f>
        <v>2449.81</v>
      </c>
      <c r="G64" s="318">
        <f t="shared" si="22"/>
        <v>1738.22</v>
      </c>
      <c r="H64" s="318">
        <f t="shared" si="22"/>
        <v>1660.92</v>
      </c>
      <c r="I64" s="318">
        <f t="shared" si="22"/>
        <v>2065.94</v>
      </c>
      <c r="J64" s="318">
        <f t="shared" si="22"/>
        <v>2275.2199999999998</v>
      </c>
      <c r="K64" s="318">
        <f t="shared" si="22"/>
        <v>1596.97</v>
      </c>
      <c r="L64" s="318">
        <f t="shared" si="22"/>
        <v>1574.91</v>
      </c>
      <c r="M64" s="318">
        <f t="shared" si="22"/>
        <v>1912.12</v>
      </c>
      <c r="N64" s="318">
        <f t="shared" si="22"/>
        <v>1607.01</v>
      </c>
      <c r="O64" s="318">
        <f t="shared" si="22"/>
        <v>1641.39</v>
      </c>
      <c r="P64" s="318">
        <f t="shared" si="22"/>
        <v>1777.34</v>
      </c>
      <c r="Q64" s="318">
        <f>SUM(E64:P64)</f>
        <v>22494.42</v>
      </c>
      <c r="S64" s="58">
        <f>SUM(S48:S63)</f>
        <v>22494.404097723804</v>
      </c>
    </row>
    <row r="65" spans="1:18" ht="12.75" customHeight="1" x14ac:dyDescent="0.2">
      <c r="A65" s="118"/>
      <c r="B65" s="24"/>
      <c r="D65" s="17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</row>
    <row r="66" spans="1:18" ht="12.75" thickBot="1" x14ac:dyDescent="0.25">
      <c r="A66" s="118">
        <f>+A64+1</f>
        <v>36</v>
      </c>
      <c r="B66" s="77" t="s">
        <v>913</v>
      </c>
      <c r="D66" s="17"/>
      <c r="E66" s="319">
        <f>+E64</f>
        <v>2194.5700000000002</v>
      </c>
      <c r="F66" s="319">
        <f t="shared" ref="F66:P66" si="23">+F64</f>
        <v>2449.81</v>
      </c>
      <c r="G66" s="319">
        <f t="shared" si="23"/>
        <v>1738.22</v>
      </c>
      <c r="H66" s="319">
        <f t="shared" si="23"/>
        <v>1660.92</v>
      </c>
      <c r="I66" s="319">
        <f t="shared" si="23"/>
        <v>2065.94</v>
      </c>
      <c r="J66" s="319">
        <f t="shared" si="23"/>
        <v>2275.2199999999998</v>
      </c>
      <c r="K66" s="319">
        <f t="shared" si="23"/>
        <v>1596.97</v>
      </c>
      <c r="L66" s="319">
        <f t="shared" si="23"/>
        <v>1574.91</v>
      </c>
      <c r="M66" s="319">
        <f t="shared" si="23"/>
        <v>1912.12</v>
      </c>
      <c r="N66" s="319">
        <f t="shared" si="23"/>
        <v>1607.01</v>
      </c>
      <c r="O66" s="319">
        <f t="shared" si="23"/>
        <v>1641.39</v>
      </c>
      <c r="P66" s="319">
        <f t="shared" si="23"/>
        <v>1777.34</v>
      </c>
      <c r="Q66" s="319">
        <f>SUM(E66:P66)</f>
        <v>22494.42</v>
      </c>
    </row>
    <row r="67" spans="1:18" ht="13.5" thickTop="1" thickBot="1" x14ac:dyDescent="0.25">
      <c r="A67" s="38">
        <f>+A66+1</f>
        <v>37</v>
      </c>
      <c r="B67" s="77" t="s">
        <v>914</v>
      </c>
      <c r="C67" s="3"/>
      <c r="D67" s="25"/>
      <c r="E67" s="320">
        <f t="shared" ref="E67:Q67" si="24">+E56-E66</f>
        <v>-812.91000000000031</v>
      </c>
      <c r="F67" s="320">
        <f t="shared" si="24"/>
        <v>-453.37000000000012</v>
      </c>
      <c r="G67" s="320">
        <f t="shared" si="24"/>
        <v>-764.91999999999803</v>
      </c>
      <c r="H67" s="320">
        <f>+H56-H66</f>
        <v>-891.16000000000145</v>
      </c>
      <c r="I67" s="320">
        <f t="shared" si="24"/>
        <v>-1473.9845999999995</v>
      </c>
      <c r="J67" s="320">
        <f t="shared" si="24"/>
        <v>-1205.4899999999996</v>
      </c>
      <c r="K67" s="320">
        <f t="shared" si="24"/>
        <v>-1853.03</v>
      </c>
      <c r="L67" s="320">
        <f t="shared" si="24"/>
        <v>2827.9300000000003</v>
      </c>
      <c r="M67" s="320">
        <f t="shared" si="24"/>
        <v>-4886.6499800000001</v>
      </c>
      <c r="N67" s="320">
        <f t="shared" si="24"/>
        <v>5052.2199999999993</v>
      </c>
      <c r="O67" s="320">
        <f t="shared" si="24"/>
        <v>4668.8499999999995</v>
      </c>
      <c r="P67" s="320">
        <f t="shared" si="24"/>
        <v>1392.8799999999994</v>
      </c>
      <c r="Q67" s="320">
        <f t="shared" si="24"/>
        <v>1600.3654200000019</v>
      </c>
    </row>
    <row r="68" spans="1:18" ht="12.75" customHeight="1" thickTop="1" x14ac:dyDescent="0.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8" s="3" customFormat="1" ht="12.75" thickBot="1" x14ac:dyDescent="0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307"/>
      <c r="Q69" s="185"/>
      <c r="R69" s="105"/>
    </row>
    <row r="70" spans="1:18" s="3" customFormat="1" ht="12" x14ac:dyDescent="0.2">
      <c r="B70" s="50" t="s">
        <v>703</v>
      </c>
      <c r="R70" s="105"/>
    </row>
    <row r="71" spans="1:18" ht="12.75" customHeight="1" x14ac:dyDescent="0.2">
      <c r="C71" s="63" t="s">
        <v>187</v>
      </c>
      <c r="D71" s="63"/>
      <c r="E71" s="321">
        <v>-0.22999999999994891</v>
      </c>
      <c r="F71" s="321">
        <v>486.14</v>
      </c>
      <c r="G71" s="321">
        <v>-118.35000000000001</v>
      </c>
      <c r="H71" s="321">
        <v>-680.81</v>
      </c>
      <c r="I71" s="321">
        <v>0</v>
      </c>
      <c r="J71" s="321">
        <v>4286.9400000000005</v>
      </c>
      <c r="K71" s="321">
        <v>148.57</v>
      </c>
      <c r="L71" s="321">
        <v>24.650000000000002</v>
      </c>
      <c r="M71" s="321">
        <v>-3115.8</v>
      </c>
      <c r="N71" s="321">
        <v>6280.56</v>
      </c>
      <c r="O71" s="321">
        <v>6244.3</v>
      </c>
      <c r="P71" s="321">
        <v>3096.4700000000007</v>
      </c>
      <c r="Q71" s="304">
        <f>SUM(E71:P71)</f>
        <v>16652.440000000002</v>
      </c>
    </row>
    <row r="72" spans="1:18" ht="12.75" customHeight="1" x14ac:dyDescent="0.2">
      <c r="C72" s="175" t="s">
        <v>188</v>
      </c>
      <c r="D72" s="63"/>
      <c r="E72" s="302">
        <v>126.12</v>
      </c>
      <c r="F72" s="302">
        <v>0</v>
      </c>
      <c r="G72" s="302">
        <v>-2.1200000000000045</v>
      </c>
      <c r="H72" s="302">
        <v>0</v>
      </c>
      <c r="I72" s="302">
        <v>0</v>
      </c>
      <c r="J72" s="302">
        <v>4249.8</v>
      </c>
      <c r="K72" s="302">
        <v>0</v>
      </c>
      <c r="L72" s="302">
        <v>-4225.1500000000005</v>
      </c>
      <c r="M72" s="302">
        <v>24.480000000000018</v>
      </c>
      <c r="N72" s="302">
        <v>0</v>
      </c>
      <c r="O72" s="302">
        <v>0</v>
      </c>
      <c r="P72" s="302">
        <v>79.230000000000018</v>
      </c>
      <c r="Q72" s="304">
        <f>SUM(E72:P72)</f>
        <v>252.35999999999967</v>
      </c>
    </row>
    <row r="73" spans="1:18" ht="12.75" customHeight="1" x14ac:dyDescent="0.2">
      <c r="C73" s="63" t="s">
        <v>186</v>
      </c>
      <c r="D73" s="63"/>
      <c r="E73" s="194">
        <v>1508.4699999999998</v>
      </c>
      <c r="F73" s="194">
        <v>1510.3000000000002</v>
      </c>
      <c r="G73" s="194">
        <v>1089.52</v>
      </c>
      <c r="H73" s="194">
        <v>1812.3600000000001</v>
      </c>
      <c r="I73" s="194">
        <v>1073.9299999999998</v>
      </c>
      <c r="J73" s="194">
        <v>1032.5900000000001</v>
      </c>
      <c r="K73" s="194">
        <v>1017.4200000000001</v>
      </c>
      <c r="L73" s="194">
        <v>483.69999999999982</v>
      </c>
      <c r="M73" s="194">
        <v>320.11999999999989</v>
      </c>
      <c r="N73" s="194">
        <v>1068.4100000000008</v>
      </c>
      <c r="O73" s="194">
        <v>345.84000000000015</v>
      </c>
      <c r="P73" s="194">
        <v>7496.1400000000012</v>
      </c>
      <c r="Q73" s="304">
        <f>SUM(E73:P73)</f>
        <v>18758.800000000003</v>
      </c>
    </row>
    <row r="74" spans="1:18" s="105" customFormat="1" ht="12.75" customHeight="1" x14ac:dyDescent="0.2">
      <c r="A74" s="9"/>
      <c r="B74" s="9"/>
      <c r="C74" s="175" t="s">
        <v>698</v>
      </c>
      <c r="D74" s="63"/>
      <c r="E74" s="194"/>
      <c r="F74" s="194"/>
      <c r="G74" s="194"/>
      <c r="H74" s="194"/>
      <c r="I74" s="194">
        <v>429.2</v>
      </c>
      <c r="J74" s="194"/>
      <c r="K74" s="194"/>
      <c r="L74" s="194">
        <v>153.9</v>
      </c>
      <c r="M74" s="194">
        <v>5.37</v>
      </c>
      <c r="N74" s="194"/>
      <c r="O74" s="194">
        <v>270.31</v>
      </c>
      <c r="P74" s="194">
        <v>7343.16</v>
      </c>
      <c r="Q74" s="304">
        <f>SUM(E74:P74)</f>
        <v>8201.94</v>
      </c>
    </row>
    <row r="75" spans="1:18" s="105" customFormat="1" ht="12.75" customHeight="1" x14ac:dyDescent="0.2">
      <c r="A75" s="17"/>
      <c r="B75" s="17"/>
      <c r="C75" s="229" t="s">
        <v>697</v>
      </c>
      <c r="D75" s="229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306"/>
    </row>
    <row r="76" spans="1:18" s="105" customFormat="1" ht="12.75" customHeight="1" x14ac:dyDescent="0.2">
      <c r="A76" s="17"/>
      <c r="B76" s="147" t="s">
        <v>174</v>
      </c>
      <c r="C76" s="229">
        <v>923</v>
      </c>
      <c r="D76" s="229" t="s">
        <v>131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946.68000000000006</v>
      </c>
      <c r="L76" s="194">
        <v>0</v>
      </c>
      <c r="M76" s="194">
        <v>0</v>
      </c>
      <c r="N76" s="194">
        <v>0</v>
      </c>
      <c r="O76" s="194">
        <v>0</v>
      </c>
      <c r="P76" s="194">
        <v>0</v>
      </c>
      <c r="Q76" s="306">
        <f t="shared" ref="Q76:Q81" si="25">SUM(E76:P76)</f>
        <v>946.68000000000006</v>
      </c>
    </row>
    <row r="77" spans="1:18" s="105" customFormat="1" ht="12.75" customHeight="1" x14ac:dyDescent="0.2">
      <c r="A77" s="17"/>
      <c r="B77" s="147" t="s">
        <v>175</v>
      </c>
      <c r="C77" s="229">
        <v>923</v>
      </c>
      <c r="D77" s="229" t="s">
        <v>131</v>
      </c>
      <c r="E77" s="194">
        <v>0</v>
      </c>
      <c r="F77" s="194">
        <v>0</v>
      </c>
      <c r="G77" s="194">
        <v>0</v>
      </c>
      <c r="H77" s="194">
        <v>309.00666000000001</v>
      </c>
      <c r="I77" s="194">
        <v>52.7746</v>
      </c>
      <c r="J77" s="194">
        <v>0</v>
      </c>
      <c r="K77" s="194">
        <v>61.21</v>
      </c>
      <c r="L77" s="194">
        <v>0</v>
      </c>
      <c r="M77" s="194">
        <v>0</v>
      </c>
      <c r="N77" s="194">
        <v>57.986559999999997</v>
      </c>
      <c r="O77" s="194">
        <v>9.59</v>
      </c>
      <c r="P77" s="194">
        <v>0</v>
      </c>
      <c r="Q77" s="306">
        <f t="shared" si="25"/>
        <v>490.56781999999998</v>
      </c>
    </row>
    <row r="78" spans="1:18" s="105" customFormat="1" ht="12.75" customHeight="1" x14ac:dyDescent="0.2">
      <c r="A78" s="17"/>
      <c r="B78" s="147" t="s">
        <v>176</v>
      </c>
      <c r="C78" s="229">
        <v>923</v>
      </c>
      <c r="D78" s="229" t="s">
        <v>131</v>
      </c>
      <c r="E78" s="194">
        <v>0.46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0</v>
      </c>
      <c r="N78" s="194">
        <v>9.2634399999999992</v>
      </c>
      <c r="O78" s="194">
        <v>0</v>
      </c>
      <c r="P78" s="194">
        <v>0</v>
      </c>
      <c r="Q78" s="306">
        <f t="shared" si="25"/>
        <v>9.7234400000000001</v>
      </c>
    </row>
    <row r="79" spans="1:18" s="105" customFormat="1" ht="12.75" customHeight="1" x14ac:dyDescent="0.2">
      <c r="A79" s="17"/>
      <c r="B79" s="147" t="s">
        <v>179</v>
      </c>
      <c r="C79" s="229">
        <v>923</v>
      </c>
      <c r="D79" s="229" t="s">
        <v>131</v>
      </c>
      <c r="E79" s="194">
        <v>0</v>
      </c>
      <c r="F79" s="194">
        <v>0</v>
      </c>
      <c r="G79" s="194">
        <v>0</v>
      </c>
      <c r="H79" s="194">
        <v>0</v>
      </c>
      <c r="I79" s="194">
        <v>0</v>
      </c>
      <c r="J79" s="194">
        <v>0</v>
      </c>
      <c r="K79" s="194">
        <v>0</v>
      </c>
      <c r="L79" s="194">
        <v>0</v>
      </c>
      <c r="M79" s="194">
        <v>0</v>
      </c>
      <c r="N79" s="194">
        <v>622.49</v>
      </c>
      <c r="O79" s="194">
        <v>0</v>
      </c>
      <c r="P79" s="194">
        <v>0</v>
      </c>
      <c r="Q79" s="306"/>
    </row>
    <row r="80" spans="1:18" s="105" customFormat="1" ht="12.75" customHeight="1" x14ac:dyDescent="0.2">
      <c r="A80" s="17"/>
      <c r="B80" s="147" t="s">
        <v>275</v>
      </c>
      <c r="C80" s="229">
        <v>923</v>
      </c>
      <c r="D80" s="229" t="s">
        <v>131</v>
      </c>
      <c r="E80" s="194">
        <v>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414.16</v>
      </c>
      <c r="L80" s="194">
        <v>0</v>
      </c>
      <c r="M80" s="194">
        <v>0</v>
      </c>
      <c r="N80" s="194">
        <v>0</v>
      </c>
      <c r="O80" s="194">
        <v>0</v>
      </c>
      <c r="P80" s="194">
        <v>0</v>
      </c>
      <c r="Q80" s="306">
        <f t="shared" si="25"/>
        <v>414.16</v>
      </c>
    </row>
    <row r="81" spans="1:17" s="105" customFormat="1" ht="12.75" customHeight="1" x14ac:dyDescent="0.2">
      <c r="A81" s="17"/>
      <c r="B81" s="147" t="s">
        <v>180</v>
      </c>
      <c r="C81" s="229">
        <v>923</v>
      </c>
      <c r="D81" s="229" t="s">
        <v>131</v>
      </c>
      <c r="E81" s="309">
        <v>0</v>
      </c>
      <c r="F81" s="309">
        <v>0</v>
      </c>
      <c r="G81" s="309">
        <v>0</v>
      </c>
      <c r="H81" s="309">
        <v>52.773339999999997</v>
      </c>
      <c r="I81" s="309">
        <v>0</v>
      </c>
      <c r="J81" s="309">
        <v>0</v>
      </c>
      <c r="K81" s="309">
        <v>0</v>
      </c>
      <c r="L81" s="309">
        <v>176.76</v>
      </c>
      <c r="M81" s="309">
        <v>149</v>
      </c>
      <c r="N81" s="309">
        <v>0</v>
      </c>
      <c r="O81" s="309">
        <v>0</v>
      </c>
      <c r="P81" s="309">
        <v>0</v>
      </c>
      <c r="Q81" s="322">
        <f t="shared" si="25"/>
        <v>378.53333999999995</v>
      </c>
    </row>
    <row r="82" spans="1:17" s="105" customFormat="1" ht="12.75" customHeight="1" x14ac:dyDescent="0.2">
      <c r="A82" s="9"/>
      <c r="B82" s="9"/>
      <c r="C82" s="63"/>
      <c r="D82" s="63"/>
      <c r="E82" s="91">
        <f t="shared" ref="E82:P82" si="26">E71-E72+E73-E74-SUM(E76:E81)</f>
        <v>1381.6599999999999</v>
      </c>
      <c r="F82" s="91">
        <f t="shared" si="26"/>
        <v>1996.44</v>
      </c>
      <c r="G82" s="91">
        <f t="shared" si="26"/>
        <v>973.29</v>
      </c>
      <c r="H82" s="91">
        <f t="shared" si="26"/>
        <v>769.77000000000021</v>
      </c>
      <c r="I82" s="91">
        <f t="shared" si="26"/>
        <v>591.95539999999983</v>
      </c>
      <c r="J82" s="91">
        <f t="shared" si="26"/>
        <v>1069.7300000000005</v>
      </c>
      <c r="K82" s="91">
        <f t="shared" si="26"/>
        <v>-256.06000000000017</v>
      </c>
      <c r="L82" s="91">
        <f t="shared" si="26"/>
        <v>4402.84</v>
      </c>
      <c r="M82" s="91">
        <f t="shared" si="26"/>
        <v>-2974.53</v>
      </c>
      <c r="N82" s="91">
        <f t="shared" si="26"/>
        <v>6659.2300000000014</v>
      </c>
      <c r="O82" s="91">
        <f t="shared" si="26"/>
        <v>6310.24</v>
      </c>
      <c r="P82" s="91">
        <f t="shared" si="26"/>
        <v>3170.2200000000012</v>
      </c>
      <c r="Q82" s="91">
        <f>SUM(E82:P82)</f>
        <v>24094.785400000001</v>
      </c>
    </row>
    <row r="83" spans="1:17" s="105" customFormat="1" ht="12.75" customHeight="1" x14ac:dyDescent="0.2">
      <c r="A83" s="9"/>
      <c r="B83" s="9"/>
      <c r="C83" s="63"/>
      <c r="D83" s="63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04"/>
    </row>
    <row r="84" spans="1:17" s="105" customFormat="1" ht="12.75" customHeight="1" x14ac:dyDescent="0.2">
      <c r="A84" s="9"/>
      <c r="B84" s="9"/>
      <c r="C84" s="63" t="s">
        <v>83</v>
      </c>
      <c r="D84" s="63"/>
      <c r="E84" s="323">
        <f t="shared" ref="E84:P84" si="27">+E55-E82</f>
        <v>0</v>
      </c>
      <c r="F84" s="323">
        <f t="shared" si="27"/>
        <v>0</v>
      </c>
      <c r="G84" s="323">
        <f t="shared" si="27"/>
        <v>1.0000000002037268E-2</v>
      </c>
      <c r="H84" s="323">
        <f t="shared" si="27"/>
        <v>-1.0000000001582521E-2</v>
      </c>
      <c r="I84" s="323">
        <f t="shared" si="27"/>
        <v>0</v>
      </c>
      <c r="J84" s="323">
        <f t="shared" si="27"/>
        <v>0</v>
      </c>
      <c r="K84" s="323">
        <f t="shared" si="27"/>
        <v>0</v>
      </c>
      <c r="L84" s="323">
        <f t="shared" si="27"/>
        <v>0</v>
      </c>
      <c r="M84" s="323">
        <f t="shared" si="27"/>
        <v>1.9999999949504854E-5</v>
      </c>
      <c r="N84" s="323">
        <f t="shared" si="27"/>
        <v>0</v>
      </c>
      <c r="O84" s="323">
        <f t="shared" si="27"/>
        <v>0</v>
      </c>
      <c r="P84" s="323">
        <f t="shared" si="27"/>
        <v>0</v>
      </c>
      <c r="Q84" s="304">
        <f>SUM(E84:P84)</f>
        <v>2.0000000404252205E-5</v>
      </c>
    </row>
    <row r="85" spans="1:17" s="105" customFormat="1" ht="12.75" customHeight="1" x14ac:dyDescent="0.2">
      <c r="A85" s="9"/>
      <c r="B85" s="9"/>
      <c r="C85" s="63"/>
      <c r="D85" s="6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04"/>
    </row>
    <row r="86" spans="1:17" s="105" customFormat="1" ht="12.75" customHeight="1" x14ac:dyDescent="0.2">
      <c r="A86" s="9"/>
      <c r="B86" s="9"/>
      <c r="C86" s="9"/>
      <c r="D86" s="9"/>
      <c r="E86" s="9"/>
      <c r="F86" s="9"/>
      <c r="G86" s="9"/>
      <c r="H86" s="9"/>
      <c r="I86" s="323"/>
      <c r="J86" s="323"/>
      <c r="K86" s="323"/>
      <c r="L86" s="323"/>
      <c r="M86" s="323"/>
      <c r="N86" s="323"/>
      <c r="O86" s="9"/>
      <c r="P86" s="9"/>
      <c r="Q86" s="9"/>
    </row>
    <row r="87" spans="1:17" ht="12.75" customHeight="1" x14ac:dyDescent="0.2"/>
    <row r="88" spans="1:17" ht="12.75" customHeight="1" x14ac:dyDescent="0.2">
      <c r="K88"/>
      <c r="L88"/>
    </row>
    <row r="89" spans="1:17" ht="12.75" customHeight="1" x14ac:dyDescent="0.2">
      <c r="K89"/>
      <c r="L89"/>
    </row>
    <row r="90" spans="1:17" ht="12.75" customHeight="1" x14ac:dyDescent="0.2">
      <c r="K90"/>
      <c r="L90"/>
    </row>
    <row r="91" spans="1:17" ht="12.75" customHeight="1" x14ac:dyDescent="0.2">
      <c r="K91"/>
      <c r="L91"/>
    </row>
    <row r="92" spans="1:17" ht="12.75" customHeight="1" x14ac:dyDescent="0.2">
      <c r="K92"/>
      <c r="L92"/>
    </row>
    <row r="93" spans="1:17" ht="12.75" customHeight="1" x14ac:dyDescent="0.2">
      <c r="K93"/>
      <c r="L93"/>
    </row>
    <row r="94" spans="1:17" ht="12.75" customHeight="1" x14ac:dyDescent="0.2">
      <c r="K94"/>
      <c r="L94"/>
    </row>
    <row r="95" spans="1:17" ht="12.75" customHeight="1" x14ac:dyDescent="0.2">
      <c r="K95"/>
      <c r="L95"/>
    </row>
    <row r="96" spans="1:17" ht="12.75" customHeight="1" x14ac:dyDescent="0.2">
      <c r="K96"/>
      <c r="L96"/>
    </row>
    <row r="97" spans="11:12" ht="12.75" customHeight="1" x14ac:dyDescent="0.2">
      <c r="K97"/>
      <c r="L97"/>
    </row>
    <row r="98" spans="11:12" ht="12.75" customHeight="1" x14ac:dyDescent="0.2">
      <c r="K98"/>
      <c r="L98"/>
    </row>
    <row r="99" spans="11:12" ht="12.75" customHeight="1" x14ac:dyDescent="0.2">
      <c r="K99"/>
      <c r="L99"/>
    </row>
    <row r="100" spans="11:12" ht="12.75" customHeight="1" x14ac:dyDescent="0.2">
      <c r="K100"/>
      <c r="L100"/>
    </row>
    <row r="101" spans="11:12" ht="12.75" customHeight="1" x14ac:dyDescent="0.2">
      <c r="K101"/>
      <c r="L101"/>
    </row>
    <row r="102" spans="11:12" ht="12.75" customHeight="1" x14ac:dyDescent="0.2">
      <c r="K102"/>
      <c r="L102"/>
    </row>
    <row r="103" spans="11:12" ht="12.75" customHeight="1" x14ac:dyDescent="0.2">
      <c r="K103"/>
      <c r="L103"/>
    </row>
    <row r="104" spans="11:12" ht="12.75" customHeight="1" x14ac:dyDescent="0.2">
      <c r="K104"/>
      <c r="L104"/>
    </row>
    <row r="105" spans="11:12" ht="12.75" customHeight="1" x14ac:dyDescent="0.2">
      <c r="K105"/>
      <c r="L105"/>
    </row>
    <row r="106" spans="11:12" ht="12.75" customHeight="1" x14ac:dyDescent="0.2">
      <c r="K106"/>
      <c r="L106"/>
    </row>
    <row r="107" spans="11:12" ht="12.75" customHeight="1" x14ac:dyDescent="0.2">
      <c r="K107"/>
      <c r="L107"/>
    </row>
    <row r="108" spans="11:12" ht="12.75" customHeight="1" x14ac:dyDescent="0.2">
      <c r="K108"/>
      <c r="L108"/>
    </row>
    <row r="109" spans="11:12" ht="12.75" customHeight="1" x14ac:dyDescent="0.2">
      <c r="K109"/>
      <c r="L109"/>
    </row>
    <row r="110" spans="11:12" ht="12.75" customHeight="1" x14ac:dyDescent="0.2">
      <c r="K110"/>
      <c r="L110"/>
    </row>
    <row r="111" spans="11:12" ht="12.75" customHeight="1" x14ac:dyDescent="0.2">
      <c r="K111"/>
      <c r="L111"/>
    </row>
    <row r="112" spans="11:12" ht="12.75" customHeight="1" x14ac:dyDescent="0.2">
      <c r="K112"/>
      <c r="L112"/>
    </row>
    <row r="113" spans="11:12" ht="12.75" customHeight="1" x14ac:dyDescent="0.2">
      <c r="K113"/>
      <c r="L113"/>
    </row>
    <row r="114" spans="11:12" ht="12.75" customHeight="1" x14ac:dyDescent="0.2">
      <c r="K114"/>
      <c r="L114"/>
    </row>
    <row r="115" spans="11:12" ht="12.75" customHeight="1" x14ac:dyDescent="0.2">
      <c r="K115"/>
      <c r="L115"/>
    </row>
    <row r="116" spans="11:12" ht="12.75" customHeight="1" x14ac:dyDescent="0.2">
      <c r="K116"/>
      <c r="L116"/>
    </row>
    <row r="117" spans="11:12" ht="12.75" customHeight="1" x14ac:dyDescent="0.2">
      <c r="K117"/>
      <c r="L117"/>
    </row>
    <row r="118" spans="11:12" ht="12.75" customHeight="1" x14ac:dyDescent="0.2">
      <c r="K118"/>
      <c r="L118"/>
    </row>
    <row r="119" spans="11:12" ht="12.75" customHeight="1" x14ac:dyDescent="0.2">
      <c r="K119"/>
      <c r="L119"/>
    </row>
    <row r="120" spans="11:12" ht="12.75" customHeight="1" x14ac:dyDescent="0.2">
      <c r="K120"/>
      <c r="L120"/>
    </row>
    <row r="121" spans="11:12" ht="12.75" customHeight="1" x14ac:dyDescent="0.2">
      <c r="K121"/>
      <c r="L121"/>
    </row>
    <row r="122" spans="11:12" ht="12.75" customHeight="1" x14ac:dyDescent="0.2">
      <c r="K122"/>
      <c r="L122"/>
    </row>
    <row r="123" spans="11:12" ht="12.75" customHeight="1" x14ac:dyDescent="0.2">
      <c r="K123"/>
      <c r="L123"/>
    </row>
    <row r="124" spans="11:12" ht="12.75" customHeight="1" x14ac:dyDescent="0.2">
      <c r="K124"/>
      <c r="L124"/>
    </row>
    <row r="125" spans="11:12" ht="12.75" customHeight="1" x14ac:dyDescent="0.2">
      <c r="K125"/>
      <c r="L125"/>
    </row>
    <row r="126" spans="11:12" ht="12.75" customHeight="1" x14ac:dyDescent="0.2">
      <c r="K126"/>
      <c r="L126"/>
    </row>
    <row r="127" spans="11:12" ht="12.75" customHeight="1" x14ac:dyDescent="0.2">
      <c r="K127"/>
      <c r="L127"/>
    </row>
    <row r="128" spans="11:12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1">
    <mergeCell ref="E6:P6"/>
  </mergeCells>
  <printOptions horizontalCentered="1"/>
  <pageMargins left="0.5" right="0.5" top="1" bottom="0.5" header="0.5" footer="0.5"/>
  <pageSetup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80"/>
  <sheetViews>
    <sheetView zoomScaleNormal="100" workbookViewId="0">
      <selection activeCell="G56" sqref="G56"/>
    </sheetView>
  </sheetViews>
  <sheetFormatPr defaultColWidth="9.28515625" defaultRowHeight="12" x14ac:dyDescent="0.2"/>
  <cols>
    <col min="1" max="1" width="4.7109375" style="95" customWidth="1"/>
    <col min="2" max="2" width="49.42578125" style="25" customWidth="1"/>
    <col min="3" max="3" width="9.28515625" style="118" customWidth="1"/>
    <col min="4" max="4" width="13.7109375" style="118" customWidth="1"/>
    <col min="5" max="5" width="11.28515625" style="25" bestFit="1" customWidth="1"/>
    <col min="6" max="6" width="10.28515625" style="25" bestFit="1" customWidth="1"/>
    <col min="7" max="7" width="11.28515625" style="25" bestFit="1" customWidth="1"/>
    <col min="8" max="9" width="9.5703125" style="25" bestFit="1" customWidth="1"/>
    <col min="10" max="10" width="11.28515625" style="25" bestFit="1" customWidth="1"/>
    <col min="11" max="12" width="10" style="25" bestFit="1" customWidth="1"/>
    <col min="13" max="13" width="11.28515625" style="25" bestFit="1" customWidth="1"/>
    <col min="14" max="14" width="10" style="25" bestFit="1" customWidth="1"/>
    <col min="15" max="16" width="11.28515625" style="25" bestFit="1" customWidth="1"/>
    <col min="17" max="18" width="11.7109375" style="25" customWidth="1"/>
    <col min="19" max="19" width="3.28515625" style="113" customWidth="1"/>
    <col min="20" max="20" width="17.28515625" style="25" bestFit="1" customWidth="1"/>
    <col min="21" max="16384" width="9.28515625" style="25"/>
  </cols>
  <sheetData>
    <row r="1" spans="1:20" x14ac:dyDescent="0.2">
      <c r="A1" s="1" t="str">
        <f>'INPUT Inflation Factor'!A1</f>
        <v>COLUMBIA GAS OF KENTUCKY, INC.</v>
      </c>
      <c r="B1" s="118"/>
      <c r="Q1" s="166" t="s">
        <v>685</v>
      </c>
      <c r="R1" s="166"/>
    </row>
    <row r="2" spans="1:20" ht="11.65" customHeight="1" x14ac:dyDescent="0.2">
      <c r="A2" s="24" t="str">
        <f>+INPUT!A1</f>
        <v>CASE NO. 2021-000XXX</v>
      </c>
      <c r="B2" s="118"/>
      <c r="Q2" s="166" t="s">
        <v>0</v>
      </c>
      <c r="R2" s="166"/>
    </row>
    <row r="3" spans="1:20" x14ac:dyDescent="0.2">
      <c r="A3" s="24" t="str">
        <f>+INPUT!A2</f>
        <v>FOR THE TWELVE MONTHS ENDED DECEMBER 31, 2020</v>
      </c>
      <c r="B3" s="98"/>
      <c r="C3" s="98"/>
      <c r="D3" s="98"/>
      <c r="E3" s="29"/>
      <c r="F3" s="29"/>
      <c r="Q3" s="167" t="s">
        <v>11</v>
      </c>
      <c r="R3" s="167"/>
    </row>
    <row r="4" spans="1:20" x14ac:dyDescent="0.2">
      <c r="A4" s="97" t="s">
        <v>729</v>
      </c>
      <c r="B4" s="98"/>
      <c r="C4" s="98"/>
      <c r="D4" s="98"/>
      <c r="E4" s="29"/>
      <c r="F4" s="29"/>
      <c r="Q4" s="169" t="str">
        <f>INPUT!C3</f>
        <v>GORE</v>
      </c>
      <c r="R4" s="169"/>
    </row>
    <row r="7" spans="1:20" x14ac:dyDescent="0.2">
      <c r="B7" s="124"/>
      <c r="C7" s="124"/>
      <c r="D7" s="227"/>
      <c r="E7" s="330" t="s">
        <v>773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T7" s="111" t="s">
        <v>33</v>
      </c>
    </row>
    <row r="8" spans="1:20" ht="48" x14ac:dyDescent="0.2">
      <c r="A8" s="125" t="s">
        <v>29</v>
      </c>
      <c r="B8" s="84" t="s">
        <v>109</v>
      </c>
      <c r="C8" s="126" t="s">
        <v>161</v>
      </c>
      <c r="D8" s="31" t="s">
        <v>160</v>
      </c>
      <c r="E8" s="127" t="s">
        <v>13</v>
      </c>
      <c r="F8" s="127" t="s">
        <v>14</v>
      </c>
      <c r="G8" s="127" t="s">
        <v>15</v>
      </c>
      <c r="H8" s="127" t="s">
        <v>16</v>
      </c>
      <c r="I8" s="127" t="s">
        <v>17</v>
      </c>
      <c r="J8" s="127" t="s">
        <v>18</v>
      </c>
      <c r="K8" s="127" t="s">
        <v>19</v>
      </c>
      <c r="L8" s="127" t="s">
        <v>20</v>
      </c>
      <c r="M8" s="127" t="s">
        <v>21</v>
      </c>
      <c r="N8" s="127" t="s">
        <v>22</v>
      </c>
      <c r="O8" s="84" t="s">
        <v>27</v>
      </c>
      <c r="P8" s="127" t="s">
        <v>23</v>
      </c>
      <c r="Q8" s="177" t="s">
        <v>94</v>
      </c>
      <c r="R8" s="177" t="s">
        <v>163</v>
      </c>
      <c r="S8" s="123"/>
      <c r="T8" s="33" t="s">
        <v>34</v>
      </c>
    </row>
    <row r="9" spans="1:20" s="3" customFormat="1" x14ac:dyDescent="0.2">
      <c r="A9" s="133"/>
      <c r="B9" s="87" t="s">
        <v>253</v>
      </c>
      <c r="C9" s="87" t="s">
        <v>254</v>
      </c>
      <c r="D9" s="87" t="s">
        <v>255</v>
      </c>
      <c r="E9" s="87" t="s">
        <v>256</v>
      </c>
      <c r="F9" s="87" t="s">
        <v>257</v>
      </c>
      <c r="G9" s="87" t="s">
        <v>258</v>
      </c>
      <c r="H9" s="87" t="s">
        <v>259</v>
      </c>
      <c r="I9" s="87" t="s">
        <v>260</v>
      </c>
      <c r="J9" s="87" t="s">
        <v>261</v>
      </c>
      <c r="K9" s="87" t="s">
        <v>262</v>
      </c>
      <c r="L9" s="87" t="s">
        <v>263</v>
      </c>
      <c r="M9" s="87" t="s">
        <v>264</v>
      </c>
      <c r="N9" s="87" t="s">
        <v>265</v>
      </c>
      <c r="O9" s="87" t="s">
        <v>266</v>
      </c>
      <c r="P9" s="87" t="s">
        <v>267</v>
      </c>
      <c r="Q9" s="87" t="s">
        <v>268</v>
      </c>
      <c r="S9" s="113"/>
      <c r="T9" s="34"/>
    </row>
    <row r="10" spans="1:20" s="3" customFormat="1" x14ac:dyDescent="0.2">
      <c r="A10" s="133"/>
      <c r="B10" s="87"/>
      <c r="C10" s="133"/>
      <c r="D10" s="133"/>
      <c r="E10" s="36" t="s">
        <v>87</v>
      </c>
      <c r="F10" s="36" t="s">
        <v>87</v>
      </c>
      <c r="G10" s="36" t="s">
        <v>87</v>
      </c>
      <c r="H10" s="36" t="s">
        <v>87</v>
      </c>
      <c r="I10" s="36" t="s">
        <v>87</v>
      </c>
      <c r="J10" s="36" t="s">
        <v>87</v>
      </c>
      <c r="K10" s="36" t="s">
        <v>87</v>
      </c>
      <c r="L10" s="36" t="s">
        <v>87</v>
      </c>
      <c r="M10" s="36" t="s">
        <v>87</v>
      </c>
      <c r="N10" s="36" t="s">
        <v>87</v>
      </c>
      <c r="O10" s="36" t="s">
        <v>87</v>
      </c>
      <c r="P10" s="36" t="s">
        <v>87</v>
      </c>
      <c r="Q10" s="34"/>
      <c r="R10" s="34"/>
      <c r="S10" s="123"/>
    </row>
    <row r="11" spans="1:20" x14ac:dyDescent="0.2">
      <c r="B11" s="95"/>
      <c r="C11" s="95"/>
      <c r="D11" s="95"/>
      <c r="E11" s="89" t="s">
        <v>8</v>
      </c>
      <c r="F11" s="89" t="s">
        <v>8</v>
      </c>
      <c r="G11" s="89" t="s">
        <v>8</v>
      </c>
      <c r="H11" s="89" t="s">
        <v>8</v>
      </c>
      <c r="I11" s="89" t="s">
        <v>8</v>
      </c>
      <c r="J11" s="89" t="s">
        <v>8</v>
      </c>
      <c r="K11" s="89" t="s">
        <v>8</v>
      </c>
      <c r="L11" s="89" t="s">
        <v>8</v>
      </c>
      <c r="M11" s="89" t="s">
        <v>8</v>
      </c>
      <c r="N11" s="89" t="s">
        <v>8</v>
      </c>
      <c r="O11" s="89" t="s">
        <v>8</v>
      </c>
      <c r="P11" s="89" t="s">
        <v>8</v>
      </c>
      <c r="Q11" s="89" t="s">
        <v>8</v>
      </c>
      <c r="R11" s="193" t="s">
        <v>72</v>
      </c>
      <c r="S11" s="128"/>
      <c r="T11" s="89" t="s">
        <v>8</v>
      </c>
    </row>
    <row r="12" spans="1:20" x14ac:dyDescent="0.2">
      <c r="A12" s="118"/>
      <c r="B12" s="96" t="s">
        <v>730</v>
      </c>
      <c r="C12" s="95"/>
      <c r="D12" s="95"/>
      <c r="E12" s="49"/>
      <c r="F12" s="49"/>
      <c r="G12" s="49"/>
      <c r="H12" s="49"/>
      <c r="I12" s="49"/>
      <c r="J12" s="49"/>
      <c r="K12" s="49"/>
      <c r="L12" s="49"/>
      <c r="M12" s="49"/>
      <c r="N12" s="49">
        <v>0</v>
      </c>
      <c r="O12" s="49"/>
      <c r="P12" s="49"/>
      <c r="Q12" s="29"/>
      <c r="R12" s="29"/>
      <c r="S12" s="123"/>
      <c r="T12" s="29"/>
    </row>
    <row r="13" spans="1:20" ht="11.45" customHeight="1" x14ac:dyDescent="0.2">
      <c r="A13" s="118"/>
      <c r="B13" s="96"/>
      <c r="C13" s="95"/>
      <c r="D13" s="9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9"/>
      <c r="R13" s="29"/>
      <c r="S13" s="123"/>
      <c r="T13" s="29"/>
    </row>
    <row r="14" spans="1:20" x14ac:dyDescent="0.2">
      <c r="A14" s="118"/>
      <c r="B14" s="171" t="s">
        <v>795</v>
      </c>
      <c r="C14" s="98"/>
      <c r="D14" s="9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93"/>
      <c r="R14" s="93"/>
      <c r="S14" s="130"/>
      <c r="T14" s="29"/>
    </row>
    <row r="15" spans="1:20" x14ac:dyDescent="0.2">
      <c r="A15" s="118">
        <f>A12+1</f>
        <v>1</v>
      </c>
      <c r="B15" s="202" t="s">
        <v>746</v>
      </c>
      <c r="C15" s="98">
        <v>910</v>
      </c>
      <c r="D15" s="98" t="s">
        <v>159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5000</v>
      </c>
      <c r="Q15" s="93">
        <f>SUM(E15:G15)</f>
        <v>0</v>
      </c>
      <c r="R15" s="93"/>
      <c r="S15" s="130"/>
      <c r="T15" s="129">
        <v>0</v>
      </c>
    </row>
    <row r="16" spans="1:20" x14ac:dyDescent="0.2">
      <c r="A16" s="118">
        <f>+A15+1</f>
        <v>2</v>
      </c>
      <c r="B16" s="202" t="s">
        <v>747</v>
      </c>
      <c r="C16" s="98">
        <v>910</v>
      </c>
      <c r="D16" s="98" t="s">
        <v>159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25.5</v>
      </c>
      <c r="M16" s="129">
        <v>0</v>
      </c>
      <c r="N16" s="129">
        <v>0</v>
      </c>
      <c r="O16" s="129">
        <v>0</v>
      </c>
      <c r="P16" s="129">
        <v>0</v>
      </c>
      <c r="Q16" s="93">
        <f t="shared" ref="Q16" si="0">SUM(E16:G16)</f>
        <v>0</v>
      </c>
      <c r="R16" s="205"/>
      <c r="S16" s="130"/>
      <c r="T16" s="129">
        <f>+(SUM(E16:P16)*R16)*(1+$H$59)</f>
        <v>0</v>
      </c>
    </row>
    <row r="17" spans="1:20" x14ac:dyDescent="0.2">
      <c r="A17" s="118">
        <f t="shared" ref="A17:A18" si="1">+A16+1</f>
        <v>3</v>
      </c>
      <c r="B17" s="202" t="s">
        <v>35</v>
      </c>
      <c r="C17" s="98">
        <v>910</v>
      </c>
      <c r="D17" s="98" t="s">
        <v>159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-25.5</v>
      </c>
      <c r="N17" s="129">
        <v>0</v>
      </c>
      <c r="O17" s="129">
        <v>0</v>
      </c>
      <c r="P17" s="129">
        <v>-5000</v>
      </c>
      <c r="Q17" s="93">
        <f>SUM(E17:G17)</f>
        <v>0</v>
      </c>
      <c r="R17" s="93"/>
      <c r="S17" s="130"/>
      <c r="T17" s="129">
        <v>0</v>
      </c>
    </row>
    <row r="18" spans="1:20" x14ac:dyDescent="0.2">
      <c r="A18" s="118">
        <f t="shared" si="1"/>
        <v>4</v>
      </c>
      <c r="B18" s="172" t="s">
        <v>796</v>
      </c>
      <c r="C18" s="98"/>
      <c r="D18" s="98"/>
      <c r="E18" s="291">
        <f>SUM(E15:E17)</f>
        <v>0</v>
      </c>
      <c r="F18" s="291">
        <f t="shared" ref="F18:Q18" si="2">SUM(F15:F17)</f>
        <v>0</v>
      </c>
      <c r="G18" s="291">
        <f t="shared" si="2"/>
        <v>0</v>
      </c>
      <c r="H18" s="291">
        <f t="shared" si="2"/>
        <v>0</v>
      </c>
      <c r="I18" s="291">
        <f t="shared" si="2"/>
        <v>0</v>
      </c>
      <c r="J18" s="291">
        <f t="shared" si="2"/>
        <v>0</v>
      </c>
      <c r="K18" s="291">
        <f t="shared" si="2"/>
        <v>0</v>
      </c>
      <c r="L18" s="291">
        <f t="shared" si="2"/>
        <v>25.5</v>
      </c>
      <c r="M18" s="291">
        <f t="shared" si="2"/>
        <v>-25.5</v>
      </c>
      <c r="N18" s="291">
        <f t="shared" si="2"/>
        <v>0</v>
      </c>
      <c r="O18" s="291">
        <f t="shared" si="2"/>
        <v>0</v>
      </c>
      <c r="P18" s="291">
        <f t="shared" si="2"/>
        <v>0</v>
      </c>
      <c r="Q18" s="291">
        <f t="shared" si="2"/>
        <v>0</v>
      </c>
      <c r="R18" s="49"/>
      <c r="S18" s="130"/>
      <c r="T18" s="29"/>
    </row>
    <row r="19" spans="1:20" x14ac:dyDescent="0.2">
      <c r="A19" s="118"/>
      <c r="B19" s="96"/>
      <c r="C19" s="95"/>
      <c r="D19" s="95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9"/>
      <c r="R19" s="29"/>
      <c r="S19" s="123"/>
      <c r="T19" s="29"/>
    </row>
    <row r="20" spans="1:20" x14ac:dyDescent="0.2">
      <c r="A20" s="118"/>
      <c r="B20" s="171" t="s">
        <v>102</v>
      </c>
      <c r="C20" s="95"/>
      <c r="D20" s="9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9"/>
      <c r="R20" s="29"/>
      <c r="S20" s="123"/>
      <c r="T20" s="29"/>
    </row>
    <row r="21" spans="1:20" ht="12.75" customHeight="1" x14ac:dyDescent="0.2">
      <c r="A21" s="118">
        <f>A18+1</f>
        <v>5</v>
      </c>
      <c r="B21" s="202" t="s">
        <v>38</v>
      </c>
      <c r="C21" s="131">
        <v>921</v>
      </c>
      <c r="D21" s="98" t="s">
        <v>159</v>
      </c>
      <c r="E21" s="129">
        <v>0</v>
      </c>
      <c r="F21" s="129">
        <v>81.77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81.53</v>
      </c>
      <c r="M21" s="129">
        <v>0</v>
      </c>
      <c r="N21" s="129">
        <v>0</v>
      </c>
      <c r="O21" s="129">
        <v>0</v>
      </c>
      <c r="P21" s="129">
        <v>0</v>
      </c>
      <c r="Q21" s="93">
        <f>SUM(E21:P21)</f>
        <v>163.30000000000001</v>
      </c>
      <c r="R21" s="93"/>
      <c r="S21" s="123"/>
      <c r="T21" s="129">
        <v>0</v>
      </c>
    </row>
    <row r="22" spans="1:20" x14ac:dyDescent="0.2">
      <c r="A22" s="118">
        <f t="shared" ref="A22:A52" si="3">A21+1</f>
        <v>6</v>
      </c>
      <c r="B22" s="202" t="s">
        <v>48</v>
      </c>
      <c r="C22" s="98">
        <v>921</v>
      </c>
      <c r="D22" s="98" t="s">
        <v>159</v>
      </c>
      <c r="E22" s="129">
        <v>0</v>
      </c>
      <c r="F22" s="129">
        <v>0</v>
      </c>
      <c r="G22" s="129">
        <v>0</v>
      </c>
      <c r="H22" s="129">
        <v>33.44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93">
        <f t="shared" ref="Q22:Q27" si="4">SUM(E22:P22)</f>
        <v>33.44</v>
      </c>
      <c r="R22" s="93"/>
      <c r="S22" s="123"/>
      <c r="T22" s="129">
        <v>0</v>
      </c>
    </row>
    <row r="23" spans="1:20" x14ac:dyDescent="0.2">
      <c r="A23" s="118">
        <f t="shared" si="3"/>
        <v>7</v>
      </c>
      <c r="B23" s="202" t="s">
        <v>774</v>
      </c>
      <c r="C23" s="98">
        <v>921</v>
      </c>
      <c r="D23" s="98" t="s">
        <v>159</v>
      </c>
      <c r="E23" s="129">
        <v>1850.25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93">
        <f t="shared" si="4"/>
        <v>1850.25</v>
      </c>
      <c r="R23" s="93"/>
      <c r="S23" s="123"/>
      <c r="T23" s="129"/>
    </row>
    <row r="24" spans="1:20" x14ac:dyDescent="0.2">
      <c r="A24" s="118">
        <f t="shared" si="3"/>
        <v>8</v>
      </c>
      <c r="B24" s="202" t="s">
        <v>660</v>
      </c>
      <c r="C24" s="98">
        <v>921</v>
      </c>
      <c r="D24" s="98" t="s">
        <v>159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7.08</v>
      </c>
      <c r="N24" s="129">
        <v>0</v>
      </c>
      <c r="O24" s="129">
        <v>0</v>
      </c>
      <c r="P24" s="129">
        <v>0</v>
      </c>
      <c r="Q24" s="93">
        <f t="shared" si="4"/>
        <v>7.08</v>
      </c>
      <c r="R24" s="93"/>
      <c r="S24" s="123"/>
      <c r="T24" s="129"/>
    </row>
    <row r="25" spans="1:20" x14ac:dyDescent="0.2">
      <c r="A25" s="118">
        <f>A24+1</f>
        <v>9</v>
      </c>
      <c r="B25" s="202" t="s">
        <v>775</v>
      </c>
      <c r="C25" s="98">
        <v>921</v>
      </c>
      <c r="D25" s="98" t="s">
        <v>159</v>
      </c>
      <c r="E25" s="129">
        <v>18.04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93">
        <f t="shared" si="4"/>
        <v>18.04</v>
      </c>
      <c r="R25" s="93"/>
      <c r="S25" s="130"/>
      <c r="T25" s="129">
        <v>0</v>
      </c>
    </row>
    <row r="26" spans="1:20" ht="9.6" customHeight="1" x14ac:dyDescent="0.2">
      <c r="A26" s="118">
        <f t="shared" ref="A26" si="5">A25+1</f>
        <v>10</v>
      </c>
      <c r="B26" s="202" t="s">
        <v>776</v>
      </c>
      <c r="C26" s="98">
        <v>921</v>
      </c>
      <c r="D26" s="98" t="s">
        <v>159</v>
      </c>
      <c r="E26" s="129">
        <v>0</v>
      </c>
      <c r="F26" s="129">
        <v>657.65000000000009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93">
        <f t="shared" si="4"/>
        <v>657.65000000000009</v>
      </c>
      <c r="R26" s="93"/>
      <c r="S26" s="130"/>
      <c r="T26" s="129"/>
    </row>
    <row r="27" spans="1:20" x14ac:dyDescent="0.2">
      <c r="A27" s="118">
        <f>A26+1</f>
        <v>11</v>
      </c>
      <c r="B27" s="202" t="s">
        <v>35</v>
      </c>
      <c r="C27" s="98">
        <v>921</v>
      </c>
      <c r="D27" s="98" t="s">
        <v>159</v>
      </c>
      <c r="E27" s="129">
        <v>0</v>
      </c>
      <c r="F27" s="129">
        <v>0</v>
      </c>
      <c r="G27" s="129">
        <v>-2613.4499999999998</v>
      </c>
      <c r="H27" s="129">
        <v>0</v>
      </c>
      <c r="I27" s="129">
        <v>0</v>
      </c>
      <c r="J27" s="129">
        <v>-33.44</v>
      </c>
      <c r="K27" s="129">
        <v>0</v>
      </c>
      <c r="L27" s="129">
        <v>0</v>
      </c>
      <c r="M27" s="129">
        <v>-88.61</v>
      </c>
      <c r="N27" s="129">
        <v>0</v>
      </c>
      <c r="O27" s="129">
        <v>0</v>
      </c>
      <c r="P27" s="129">
        <v>0</v>
      </c>
      <c r="Q27" s="93">
        <f t="shared" si="4"/>
        <v>-2735.5</v>
      </c>
      <c r="R27" s="93"/>
      <c r="S27" s="130"/>
      <c r="T27" s="129">
        <v>0</v>
      </c>
    </row>
    <row r="28" spans="1:20" x14ac:dyDescent="0.2">
      <c r="A28" s="118">
        <f>A27+1</f>
        <v>12</v>
      </c>
      <c r="B28" s="172" t="s">
        <v>103</v>
      </c>
      <c r="C28" s="98"/>
      <c r="D28" s="98"/>
      <c r="E28" s="291">
        <f t="shared" ref="E28:Q28" si="6">SUM(E21:E27)</f>
        <v>1868.29</v>
      </c>
      <c r="F28" s="291">
        <f t="shared" si="6"/>
        <v>739.42000000000007</v>
      </c>
      <c r="G28" s="291">
        <f t="shared" si="6"/>
        <v>-2613.4499999999998</v>
      </c>
      <c r="H28" s="291">
        <f t="shared" si="6"/>
        <v>33.44</v>
      </c>
      <c r="I28" s="291">
        <f t="shared" si="6"/>
        <v>0</v>
      </c>
      <c r="J28" s="291">
        <f t="shared" si="6"/>
        <v>-33.44</v>
      </c>
      <c r="K28" s="291">
        <f t="shared" si="6"/>
        <v>0</v>
      </c>
      <c r="L28" s="291">
        <f t="shared" si="6"/>
        <v>81.53</v>
      </c>
      <c r="M28" s="291">
        <f t="shared" si="6"/>
        <v>-81.53</v>
      </c>
      <c r="N28" s="291">
        <f t="shared" si="6"/>
        <v>0</v>
      </c>
      <c r="O28" s="291">
        <f t="shared" si="6"/>
        <v>0</v>
      </c>
      <c r="P28" s="291">
        <f t="shared" si="6"/>
        <v>0</v>
      </c>
      <c r="Q28" s="291">
        <f t="shared" si="6"/>
        <v>-5.7399999999997817</v>
      </c>
      <c r="R28" s="49"/>
      <c r="S28" s="130"/>
      <c r="T28" s="29"/>
    </row>
    <row r="29" spans="1:20" x14ac:dyDescent="0.2">
      <c r="A29" s="118"/>
      <c r="B29" s="202"/>
      <c r="C29" s="98"/>
      <c r="D29" s="9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93"/>
      <c r="R29" s="93"/>
      <c r="S29" s="130"/>
      <c r="T29" s="29"/>
    </row>
    <row r="30" spans="1:20" x14ac:dyDescent="0.2">
      <c r="A30" s="118">
        <f>A28+1</f>
        <v>13</v>
      </c>
      <c r="B30" s="171" t="s">
        <v>104</v>
      </c>
      <c r="C30" s="98"/>
      <c r="D30" s="9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93"/>
      <c r="R30" s="93"/>
      <c r="S30" s="130"/>
      <c r="T30" s="29"/>
    </row>
    <row r="31" spans="1:20" x14ac:dyDescent="0.2">
      <c r="A31" s="118">
        <f t="shared" ref="A31:A44" si="7">+A30+1</f>
        <v>14</v>
      </c>
      <c r="B31" s="202" t="s">
        <v>748</v>
      </c>
      <c r="C31" s="118">
        <v>923</v>
      </c>
      <c r="D31" s="118" t="s">
        <v>159</v>
      </c>
      <c r="E31" s="129">
        <v>0</v>
      </c>
      <c r="F31" s="129">
        <v>-186.88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93">
        <f>SUM(E31:P31)</f>
        <v>-186.88</v>
      </c>
      <c r="R31" s="93"/>
      <c r="S31" s="123"/>
      <c r="T31" s="129">
        <v>0</v>
      </c>
    </row>
    <row r="32" spans="1:20" x14ac:dyDescent="0.2">
      <c r="A32" s="118">
        <f t="shared" si="7"/>
        <v>15</v>
      </c>
      <c r="B32" s="202" t="s">
        <v>38</v>
      </c>
      <c r="C32" s="118">
        <v>923</v>
      </c>
      <c r="D32" s="98" t="s">
        <v>159</v>
      </c>
      <c r="E32" s="129">
        <v>0</v>
      </c>
      <c r="F32" s="129">
        <v>0</v>
      </c>
      <c r="G32" s="129">
        <v>0</v>
      </c>
      <c r="H32" s="129">
        <v>544.92999999999995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93">
        <f t="shared" ref="Q32:Q44" si="8">SUM(E32:P32)</f>
        <v>544.92999999999995</v>
      </c>
      <c r="R32" s="93"/>
      <c r="S32" s="123"/>
      <c r="T32" s="129">
        <v>0</v>
      </c>
    </row>
    <row r="33" spans="1:20" x14ac:dyDescent="0.2">
      <c r="A33" s="118">
        <f t="shared" si="7"/>
        <v>16</v>
      </c>
      <c r="B33" s="202" t="s">
        <v>122</v>
      </c>
      <c r="C33" s="98">
        <v>923</v>
      </c>
      <c r="D33" s="98" t="s">
        <v>159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67.2</v>
      </c>
      <c r="O33" s="129"/>
      <c r="P33" s="129">
        <v>0</v>
      </c>
      <c r="Q33" s="93">
        <f t="shared" si="8"/>
        <v>67.2</v>
      </c>
      <c r="R33" s="93"/>
      <c r="S33" s="130"/>
      <c r="T33" s="129">
        <v>0</v>
      </c>
    </row>
    <row r="34" spans="1:20" x14ac:dyDescent="0.2">
      <c r="A34" s="118">
        <f t="shared" si="7"/>
        <v>17</v>
      </c>
      <c r="B34" s="202" t="s">
        <v>777</v>
      </c>
      <c r="C34" s="98">
        <v>923</v>
      </c>
      <c r="D34" s="98" t="s">
        <v>159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641.63</v>
      </c>
      <c r="P34" s="129">
        <v>0</v>
      </c>
      <c r="Q34" s="93">
        <f t="shared" si="8"/>
        <v>641.63</v>
      </c>
      <c r="R34" s="93"/>
      <c r="S34" s="130"/>
      <c r="T34" s="129">
        <v>0</v>
      </c>
    </row>
    <row r="35" spans="1:20" x14ac:dyDescent="0.2">
      <c r="A35" s="118">
        <f t="shared" si="7"/>
        <v>18</v>
      </c>
      <c r="B35" s="202" t="s">
        <v>778</v>
      </c>
      <c r="C35" s="98">
        <v>923</v>
      </c>
      <c r="D35" s="98" t="s">
        <v>159</v>
      </c>
      <c r="E35" s="129">
        <v>0</v>
      </c>
      <c r="F35" s="129">
        <v>425.85288000000003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93">
        <f t="shared" si="8"/>
        <v>425.85288000000003</v>
      </c>
      <c r="R35" s="93"/>
      <c r="S35" s="130"/>
      <c r="T35" s="129"/>
    </row>
    <row r="36" spans="1:20" x14ac:dyDescent="0.2">
      <c r="A36" s="118">
        <f t="shared" si="7"/>
        <v>19</v>
      </c>
      <c r="B36" s="202" t="s">
        <v>222</v>
      </c>
      <c r="C36" s="98">
        <v>923</v>
      </c>
      <c r="D36" s="98" t="s">
        <v>159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319.45999999999998</v>
      </c>
      <c r="Q36" s="93">
        <f t="shared" si="8"/>
        <v>319.45999999999998</v>
      </c>
      <c r="R36" s="93"/>
      <c r="S36" s="130"/>
      <c r="T36" s="129"/>
    </row>
    <row r="37" spans="1:20" x14ac:dyDescent="0.2">
      <c r="A37" s="118">
        <f t="shared" si="7"/>
        <v>20</v>
      </c>
      <c r="B37" s="202" t="s">
        <v>779</v>
      </c>
      <c r="C37" s="98">
        <v>923</v>
      </c>
      <c r="D37" s="98" t="s">
        <v>159</v>
      </c>
      <c r="E37" s="129">
        <v>0</v>
      </c>
      <c r="F37" s="129">
        <v>313.12711000000002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/>
      <c r="Q37" s="93">
        <f t="shared" si="8"/>
        <v>313.12711000000002</v>
      </c>
      <c r="R37" s="93"/>
      <c r="S37" s="130"/>
      <c r="T37" s="129"/>
    </row>
    <row r="38" spans="1:20" x14ac:dyDescent="0.2">
      <c r="A38" s="118">
        <f t="shared" si="7"/>
        <v>21</v>
      </c>
      <c r="B38" s="202" t="s">
        <v>50</v>
      </c>
      <c r="C38" s="98">
        <v>923</v>
      </c>
      <c r="D38" s="98" t="s">
        <v>159</v>
      </c>
      <c r="E38" s="129">
        <v>0</v>
      </c>
      <c r="F38" s="129">
        <v>0</v>
      </c>
      <c r="G38" s="129">
        <v>506</v>
      </c>
      <c r="H38" s="129">
        <v>1012</v>
      </c>
      <c r="I38" s="129">
        <v>0</v>
      </c>
      <c r="J38" s="129">
        <v>0</v>
      </c>
      <c r="K38" s="129">
        <v>187.22</v>
      </c>
      <c r="L38" s="129">
        <v>0</v>
      </c>
      <c r="M38" s="129">
        <v>0</v>
      </c>
      <c r="N38" s="129">
        <v>103.6</v>
      </c>
      <c r="O38" s="129">
        <v>0</v>
      </c>
      <c r="P38" s="129"/>
      <c r="Q38" s="93">
        <f t="shared" si="8"/>
        <v>1808.82</v>
      </c>
      <c r="R38" s="93"/>
      <c r="S38" s="130"/>
      <c r="T38" s="129"/>
    </row>
    <row r="39" spans="1:20" x14ac:dyDescent="0.2">
      <c r="A39" s="118">
        <f t="shared" si="7"/>
        <v>22</v>
      </c>
      <c r="B39" s="202" t="s">
        <v>661</v>
      </c>
      <c r="C39" s="98">
        <v>923</v>
      </c>
      <c r="D39" s="98" t="s">
        <v>159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144.5</v>
      </c>
      <c r="P39" s="129"/>
      <c r="Q39" s="93">
        <f t="shared" si="8"/>
        <v>144.5</v>
      </c>
      <c r="R39" s="93"/>
      <c r="S39" s="130"/>
      <c r="T39" s="129">
        <v>0</v>
      </c>
    </row>
    <row r="40" spans="1:20" x14ac:dyDescent="0.2">
      <c r="A40" s="118">
        <f t="shared" si="7"/>
        <v>23</v>
      </c>
      <c r="B40" s="202" t="s">
        <v>78</v>
      </c>
      <c r="C40" s="98">
        <v>923</v>
      </c>
      <c r="D40" s="98" t="s">
        <v>159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182</v>
      </c>
      <c r="O40" s="129"/>
      <c r="P40" s="129"/>
      <c r="Q40" s="93">
        <f t="shared" si="8"/>
        <v>182</v>
      </c>
      <c r="R40" s="93"/>
      <c r="S40" s="130"/>
      <c r="T40" s="129">
        <v>0</v>
      </c>
    </row>
    <row r="41" spans="1:20" x14ac:dyDescent="0.2">
      <c r="A41" s="118">
        <f t="shared" si="7"/>
        <v>24</v>
      </c>
      <c r="B41" s="202" t="s">
        <v>40</v>
      </c>
      <c r="C41" s="98">
        <v>923</v>
      </c>
      <c r="D41" s="98" t="s">
        <v>159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110.22</v>
      </c>
      <c r="N41" s="129">
        <v>0</v>
      </c>
      <c r="O41" s="129">
        <v>0</v>
      </c>
      <c r="P41" s="129">
        <v>0</v>
      </c>
      <c r="Q41" s="93">
        <f t="shared" si="8"/>
        <v>110.22</v>
      </c>
      <c r="R41" s="93"/>
      <c r="S41" s="130"/>
      <c r="T41" s="129"/>
    </row>
    <row r="42" spans="1:20" x14ac:dyDescent="0.2">
      <c r="A42" s="118">
        <f t="shared" si="7"/>
        <v>25</v>
      </c>
      <c r="B42" s="202" t="s">
        <v>781</v>
      </c>
      <c r="C42" s="98">
        <v>923</v>
      </c>
      <c r="D42" s="98" t="s">
        <v>159</v>
      </c>
      <c r="E42" s="129">
        <v>0</v>
      </c>
      <c r="F42" s="129">
        <v>283.89999999999998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93">
        <f t="shared" si="8"/>
        <v>283.89999999999998</v>
      </c>
      <c r="R42" s="93"/>
      <c r="S42" s="130"/>
      <c r="T42" s="129"/>
    </row>
    <row r="43" spans="1:20" x14ac:dyDescent="0.2">
      <c r="A43" s="118">
        <f t="shared" si="7"/>
        <v>26</v>
      </c>
      <c r="B43" s="202" t="s">
        <v>41</v>
      </c>
      <c r="C43" s="98">
        <v>923</v>
      </c>
      <c r="D43" s="98" t="s">
        <v>159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342</v>
      </c>
      <c r="M43" s="129">
        <v>0</v>
      </c>
      <c r="N43" s="129">
        <v>0</v>
      </c>
      <c r="O43" s="129">
        <v>0</v>
      </c>
      <c r="P43" s="129">
        <v>0</v>
      </c>
      <c r="Q43" s="93">
        <f t="shared" si="8"/>
        <v>342</v>
      </c>
      <c r="R43" s="93"/>
      <c r="S43" s="130"/>
      <c r="T43" s="129">
        <v>0</v>
      </c>
    </row>
    <row r="44" spans="1:20" x14ac:dyDescent="0.2">
      <c r="A44" s="118">
        <f t="shared" si="7"/>
        <v>27</v>
      </c>
      <c r="B44" s="202" t="s">
        <v>35</v>
      </c>
      <c r="C44" s="98">
        <v>923</v>
      </c>
      <c r="D44" s="98" t="s">
        <v>159</v>
      </c>
      <c r="E44" s="129">
        <v>0</v>
      </c>
      <c r="F44" s="129">
        <v>0</v>
      </c>
      <c r="G44" s="129">
        <v>-1342</v>
      </c>
      <c r="H44" s="129">
        <v>93.61</v>
      </c>
      <c r="I44" s="129">
        <v>0</v>
      </c>
      <c r="J44" s="129">
        <v>-1551.42</v>
      </c>
      <c r="K44" s="129">
        <v>-93.61</v>
      </c>
      <c r="L44" s="129">
        <v>110.22</v>
      </c>
      <c r="M44" s="129">
        <v>-754.84</v>
      </c>
      <c r="N44" s="129">
        <v>0</v>
      </c>
      <c r="O44" s="129">
        <v>0</v>
      </c>
      <c r="P44" s="129">
        <v>-319.45999999999998</v>
      </c>
      <c r="Q44" s="93">
        <f t="shared" si="8"/>
        <v>-3857.5000000000009</v>
      </c>
      <c r="R44" s="93"/>
      <c r="S44" s="130"/>
      <c r="T44" s="129">
        <v>0</v>
      </c>
    </row>
    <row r="45" spans="1:20" x14ac:dyDescent="0.2">
      <c r="A45" s="118">
        <f t="shared" si="3"/>
        <v>28</v>
      </c>
      <c r="B45" s="172" t="s">
        <v>105</v>
      </c>
      <c r="C45" s="98"/>
      <c r="D45" s="98"/>
      <c r="E45" s="291">
        <f t="shared" ref="E45:Q45" si="9">SUM(E31:E44)</f>
        <v>0</v>
      </c>
      <c r="F45" s="291">
        <f t="shared" si="9"/>
        <v>835.99999000000003</v>
      </c>
      <c r="G45" s="291">
        <f t="shared" si="9"/>
        <v>-836</v>
      </c>
      <c r="H45" s="291">
        <f t="shared" si="9"/>
        <v>1650.5399999999997</v>
      </c>
      <c r="I45" s="291">
        <f t="shared" si="9"/>
        <v>0</v>
      </c>
      <c r="J45" s="291">
        <f t="shared" si="9"/>
        <v>-1551.42</v>
      </c>
      <c r="K45" s="291">
        <f t="shared" si="9"/>
        <v>93.61</v>
      </c>
      <c r="L45" s="291">
        <f t="shared" si="9"/>
        <v>452.22</v>
      </c>
      <c r="M45" s="291">
        <f t="shared" si="9"/>
        <v>-644.62</v>
      </c>
      <c r="N45" s="291">
        <f t="shared" si="9"/>
        <v>352.8</v>
      </c>
      <c r="O45" s="291">
        <f t="shared" si="9"/>
        <v>786.13</v>
      </c>
      <c r="P45" s="291">
        <f t="shared" si="9"/>
        <v>0</v>
      </c>
      <c r="Q45" s="291">
        <f t="shared" si="9"/>
        <v>1139.2599899999987</v>
      </c>
      <c r="R45" s="49"/>
      <c r="S45" s="130"/>
      <c r="T45" s="29"/>
    </row>
    <row r="46" spans="1:20" x14ac:dyDescent="0.2">
      <c r="A46" s="118"/>
      <c r="B46" s="172"/>
      <c r="C46" s="98"/>
      <c r="D46" s="9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30"/>
      <c r="T46" s="29"/>
    </row>
    <row r="47" spans="1:20" x14ac:dyDescent="0.2">
      <c r="A47" s="118"/>
      <c r="B47" s="171" t="s">
        <v>106</v>
      </c>
      <c r="C47" s="98"/>
      <c r="D47" s="9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93"/>
      <c r="R47" s="93"/>
      <c r="S47" s="130"/>
      <c r="T47" s="29"/>
    </row>
    <row r="48" spans="1:20" x14ac:dyDescent="0.2">
      <c r="A48" s="118">
        <f>A45+1</f>
        <v>29</v>
      </c>
      <c r="B48" s="202" t="s">
        <v>49</v>
      </c>
      <c r="C48" s="98">
        <v>930.2</v>
      </c>
      <c r="D48" s="98" t="s">
        <v>159</v>
      </c>
      <c r="E48" s="129">
        <v>0</v>
      </c>
      <c r="F48" s="129">
        <v>0</v>
      </c>
      <c r="G48" s="129">
        <v>0</v>
      </c>
      <c r="H48" s="129">
        <v>0</v>
      </c>
      <c r="I48" s="129">
        <v>835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93">
        <f>SUM(E48:P48)</f>
        <v>835</v>
      </c>
      <c r="R48" s="93"/>
      <c r="S48" s="130"/>
      <c r="T48" s="129">
        <v>0</v>
      </c>
    </row>
    <row r="49" spans="1:20" x14ac:dyDescent="0.2">
      <c r="A49" s="118">
        <f>+A48+1</f>
        <v>30</v>
      </c>
      <c r="B49" s="202" t="s">
        <v>782</v>
      </c>
      <c r="C49" s="98">
        <v>930.2</v>
      </c>
      <c r="D49" s="98" t="s">
        <v>162</v>
      </c>
      <c r="E49" s="129">
        <v>0</v>
      </c>
      <c r="F49" s="129">
        <v>0</v>
      </c>
      <c r="G49" s="129">
        <v>1670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93">
        <f t="shared" ref="Q49:Q51" si="10">SUM(E49:P49)</f>
        <v>1670</v>
      </c>
      <c r="R49" s="205">
        <v>0.154</v>
      </c>
      <c r="S49" s="130"/>
      <c r="T49" s="129">
        <f>+(SUM(E49:P49)*R49)*(1+$H$59)</f>
        <v>268.02785240000003</v>
      </c>
    </row>
    <row r="50" spans="1:20" x14ac:dyDescent="0.2">
      <c r="A50" s="118">
        <f t="shared" si="3"/>
        <v>31</v>
      </c>
      <c r="B50" s="202" t="s">
        <v>39</v>
      </c>
      <c r="C50" s="98">
        <v>930.2</v>
      </c>
      <c r="D50" s="98" t="s">
        <v>162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2560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93">
        <f t="shared" si="10"/>
        <v>2560</v>
      </c>
      <c r="R50" s="205">
        <v>0.25</v>
      </c>
      <c r="S50" s="130"/>
      <c r="T50" s="129">
        <f>+(SUM(E50:P50)*R50)*(1+$H$59)</f>
        <v>666.99520000000007</v>
      </c>
    </row>
    <row r="51" spans="1:20" x14ac:dyDescent="0.2">
      <c r="A51" s="118">
        <f t="shared" si="3"/>
        <v>32</v>
      </c>
      <c r="B51" s="202" t="s">
        <v>35</v>
      </c>
      <c r="C51" s="98">
        <v>930.2</v>
      </c>
      <c r="D51" s="98" t="s">
        <v>159</v>
      </c>
      <c r="E51" s="129">
        <v>0</v>
      </c>
      <c r="F51" s="129">
        <v>0</v>
      </c>
      <c r="G51" s="129">
        <v>3449.45</v>
      </c>
      <c r="H51" s="129">
        <v>0</v>
      </c>
      <c r="I51" s="129">
        <v>0</v>
      </c>
      <c r="J51" s="129">
        <v>572.86</v>
      </c>
      <c r="K51" s="129">
        <v>0</v>
      </c>
      <c r="L51" s="129">
        <v>-2550</v>
      </c>
      <c r="M51" s="129">
        <v>758.72</v>
      </c>
      <c r="N51" s="129">
        <v>0</v>
      </c>
      <c r="O51" s="129">
        <v>0</v>
      </c>
      <c r="P51" s="129">
        <v>7905</v>
      </c>
      <c r="Q51" s="93">
        <f t="shared" si="10"/>
        <v>10136.029999999999</v>
      </c>
      <c r="R51" s="93"/>
      <c r="S51" s="130"/>
      <c r="T51" s="129">
        <v>0</v>
      </c>
    </row>
    <row r="52" spans="1:20" x14ac:dyDescent="0.2">
      <c r="A52" s="118">
        <f t="shared" si="3"/>
        <v>33</v>
      </c>
      <c r="B52" s="172" t="s">
        <v>107</v>
      </c>
      <c r="C52" s="98"/>
      <c r="D52" s="98"/>
      <c r="E52" s="291">
        <f>SUM(E48:E51)</f>
        <v>0</v>
      </c>
      <c r="F52" s="291">
        <f t="shared" ref="F52:Q52" si="11">SUM(F48:F51)</f>
        <v>0</v>
      </c>
      <c r="G52" s="291">
        <f t="shared" si="11"/>
        <v>5119.45</v>
      </c>
      <c r="H52" s="291">
        <f t="shared" si="11"/>
        <v>0</v>
      </c>
      <c r="I52" s="291">
        <f t="shared" si="11"/>
        <v>835</v>
      </c>
      <c r="J52" s="291">
        <f t="shared" si="11"/>
        <v>572.86</v>
      </c>
      <c r="K52" s="291">
        <f t="shared" si="11"/>
        <v>2560</v>
      </c>
      <c r="L52" s="291">
        <f t="shared" si="11"/>
        <v>-2550</v>
      </c>
      <c r="M52" s="291">
        <f t="shared" si="11"/>
        <v>758.72</v>
      </c>
      <c r="N52" s="291">
        <f t="shared" si="11"/>
        <v>0</v>
      </c>
      <c r="O52" s="291">
        <f t="shared" si="11"/>
        <v>0</v>
      </c>
      <c r="P52" s="291">
        <f t="shared" si="11"/>
        <v>7905</v>
      </c>
      <c r="Q52" s="291">
        <f t="shared" si="11"/>
        <v>15201.029999999999</v>
      </c>
      <c r="R52" s="49"/>
      <c r="S52" s="130"/>
      <c r="T52" s="29"/>
    </row>
    <row r="53" spans="1:20" x14ac:dyDescent="0.2">
      <c r="A53" s="118"/>
      <c r="B53" s="202"/>
      <c r="C53" s="98"/>
      <c r="D53" s="9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93"/>
      <c r="R53" s="49"/>
      <c r="S53" s="130"/>
      <c r="T53" s="29"/>
    </row>
    <row r="54" spans="1:20" s="3" customFormat="1" ht="12.75" thickBot="1" x14ac:dyDescent="0.25">
      <c r="A54" s="118">
        <f>A52+1</f>
        <v>34</v>
      </c>
      <c r="B54" s="77" t="s">
        <v>731</v>
      </c>
      <c r="E54" s="174">
        <f>SUM(E15:E52)-E18-E28-E45-E52</f>
        <v>1868.29</v>
      </c>
      <c r="F54" s="174">
        <f t="shared" ref="F54:Q54" si="12">SUM(F15:F52)-F18-F28-F45-F52</f>
        <v>1575.4199899999996</v>
      </c>
      <c r="G54" s="174">
        <f t="shared" si="12"/>
        <v>1670</v>
      </c>
      <c r="H54" s="174">
        <f t="shared" si="12"/>
        <v>1683.9799999999998</v>
      </c>
      <c r="I54" s="174">
        <f t="shared" si="12"/>
        <v>835</v>
      </c>
      <c r="J54" s="174">
        <f t="shared" si="12"/>
        <v>-1011.9999999999999</v>
      </c>
      <c r="K54" s="174">
        <f t="shared" si="12"/>
        <v>2653.6099999999997</v>
      </c>
      <c r="L54" s="174">
        <f t="shared" si="12"/>
        <v>-1990.75</v>
      </c>
      <c r="M54" s="174">
        <f t="shared" si="12"/>
        <v>7.0699999999998226</v>
      </c>
      <c r="N54" s="174">
        <f t="shared" si="12"/>
        <v>352.8</v>
      </c>
      <c r="O54" s="174">
        <f t="shared" si="12"/>
        <v>786.13</v>
      </c>
      <c r="P54" s="174">
        <f t="shared" si="12"/>
        <v>7905</v>
      </c>
      <c r="Q54" s="174">
        <f t="shared" si="12"/>
        <v>16334.54999</v>
      </c>
      <c r="R54" s="49"/>
      <c r="S54" s="113"/>
      <c r="T54" s="52">
        <f>SUM(T21:T51)</f>
        <v>935.0230524000001</v>
      </c>
    </row>
    <row r="55" spans="1:20" s="3" customFormat="1" ht="12.75" thickTop="1" x14ac:dyDescent="0.2">
      <c r="A55" s="118"/>
      <c r="B55" s="7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113"/>
      <c r="T55" s="53"/>
    </row>
    <row r="56" spans="1:20" s="3" customFormat="1" x14ac:dyDescent="0.2">
      <c r="A56" s="36">
        <f>+A54+1</f>
        <v>35</v>
      </c>
      <c r="B56" s="148" t="s">
        <v>271</v>
      </c>
      <c r="E56" s="129">
        <f t="shared" ref="E56:P56" si="13">+(E49*$R$49)+(E50*$R$50)</f>
        <v>0</v>
      </c>
      <c r="F56" s="129">
        <f t="shared" si="13"/>
        <v>0</v>
      </c>
      <c r="G56" s="129">
        <f t="shared" si="13"/>
        <v>257.18</v>
      </c>
      <c r="H56" s="129">
        <f t="shared" si="13"/>
        <v>0</v>
      </c>
      <c r="I56" s="129">
        <f t="shared" si="13"/>
        <v>0</v>
      </c>
      <c r="J56" s="129">
        <f t="shared" si="13"/>
        <v>0</v>
      </c>
      <c r="K56" s="129">
        <f t="shared" si="13"/>
        <v>640</v>
      </c>
      <c r="L56" s="129">
        <f t="shared" si="13"/>
        <v>0</v>
      </c>
      <c r="M56" s="129">
        <f t="shared" si="13"/>
        <v>0</v>
      </c>
      <c r="N56" s="129">
        <f t="shared" si="13"/>
        <v>0</v>
      </c>
      <c r="O56" s="129">
        <f t="shared" si="13"/>
        <v>0</v>
      </c>
      <c r="P56" s="129">
        <f t="shared" si="13"/>
        <v>0</v>
      </c>
      <c r="Q56" s="93">
        <f>SUM(E56:P56)</f>
        <v>897.18000000000006</v>
      </c>
      <c r="R56" s="93"/>
      <c r="S56" s="113"/>
    </row>
    <row r="57" spans="1:20" s="3" customFormat="1" x14ac:dyDescent="0.2">
      <c r="A57" s="36">
        <f>+A56+1</f>
        <v>36</v>
      </c>
      <c r="B57" s="148" t="s">
        <v>276</v>
      </c>
      <c r="E57" s="129">
        <f>+(E50*$R$49)+(E51*$R$50)</f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93">
        <f>SUM(E57:P57)</f>
        <v>0</v>
      </c>
      <c r="R57" s="93"/>
      <c r="S57" s="113"/>
    </row>
    <row r="58" spans="1:20" s="9" customFormat="1" ht="12.75" customHeight="1" x14ac:dyDescent="0.2">
      <c r="A58" s="25"/>
      <c r="B58" s="24"/>
      <c r="Q58" s="120"/>
      <c r="S58" s="105"/>
    </row>
    <row r="59" spans="1:20" s="9" customFormat="1" ht="12.75" customHeight="1" x14ac:dyDescent="0.2">
      <c r="A59" s="98">
        <f>+A57+1</f>
        <v>37</v>
      </c>
      <c r="B59" s="24" t="s">
        <v>25</v>
      </c>
      <c r="E59" s="206">
        <f>+'INPUT Inflation Factor'!$F$16</f>
        <v>4.2180000000000106E-2</v>
      </c>
      <c r="F59" s="207">
        <f t="shared" ref="F59:H59" si="14">+E59</f>
        <v>4.2180000000000106E-2</v>
      </c>
      <c r="G59" s="207">
        <f t="shared" si="14"/>
        <v>4.2180000000000106E-2</v>
      </c>
      <c r="H59" s="207">
        <f t="shared" si="14"/>
        <v>4.2180000000000106E-2</v>
      </c>
      <c r="I59" s="207">
        <f>+H59</f>
        <v>4.2180000000000106E-2</v>
      </c>
      <c r="J59" s="207">
        <f t="shared" ref="J59:P59" si="15">+I59</f>
        <v>4.2180000000000106E-2</v>
      </c>
      <c r="K59" s="207">
        <f t="shared" si="15"/>
        <v>4.2180000000000106E-2</v>
      </c>
      <c r="L59" s="207">
        <f t="shared" si="15"/>
        <v>4.2180000000000106E-2</v>
      </c>
      <c r="M59" s="207">
        <f t="shared" si="15"/>
        <v>4.2180000000000106E-2</v>
      </c>
      <c r="N59" s="207">
        <f t="shared" si="15"/>
        <v>4.2180000000000106E-2</v>
      </c>
      <c r="O59" s="207">
        <f t="shared" si="15"/>
        <v>4.2180000000000106E-2</v>
      </c>
      <c r="P59" s="207">
        <f t="shared" si="15"/>
        <v>4.2180000000000106E-2</v>
      </c>
      <c r="Q59" s="93"/>
      <c r="R59" s="93"/>
      <c r="S59" s="105"/>
    </row>
    <row r="60" spans="1:20" s="9" customFormat="1" ht="12.75" customHeight="1" x14ac:dyDescent="0.2">
      <c r="A60" s="25"/>
      <c r="B60" s="24"/>
      <c r="S60" s="105"/>
    </row>
    <row r="61" spans="1:20" s="9" customFormat="1" ht="12.75" customHeight="1" thickBot="1" x14ac:dyDescent="0.25">
      <c r="A61" s="118">
        <f>+A59+1</f>
        <v>38</v>
      </c>
      <c r="B61" s="77" t="s">
        <v>240</v>
      </c>
      <c r="E61" s="191">
        <f t="shared" ref="E61:P61" si="16">+ROUND(E56*(1+E59),2)</f>
        <v>0</v>
      </c>
      <c r="F61" s="191">
        <f t="shared" si="16"/>
        <v>0</v>
      </c>
      <c r="G61" s="191">
        <f t="shared" si="16"/>
        <v>268.02999999999997</v>
      </c>
      <c r="H61" s="191">
        <f t="shared" si="16"/>
        <v>0</v>
      </c>
      <c r="I61" s="191">
        <f t="shared" si="16"/>
        <v>0</v>
      </c>
      <c r="J61" s="191">
        <f t="shared" si="16"/>
        <v>0</v>
      </c>
      <c r="K61" s="191">
        <f t="shared" si="16"/>
        <v>667</v>
      </c>
      <c r="L61" s="191">
        <f t="shared" si="16"/>
        <v>0</v>
      </c>
      <c r="M61" s="191">
        <f t="shared" si="16"/>
        <v>0</v>
      </c>
      <c r="N61" s="191">
        <f t="shared" si="16"/>
        <v>0</v>
      </c>
      <c r="O61" s="191">
        <f t="shared" si="16"/>
        <v>0</v>
      </c>
      <c r="P61" s="191">
        <f t="shared" si="16"/>
        <v>0</v>
      </c>
      <c r="Q61" s="191">
        <f>SUM(E61:P61)</f>
        <v>935.03</v>
      </c>
      <c r="R61" s="120"/>
      <c r="S61" s="105"/>
    </row>
    <row r="62" spans="1:20" s="9" customFormat="1" ht="12.75" customHeight="1" thickBot="1" x14ac:dyDescent="0.25">
      <c r="A62" s="118">
        <f>+A61+1</f>
        <v>39</v>
      </c>
      <c r="B62" s="77" t="s">
        <v>241</v>
      </c>
      <c r="E62" s="191">
        <f>+ROUND(E57*(1+E59),2)</f>
        <v>0</v>
      </c>
      <c r="F62" s="191">
        <f t="shared" ref="F62:P62" si="17">+ROUND(F57*(1+F59),2)</f>
        <v>0</v>
      </c>
      <c r="G62" s="191">
        <f t="shared" si="17"/>
        <v>0</v>
      </c>
      <c r="H62" s="191">
        <f t="shared" si="17"/>
        <v>0</v>
      </c>
      <c r="I62" s="191">
        <f t="shared" si="17"/>
        <v>0</v>
      </c>
      <c r="J62" s="191">
        <f t="shared" si="17"/>
        <v>0</v>
      </c>
      <c r="K62" s="191">
        <f t="shared" si="17"/>
        <v>0</v>
      </c>
      <c r="L62" s="191">
        <f t="shared" si="17"/>
        <v>0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>SUM(E62:P62)</f>
        <v>0</v>
      </c>
      <c r="R62" s="120"/>
      <c r="S62" s="105"/>
    </row>
    <row r="63" spans="1:20" s="9" customFormat="1" ht="12.75" customHeight="1" x14ac:dyDescent="0.2">
      <c r="A63" s="118"/>
      <c r="B63" s="24"/>
      <c r="R63" s="120"/>
      <c r="S63" s="105"/>
    </row>
    <row r="64" spans="1:20" s="3" customFormat="1" ht="12.75" thickBot="1" x14ac:dyDescent="0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4"/>
      <c r="Q64" s="185"/>
      <c r="R64" s="185"/>
      <c r="S64" s="105"/>
      <c r="T64" s="29"/>
    </row>
    <row r="65" spans="1:20" s="3" customFormat="1" x14ac:dyDescent="0.2">
      <c r="B65" s="50" t="s">
        <v>784</v>
      </c>
      <c r="S65" s="105"/>
      <c r="T65" s="29"/>
    </row>
    <row r="66" spans="1:20" s="3" customFormat="1" x14ac:dyDescent="0.2">
      <c r="A66" s="37"/>
      <c r="C66" s="63" t="s">
        <v>189</v>
      </c>
      <c r="D66" s="63"/>
      <c r="E66" s="129">
        <v>1868.29</v>
      </c>
      <c r="F66" s="129">
        <v>552.54000000000008</v>
      </c>
      <c r="G66" s="129">
        <v>2.2737367544323206E-13</v>
      </c>
      <c r="H66" s="129">
        <v>671.9799999999999</v>
      </c>
      <c r="I66" s="129">
        <v>835</v>
      </c>
      <c r="J66" s="129">
        <v>-3.5527136788005009E-15</v>
      </c>
      <c r="K66" s="129">
        <v>2653.6099999999997</v>
      </c>
      <c r="L66" s="129">
        <v>-1990.75</v>
      </c>
      <c r="M66" s="129">
        <v>7.0800000000000018</v>
      </c>
      <c r="N66" s="129">
        <v>352.8</v>
      </c>
      <c r="O66" s="129">
        <v>144.5</v>
      </c>
      <c r="P66" s="129">
        <v>7905</v>
      </c>
      <c r="Q66" s="122">
        <f>SUM(E66:P66)</f>
        <v>13000.05</v>
      </c>
      <c r="S66" s="105"/>
      <c r="T66" s="25"/>
    </row>
    <row r="67" spans="1:20" s="3" customFormat="1" x14ac:dyDescent="0.2">
      <c r="A67" s="37"/>
      <c r="C67" s="63" t="s">
        <v>190</v>
      </c>
      <c r="D67" s="63"/>
      <c r="E67" s="129">
        <v>0</v>
      </c>
      <c r="F67" s="129">
        <v>1022.8799999999999</v>
      </c>
      <c r="G67" s="129">
        <v>1670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2">
        <f t="shared" ref="Q67:Q68" si="18">SUM(E67:P67)</f>
        <v>2692.88</v>
      </c>
      <c r="S67" s="105"/>
      <c r="T67" s="25"/>
    </row>
    <row r="68" spans="1:20" s="3" customFormat="1" x14ac:dyDescent="0.2">
      <c r="A68" s="37"/>
      <c r="C68" s="63" t="s">
        <v>191</v>
      </c>
      <c r="D68" s="63"/>
      <c r="E68" s="129">
        <v>0</v>
      </c>
      <c r="F68" s="129">
        <v>0</v>
      </c>
      <c r="G68" s="129">
        <v>0</v>
      </c>
      <c r="H68" s="129">
        <v>1012</v>
      </c>
      <c r="I68" s="129"/>
      <c r="J68" s="129">
        <v>-1012</v>
      </c>
      <c r="K68" s="129"/>
      <c r="L68" s="129"/>
      <c r="M68" s="129"/>
      <c r="N68" s="129"/>
      <c r="O68" s="129">
        <v>641.63</v>
      </c>
      <c r="P68" s="129">
        <v>0</v>
      </c>
      <c r="Q68" s="122">
        <f t="shared" si="18"/>
        <v>641.63</v>
      </c>
      <c r="S68" s="105"/>
      <c r="T68" s="25"/>
    </row>
    <row r="69" spans="1:20" s="3" customFormat="1" x14ac:dyDescent="0.2">
      <c r="A69" s="37"/>
      <c r="C69" s="36"/>
      <c r="D69" s="36"/>
      <c r="E69" s="212">
        <f t="shared" ref="E69:Q69" si="19">SUM(E66:E68)</f>
        <v>1868.29</v>
      </c>
      <c r="F69" s="212">
        <f t="shared" si="19"/>
        <v>1575.42</v>
      </c>
      <c r="G69" s="212">
        <f t="shared" si="19"/>
        <v>1670.0000000000002</v>
      </c>
      <c r="H69" s="212">
        <f t="shared" si="19"/>
        <v>1683.98</v>
      </c>
      <c r="I69" s="212">
        <f t="shared" si="19"/>
        <v>835</v>
      </c>
      <c r="J69" s="212">
        <f t="shared" si="19"/>
        <v>-1012</v>
      </c>
      <c r="K69" s="212">
        <f t="shared" si="19"/>
        <v>2653.6099999999997</v>
      </c>
      <c r="L69" s="212">
        <f t="shared" si="19"/>
        <v>-1990.75</v>
      </c>
      <c r="M69" s="212">
        <f t="shared" si="19"/>
        <v>7.0800000000000018</v>
      </c>
      <c r="N69" s="212">
        <f t="shared" si="19"/>
        <v>352.8</v>
      </c>
      <c r="O69" s="212">
        <f t="shared" si="19"/>
        <v>786.13</v>
      </c>
      <c r="P69" s="212">
        <f t="shared" si="19"/>
        <v>7905</v>
      </c>
      <c r="Q69" s="212">
        <f t="shared" si="19"/>
        <v>16334.56</v>
      </c>
      <c r="S69" s="105"/>
      <c r="T69" s="25"/>
    </row>
    <row r="70" spans="1:20" s="3" customFormat="1" x14ac:dyDescent="0.2">
      <c r="A70" s="37"/>
      <c r="C70" s="36"/>
      <c r="D70" s="36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S70" s="105"/>
      <c r="T70" s="25"/>
    </row>
    <row r="71" spans="1:20" s="3" customFormat="1" x14ac:dyDescent="0.2">
      <c r="A71" s="37"/>
      <c r="C71" s="63" t="s">
        <v>696</v>
      </c>
      <c r="D71" s="63"/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58">
        <f>SUM(E71:P71)</f>
        <v>0</v>
      </c>
      <c r="S71" s="105"/>
      <c r="T71" s="25"/>
    </row>
    <row r="72" spans="1:20" s="3" customFormat="1" x14ac:dyDescent="0.2">
      <c r="A72" s="37"/>
      <c r="C72" s="175" t="s">
        <v>83</v>
      </c>
      <c r="D72" s="175"/>
      <c r="E72" s="58">
        <f t="shared" ref="E72:Q72" si="20">+E54-E69+E71</f>
        <v>0</v>
      </c>
      <c r="F72" s="58">
        <f t="shared" si="20"/>
        <v>-1.0000000429499778E-5</v>
      </c>
      <c r="G72" s="58">
        <f t="shared" si="20"/>
        <v>-2.2737367544323206E-13</v>
      </c>
      <c r="H72" s="58">
        <f t="shared" si="20"/>
        <v>-2.2737367544323206E-13</v>
      </c>
      <c r="I72" s="58">
        <f t="shared" si="20"/>
        <v>0</v>
      </c>
      <c r="J72" s="58">
        <f t="shared" si="20"/>
        <v>1.1368683772161603E-13</v>
      </c>
      <c r="K72" s="58">
        <f t="shared" si="20"/>
        <v>0</v>
      </c>
      <c r="L72" s="58">
        <f t="shared" si="20"/>
        <v>0</v>
      </c>
      <c r="M72" s="58">
        <f t="shared" si="20"/>
        <v>-1.0000000000179199E-2</v>
      </c>
      <c r="N72" s="58">
        <f t="shared" si="20"/>
        <v>0</v>
      </c>
      <c r="O72" s="58">
        <f t="shared" si="20"/>
        <v>0</v>
      </c>
      <c r="P72" s="58">
        <f t="shared" si="20"/>
        <v>0</v>
      </c>
      <c r="Q72" s="58">
        <f t="shared" si="20"/>
        <v>-1.0009999999965657E-2</v>
      </c>
      <c r="S72" s="105"/>
      <c r="T72" s="25"/>
    </row>
    <row r="73" spans="1:20" s="3" customFormat="1" x14ac:dyDescent="0.2">
      <c r="A73" s="37"/>
      <c r="C73" s="175"/>
      <c r="D73" s="175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S73" s="105"/>
      <c r="T73" s="25"/>
    </row>
    <row r="74" spans="1:20" x14ac:dyDescent="0.2">
      <c r="B74" s="3"/>
      <c r="C74" s="175"/>
      <c r="D74" s="175"/>
      <c r="E74" s="58"/>
      <c r="F74" s="58"/>
      <c r="S74" s="105"/>
    </row>
    <row r="75" spans="1:20" x14ac:dyDescent="0.2">
      <c r="B75" s="3"/>
      <c r="C75" s="175"/>
      <c r="D75" s="175"/>
      <c r="E75" s="58"/>
      <c r="F75" s="58"/>
      <c r="S75" s="105"/>
    </row>
    <row r="76" spans="1:20" x14ac:dyDescent="0.2">
      <c r="B76" s="3"/>
      <c r="C76" s="175"/>
      <c r="D76" s="175"/>
      <c r="E76" s="58"/>
      <c r="F76" s="58"/>
    </row>
    <row r="77" spans="1:20" ht="12" customHeight="1" x14ac:dyDescent="0.2">
      <c r="B77" s="3"/>
      <c r="C77" s="175"/>
      <c r="D77" s="175"/>
      <c r="E77" s="58"/>
      <c r="F77" s="58"/>
    </row>
    <row r="78" spans="1:20" x14ac:dyDescent="0.2">
      <c r="B78" s="3"/>
      <c r="C78" s="175"/>
      <c r="D78" s="175"/>
      <c r="E78" s="58"/>
      <c r="F78" s="58"/>
    </row>
    <row r="79" spans="1:20" ht="11.65" customHeight="1" x14ac:dyDescent="0.2">
      <c r="B79" s="3"/>
      <c r="C79" s="175"/>
      <c r="D79" s="175"/>
      <c r="E79" s="58"/>
      <c r="F79" s="58"/>
    </row>
    <row r="80" spans="1:20" x14ac:dyDescent="0.2">
      <c r="B80" s="3"/>
      <c r="C80" s="175"/>
      <c r="D80" s="175"/>
      <c r="E80" s="58"/>
      <c r="F80" s="58"/>
    </row>
  </sheetData>
  <sortState xmlns:xlrd2="http://schemas.microsoft.com/office/spreadsheetml/2017/richdata2" ref="B11:V34">
    <sortCondition ref="C11:C34"/>
  </sortState>
  <mergeCells count="1">
    <mergeCell ref="E7:P7"/>
  </mergeCells>
  <pageMargins left="0.75" right="0.75" top="1" bottom="1" header="0.5" footer="0.5"/>
  <pageSetup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54"/>
  <sheetViews>
    <sheetView zoomScaleNormal="100" workbookViewId="0">
      <selection activeCell="P42" sqref="P42"/>
    </sheetView>
  </sheetViews>
  <sheetFormatPr defaultColWidth="9.28515625" defaultRowHeight="12" x14ac:dyDescent="0.2"/>
  <cols>
    <col min="1" max="1" width="4.7109375" style="37" customWidth="1"/>
    <col min="2" max="2" width="50.28515625" style="3" customWidth="1"/>
    <col min="3" max="3" width="10" style="36" customWidth="1"/>
    <col min="4" max="4" width="13" style="36" customWidth="1"/>
    <col min="5" max="5" width="11.28515625" style="3" bestFit="1" customWidth="1"/>
    <col min="6" max="6" width="10.28515625" style="3" bestFit="1" customWidth="1"/>
    <col min="7" max="7" width="11.28515625" style="3" bestFit="1" customWidth="1"/>
    <col min="8" max="9" width="9.5703125" style="3" bestFit="1" customWidth="1"/>
    <col min="10" max="10" width="11.28515625" style="3" bestFit="1" customWidth="1"/>
    <col min="11" max="12" width="10" style="3" bestFit="1" customWidth="1"/>
    <col min="13" max="13" width="11.28515625" style="3" bestFit="1" customWidth="1"/>
    <col min="14" max="14" width="10" style="3" bestFit="1" customWidth="1"/>
    <col min="15" max="16" width="11.28515625" style="3" bestFit="1" customWidth="1"/>
    <col min="17" max="17" width="12.28515625" style="3" customWidth="1"/>
    <col min="18" max="18" width="3.28515625" style="263" customWidth="1"/>
    <col min="19" max="19" width="17.28515625" style="25" bestFit="1" customWidth="1"/>
    <col min="20" max="20" width="32.5703125" style="3" bestFit="1" customWidth="1"/>
    <col min="21" max="21" width="11.42578125" style="3" customWidth="1"/>
    <col min="22" max="22" width="11" style="3" bestFit="1" customWidth="1"/>
    <col min="23" max="16384" width="9.28515625" style="3"/>
  </cols>
  <sheetData>
    <row r="1" spans="1:24" x14ac:dyDescent="0.2">
      <c r="A1" s="1" t="str">
        <f>'INPUT Inflation Factor'!A1</f>
        <v>COLUMBIA GAS OF KENTUCKY, INC.</v>
      </c>
      <c r="B1" s="36"/>
      <c r="Q1" s="166" t="s">
        <v>686</v>
      </c>
    </row>
    <row r="2" spans="1:24" x14ac:dyDescent="0.2">
      <c r="A2" s="24" t="str">
        <f>+INPUT!A1</f>
        <v>CASE NO. 2021-000XXX</v>
      </c>
      <c r="B2" s="36"/>
      <c r="Q2" s="166" t="s">
        <v>0</v>
      </c>
    </row>
    <row r="3" spans="1:24" x14ac:dyDescent="0.2">
      <c r="A3" s="24" t="str">
        <f>+INPUT!A2</f>
        <v>FOR THE TWELVE MONTHS ENDED DECEMBER 31, 2020</v>
      </c>
      <c r="B3" s="62"/>
      <c r="C3" s="62"/>
      <c r="D3" s="62"/>
      <c r="E3" s="61"/>
      <c r="F3" s="61"/>
      <c r="Q3" s="167" t="s">
        <v>11</v>
      </c>
    </row>
    <row r="4" spans="1:24" x14ac:dyDescent="0.2">
      <c r="A4" s="77" t="s">
        <v>734</v>
      </c>
      <c r="B4" s="62"/>
      <c r="C4" s="62"/>
      <c r="D4" s="62"/>
      <c r="E4" s="61"/>
      <c r="F4" s="61"/>
      <c r="Q4" s="169" t="str">
        <f>INPUT!C3</f>
        <v>GORE</v>
      </c>
    </row>
    <row r="6" spans="1:24" x14ac:dyDescent="0.2">
      <c r="S6" s="132"/>
    </row>
    <row r="7" spans="1:24" x14ac:dyDescent="0.2">
      <c r="B7" s="82"/>
      <c r="C7" s="82"/>
      <c r="D7" s="228"/>
      <c r="E7" s="330" t="s">
        <v>773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S7" s="109" t="s">
        <v>33</v>
      </c>
    </row>
    <row r="8" spans="1:24" ht="60" x14ac:dyDescent="0.2">
      <c r="A8" s="83" t="s">
        <v>29</v>
      </c>
      <c r="B8" s="84" t="s">
        <v>109</v>
      </c>
      <c r="C8" s="84" t="s">
        <v>161</v>
      </c>
      <c r="D8" s="31" t="s">
        <v>160</v>
      </c>
      <c r="E8" s="127" t="s">
        <v>13</v>
      </c>
      <c r="F8" s="127" t="s">
        <v>14</v>
      </c>
      <c r="G8" s="127" t="s">
        <v>15</v>
      </c>
      <c r="H8" s="127" t="s">
        <v>16</v>
      </c>
      <c r="I8" s="127" t="s">
        <v>17</v>
      </c>
      <c r="J8" s="127" t="s">
        <v>18</v>
      </c>
      <c r="K8" s="127" t="s">
        <v>19</v>
      </c>
      <c r="L8" s="127" t="s">
        <v>20</v>
      </c>
      <c r="M8" s="127" t="s">
        <v>21</v>
      </c>
      <c r="N8" s="127" t="s">
        <v>22</v>
      </c>
      <c r="O8" s="84" t="s">
        <v>27</v>
      </c>
      <c r="P8" s="127" t="s">
        <v>23</v>
      </c>
      <c r="Q8" s="177" t="s">
        <v>94</v>
      </c>
      <c r="R8" s="264"/>
      <c r="S8" s="33" t="s">
        <v>34</v>
      </c>
      <c r="T8" s="133"/>
      <c r="U8" s="85"/>
      <c r="V8" s="61"/>
    </row>
    <row r="9" spans="1:24" x14ac:dyDescent="0.2">
      <c r="A9" s="133"/>
      <c r="B9" s="87" t="s">
        <v>253</v>
      </c>
      <c r="C9" s="87" t="s">
        <v>254</v>
      </c>
      <c r="D9" s="87" t="s">
        <v>255</v>
      </c>
      <c r="E9" s="87" t="s">
        <v>256</v>
      </c>
      <c r="F9" s="87" t="s">
        <v>257</v>
      </c>
      <c r="G9" s="87" t="s">
        <v>258</v>
      </c>
      <c r="H9" s="87" t="s">
        <v>259</v>
      </c>
      <c r="I9" s="87" t="s">
        <v>260</v>
      </c>
      <c r="J9" s="87" t="s">
        <v>261</v>
      </c>
      <c r="K9" s="87" t="s">
        <v>262</v>
      </c>
      <c r="L9" s="87" t="s">
        <v>263</v>
      </c>
      <c r="M9" s="87" t="s">
        <v>264</v>
      </c>
      <c r="N9" s="87" t="s">
        <v>265</v>
      </c>
      <c r="O9" s="87" t="s">
        <v>266</v>
      </c>
      <c r="P9" s="87" t="s">
        <v>267</v>
      </c>
      <c r="Q9" s="87" t="s">
        <v>268</v>
      </c>
      <c r="R9" s="264"/>
      <c r="S9" s="34"/>
      <c r="T9" s="34"/>
      <c r="U9" s="34"/>
    </row>
    <row r="10" spans="1:24" x14ac:dyDescent="0.2">
      <c r="A10" s="133"/>
      <c r="B10" s="87"/>
      <c r="C10" s="87"/>
      <c r="D10" s="87"/>
      <c r="E10" s="36" t="s">
        <v>87</v>
      </c>
      <c r="F10" s="36" t="s">
        <v>87</v>
      </c>
      <c r="G10" s="36" t="s">
        <v>87</v>
      </c>
      <c r="H10" s="36" t="s">
        <v>87</v>
      </c>
      <c r="I10" s="36" t="s">
        <v>87</v>
      </c>
      <c r="J10" s="36" t="s">
        <v>87</v>
      </c>
      <c r="K10" s="36" t="s">
        <v>87</v>
      </c>
      <c r="L10" s="36" t="s">
        <v>87</v>
      </c>
      <c r="M10" s="36" t="s">
        <v>87</v>
      </c>
      <c r="N10" s="36" t="s">
        <v>87</v>
      </c>
      <c r="O10" s="36" t="s">
        <v>87</v>
      </c>
      <c r="P10" s="36" t="s">
        <v>87</v>
      </c>
      <c r="Q10" s="34"/>
      <c r="R10" s="264"/>
      <c r="S10" s="34"/>
      <c r="T10" s="133"/>
      <c r="U10" s="85"/>
      <c r="V10" s="61"/>
    </row>
    <row r="11" spans="1:24" x14ac:dyDescent="0.2">
      <c r="A11" s="133"/>
      <c r="B11" s="87"/>
      <c r="C11" s="87"/>
      <c r="D11" s="87"/>
      <c r="E11" s="89" t="s">
        <v>8</v>
      </c>
      <c r="F11" s="89" t="s">
        <v>8</v>
      </c>
      <c r="G11" s="89" t="s">
        <v>8</v>
      </c>
      <c r="H11" s="89" t="s">
        <v>8</v>
      </c>
      <c r="I11" s="89" t="s">
        <v>8</v>
      </c>
      <c r="J11" s="89" t="s">
        <v>8</v>
      </c>
      <c r="K11" s="89" t="s">
        <v>8</v>
      </c>
      <c r="L11" s="89" t="s">
        <v>8</v>
      </c>
      <c r="M11" s="89" t="s">
        <v>8</v>
      </c>
      <c r="N11" s="89" t="s">
        <v>8</v>
      </c>
      <c r="O11" s="89" t="s">
        <v>8</v>
      </c>
      <c r="P11" s="89" t="s">
        <v>8</v>
      </c>
      <c r="Q11" s="89" t="s">
        <v>8</v>
      </c>
      <c r="R11" s="264"/>
      <c r="S11" s="34"/>
      <c r="T11" s="133"/>
      <c r="U11" s="85"/>
      <c r="V11" s="61"/>
    </row>
    <row r="12" spans="1:24" x14ac:dyDescent="0.2">
      <c r="B12" s="37"/>
      <c r="C12" s="37"/>
      <c r="D12" s="37"/>
      <c r="E12" s="86"/>
      <c r="F12" s="86"/>
      <c r="G12" s="86"/>
      <c r="H12" s="86"/>
      <c r="I12" s="87"/>
      <c r="J12" s="87"/>
      <c r="K12" s="86"/>
      <c r="L12" s="86"/>
      <c r="M12" s="86"/>
      <c r="N12" s="86"/>
      <c r="O12" s="86"/>
      <c r="P12" s="86"/>
      <c r="Q12" s="86"/>
      <c r="R12" s="265"/>
      <c r="S12" s="88"/>
      <c r="T12" s="61"/>
      <c r="U12" s="88"/>
      <c r="V12" s="61"/>
    </row>
    <row r="13" spans="1:24" x14ac:dyDescent="0.2">
      <c r="A13" s="95"/>
      <c r="B13" s="96" t="s">
        <v>735</v>
      </c>
      <c r="C13" s="95"/>
      <c r="D13" s="9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9"/>
      <c r="R13" s="266"/>
      <c r="S13" s="92"/>
      <c r="T13" s="80"/>
      <c r="U13" s="80"/>
      <c r="V13" s="61"/>
      <c r="W13" s="61"/>
      <c r="X13" s="61"/>
    </row>
    <row r="14" spans="1:24" x14ac:dyDescent="0.2">
      <c r="A14" s="95"/>
      <c r="B14" s="96"/>
      <c r="C14" s="95"/>
      <c r="D14" s="9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9"/>
      <c r="R14" s="266"/>
      <c r="S14" s="92"/>
      <c r="T14" s="80"/>
      <c r="U14" s="80"/>
      <c r="V14" s="61"/>
      <c r="W14" s="61"/>
      <c r="X14" s="61"/>
    </row>
    <row r="15" spans="1:24" x14ac:dyDescent="0.2">
      <c r="A15" s="118"/>
      <c r="B15" s="171" t="s">
        <v>791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56"/>
      <c r="S15" s="56">
        <f t="shared" ref="S15:S17" si="0">+Q15</f>
        <v>0</v>
      </c>
    </row>
    <row r="16" spans="1:24" x14ac:dyDescent="0.2">
      <c r="A16" s="36">
        <v>1</v>
      </c>
      <c r="B16" s="43" t="s">
        <v>35</v>
      </c>
      <c r="C16" s="36">
        <v>870</v>
      </c>
      <c r="D16" s="36" t="s">
        <v>31</v>
      </c>
      <c r="E16" s="121">
        <v>0</v>
      </c>
      <c r="F16" s="121">
        <v>0.17</v>
      </c>
      <c r="G16" s="121">
        <v>-0.17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56">
        <f>SUM(E16:P16)</f>
        <v>0</v>
      </c>
      <c r="S16" s="56">
        <f t="shared" si="0"/>
        <v>0</v>
      </c>
    </row>
    <row r="17" spans="1:24" x14ac:dyDescent="0.2">
      <c r="A17" s="36">
        <f t="shared" ref="A17" si="1">A16+1</f>
        <v>2</v>
      </c>
      <c r="B17" s="172" t="s">
        <v>792</v>
      </c>
      <c r="E17" s="291">
        <f t="shared" ref="E17:Q17" si="2">SUM(E16:E16)</f>
        <v>0</v>
      </c>
      <c r="F17" s="291">
        <f t="shared" si="2"/>
        <v>0.17</v>
      </c>
      <c r="G17" s="291">
        <f t="shared" si="2"/>
        <v>-0.17</v>
      </c>
      <c r="H17" s="291">
        <f t="shared" si="2"/>
        <v>0</v>
      </c>
      <c r="I17" s="291">
        <f t="shared" si="2"/>
        <v>0</v>
      </c>
      <c r="J17" s="291">
        <f t="shared" si="2"/>
        <v>0</v>
      </c>
      <c r="K17" s="291">
        <f t="shared" si="2"/>
        <v>0</v>
      </c>
      <c r="L17" s="291">
        <f t="shared" si="2"/>
        <v>0</v>
      </c>
      <c r="M17" s="291">
        <f t="shared" si="2"/>
        <v>0</v>
      </c>
      <c r="N17" s="291">
        <f t="shared" si="2"/>
        <v>0</v>
      </c>
      <c r="O17" s="291">
        <f t="shared" si="2"/>
        <v>0</v>
      </c>
      <c r="P17" s="291">
        <f t="shared" si="2"/>
        <v>0</v>
      </c>
      <c r="Q17" s="291">
        <f t="shared" si="2"/>
        <v>0</v>
      </c>
      <c r="S17" s="56">
        <f t="shared" si="0"/>
        <v>0</v>
      </c>
    </row>
    <row r="18" spans="1:24" x14ac:dyDescent="0.2">
      <c r="A18" s="95"/>
      <c r="B18" s="96"/>
      <c r="C18" s="95"/>
      <c r="D18" s="95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29"/>
      <c r="R18" s="266"/>
      <c r="S18" s="92"/>
      <c r="T18" s="80"/>
      <c r="U18" s="80"/>
      <c r="V18" s="61"/>
      <c r="W18" s="61"/>
      <c r="X18" s="61"/>
    </row>
    <row r="19" spans="1:24" x14ac:dyDescent="0.2">
      <c r="A19" s="118"/>
      <c r="B19" s="171" t="s">
        <v>793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56"/>
      <c r="S19" s="56">
        <f t="shared" ref="S19:S20" si="3">+Q19</f>
        <v>0</v>
      </c>
    </row>
    <row r="20" spans="1:24" x14ac:dyDescent="0.2">
      <c r="A20" s="36">
        <f>A17+1</f>
        <v>3</v>
      </c>
      <c r="B20" s="43" t="s">
        <v>35</v>
      </c>
      <c r="C20" s="36">
        <v>903</v>
      </c>
      <c r="D20" s="36" t="s">
        <v>31</v>
      </c>
      <c r="E20" s="121">
        <v>0</v>
      </c>
      <c r="F20" s="121">
        <v>-8.19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56">
        <f>SUM(E20:P20)</f>
        <v>-8.19</v>
      </c>
      <c r="S20" s="56">
        <f t="shared" si="3"/>
        <v>-8.19</v>
      </c>
    </row>
    <row r="21" spans="1:24" x14ac:dyDescent="0.2">
      <c r="A21" s="36">
        <f t="shared" ref="A21" si="4">A20+1</f>
        <v>4</v>
      </c>
      <c r="B21" s="172" t="s">
        <v>794</v>
      </c>
      <c r="E21" s="291">
        <f t="shared" ref="E21:Q21" si="5">SUM(E20:E20)</f>
        <v>0</v>
      </c>
      <c r="F21" s="291">
        <f t="shared" si="5"/>
        <v>-8.19</v>
      </c>
      <c r="G21" s="291">
        <f t="shared" si="5"/>
        <v>0</v>
      </c>
      <c r="H21" s="291">
        <f t="shared" si="5"/>
        <v>0</v>
      </c>
      <c r="I21" s="291">
        <f t="shared" si="5"/>
        <v>0</v>
      </c>
      <c r="J21" s="291">
        <f t="shared" si="5"/>
        <v>0</v>
      </c>
      <c r="K21" s="291">
        <f t="shared" si="5"/>
        <v>0</v>
      </c>
      <c r="L21" s="291">
        <f t="shared" si="5"/>
        <v>0</v>
      </c>
      <c r="M21" s="291">
        <f t="shared" si="5"/>
        <v>0</v>
      </c>
      <c r="N21" s="291">
        <f t="shared" si="5"/>
        <v>0</v>
      </c>
      <c r="O21" s="291">
        <f t="shared" si="5"/>
        <v>0</v>
      </c>
      <c r="P21" s="291">
        <f t="shared" si="5"/>
        <v>0</v>
      </c>
      <c r="Q21" s="291">
        <f t="shared" si="5"/>
        <v>-8.19</v>
      </c>
      <c r="S21" s="56"/>
    </row>
    <row r="22" spans="1:24" x14ac:dyDescent="0.2">
      <c r="A22" s="95"/>
      <c r="B22" s="96"/>
      <c r="C22" s="95"/>
      <c r="D22" s="95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29"/>
      <c r="R22" s="266"/>
      <c r="S22" s="92"/>
      <c r="T22" s="80"/>
      <c r="U22" s="80"/>
      <c r="V22" s="61"/>
      <c r="W22" s="61"/>
      <c r="X22" s="61"/>
    </row>
    <row r="23" spans="1:24" x14ac:dyDescent="0.2">
      <c r="A23" s="118"/>
      <c r="B23" s="171" t="s">
        <v>102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56"/>
      <c r="S23" s="56">
        <f t="shared" ref="S23:S37" si="6">+Q23</f>
        <v>0</v>
      </c>
    </row>
    <row r="24" spans="1:24" x14ac:dyDescent="0.2">
      <c r="A24" s="36">
        <f>A21+1</f>
        <v>5</v>
      </c>
      <c r="B24" s="3" t="s">
        <v>749</v>
      </c>
      <c r="C24" s="36">
        <v>921</v>
      </c>
      <c r="D24" s="36" t="s">
        <v>31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83.5</v>
      </c>
      <c r="N24" s="121">
        <v>0</v>
      </c>
      <c r="O24" s="121">
        <v>0</v>
      </c>
      <c r="P24" s="121">
        <v>0</v>
      </c>
      <c r="Q24" s="56">
        <f t="shared" ref="Q24:Q25" si="7">SUM(E24:P24)</f>
        <v>83.5</v>
      </c>
      <c r="S24" s="56">
        <f t="shared" si="6"/>
        <v>83.5</v>
      </c>
    </row>
    <row r="25" spans="1:24" x14ac:dyDescent="0.2">
      <c r="A25" s="36">
        <f>A24+1</f>
        <v>6</v>
      </c>
      <c r="B25" s="3" t="s">
        <v>47</v>
      </c>
      <c r="C25" s="36">
        <v>921</v>
      </c>
      <c r="D25" s="36" t="s">
        <v>31</v>
      </c>
      <c r="E25" s="121">
        <v>0</v>
      </c>
      <c r="F25" s="121">
        <v>0</v>
      </c>
      <c r="G25" s="121">
        <v>275.55</v>
      </c>
      <c r="H25" s="121">
        <v>-275.55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56">
        <f t="shared" si="7"/>
        <v>0</v>
      </c>
      <c r="S25" s="56">
        <f t="shared" ref="S25" si="8">+Q25</f>
        <v>0</v>
      </c>
    </row>
    <row r="26" spans="1:24" x14ac:dyDescent="0.2">
      <c r="A26" s="36">
        <f t="shared" ref="A26:A27" si="9">A25+1</f>
        <v>7</v>
      </c>
      <c r="B26" s="43" t="s">
        <v>35</v>
      </c>
      <c r="C26" s="36">
        <v>921</v>
      </c>
      <c r="D26" s="36" t="s">
        <v>31</v>
      </c>
      <c r="E26" s="121">
        <v>0</v>
      </c>
      <c r="F26" s="121">
        <v>0</v>
      </c>
      <c r="G26" s="121">
        <v>-275.55</v>
      </c>
      <c r="H26" s="121">
        <v>0</v>
      </c>
      <c r="I26" s="121">
        <v>0</v>
      </c>
      <c r="J26" s="121">
        <v>275.55</v>
      </c>
      <c r="K26" s="121">
        <v>0</v>
      </c>
      <c r="L26" s="121">
        <v>0</v>
      </c>
      <c r="M26" s="121">
        <v>-83.5</v>
      </c>
      <c r="N26" s="121">
        <v>0</v>
      </c>
      <c r="O26" s="121">
        <v>0</v>
      </c>
      <c r="P26" s="121">
        <v>0</v>
      </c>
      <c r="Q26" s="56">
        <f>SUM(E26:P26)</f>
        <v>-83.5</v>
      </c>
      <c r="S26" s="56">
        <f t="shared" si="6"/>
        <v>-83.5</v>
      </c>
    </row>
    <row r="27" spans="1:24" x14ac:dyDescent="0.2">
      <c r="A27" s="36">
        <f t="shared" si="9"/>
        <v>8</v>
      </c>
      <c r="B27" s="172" t="s">
        <v>103</v>
      </c>
      <c r="E27" s="291">
        <f t="shared" ref="E27:Q27" si="10">SUM(E24:E26)</f>
        <v>0</v>
      </c>
      <c r="F27" s="291">
        <f t="shared" si="10"/>
        <v>0</v>
      </c>
      <c r="G27" s="291">
        <f t="shared" si="10"/>
        <v>0</v>
      </c>
      <c r="H27" s="291">
        <f t="shared" si="10"/>
        <v>-275.55</v>
      </c>
      <c r="I27" s="291">
        <f t="shared" si="10"/>
        <v>0</v>
      </c>
      <c r="J27" s="291">
        <f t="shared" si="10"/>
        <v>275.55</v>
      </c>
      <c r="K27" s="291">
        <f t="shared" si="10"/>
        <v>0</v>
      </c>
      <c r="L27" s="291">
        <f t="shared" si="10"/>
        <v>0</v>
      </c>
      <c r="M27" s="291">
        <f t="shared" si="10"/>
        <v>0</v>
      </c>
      <c r="N27" s="291">
        <f t="shared" si="10"/>
        <v>0</v>
      </c>
      <c r="O27" s="291">
        <f t="shared" si="10"/>
        <v>0</v>
      </c>
      <c r="P27" s="291">
        <f t="shared" si="10"/>
        <v>0</v>
      </c>
      <c r="Q27" s="291">
        <f t="shared" si="10"/>
        <v>0</v>
      </c>
      <c r="S27" s="56"/>
    </row>
    <row r="28" spans="1:24" x14ac:dyDescent="0.2">
      <c r="A28" s="3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56"/>
      <c r="S28" s="56">
        <f t="shared" si="6"/>
        <v>0</v>
      </c>
    </row>
    <row r="29" spans="1:24" x14ac:dyDescent="0.2">
      <c r="A29" s="36"/>
      <c r="B29" s="171" t="s">
        <v>106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56"/>
      <c r="S29" s="56">
        <f t="shared" ref="S29:S31" si="11">+Q29</f>
        <v>0</v>
      </c>
    </row>
    <row r="30" spans="1:24" x14ac:dyDescent="0.2">
      <c r="A30" s="36">
        <f>A27+1</f>
        <v>9</v>
      </c>
      <c r="B30" s="3" t="s">
        <v>780</v>
      </c>
      <c r="C30" s="36">
        <v>923</v>
      </c>
      <c r="D30" s="36" t="s">
        <v>31</v>
      </c>
      <c r="E30" s="121">
        <v>209.92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56">
        <f>SUM(E30:P30)</f>
        <v>209.92</v>
      </c>
      <c r="S30" s="56">
        <f t="shared" si="11"/>
        <v>209.92</v>
      </c>
    </row>
    <row r="31" spans="1:24" x14ac:dyDescent="0.2">
      <c r="A31" s="36">
        <f>+A30+1</f>
        <v>10</v>
      </c>
      <c r="B31" s="43" t="s">
        <v>35</v>
      </c>
      <c r="C31" s="36">
        <v>923</v>
      </c>
      <c r="D31" s="36" t="s">
        <v>31</v>
      </c>
      <c r="E31" s="121">
        <v>0</v>
      </c>
      <c r="F31" s="121">
        <v>0</v>
      </c>
      <c r="G31" s="121">
        <v>-213.76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56">
        <f>SUM(E31:P31)</f>
        <v>-213.76</v>
      </c>
      <c r="S31" s="56">
        <f t="shared" si="11"/>
        <v>-213.76</v>
      </c>
    </row>
    <row r="32" spans="1:24" x14ac:dyDescent="0.2">
      <c r="A32" s="36">
        <f>+A31+1</f>
        <v>11</v>
      </c>
      <c r="B32" s="172" t="s">
        <v>107</v>
      </c>
      <c r="E32" s="291">
        <f>SUM(E30:E31)</f>
        <v>209.92</v>
      </c>
      <c r="F32" s="291">
        <f t="shared" ref="F32:G32" si="12">SUM(F30:F31)</f>
        <v>0</v>
      </c>
      <c r="G32" s="291">
        <f t="shared" si="12"/>
        <v>-213.76</v>
      </c>
      <c r="H32" s="291">
        <f>+H31</f>
        <v>0</v>
      </c>
      <c r="I32" s="291">
        <f t="shared" ref="I32:P32" si="13">+I31</f>
        <v>0</v>
      </c>
      <c r="J32" s="291">
        <f t="shared" si="13"/>
        <v>0</v>
      </c>
      <c r="K32" s="291">
        <f t="shared" si="13"/>
        <v>0</v>
      </c>
      <c r="L32" s="291">
        <f t="shared" si="13"/>
        <v>0</v>
      </c>
      <c r="M32" s="291">
        <f t="shared" si="13"/>
        <v>0</v>
      </c>
      <c r="N32" s="291">
        <f t="shared" si="13"/>
        <v>0</v>
      </c>
      <c r="O32" s="291">
        <f t="shared" si="13"/>
        <v>0</v>
      </c>
      <c r="P32" s="291">
        <f t="shared" si="13"/>
        <v>0</v>
      </c>
      <c r="Q32" s="291">
        <f t="shared" ref="Q32" si="14">SUM(Q30:Q31)</f>
        <v>-3.8400000000000034</v>
      </c>
      <c r="S32" s="56"/>
    </row>
    <row r="33" spans="1:24" x14ac:dyDescent="0.2">
      <c r="A33" s="36"/>
      <c r="B33" s="172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S33" s="56"/>
    </row>
    <row r="34" spans="1:24" x14ac:dyDescent="0.2">
      <c r="A34" s="36"/>
      <c r="B34" s="171" t="s">
        <v>106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56"/>
      <c r="S34" s="56">
        <f t="shared" si="6"/>
        <v>0</v>
      </c>
    </row>
    <row r="35" spans="1:24" x14ac:dyDescent="0.2">
      <c r="A35" s="36">
        <f>A32+1</f>
        <v>12</v>
      </c>
      <c r="B35" s="43" t="s">
        <v>35</v>
      </c>
      <c r="C35" s="36">
        <v>930.2</v>
      </c>
      <c r="D35" s="36" t="s">
        <v>31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-440.4</v>
      </c>
      <c r="O35" s="121">
        <v>0</v>
      </c>
      <c r="P35" s="121">
        <v>0</v>
      </c>
      <c r="Q35" s="93">
        <f>SUM(H35:P35)</f>
        <v>-440.4</v>
      </c>
      <c r="S35" s="56">
        <f t="shared" si="6"/>
        <v>-440.4</v>
      </c>
    </row>
    <row r="36" spans="1:24" x14ac:dyDescent="0.2">
      <c r="A36" s="36">
        <f>+A35+1</f>
        <v>13</v>
      </c>
      <c r="B36" s="172" t="s">
        <v>107</v>
      </c>
      <c r="E36" s="291">
        <f>SUM(E35:E35)</f>
        <v>0</v>
      </c>
      <c r="F36" s="291">
        <f>SUM(F35:F35)</f>
        <v>0</v>
      </c>
      <c r="G36" s="291">
        <f>SUM(G35:G35)</f>
        <v>0</v>
      </c>
      <c r="H36" s="291">
        <f>+H35</f>
        <v>0</v>
      </c>
      <c r="I36" s="291">
        <f t="shared" ref="I36" si="15">+I35</f>
        <v>0</v>
      </c>
      <c r="J36" s="291">
        <f t="shared" ref="J36" si="16">+J35</f>
        <v>0</v>
      </c>
      <c r="K36" s="291">
        <f t="shared" ref="K36" si="17">+K35</f>
        <v>0</v>
      </c>
      <c r="L36" s="291">
        <f t="shared" ref="L36" si="18">+L35</f>
        <v>0</v>
      </c>
      <c r="M36" s="291">
        <f t="shared" ref="M36" si="19">+M35</f>
        <v>0</v>
      </c>
      <c r="N36" s="291">
        <f t="shared" ref="N36" si="20">+N35</f>
        <v>-440.4</v>
      </c>
      <c r="O36" s="291">
        <f t="shared" ref="O36" si="21">+O35</f>
        <v>0</v>
      </c>
      <c r="P36" s="291">
        <f t="shared" ref="P36" si="22">+P35</f>
        <v>0</v>
      </c>
      <c r="Q36" s="291">
        <f>SUM(Q35:Q35)</f>
        <v>-440.4</v>
      </c>
      <c r="S36" s="56"/>
    </row>
    <row r="37" spans="1:24" x14ac:dyDescent="0.2">
      <c r="A37" s="3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56"/>
      <c r="S37" s="56">
        <f t="shared" si="6"/>
        <v>0</v>
      </c>
    </row>
    <row r="38" spans="1:24" ht="12.75" thickBot="1" x14ac:dyDescent="0.25">
      <c r="A38" s="36">
        <f>+A36+1</f>
        <v>14</v>
      </c>
      <c r="B38" s="97" t="s">
        <v>736</v>
      </c>
      <c r="E38" s="174">
        <f t="shared" ref="E38:P38" si="23">SUM(E16:E37)-E27-E36-E17-E21-E32</f>
        <v>209.92</v>
      </c>
      <c r="F38" s="174">
        <f t="shared" si="23"/>
        <v>-8.0200000000000014</v>
      </c>
      <c r="G38" s="174">
        <f t="shared" si="23"/>
        <v>-213.92999999999995</v>
      </c>
      <c r="H38" s="174">
        <f t="shared" si="23"/>
        <v>-275.55</v>
      </c>
      <c r="I38" s="174">
        <f t="shared" si="23"/>
        <v>0</v>
      </c>
      <c r="J38" s="174">
        <f t="shared" si="23"/>
        <v>275.55</v>
      </c>
      <c r="K38" s="174">
        <f t="shared" si="23"/>
        <v>0</v>
      </c>
      <c r="L38" s="174">
        <f t="shared" si="23"/>
        <v>0</v>
      </c>
      <c r="M38" s="174">
        <f t="shared" si="23"/>
        <v>0</v>
      </c>
      <c r="N38" s="174">
        <f t="shared" si="23"/>
        <v>-440.4</v>
      </c>
      <c r="O38" s="174">
        <f t="shared" si="23"/>
        <v>0</v>
      </c>
      <c r="P38" s="174">
        <f t="shared" si="23"/>
        <v>0</v>
      </c>
      <c r="Q38" s="174">
        <f>SUM(Q16:Q37)-Q27-Q36-Q17-Q21-Q32</f>
        <v>-452.42999999999995</v>
      </c>
      <c r="S38" s="94">
        <f>SUM(S14:S36)</f>
        <v>-452.42999999999995</v>
      </c>
    </row>
    <row r="39" spans="1:24" ht="12.75" thickTop="1" x14ac:dyDescent="0.2">
      <c r="A39" s="36"/>
      <c r="C39" s="62"/>
      <c r="D39" s="62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134"/>
      <c r="R39" s="266"/>
      <c r="S39" s="92"/>
      <c r="T39" s="80"/>
      <c r="U39" s="80"/>
      <c r="V39" s="61"/>
      <c r="W39" s="61"/>
      <c r="X39" s="61"/>
    </row>
    <row r="40" spans="1:24" s="47" customFormat="1" x14ac:dyDescent="0.2">
      <c r="A40" s="38">
        <f>A38+1</f>
        <v>15</v>
      </c>
      <c r="B40" s="148" t="s">
        <v>269</v>
      </c>
      <c r="C40" s="51"/>
      <c r="D40" s="51"/>
      <c r="E40" s="200">
        <f>E17+E21+E27+E32+E36</f>
        <v>209.92</v>
      </c>
      <c r="F40" s="200">
        <f t="shared" ref="F40:Q40" si="24">F17+F21+F27+F32+F36</f>
        <v>-8.02</v>
      </c>
      <c r="G40" s="200">
        <f t="shared" si="24"/>
        <v>-213.92999999999998</v>
      </c>
      <c r="H40" s="200">
        <f t="shared" si="24"/>
        <v>-275.55</v>
      </c>
      <c r="I40" s="200">
        <f t="shared" si="24"/>
        <v>0</v>
      </c>
      <c r="J40" s="200">
        <f t="shared" si="24"/>
        <v>275.55</v>
      </c>
      <c r="K40" s="200">
        <f t="shared" si="24"/>
        <v>0</v>
      </c>
      <c r="L40" s="200">
        <f t="shared" si="24"/>
        <v>0</v>
      </c>
      <c r="M40" s="200">
        <f t="shared" si="24"/>
        <v>0</v>
      </c>
      <c r="N40" s="200">
        <f t="shared" si="24"/>
        <v>-440.4</v>
      </c>
      <c r="O40" s="200">
        <f t="shared" si="24"/>
        <v>0</v>
      </c>
      <c r="P40" s="200">
        <f t="shared" si="24"/>
        <v>0</v>
      </c>
      <c r="Q40" s="200">
        <f t="shared" si="24"/>
        <v>-452.43</v>
      </c>
      <c r="R40" s="266"/>
    </row>
    <row r="41" spans="1:24" x14ac:dyDescent="0.2">
      <c r="A41" s="36"/>
      <c r="B41" s="2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24" x14ac:dyDescent="0.2">
      <c r="A42" s="36">
        <f>+A40+1</f>
        <v>16</v>
      </c>
      <c r="B42" s="24" t="s">
        <v>25</v>
      </c>
      <c r="E42" s="206">
        <f>+'INPUT Inflation Factor'!$F$16</f>
        <v>4.2180000000000106E-2</v>
      </c>
      <c r="F42" s="207">
        <f>+'INPUT Inflation Factor'!$F$16</f>
        <v>4.2180000000000106E-2</v>
      </c>
      <c r="G42" s="207">
        <f>+'INPUT Inflation Factor'!$F$16</f>
        <v>4.2180000000000106E-2</v>
      </c>
      <c r="H42" s="207">
        <f>+'INPUT Inflation Factor'!$F$16</f>
        <v>4.2180000000000106E-2</v>
      </c>
      <c r="I42" s="207">
        <f>+H42</f>
        <v>4.2180000000000106E-2</v>
      </c>
      <c r="J42" s="207">
        <f t="shared" ref="J42:P42" si="25">+I42</f>
        <v>4.2180000000000106E-2</v>
      </c>
      <c r="K42" s="207">
        <f t="shared" si="25"/>
        <v>4.2180000000000106E-2</v>
      </c>
      <c r="L42" s="207">
        <f t="shared" si="25"/>
        <v>4.2180000000000106E-2</v>
      </c>
      <c r="M42" s="207">
        <f t="shared" si="25"/>
        <v>4.2180000000000106E-2</v>
      </c>
      <c r="N42" s="207">
        <f t="shared" si="25"/>
        <v>4.2180000000000106E-2</v>
      </c>
      <c r="O42" s="207">
        <f t="shared" si="25"/>
        <v>4.2180000000000106E-2</v>
      </c>
      <c r="P42" s="207">
        <f t="shared" si="25"/>
        <v>4.2180000000000106E-2</v>
      </c>
    </row>
    <row r="43" spans="1:24" x14ac:dyDescent="0.2">
      <c r="A43" s="36"/>
      <c r="B43" s="2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24" ht="12.75" thickBot="1" x14ac:dyDescent="0.25">
      <c r="A44" s="36">
        <f>+A42+1</f>
        <v>17</v>
      </c>
      <c r="B44" s="77" t="s">
        <v>85</v>
      </c>
      <c r="E44" s="191">
        <f>+ROUND(E40*(1+E42),2)</f>
        <v>218.77</v>
      </c>
      <c r="F44" s="191">
        <f t="shared" ref="F44:P44" si="26">+ROUND(F40*(1+F42),2)</f>
        <v>-8.36</v>
      </c>
      <c r="G44" s="191">
        <f t="shared" si="26"/>
        <v>-222.95</v>
      </c>
      <c r="H44" s="191">
        <f t="shared" si="26"/>
        <v>-287.17</v>
      </c>
      <c r="I44" s="191">
        <f t="shared" si="26"/>
        <v>0</v>
      </c>
      <c r="J44" s="191">
        <f t="shared" si="26"/>
        <v>287.17</v>
      </c>
      <c r="K44" s="191">
        <f t="shared" si="26"/>
        <v>0</v>
      </c>
      <c r="L44" s="191">
        <f t="shared" si="26"/>
        <v>0</v>
      </c>
      <c r="M44" s="191">
        <f t="shared" si="26"/>
        <v>0</v>
      </c>
      <c r="N44" s="191">
        <f t="shared" si="26"/>
        <v>-458.98</v>
      </c>
      <c r="O44" s="191">
        <f t="shared" si="26"/>
        <v>0</v>
      </c>
      <c r="P44" s="191">
        <f t="shared" si="26"/>
        <v>0</v>
      </c>
      <c r="Q44" s="191">
        <f>SUM(E44:P44)</f>
        <v>-471.52</v>
      </c>
    </row>
    <row r="45" spans="1:24" x14ac:dyDescent="0.2">
      <c r="A45" s="36"/>
      <c r="B45" s="24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</row>
    <row r="46" spans="1:24" ht="12.75" thickBot="1" x14ac:dyDescent="0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4"/>
      <c r="Q46" s="185"/>
      <c r="S46" s="3"/>
      <c r="T46" s="29"/>
    </row>
    <row r="47" spans="1:24" x14ac:dyDescent="0.2">
      <c r="A47" s="3"/>
      <c r="B47" s="50" t="s">
        <v>783</v>
      </c>
      <c r="C47" s="3"/>
      <c r="D47" s="3"/>
      <c r="S47" s="3"/>
      <c r="T47" s="29"/>
    </row>
    <row r="48" spans="1:24" x14ac:dyDescent="0.2">
      <c r="C48" s="63" t="s">
        <v>116</v>
      </c>
      <c r="D48" s="63"/>
      <c r="E48" s="121">
        <v>209.91999999999993</v>
      </c>
      <c r="F48" s="121">
        <v>1091.7</v>
      </c>
      <c r="G48" s="121">
        <v>1683.41</v>
      </c>
      <c r="H48" s="121">
        <v>-275.55</v>
      </c>
      <c r="I48" s="121">
        <v>0</v>
      </c>
      <c r="J48" s="121">
        <v>23.66999999999992</v>
      </c>
      <c r="K48" s="121">
        <v>29.660000000000021</v>
      </c>
      <c r="L48" s="121">
        <v>0</v>
      </c>
      <c r="M48" s="121">
        <v>0</v>
      </c>
      <c r="N48" s="121">
        <v>1835</v>
      </c>
      <c r="O48" s="121">
        <v>991.8</v>
      </c>
      <c r="P48" s="121">
        <v>2705.63</v>
      </c>
      <c r="Q48" s="122">
        <f>SUM(E48:P48)</f>
        <v>8295.24</v>
      </c>
      <c r="S48" s="3"/>
      <c r="T48" s="25"/>
      <c r="U48" s="25"/>
    </row>
    <row r="49" spans="1:21" x14ac:dyDescent="0.2">
      <c r="C49" s="63" t="s">
        <v>123</v>
      </c>
      <c r="D49" s="63"/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83.5</v>
      </c>
      <c r="N49" s="197">
        <v>0</v>
      </c>
      <c r="O49" s="197">
        <v>0</v>
      </c>
      <c r="P49" s="197">
        <v>0</v>
      </c>
      <c r="Q49" s="122">
        <f>SUM(E49:P49)</f>
        <v>83.5</v>
      </c>
      <c r="S49" s="3"/>
      <c r="T49" s="25"/>
      <c r="U49" s="25"/>
    </row>
    <row r="50" spans="1:21" x14ac:dyDescent="0.2">
      <c r="C50" s="63"/>
      <c r="D50" s="63"/>
      <c r="E50" s="45">
        <f t="shared" ref="E50:Q50" si="27">SUM(E48:E49)</f>
        <v>209.91999999999993</v>
      </c>
      <c r="F50" s="45">
        <f t="shared" si="27"/>
        <v>1091.7</v>
      </c>
      <c r="G50" s="45">
        <f t="shared" si="27"/>
        <v>1683.41</v>
      </c>
      <c r="H50" s="45">
        <f t="shared" si="27"/>
        <v>-275.55</v>
      </c>
      <c r="I50" s="45">
        <f t="shared" si="27"/>
        <v>0</v>
      </c>
      <c r="J50" s="45">
        <f t="shared" si="27"/>
        <v>23.66999999999992</v>
      </c>
      <c r="K50" s="45">
        <f t="shared" si="27"/>
        <v>29.660000000000021</v>
      </c>
      <c r="L50" s="45">
        <f t="shared" si="27"/>
        <v>0</v>
      </c>
      <c r="M50" s="45">
        <f t="shared" si="27"/>
        <v>83.5</v>
      </c>
      <c r="N50" s="45">
        <f t="shared" si="27"/>
        <v>1835</v>
      </c>
      <c r="O50" s="45">
        <f t="shared" si="27"/>
        <v>991.8</v>
      </c>
      <c r="P50" s="45">
        <f t="shared" si="27"/>
        <v>2705.63</v>
      </c>
      <c r="Q50" s="204">
        <f t="shared" si="27"/>
        <v>8378.74</v>
      </c>
      <c r="S50" s="3"/>
      <c r="T50" s="25"/>
      <c r="U50" s="25"/>
    </row>
    <row r="51" spans="1:21" x14ac:dyDescent="0.2">
      <c r="C51" s="63"/>
      <c r="D51" s="63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S51" s="3"/>
      <c r="T51" s="25"/>
      <c r="U51" s="25"/>
    </row>
    <row r="52" spans="1:21" x14ac:dyDescent="0.2">
      <c r="C52" s="63" t="s">
        <v>277</v>
      </c>
      <c r="D52" s="63"/>
      <c r="E52" s="121">
        <v>0</v>
      </c>
      <c r="F52" s="121">
        <v>1099.72</v>
      </c>
      <c r="G52" s="121">
        <v>1897.34</v>
      </c>
      <c r="H52" s="121">
        <v>0</v>
      </c>
      <c r="I52" s="121">
        <v>0</v>
      </c>
      <c r="J52" s="121">
        <v>-251.88000000000002</v>
      </c>
      <c r="K52" s="121">
        <v>29.659999999999993</v>
      </c>
      <c r="L52" s="121">
        <v>0</v>
      </c>
      <c r="M52" s="121">
        <v>83.5</v>
      </c>
      <c r="N52" s="121">
        <v>2275.4</v>
      </c>
      <c r="O52" s="121">
        <v>991.8</v>
      </c>
      <c r="P52" s="121">
        <v>2705.63</v>
      </c>
      <c r="Q52" s="122">
        <f>SUM(E52:P52)</f>
        <v>8831.17</v>
      </c>
      <c r="S52" s="3"/>
      <c r="T52" s="25"/>
      <c r="U52" s="25"/>
    </row>
    <row r="53" spans="1:21" x14ac:dyDescent="0.2">
      <c r="C53" s="63"/>
      <c r="D53" s="63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2"/>
      <c r="S53" s="3"/>
      <c r="T53" s="25"/>
      <c r="U53" s="25"/>
    </row>
    <row r="54" spans="1:21" s="99" customFormat="1" x14ac:dyDescent="0.2">
      <c r="A54" s="100"/>
      <c r="C54" s="175" t="s">
        <v>83</v>
      </c>
      <c r="D54" s="175"/>
      <c r="E54" s="198">
        <f t="shared" ref="E54:Q54" si="28">+E38-E50+E52</f>
        <v>5.6843418860808015E-14</v>
      </c>
      <c r="F54" s="198">
        <f t="shared" si="28"/>
        <v>0</v>
      </c>
      <c r="G54" s="198">
        <f t="shared" si="28"/>
        <v>0</v>
      </c>
      <c r="H54" s="198">
        <f t="shared" si="28"/>
        <v>0</v>
      </c>
      <c r="I54" s="198">
        <f t="shared" si="28"/>
        <v>0</v>
      </c>
      <c r="J54" s="198">
        <f t="shared" si="28"/>
        <v>0</v>
      </c>
      <c r="K54" s="198">
        <f t="shared" si="28"/>
        <v>-2.8421709430404007E-14</v>
      </c>
      <c r="L54" s="198">
        <f t="shared" si="28"/>
        <v>0</v>
      </c>
      <c r="M54" s="198">
        <f t="shared" si="28"/>
        <v>0</v>
      </c>
      <c r="N54" s="198">
        <f t="shared" si="28"/>
        <v>0</v>
      </c>
      <c r="O54" s="198">
        <f t="shared" si="28"/>
        <v>0</v>
      </c>
      <c r="P54" s="198">
        <f t="shared" si="28"/>
        <v>0</v>
      </c>
      <c r="Q54" s="198">
        <f t="shared" si="28"/>
        <v>0</v>
      </c>
      <c r="R54" s="263"/>
    </row>
  </sheetData>
  <sortState xmlns:xlrd2="http://schemas.microsoft.com/office/spreadsheetml/2017/richdata2" ref="B13:Q18">
    <sortCondition ref="C13:C18"/>
  </sortState>
  <mergeCells count="1">
    <mergeCell ref="E7:P7"/>
  </mergeCells>
  <pageMargins left="0.75" right="0.75" top="1" bottom="1" header="0.5" footer="0.5"/>
  <pageSetup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BAL709"/>
  <sheetViews>
    <sheetView zoomScaleNormal="100" workbookViewId="0">
      <pane xSplit="3" ySplit="8" topLeftCell="D684" activePane="bottomRight" state="frozen"/>
      <selection activeCell="H58" sqref="H58"/>
      <selection pane="topRight" activeCell="H58" sqref="H58"/>
      <selection pane="bottomLeft" activeCell="H58" sqref="H58"/>
      <selection pane="bottomRight" activeCell="J718" sqref="J718"/>
    </sheetView>
  </sheetViews>
  <sheetFormatPr defaultColWidth="9.28515625" defaultRowHeight="12" x14ac:dyDescent="0.2"/>
  <cols>
    <col min="1" max="1" width="4.7109375" style="41" customWidth="1"/>
    <col min="2" max="2" width="56.7109375" style="42" customWidth="1"/>
    <col min="3" max="3" width="11.28515625" style="139" customWidth="1"/>
    <col min="4" max="4" width="13.28515625" style="139" customWidth="1"/>
    <col min="5" max="5" width="11.42578125" style="42" bestFit="1" customWidth="1"/>
    <col min="6" max="6" width="10.42578125" style="42" bestFit="1" customWidth="1"/>
    <col min="7" max="7" width="11.42578125" style="42" bestFit="1" customWidth="1"/>
    <col min="8" max="8" width="10.5703125" style="42" bestFit="1" customWidth="1"/>
    <col min="9" max="9" width="10.7109375" style="42" bestFit="1" customWidth="1"/>
    <col min="10" max="10" width="11.42578125" style="42" bestFit="1" customWidth="1"/>
    <col min="11" max="11" width="10.5703125" style="42" bestFit="1" customWidth="1"/>
    <col min="12" max="12" width="10.28515625" style="42" bestFit="1" customWidth="1"/>
    <col min="13" max="13" width="11.42578125" style="42" bestFit="1" customWidth="1"/>
    <col min="14" max="14" width="10.7109375" style="42" bestFit="1" customWidth="1"/>
    <col min="15" max="16" width="11.42578125" style="42" bestFit="1" customWidth="1"/>
    <col min="17" max="18" width="12.42578125" style="42" customWidth="1"/>
    <col min="19" max="19" width="3.42578125" style="223" customWidth="1"/>
    <col min="20" max="20" width="17.28515625" style="42" bestFit="1" customWidth="1"/>
    <col min="21" max="16384" width="9.28515625" style="42"/>
  </cols>
  <sheetData>
    <row r="1" spans="1:22" x14ac:dyDescent="0.2">
      <c r="A1" s="1" t="str">
        <f>'INPUT Inflation Factor'!A1</f>
        <v>COLUMBIA GAS OF KENTUCKY, INC.</v>
      </c>
      <c r="B1" s="139"/>
      <c r="R1" s="229" t="s">
        <v>687</v>
      </c>
    </row>
    <row r="2" spans="1:22" x14ac:dyDescent="0.2">
      <c r="A2" s="148" t="str">
        <f>+INPUT!A1</f>
        <v>CASE NO. 2021-000XXX</v>
      </c>
      <c r="B2" s="139"/>
      <c r="R2" s="229" t="s">
        <v>0</v>
      </c>
    </row>
    <row r="3" spans="1:22" x14ac:dyDescent="0.2">
      <c r="A3" s="148" t="str">
        <f>INPUT!A2</f>
        <v>FOR THE TWELVE MONTHS ENDED DECEMBER 31, 2020</v>
      </c>
      <c r="B3" s="38"/>
      <c r="C3" s="38"/>
      <c r="D3" s="38"/>
      <c r="E3" s="47"/>
      <c r="F3" s="47"/>
      <c r="R3" s="230" t="s">
        <v>11</v>
      </c>
    </row>
    <row r="4" spans="1:22" x14ac:dyDescent="0.2">
      <c r="A4" s="50" t="s">
        <v>738</v>
      </c>
      <c r="B4" s="38"/>
      <c r="C4" s="38"/>
      <c r="D4" s="38"/>
      <c r="E4" s="47"/>
      <c r="F4" s="47"/>
      <c r="R4" s="231" t="str">
        <f>+INPUT!C3</f>
        <v>GORE</v>
      </c>
    </row>
    <row r="5" spans="1:22" x14ac:dyDescent="0.2">
      <c r="A5" s="77"/>
    </row>
    <row r="6" spans="1:22" x14ac:dyDescent="0.2">
      <c r="S6" s="232"/>
    </row>
    <row r="7" spans="1:22" x14ac:dyDescent="0.2">
      <c r="A7" s="233"/>
      <c r="B7" s="234"/>
      <c r="C7" s="234"/>
      <c r="D7" s="234"/>
      <c r="E7" s="330" t="s">
        <v>773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T7" s="111" t="s">
        <v>33</v>
      </c>
    </row>
    <row r="8" spans="1:22" ht="60" x14ac:dyDescent="0.2">
      <c r="A8" s="235" t="s">
        <v>29</v>
      </c>
      <c r="B8" s="236" t="s">
        <v>109</v>
      </c>
      <c r="C8" s="236" t="s">
        <v>161</v>
      </c>
      <c r="D8" s="31" t="s">
        <v>160</v>
      </c>
      <c r="E8" s="237" t="s">
        <v>13</v>
      </c>
      <c r="F8" s="237" t="s">
        <v>14</v>
      </c>
      <c r="G8" s="237" t="s">
        <v>15</v>
      </c>
      <c r="H8" s="237" t="s">
        <v>16</v>
      </c>
      <c r="I8" s="237" t="s">
        <v>17</v>
      </c>
      <c r="J8" s="237" t="s">
        <v>18</v>
      </c>
      <c r="K8" s="237" t="s">
        <v>19</v>
      </c>
      <c r="L8" s="237" t="s">
        <v>20</v>
      </c>
      <c r="M8" s="237" t="s">
        <v>21</v>
      </c>
      <c r="N8" s="237" t="s">
        <v>22</v>
      </c>
      <c r="O8" s="236" t="s">
        <v>27</v>
      </c>
      <c r="P8" s="237" t="s">
        <v>23</v>
      </c>
      <c r="Q8" s="238" t="s">
        <v>94</v>
      </c>
      <c r="R8" s="177" t="s">
        <v>163</v>
      </c>
      <c r="S8" s="115"/>
      <c r="T8" s="239" t="s">
        <v>34</v>
      </c>
    </row>
    <row r="9" spans="1:22" s="3" customFormat="1" x14ac:dyDescent="0.2">
      <c r="A9" s="133"/>
      <c r="B9" s="87" t="s">
        <v>253</v>
      </c>
      <c r="C9" s="87" t="s">
        <v>254</v>
      </c>
      <c r="D9" s="87" t="s">
        <v>255</v>
      </c>
      <c r="E9" s="87" t="s">
        <v>256</v>
      </c>
      <c r="F9" s="87" t="s">
        <v>257</v>
      </c>
      <c r="G9" s="87" t="s">
        <v>258</v>
      </c>
      <c r="H9" s="87" t="s">
        <v>259</v>
      </c>
      <c r="I9" s="87" t="s">
        <v>260</v>
      </c>
      <c r="J9" s="87" t="s">
        <v>261</v>
      </c>
      <c r="K9" s="87" t="s">
        <v>262</v>
      </c>
      <c r="L9" s="87" t="s">
        <v>263</v>
      </c>
      <c r="M9" s="87" t="s">
        <v>264</v>
      </c>
      <c r="N9" s="87" t="s">
        <v>265</v>
      </c>
      <c r="O9" s="87" t="s">
        <v>266</v>
      </c>
      <c r="P9" s="87" t="s">
        <v>267</v>
      </c>
      <c r="Q9" s="87" t="s">
        <v>268</v>
      </c>
      <c r="R9" s="87" t="s">
        <v>900</v>
      </c>
      <c r="S9" s="264"/>
      <c r="T9" s="34"/>
      <c r="U9" s="34"/>
      <c r="V9" s="34"/>
    </row>
    <row r="10" spans="1:22" x14ac:dyDescent="0.2">
      <c r="A10" s="240"/>
      <c r="B10" s="241"/>
      <c r="C10" s="241"/>
      <c r="D10" s="241"/>
      <c r="E10" s="36" t="s">
        <v>87</v>
      </c>
      <c r="F10" s="36" t="s">
        <v>87</v>
      </c>
      <c r="G10" s="36" t="s">
        <v>87</v>
      </c>
      <c r="H10" s="36" t="s">
        <v>87</v>
      </c>
      <c r="I10" s="36" t="s">
        <v>87</v>
      </c>
      <c r="J10" s="36" t="s">
        <v>87</v>
      </c>
      <c r="K10" s="36" t="s">
        <v>87</v>
      </c>
      <c r="L10" s="36" t="s">
        <v>87</v>
      </c>
      <c r="M10" s="36" t="s">
        <v>87</v>
      </c>
      <c r="N10" s="36" t="s">
        <v>87</v>
      </c>
      <c r="O10" s="36" t="s">
        <v>87</v>
      </c>
      <c r="P10" s="36" t="s">
        <v>87</v>
      </c>
      <c r="Q10" s="242"/>
      <c r="R10" s="34"/>
      <c r="S10" s="115"/>
      <c r="T10" s="243"/>
    </row>
    <row r="11" spans="1:22" x14ac:dyDescent="0.2">
      <c r="B11" s="41"/>
      <c r="C11" s="41"/>
      <c r="D11" s="41"/>
      <c r="E11" s="244" t="s">
        <v>8</v>
      </c>
      <c r="F11" s="244" t="s">
        <v>8</v>
      </c>
      <c r="G11" s="244" t="s">
        <v>8</v>
      </c>
      <c r="H11" s="244" t="s">
        <v>8</v>
      </c>
      <c r="I11" s="244" t="s">
        <v>8</v>
      </c>
      <c r="J11" s="244" t="s">
        <v>8</v>
      </c>
      <c r="K11" s="244" t="s">
        <v>8</v>
      </c>
      <c r="L11" s="244" t="s">
        <v>8</v>
      </c>
      <c r="M11" s="244" t="s">
        <v>8</v>
      </c>
      <c r="N11" s="244" t="s">
        <v>8</v>
      </c>
      <c r="O11" s="244" t="s">
        <v>8</v>
      </c>
      <c r="P11" s="244" t="s">
        <v>8</v>
      </c>
      <c r="Q11" s="244" t="s">
        <v>8</v>
      </c>
      <c r="R11" s="298" t="s">
        <v>72</v>
      </c>
      <c r="S11" s="245"/>
      <c r="T11" s="244" t="s">
        <v>8</v>
      </c>
    </row>
    <row r="12" spans="1:22" x14ac:dyDescent="0.2">
      <c r="B12" s="41"/>
      <c r="C12" s="41"/>
      <c r="D12" s="41"/>
      <c r="E12" s="246"/>
      <c r="F12" s="246"/>
      <c r="G12" s="246"/>
      <c r="H12" s="246"/>
      <c r="I12" s="241"/>
      <c r="J12" s="241"/>
      <c r="K12" s="246"/>
      <c r="L12" s="246"/>
      <c r="M12" s="246"/>
      <c r="N12" s="246"/>
      <c r="O12" s="246"/>
      <c r="P12" s="246"/>
      <c r="Q12" s="246"/>
      <c r="R12" s="246"/>
      <c r="S12" s="245"/>
      <c r="T12" s="47"/>
    </row>
    <row r="13" spans="1:22" x14ac:dyDescent="0.2">
      <c r="A13" s="247"/>
      <c r="B13" s="248" t="s">
        <v>739</v>
      </c>
      <c r="C13" s="247"/>
      <c r="D13" s="24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22"/>
      <c r="R13" s="222"/>
      <c r="S13" s="249"/>
      <c r="T13" s="250"/>
      <c r="U13" s="47"/>
      <c r="V13" s="47"/>
    </row>
    <row r="14" spans="1:22" x14ac:dyDescent="0.2">
      <c r="A14" s="247"/>
      <c r="B14" s="248" t="s">
        <v>278</v>
      </c>
      <c r="C14" s="247"/>
      <c r="D14" s="24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22"/>
      <c r="R14" s="222"/>
      <c r="S14" s="249"/>
      <c r="T14" s="250"/>
      <c r="U14" s="47"/>
      <c r="V14" s="47"/>
    </row>
    <row r="15" spans="1:22" ht="12.6" customHeight="1" x14ac:dyDescent="0.2">
      <c r="A15" s="139"/>
      <c r="B15" s="171" t="s">
        <v>638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45"/>
      <c r="R15" s="45"/>
      <c r="T15" s="251"/>
    </row>
    <row r="16" spans="1:22" ht="12.6" customHeight="1" x14ac:dyDescent="0.2">
      <c r="A16" s="139">
        <v>1</v>
      </c>
      <c r="B16" s="42" t="s">
        <v>805</v>
      </c>
      <c r="C16" s="139">
        <v>807</v>
      </c>
      <c r="D16" s="139" t="s">
        <v>159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319.58999999999997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45">
        <f>SUM(E16:P16)</f>
        <v>319.58999999999997</v>
      </c>
      <c r="R16" s="45"/>
      <c r="T16" s="251"/>
    </row>
    <row r="17" spans="1:20" ht="12.6" customHeight="1" x14ac:dyDescent="0.2">
      <c r="A17" s="139">
        <f>A16+1</f>
        <v>2</v>
      </c>
      <c r="B17" s="42" t="s">
        <v>279</v>
      </c>
      <c r="C17" s="139">
        <v>807</v>
      </c>
      <c r="D17" s="139" t="s">
        <v>159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301.97000000000003</v>
      </c>
      <c r="P17" s="121">
        <v>289.77999999999997</v>
      </c>
      <c r="Q17" s="45">
        <f t="shared" ref="Q17:Q29" si="0">SUM(E17:P17)</f>
        <v>591.75</v>
      </c>
      <c r="R17" s="45"/>
      <c r="T17" s="251"/>
    </row>
    <row r="18" spans="1:20" ht="12.6" customHeight="1" x14ac:dyDescent="0.2">
      <c r="A18" s="139">
        <f t="shared" ref="A18:A30" si="1">A17+1</f>
        <v>3</v>
      </c>
      <c r="B18" s="42" t="s">
        <v>280</v>
      </c>
      <c r="C18" s="139">
        <v>807</v>
      </c>
      <c r="D18" s="139" t="s">
        <v>159</v>
      </c>
      <c r="E18" s="121">
        <v>0</v>
      </c>
      <c r="F18" s="121">
        <v>0</v>
      </c>
      <c r="G18" s="121">
        <v>0</v>
      </c>
      <c r="H18" s="121">
        <v>0</v>
      </c>
      <c r="I18" s="121">
        <v>81.52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45">
        <f t="shared" si="0"/>
        <v>81.52</v>
      </c>
      <c r="R18" s="45"/>
      <c r="T18" s="251"/>
    </row>
    <row r="19" spans="1:20" ht="12.6" customHeight="1" x14ac:dyDescent="0.2">
      <c r="A19" s="139">
        <f t="shared" si="1"/>
        <v>4</v>
      </c>
      <c r="B19" s="42" t="s">
        <v>281</v>
      </c>
      <c r="C19" s="139">
        <v>807</v>
      </c>
      <c r="D19" s="139" t="s">
        <v>159</v>
      </c>
      <c r="E19" s="121">
        <v>0</v>
      </c>
      <c r="F19" s="121">
        <v>0</v>
      </c>
      <c r="G19" s="121">
        <v>0</v>
      </c>
      <c r="H19" s="121">
        <v>25.759999999999998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45">
        <f t="shared" si="0"/>
        <v>25.759999999999998</v>
      </c>
      <c r="R19" s="45"/>
      <c r="T19" s="251"/>
    </row>
    <row r="20" spans="1:20" ht="12.6" customHeight="1" x14ac:dyDescent="0.2">
      <c r="A20" s="139">
        <f t="shared" si="1"/>
        <v>5</v>
      </c>
      <c r="B20" s="42" t="s">
        <v>282</v>
      </c>
      <c r="C20" s="139">
        <v>807</v>
      </c>
      <c r="D20" s="139" t="s">
        <v>159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196.82</v>
      </c>
      <c r="N20" s="121">
        <v>0</v>
      </c>
      <c r="O20" s="121">
        <v>0</v>
      </c>
      <c r="P20" s="121">
        <v>0</v>
      </c>
      <c r="Q20" s="45">
        <f t="shared" si="0"/>
        <v>196.82</v>
      </c>
      <c r="R20" s="45"/>
      <c r="T20" s="251"/>
    </row>
    <row r="21" spans="1:20" ht="12.6" customHeight="1" x14ac:dyDescent="0.2">
      <c r="A21" s="139">
        <f t="shared" si="1"/>
        <v>6</v>
      </c>
      <c r="B21" s="42" t="s">
        <v>283</v>
      </c>
      <c r="C21" s="139">
        <v>807</v>
      </c>
      <c r="D21" s="139" t="s">
        <v>159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3020.91</v>
      </c>
      <c r="N21" s="121">
        <v>0</v>
      </c>
      <c r="O21" s="121">
        <v>0</v>
      </c>
      <c r="P21" s="121">
        <v>0</v>
      </c>
      <c r="Q21" s="45">
        <f t="shared" si="0"/>
        <v>3020.91</v>
      </c>
      <c r="R21" s="45"/>
      <c r="T21" s="251"/>
    </row>
    <row r="22" spans="1:20" ht="12.6" customHeight="1" x14ac:dyDescent="0.2">
      <c r="A22" s="139">
        <f t="shared" si="1"/>
        <v>7</v>
      </c>
      <c r="B22" s="42" t="s">
        <v>806</v>
      </c>
      <c r="C22" s="139">
        <v>807</v>
      </c>
      <c r="D22" s="139" t="s">
        <v>159</v>
      </c>
      <c r="E22" s="121">
        <v>309.03999999999996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45">
        <f t="shared" si="0"/>
        <v>309.03999999999996</v>
      </c>
      <c r="R22" s="45"/>
      <c r="T22" s="251"/>
    </row>
    <row r="23" spans="1:20" ht="12.6" customHeight="1" x14ac:dyDescent="0.2">
      <c r="A23" s="139">
        <f t="shared" si="1"/>
        <v>8</v>
      </c>
      <c r="B23" s="42" t="s">
        <v>284</v>
      </c>
      <c r="C23" s="139">
        <v>807</v>
      </c>
      <c r="D23" s="139" t="s">
        <v>159</v>
      </c>
      <c r="E23" s="121">
        <v>0</v>
      </c>
      <c r="F23" s="121">
        <v>115.2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45">
        <f t="shared" si="0"/>
        <v>115.2</v>
      </c>
      <c r="R23" s="45"/>
      <c r="T23" s="251"/>
    </row>
    <row r="24" spans="1:20" ht="12.6" customHeight="1" x14ac:dyDescent="0.2">
      <c r="A24" s="139">
        <f t="shared" si="1"/>
        <v>9</v>
      </c>
      <c r="B24" s="42" t="s">
        <v>285</v>
      </c>
      <c r="C24" s="139">
        <v>807</v>
      </c>
      <c r="D24" s="139" t="s">
        <v>159</v>
      </c>
      <c r="E24" s="121">
        <v>0</v>
      </c>
      <c r="F24" s="121">
        <v>0</v>
      </c>
      <c r="G24" s="121">
        <v>0</v>
      </c>
      <c r="H24" s="121">
        <v>0</v>
      </c>
      <c r="I24" s="121">
        <v>343.72</v>
      </c>
      <c r="J24" s="121">
        <v>101.18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733.18</v>
      </c>
      <c r="Q24" s="45">
        <f t="shared" si="0"/>
        <v>1178.08</v>
      </c>
      <c r="R24" s="45"/>
      <c r="T24" s="251"/>
    </row>
    <row r="25" spans="1:20" ht="12.6" customHeight="1" x14ac:dyDescent="0.2">
      <c r="A25" s="139">
        <f t="shared" si="1"/>
        <v>10</v>
      </c>
      <c r="B25" s="42" t="s">
        <v>286</v>
      </c>
      <c r="C25" s="139">
        <v>807</v>
      </c>
      <c r="D25" s="139" t="s">
        <v>159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996.23</v>
      </c>
      <c r="M25" s="121">
        <v>0</v>
      </c>
      <c r="N25" s="121">
        <v>0</v>
      </c>
      <c r="O25" s="121">
        <v>0</v>
      </c>
      <c r="P25" s="121">
        <v>0</v>
      </c>
      <c r="Q25" s="45">
        <f t="shared" si="0"/>
        <v>996.23</v>
      </c>
      <c r="R25" s="45"/>
      <c r="T25" s="251"/>
    </row>
    <row r="26" spans="1:20" x14ac:dyDescent="0.2">
      <c r="A26" s="139">
        <f t="shared" si="1"/>
        <v>11</v>
      </c>
      <c r="B26" s="42" t="s">
        <v>287</v>
      </c>
      <c r="C26" s="139">
        <v>807</v>
      </c>
      <c r="D26" s="139" t="s">
        <v>159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573.28000999999995</v>
      </c>
      <c r="N26" s="121">
        <v>0</v>
      </c>
      <c r="O26" s="121">
        <v>147.57</v>
      </c>
      <c r="P26" s="121">
        <v>516.20000000000005</v>
      </c>
      <c r="Q26" s="45">
        <f t="shared" si="0"/>
        <v>1237.0500099999999</v>
      </c>
      <c r="R26" s="45"/>
      <c r="T26" s="251"/>
    </row>
    <row r="27" spans="1:20" x14ac:dyDescent="0.2">
      <c r="A27" s="139">
        <f t="shared" si="1"/>
        <v>12</v>
      </c>
      <c r="B27" s="42" t="s">
        <v>288</v>
      </c>
      <c r="C27" s="139">
        <v>807</v>
      </c>
      <c r="D27" s="139" t="s">
        <v>159</v>
      </c>
      <c r="E27" s="121">
        <v>225.89000000000001</v>
      </c>
      <c r="F27" s="121">
        <v>177.8</v>
      </c>
      <c r="G27" s="121">
        <v>708.94</v>
      </c>
      <c r="H27" s="121">
        <v>165.4</v>
      </c>
      <c r="I27" s="121">
        <v>0</v>
      </c>
      <c r="J27" s="121">
        <v>330.8</v>
      </c>
      <c r="K27" s="121">
        <v>165.4</v>
      </c>
      <c r="L27" s="121">
        <v>0</v>
      </c>
      <c r="M27" s="121">
        <v>165.4</v>
      </c>
      <c r="N27" s="121">
        <v>0</v>
      </c>
      <c r="O27" s="121">
        <v>0</v>
      </c>
      <c r="P27" s="121">
        <v>330.8</v>
      </c>
      <c r="Q27" s="45">
        <f t="shared" si="0"/>
        <v>2270.4300000000003</v>
      </c>
      <c r="R27" s="45"/>
      <c r="T27" s="251"/>
    </row>
    <row r="28" spans="1:20" x14ac:dyDescent="0.2">
      <c r="A28" s="139">
        <f t="shared" si="1"/>
        <v>13</v>
      </c>
      <c r="B28" s="42" t="s">
        <v>289</v>
      </c>
      <c r="C28" s="139">
        <v>807</v>
      </c>
      <c r="D28" s="139" t="s">
        <v>159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165.4</v>
      </c>
      <c r="M28" s="121">
        <v>0</v>
      </c>
      <c r="N28" s="121">
        <v>0</v>
      </c>
      <c r="O28" s="121">
        <v>0</v>
      </c>
      <c r="P28" s="121">
        <v>0</v>
      </c>
      <c r="Q28" s="45">
        <f t="shared" si="0"/>
        <v>165.4</v>
      </c>
      <c r="R28" s="45"/>
      <c r="T28" s="251"/>
    </row>
    <row r="29" spans="1:20" x14ac:dyDescent="0.2">
      <c r="A29" s="139">
        <f t="shared" si="1"/>
        <v>14</v>
      </c>
      <c r="B29" s="42" t="s">
        <v>35</v>
      </c>
      <c r="C29" s="139">
        <v>807</v>
      </c>
      <c r="D29" s="139" t="s">
        <v>159</v>
      </c>
      <c r="E29" s="121">
        <v>-309.04000000000002</v>
      </c>
      <c r="F29" s="121">
        <v>0</v>
      </c>
      <c r="G29" s="121">
        <v>132.61000000000001</v>
      </c>
      <c r="H29" s="121">
        <v>-132.61000000000001</v>
      </c>
      <c r="I29" s="121">
        <v>153.86000000000001</v>
      </c>
      <c r="J29" s="121">
        <v>-153.86000000000001</v>
      </c>
      <c r="K29" s="121">
        <v>-24.8</v>
      </c>
      <c r="L29" s="121">
        <v>0</v>
      </c>
      <c r="M29" s="121">
        <v>264.23</v>
      </c>
      <c r="N29" s="121">
        <v>327.72</v>
      </c>
      <c r="O29" s="121">
        <v>3000.16</v>
      </c>
      <c r="P29" s="121">
        <v>9757.43</v>
      </c>
      <c r="Q29" s="45">
        <f t="shared" si="0"/>
        <v>13015.7</v>
      </c>
      <c r="R29" s="45"/>
      <c r="T29" s="251"/>
    </row>
    <row r="30" spans="1:20" ht="12.6" customHeight="1" x14ac:dyDescent="0.2">
      <c r="A30" s="139">
        <f t="shared" si="1"/>
        <v>15</v>
      </c>
      <c r="B30" s="172" t="s">
        <v>639</v>
      </c>
      <c r="E30" s="204">
        <f t="shared" ref="E30:Q30" si="2">SUM(E16:E29)</f>
        <v>225.88999999999993</v>
      </c>
      <c r="F30" s="204">
        <f t="shared" si="2"/>
        <v>293</v>
      </c>
      <c r="G30" s="204">
        <f t="shared" si="2"/>
        <v>841.55000000000007</v>
      </c>
      <c r="H30" s="204">
        <f t="shared" si="2"/>
        <v>58.549999999999983</v>
      </c>
      <c r="I30" s="204">
        <f t="shared" si="2"/>
        <v>579.1</v>
      </c>
      <c r="J30" s="204">
        <f t="shared" si="2"/>
        <v>597.70999999999992</v>
      </c>
      <c r="K30" s="204">
        <f t="shared" si="2"/>
        <v>140.6</v>
      </c>
      <c r="L30" s="204">
        <f t="shared" si="2"/>
        <v>1161.6300000000001</v>
      </c>
      <c r="M30" s="204">
        <f t="shared" si="2"/>
        <v>4220.6400100000001</v>
      </c>
      <c r="N30" s="204">
        <f t="shared" si="2"/>
        <v>327.72</v>
      </c>
      <c r="O30" s="204">
        <f t="shared" si="2"/>
        <v>3449.7</v>
      </c>
      <c r="P30" s="204">
        <f t="shared" si="2"/>
        <v>11627.39</v>
      </c>
      <c r="Q30" s="204">
        <f t="shared" si="2"/>
        <v>23523.480009999999</v>
      </c>
      <c r="R30" s="45"/>
      <c r="T30" s="252"/>
    </row>
    <row r="31" spans="1:20" ht="12.6" customHeight="1" x14ac:dyDescent="0.2">
      <c r="A31" s="139"/>
      <c r="B31" s="17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T31" s="252"/>
    </row>
    <row r="32" spans="1:20" ht="12.6" customHeight="1" x14ac:dyDescent="0.2">
      <c r="A32" s="139"/>
      <c r="B32" s="171" t="s">
        <v>640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45"/>
      <c r="R32" s="45"/>
      <c r="T32" s="251"/>
    </row>
    <row r="33" spans="1:20" ht="12.6" customHeight="1" x14ac:dyDescent="0.2">
      <c r="A33" s="139">
        <f>+A30+1</f>
        <v>16</v>
      </c>
      <c r="B33" s="42" t="s">
        <v>290</v>
      </c>
      <c r="C33" s="139">
        <v>870</v>
      </c>
      <c r="D33" s="139" t="s">
        <v>159</v>
      </c>
      <c r="E33" s="121">
        <v>0.02</v>
      </c>
      <c r="F33" s="121">
        <v>0.02</v>
      </c>
      <c r="G33" s="121">
        <v>0.02</v>
      </c>
      <c r="H33" s="121">
        <v>0.02</v>
      </c>
      <c r="I33" s="121">
        <v>0.02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45">
        <f t="shared" ref="Q33:Q57" si="3">SUM(E33:P33)</f>
        <v>0.1</v>
      </c>
      <c r="R33" s="45"/>
      <c r="T33" s="251"/>
    </row>
    <row r="34" spans="1:20" ht="12.6" customHeight="1" x14ac:dyDescent="0.2">
      <c r="A34" s="139">
        <f>A33+1</f>
        <v>17</v>
      </c>
      <c r="B34" s="42" t="s">
        <v>291</v>
      </c>
      <c r="C34" s="139">
        <v>870</v>
      </c>
      <c r="D34" s="139" t="s">
        <v>159</v>
      </c>
      <c r="E34" s="121">
        <v>0</v>
      </c>
      <c r="F34" s="121">
        <v>5647.13</v>
      </c>
      <c r="G34" s="121">
        <v>0</v>
      </c>
      <c r="H34" s="121">
        <v>0</v>
      </c>
      <c r="I34" s="121">
        <v>484.99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45">
        <f t="shared" si="3"/>
        <v>6132.12</v>
      </c>
      <c r="R34" s="45"/>
      <c r="T34" s="251"/>
    </row>
    <row r="35" spans="1:20" ht="12.6" customHeight="1" x14ac:dyDescent="0.2">
      <c r="A35" s="139">
        <f t="shared" ref="A35:A58" si="4">A34+1</f>
        <v>18</v>
      </c>
      <c r="B35" s="42" t="s">
        <v>292</v>
      </c>
      <c r="C35" s="139">
        <v>870</v>
      </c>
      <c r="D35" s="139" t="s">
        <v>159</v>
      </c>
      <c r="E35" s="121">
        <v>0</v>
      </c>
      <c r="F35" s="121">
        <v>13265.599910000001</v>
      </c>
      <c r="G35" s="121">
        <v>1241.8900000000001</v>
      </c>
      <c r="H35" s="121">
        <v>1303.3599999999999</v>
      </c>
      <c r="I35" s="121">
        <v>1107.6300000000001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45">
        <f t="shared" si="3"/>
        <v>16918.479910000002</v>
      </c>
      <c r="R35" s="45"/>
      <c r="T35" s="251"/>
    </row>
    <row r="36" spans="1:20" ht="12.6" customHeight="1" x14ac:dyDescent="0.2">
      <c r="A36" s="139">
        <f t="shared" si="4"/>
        <v>19</v>
      </c>
      <c r="B36" s="42" t="s">
        <v>293</v>
      </c>
      <c r="C36" s="139">
        <v>870</v>
      </c>
      <c r="D36" s="139" t="s">
        <v>159</v>
      </c>
      <c r="E36" s="121">
        <v>1006.8699999999999</v>
      </c>
      <c r="F36" s="121">
        <v>600.26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45">
        <f t="shared" si="3"/>
        <v>1607.1299999999999</v>
      </c>
      <c r="R36" s="45"/>
      <c r="T36" s="251"/>
    </row>
    <row r="37" spans="1:20" ht="12.6" customHeight="1" x14ac:dyDescent="0.2">
      <c r="A37" s="139">
        <f t="shared" si="4"/>
        <v>20</v>
      </c>
      <c r="B37" s="42" t="s">
        <v>294</v>
      </c>
      <c r="C37" s="139">
        <v>870</v>
      </c>
      <c r="D37" s="139" t="s">
        <v>159</v>
      </c>
      <c r="E37" s="121">
        <v>4058.34</v>
      </c>
      <c r="F37" s="121">
        <v>0</v>
      </c>
      <c r="G37" s="121">
        <v>59.55</v>
      </c>
      <c r="H37" s="121">
        <v>873.4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45">
        <f t="shared" si="3"/>
        <v>4991.29</v>
      </c>
      <c r="R37" s="45"/>
      <c r="T37" s="251"/>
    </row>
    <row r="38" spans="1:20" ht="12.6" customHeight="1" x14ac:dyDescent="0.2">
      <c r="A38" s="139">
        <f t="shared" si="4"/>
        <v>21</v>
      </c>
      <c r="B38" s="42" t="s">
        <v>295</v>
      </c>
      <c r="C38" s="139">
        <v>870</v>
      </c>
      <c r="D38" s="139" t="s">
        <v>159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2966.1499800000001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45">
        <f t="shared" si="3"/>
        <v>2966.1499800000001</v>
      </c>
      <c r="R38" s="45"/>
      <c r="T38" s="251"/>
    </row>
    <row r="39" spans="1:20" ht="12.6" customHeight="1" x14ac:dyDescent="0.2">
      <c r="A39" s="139">
        <f t="shared" si="4"/>
        <v>22</v>
      </c>
      <c r="B39" s="42" t="s">
        <v>296</v>
      </c>
      <c r="C39" s="139">
        <v>870</v>
      </c>
      <c r="D39" s="139" t="s">
        <v>159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1398.9599899999998</v>
      </c>
      <c r="P39" s="121">
        <v>0</v>
      </c>
      <c r="Q39" s="45">
        <f t="shared" si="3"/>
        <v>1398.9599899999998</v>
      </c>
      <c r="R39" s="45"/>
      <c r="T39" s="251"/>
    </row>
    <row r="40" spans="1:20" ht="12.6" customHeight="1" x14ac:dyDescent="0.2">
      <c r="A40" s="139">
        <f t="shared" si="4"/>
        <v>23</v>
      </c>
      <c r="B40" s="42" t="s">
        <v>200</v>
      </c>
      <c r="C40" s="139">
        <v>870</v>
      </c>
      <c r="D40" s="139" t="s">
        <v>159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63.1</v>
      </c>
      <c r="P40" s="121">
        <v>0</v>
      </c>
      <c r="Q40" s="45">
        <f t="shared" si="3"/>
        <v>63.1</v>
      </c>
      <c r="R40" s="45"/>
      <c r="T40" s="251"/>
    </row>
    <row r="41" spans="1:20" ht="12.6" customHeight="1" x14ac:dyDescent="0.2">
      <c r="A41" s="139">
        <f t="shared" si="4"/>
        <v>24</v>
      </c>
      <c r="B41" s="42" t="s">
        <v>297</v>
      </c>
      <c r="C41" s="139">
        <v>870</v>
      </c>
      <c r="D41" s="139" t="s">
        <v>159</v>
      </c>
      <c r="E41" s="121">
        <v>0</v>
      </c>
      <c r="F41" s="121">
        <v>0</v>
      </c>
      <c r="G41" s="121">
        <v>0</v>
      </c>
      <c r="H41" s="121">
        <v>0</v>
      </c>
      <c r="I41" s="121">
        <v>21.77</v>
      </c>
      <c r="J41" s="121">
        <v>26.87</v>
      </c>
      <c r="K41" s="121">
        <v>52.25</v>
      </c>
      <c r="L41" s="121">
        <v>26.11</v>
      </c>
      <c r="M41" s="121">
        <v>23.45</v>
      </c>
      <c r="N41" s="121">
        <v>22.38</v>
      </c>
      <c r="O41" s="121">
        <v>0</v>
      </c>
      <c r="P41" s="121">
        <v>53.44</v>
      </c>
      <c r="Q41" s="45">
        <f t="shared" si="3"/>
        <v>226.26999999999998</v>
      </c>
      <c r="R41" s="45"/>
      <c r="T41" s="251"/>
    </row>
    <row r="42" spans="1:20" ht="12.6" customHeight="1" x14ac:dyDescent="0.2">
      <c r="A42" s="139">
        <f t="shared" si="4"/>
        <v>25</v>
      </c>
      <c r="B42" s="42" t="s">
        <v>298</v>
      </c>
      <c r="C42" s="139">
        <v>870</v>
      </c>
      <c r="D42" s="139" t="s">
        <v>159</v>
      </c>
      <c r="E42" s="121">
        <v>88.41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45">
        <f t="shared" si="3"/>
        <v>88.41</v>
      </c>
      <c r="R42" s="45"/>
      <c r="T42" s="251"/>
    </row>
    <row r="43" spans="1:20" ht="12.6" customHeight="1" x14ac:dyDescent="0.2">
      <c r="A43" s="139">
        <f t="shared" si="4"/>
        <v>26</v>
      </c>
      <c r="B43" s="42" t="s">
        <v>299</v>
      </c>
      <c r="C43" s="139">
        <v>870</v>
      </c>
      <c r="D43" s="139" t="s">
        <v>159</v>
      </c>
      <c r="E43" s="121">
        <v>0</v>
      </c>
      <c r="F43" s="121">
        <v>557.90008999999998</v>
      </c>
      <c r="G43" s="121">
        <v>0</v>
      </c>
      <c r="H43" s="121">
        <v>0</v>
      </c>
      <c r="I43" s="121">
        <v>714.6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45">
        <f t="shared" si="3"/>
        <v>1272.50009</v>
      </c>
      <c r="R43" s="45"/>
      <c r="T43" s="251"/>
    </row>
    <row r="44" spans="1:20" ht="12.6" customHeight="1" x14ac:dyDescent="0.2">
      <c r="A44" s="139">
        <f t="shared" si="4"/>
        <v>27</v>
      </c>
      <c r="B44" s="42" t="s">
        <v>300</v>
      </c>
      <c r="C44" s="139">
        <v>870</v>
      </c>
      <c r="D44" s="139" t="s">
        <v>159</v>
      </c>
      <c r="E44" s="121">
        <v>1525.42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45">
        <f t="shared" si="3"/>
        <v>1525.42</v>
      </c>
      <c r="R44" s="45"/>
      <c r="T44" s="251"/>
    </row>
    <row r="45" spans="1:20" ht="12.6" customHeight="1" x14ac:dyDescent="0.2">
      <c r="A45" s="139">
        <f t="shared" si="4"/>
        <v>28</v>
      </c>
      <c r="B45" s="42" t="s">
        <v>807</v>
      </c>
      <c r="C45" s="139">
        <v>870</v>
      </c>
      <c r="D45" s="139" t="s">
        <v>159</v>
      </c>
      <c r="E45" s="121">
        <v>0</v>
      </c>
      <c r="F45" s="121">
        <v>0</v>
      </c>
      <c r="G45" s="121">
        <v>101.32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45">
        <f t="shared" si="3"/>
        <v>101.32</v>
      </c>
      <c r="R45" s="45"/>
      <c r="T45" s="251"/>
    </row>
    <row r="46" spans="1:20" ht="12.6" customHeight="1" x14ac:dyDescent="0.2">
      <c r="A46" s="139">
        <f t="shared" si="4"/>
        <v>29</v>
      </c>
      <c r="B46" s="42" t="s">
        <v>193</v>
      </c>
      <c r="C46" s="139">
        <v>870</v>
      </c>
      <c r="D46" s="139" t="s">
        <v>159</v>
      </c>
      <c r="E46" s="121">
        <v>0</v>
      </c>
      <c r="F46" s="121">
        <v>0</v>
      </c>
      <c r="G46" s="121">
        <v>0</v>
      </c>
      <c r="H46" s="121">
        <v>0.43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0.5</v>
      </c>
      <c r="O46" s="121">
        <v>0</v>
      </c>
      <c r="P46" s="121">
        <v>0</v>
      </c>
      <c r="Q46" s="45">
        <f t="shared" si="3"/>
        <v>0.92999999999999994</v>
      </c>
      <c r="R46" s="45"/>
      <c r="T46" s="251"/>
    </row>
    <row r="47" spans="1:20" ht="12.6" customHeight="1" x14ac:dyDescent="0.2">
      <c r="A47" s="139">
        <f t="shared" si="4"/>
        <v>30</v>
      </c>
      <c r="B47" s="42" t="s">
        <v>808</v>
      </c>
      <c r="C47" s="139">
        <v>870</v>
      </c>
      <c r="D47" s="139" t="s">
        <v>159</v>
      </c>
      <c r="E47" s="121">
        <v>0</v>
      </c>
      <c r="F47" s="121">
        <v>0</v>
      </c>
      <c r="G47" s="121">
        <v>496.25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45">
        <f t="shared" si="3"/>
        <v>496.25</v>
      </c>
      <c r="R47" s="45"/>
      <c r="T47" s="251"/>
    </row>
    <row r="48" spans="1:20" ht="12.6" customHeight="1" x14ac:dyDescent="0.2">
      <c r="A48" s="139">
        <f t="shared" si="4"/>
        <v>31</v>
      </c>
      <c r="B48" s="42" t="s">
        <v>194</v>
      </c>
      <c r="C48" s="139">
        <v>870</v>
      </c>
      <c r="D48" s="139" t="s">
        <v>159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14.36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45">
        <f t="shared" si="3"/>
        <v>14.36</v>
      </c>
      <c r="R48" s="45"/>
      <c r="T48" s="251"/>
    </row>
    <row r="49" spans="1:22" ht="12.6" customHeight="1" x14ac:dyDescent="0.2">
      <c r="A49" s="139">
        <f t="shared" si="4"/>
        <v>32</v>
      </c>
      <c r="B49" s="42" t="s">
        <v>809</v>
      </c>
      <c r="C49" s="139">
        <v>870</v>
      </c>
      <c r="D49" s="139" t="s">
        <v>159</v>
      </c>
      <c r="E49" s="121">
        <v>0</v>
      </c>
      <c r="F49" s="121">
        <v>0</v>
      </c>
      <c r="G49" s="121">
        <v>17439.969989999998</v>
      </c>
      <c r="H49" s="121">
        <v>11296.16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45">
        <f t="shared" si="3"/>
        <v>28736.129989999998</v>
      </c>
      <c r="R49" s="45"/>
      <c r="T49" s="251"/>
    </row>
    <row r="50" spans="1:22" ht="12" customHeight="1" x14ac:dyDescent="0.2">
      <c r="A50" s="139">
        <f t="shared" si="4"/>
        <v>33</v>
      </c>
      <c r="B50" s="42" t="s">
        <v>810</v>
      </c>
      <c r="C50" s="139">
        <v>870</v>
      </c>
      <c r="D50" s="139" t="s">
        <v>159</v>
      </c>
      <c r="E50" s="121">
        <v>0</v>
      </c>
      <c r="F50" s="121">
        <v>355.07</v>
      </c>
      <c r="G50" s="121">
        <v>302.58</v>
      </c>
      <c r="H50" s="121">
        <v>23.82</v>
      </c>
      <c r="I50" s="121">
        <v>318.91999999999996</v>
      </c>
      <c r="J50" s="121">
        <v>58.23</v>
      </c>
      <c r="K50" s="121">
        <v>64.84</v>
      </c>
      <c r="L50" s="121">
        <v>52.52</v>
      </c>
      <c r="M50" s="121">
        <v>0</v>
      </c>
      <c r="N50" s="121">
        <v>191.94</v>
      </c>
      <c r="O50" s="121">
        <v>47.8</v>
      </c>
      <c r="P50" s="121">
        <v>368.06</v>
      </c>
      <c r="Q50" s="45">
        <f t="shared" si="3"/>
        <v>1783.7799999999997</v>
      </c>
      <c r="R50" s="45"/>
      <c r="T50" s="251"/>
    </row>
    <row r="51" spans="1:22" x14ac:dyDescent="0.2">
      <c r="A51" s="139">
        <f t="shared" si="4"/>
        <v>34</v>
      </c>
      <c r="B51" s="42" t="s">
        <v>301</v>
      </c>
      <c r="C51" s="139">
        <v>870</v>
      </c>
      <c r="D51" s="139" t="s">
        <v>159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315.62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45">
        <f t="shared" si="3"/>
        <v>315.62</v>
      </c>
      <c r="R51" s="45"/>
      <c r="T51" s="251"/>
    </row>
    <row r="52" spans="1:22" x14ac:dyDescent="0.2">
      <c r="A52" s="139">
        <f t="shared" si="4"/>
        <v>35</v>
      </c>
      <c r="B52" s="42" t="s">
        <v>302</v>
      </c>
      <c r="C52" s="139">
        <v>870</v>
      </c>
      <c r="D52" s="139" t="s">
        <v>159</v>
      </c>
      <c r="E52" s="121">
        <v>101.25999999999999</v>
      </c>
      <c r="F52" s="121">
        <v>12.38</v>
      </c>
      <c r="G52" s="121">
        <v>4.09</v>
      </c>
      <c r="H52" s="121">
        <v>5.16</v>
      </c>
      <c r="I52" s="121">
        <v>1.31</v>
      </c>
      <c r="J52" s="121">
        <v>10.48</v>
      </c>
      <c r="K52" s="121">
        <v>1.31</v>
      </c>
      <c r="L52" s="121">
        <v>0</v>
      </c>
      <c r="M52" s="121">
        <v>2</v>
      </c>
      <c r="N52" s="121">
        <v>0.38</v>
      </c>
      <c r="O52" s="121">
        <v>0.79</v>
      </c>
      <c r="P52" s="121">
        <v>47.27</v>
      </c>
      <c r="Q52" s="45">
        <f t="shared" si="3"/>
        <v>186.42999999999998</v>
      </c>
      <c r="R52" s="45"/>
      <c r="T52" s="251"/>
    </row>
    <row r="53" spans="1:22" x14ac:dyDescent="0.2">
      <c r="A53" s="139">
        <f t="shared" si="4"/>
        <v>36</v>
      </c>
      <c r="B53" s="42" t="s">
        <v>303</v>
      </c>
      <c r="C53" s="139">
        <v>870</v>
      </c>
      <c r="D53" s="139" t="s">
        <v>159</v>
      </c>
      <c r="E53" s="121">
        <v>0</v>
      </c>
      <c r="F53" s="121">
        <v>2426</v>
      </c>
      <c r="G53" s="121">
        <v>1928.48</v>
      </c>
      <c r="H53" s="121">
        <v>0</v>
      </c>
      <c r="I53" s="121">
        <v>1094.7299999999998</v>
      </c>
      <c r="J53" s="121">
        <v>761.25</v>
      </c>
      <c r="K53" s="121">
        <v>772.17</v>
      </c>
      <c r="L53" s="121">
        <v>244.42</v>
      </c>
      <c r="M53" s="121">
        <v>199.98</v>
      </c>
      <c r="N53" s="121">
        <v>21.16</v>
      </c>
      <c r="O53" s="121">
        <v>0</v>
      </c>
      <c r="P53" s="121">
        <v>2186.86</v>
      </c>
      <c r="Q53" s="45">
        <f t="shared" si="3"/>
        <v>9635.0499999999993</v>
      </c>
      <c r="R53" s="45"/>
      <c r="T53" s="251"/>
      <c r="U53" s="47"/>
      <c r="V53" s="47"/>
    </row>
    <row r="54" spans="1:22" ht="12.6" customHeight="1" x14ac:dyDescent="0.2">
      <c r="A54" s="139">
        <f t="shared" si="4"/>
        <v>37</v>
      </c>
      <c r="B54" s="42" t="s">
        <v>304</v>
      </c>
      <c r="C54" s="139">
        <v>870</v>
      </c>
      <c r="D54" s="139" t="s">
        <v>159</v>
      </c>
      <c r="E54" s="121">
        <v>0</v>
      </c>
      <c r="F54" s="121">
        <v>0</v>
      </c>
      <c r="G54" s="121">
        <v>427.89001000000013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18.11</v>
      </c>
      <c r="N54" s="121">
        <v>0</v>
      </c>
      <c r="O54" s="121">
        <v>0</v>
      </c>
      <c r="P54" s="121">
        <v>0</v>
      </c>
      <c r="Q54" s="45">
        <f t="shared" si="3"/>
        <v>446.00001000000015</v>
      </c>
      <c r="R54" s="45"/>
      <c r="T54" s="251"/>
    </row>
    <row r="55" spans="1:22" ht="12.6" customHeight="1" x14ac:dyDescent="0.2">
      <c r="A55" s="139">
        <f t="shared" si="4"/>
        <v>38</v>
      </c>
      <c r="B55" s="42" t="s">
        <v>305</v>
      </c>
      <c r="C55" s="139">
        <v>870</v>
      </c>
      <c r="D55" s="139" t="s">
        <v>159</v>
      </c>
      <c r="E55" s="121">
        <v>635.91</v>
      </c>
      <c r="F55" s="121">
        <v>0</v>
      </c>
      <c r="G55" s="121">
        <v>938.49996999999996</v>
      </c>
      <c r="H55" s="121">
        <v>0</v>
      </c>
      <c r="I55" s="121">
        <v>663.73</v>
      </c>
      <c r="J55" s="121">
        <v>447.02003999999999</v>
      </c>
      <c r="K55" s="121">
        <v>676.73</v>
      </c>
      <c r="L55" s="121">
        <v>363.18000999999998</v>
      </c>
      <c r="M55" s="121">
        <v>222.32</v>
      </c>
      <c r="N55" s="121">
        <v>51.07</v>
      </c>
      <c r="O55" s="121">
        <v>0</v>
      </c>
      <c r="P55" s="121">
        <v>0</v>
      </c>
      <c r="Q55" s="45">
        <f t="shared" si="3"/>
        <v>3998.4600200000004</v>
      </c>
      <c r="R55" s="45"/>
      <c r="T55" s="251"/>
    </row>
    <row r="56" spans="1:22" x14ac:dyDescent="0.2">
      <c r="A56" s="139">
        <f t="shared" si="4"/>
        <v>39</v>
      </c>
      <c r="B56" s="42" t="s">
        <v>306</v>
      </c>
      <c r="C56" s="139">
        <v>870</v>
      </c>
      <c r="D56" s="139" t="s">
        <v>159</v>
      </c>
      <c r="E56" s="121">
        <v>0</v>
      </c>
      <c r="F56" s="121">
        <v>0</v>
      </c>
      <c r="G56" s="121">
        <v>56.47</v>
      </c>
      <c r="H56" s="121">
        <v>180.84</v>
      </c>
      <c r="I56" s="121">
        <v>0</v>
      </c>
      <c r="J56" s="121">
        <v>0</v>
      </c>
      <c r="K56" s="121">
        <v>103.22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45">
        <f t="shared" si="3"/>
        <v>340.53</v>
      </c>
      <c r="R56" s="45"/>
      <c r="T56" s="251"/>
    </row>
    <row r="57" spans="1:22" x14ac:dyDescent="0.2">
      <c r="A57" s="139">
        <f t="shared" si="4"/>
        <v>40</v>
      </c>
      <c r="B57" s="42" t="s">
        <v>35</v>
      </c>
      <c r="C57" s="139">
        <v>870</v>
      </c>
      <c r="D57" s="139" t="s">
        <v>159</v>
      </c>
      <c r="E57" s="121">
        <v>8663.24</v>
      </c>
      <c r="F57" s="121">
        <v>-11778.02</v>
      </c>
      <c r="G57" s="121">
        <v>3169.5799999999995</v>
      </c>
      <c r="H57" s="121">
        <v>-1826.42</v>
      </c>
      <c r="I57" s="121">
        <v>-3025.5499999999997</v>
      </c>
      <c r="J57" s="121">
        <v>1262.22</v>
      </c>
      <c r="K57" s="121">
        <v>-4933.0400000000009</v>
      </c>
      <c r="L57" s="121">
        <v>-571.49</v>
      </c>
      <c r="M57" s="121">
        <v>719.12000000000012</v>
      </c>
      <c r="N57" s="121">
        <v>97.809999999999974</v>
      </c>
      <c r="O57" s="121">
        <v>115.13</v>
      </c>
      <c r="P57" s="121">
        <v>642.12999999999988</v>
      </c>
      <c r="Q57" s="45">
        <f t="shared" si="3"/>
        <v>-7465.2900000000009</v>
      </c>
      <c r="R57" s="45"/>
      <c r="T57" s="251"/>
    </row>
    <row r="58" spans="1:22" x14ac:dyDescent="0.2">
      <c r="A58" s="139">
        <f t="shared" si="4"/>
        <v>41</v>
      </c>
      <c r="B58" s="172" t="s">
        <v>641</v>
      </c>
      <c r="E58" s="204">
        <f t="shared" ref="E58:Q58" si="5">SUM(E33:E57)</f>
        <v>16079.47</v>
      </c>
      <c r="F58" s="204">
        <f t="shared" si="5"/>
        <v>11086.34</v>
      </c>
      <c r="G58" s="204">
        <f t="shared" si="5"/>
        <v>26166.589969999997</v>
      </c>
      <c r="H58" s="204">
        <f t="shared" si="5"/>
        <v>11856.769999999999</v>
      </c>
      <c r="I58" s="204">
        <f t="shared" si="5"/>
        <v>1382.150000000001</v>
      </c>
      <c r="J58" s="204">
        <f t="shared" si="5"/>
        <v>5847.8400200000005</v>
      </c>
      <c r="K58" s="204">
        <f t="shared" si="5"/>
        <v>-3248.1600000000008</v>
      </c>
      <c r="L58" s="204">
        <f t="shared" si="5"/>
        <v>114.74000999999998</v>
      </c>
      <c r="M58" s="204">
        <f t="shared" si="5"/>
        <v>1184.98</v>
      </c>
      <c r="N58" s="204">
        <f t="shared" si="5"/>
        <v>385.24</v>
      </c>
      <c r="O58" s="204">
        <f t="shared" si="5"/>
        <v>1625.7799899999995</v>
      </c>
      <c r="P58" s="204">
        <f t="shared" si="5"/>
        <v>3297.76</v>
      </c>
      <c r="Q58" s="204">
        <f t="shared" si="5"/>
        <v>75779.499989999982</v>
      </c>
      <c r="R58" s="45"/>
      <c r="T58" s="252"/>
    </row>
    <row r="59" spans="1:22" x14ac:dyDescent="0.2">
      <c r="A59" s="247"/>
      <c r="B59" s="248"/>
      <c r="C59" s="247"/>
      <c r="D59" s="247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222"/>
      <c r="R59" s="222"/>
      <c r="S59" s="249"/>
      <c r="T59" s="250"/>
      <c r="U59" s="47"/>
      <c r="V59" s="47"/>
    </row>
    <row r="60" spans="1:22" ht="12.6" customHeight="1" x14ac:dyDescent="0.2">
      <c r="A60" s="139"/>
      <c r="B60" s="171" t="s">
        <v>124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45"/>
      <c r="R60" s="45"/>
      <c r="T60" s="251"/>
    </row>
    <row r="61" spans="1:22" ht="12.6" customHeight="1" x14ac:dyDescent="0.2">
      <c r="A61" s="139">
        <f>A58+1</f>
        <v>42</v>
      </c>
      <c r="B61" s="42" t="s">
        <v>307</v>
      </c>
      <c r="C61" s="139">
        <v>874</v>
      </c>
      <c r="D61" s="139" t="s">
        <v>159</v>
      </c>
      <c r="E61" s="121">
        <v>58.309989999999999</v>
      </c>
      <c r="F61" s="121">
        <v>20.94</v>
      </c>
      <c r="G61" s="121">
        <v>155.65000000000003</v>
      </c>
      <c r="H61" s="121">
        <v>17.68</v>
      </c>
      <c r="I61" s="121">
        <v>4.6399999999999997</v>
      </c>
      <c r="J61" s="121">
        <v>4.16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45">
        <f t="shared" ref="Q61:Q62" si="6">SUM(E61:P61)</f>
        <v>261.37999000000008</v>
      </c>
      <c r="R61" s="45"/>
      <c r="T61" s="251"/>
    </row>
    <row r="62" spans="1:22" x14ac:dyDescent="0.2">
      <c r="A62" s="139">
        <f>A61+1</f>
        <v>43</v>
      </c>
      <c r="B62" s="42" t="s">
        <v>35</v>
      </c>
      <c r="C62" s="139">
        <v>874</v>
      </c>
      <c r="D62" s="139" t="s">
        <v>159</v>
      </c>
      <c r="E62" s="121">
        <v>-19.720000000000002</v>
      </c>
      <c r="F62" s="121">
        <v>4.7</v>
      </c>
      <c r="G62" s="121">
        <v>15.7</v>
      </c>
      <c r="H62" s="121">
        <v>-0.74000000000000377</v>
      </c>
      <c r="I62" s="121">
        <v>19.910000000000004</v>
      </c>
      <c r="J62" s="121">
        <v>24.100000000000005</v>
      </c>
      <c r="K62" s="121">
        <v>17.350000000000001</v>
      </c>
      <c r="L62" s="121">
        <v>39.67</v>
      </c>
      <c r="M62" s="121">
        <v>36.090000000000003</v>
      </c>
      <c r="N62" s="121">
        <v>19.11</v>
      </c>
      <c r="O62" s="121">
        <v>17.77</v>
      </c>
      <c r="P62" s="121">
        <v>22.810000000000002</v>
      </c>
      <c r="Q62" s="45">
        <f t="shared" si="6"/>
        <v>196.75000000000003</v>
      </c>
      <c r="R62" s="45"/>
      <c r="T62" s="251"/>
    </row>
    <row r="63" spans="1:22" x14ac:dyDescent="0.2">
      <c r="A63" s="139">
        <f>A62+1</f>
        <v>44</v>
      </c>
      <c r="B63" s="172" t="s">
        <v>125</v>
      </c>
      <c r="E63" s="204">
        <f>SUM(E61:E62)</f>
        <v>38.58999</v>
      </c>
      <c r="F63" s="204">
        <f>SUM(F61:F62)</f>
        <v>25.64</v>
      </c>
      <c r="G63" s="204">
        <f>SUM(G61:G62)</f>
        <v>171.35000000000002</v>
      </c>
      <c r="H63" s="204">
        <f t="shared" ref="H63:P63" si="7">SUM(H61:H62)</f>
        <v>16.939999999999998</v>
      </c>
      <c r="I63" s="204">
        <f t="shared" si="7"/>
        <v>24.550000000000004</v>
      </c>
      <c r="J63" s="204">
        <f t="shared" si="7"/>
        <v>28.260000000000005</v>
      </c>
      <c r="K63" s="204">
        <f t="shared" si="7"/>
        <v>17.350000000000001</v>
      </c>
      <c r="L63" s="204">
        <f t="shared" si="7"/>
        <v>39.67</v>
      </c>
      <c r="M63" s="204">
        <f t="shared" si="7"/>
        <v>36.090000000000003</v>
      </c>
      <c r="N63" s="204">
        <f t="shared" si="7"/>
        <v>19.11</v>
      </c>
      <c r="O63" s="204">
        <f t="shared" si="7"/>
        <v>17.77</v>
      </c>
      <c r="P63" s="204">
        <f t="shared" si="7"/>
        <v>22.810000000000002</v>
      </c>
      <c r="Q63" s="204">
        <f>SUM(Q61:Q62)</f>
        <v>458.12999000000013</v>
      </c>
      <c r="R63" s="45"/>
      <c r="T63" s="252"/>
    </row>
    <row r="64" spans="1:22" x14ac:dyDescent="0.2">
      <c r="A64" s="247"/>
      <c r="B64" s="248"/>
      <c r="C64" s="247"/>
      <c r="D64" s="247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222"/>
      <c r="R64" s="222"/>
      <c r="S64" s="249"/>
      <c r="T64" s="250"/>
    </row>
    <row r="65" spans="1:20" x14ac:dyDescent="0.2">
      <c r="A65" s="139"/>
      <c r="B65" s="171" t="s">
        <v>126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45"/>
      <c r="R65" s="45"/>
      <c r="T65" s="251"/>
    </row>
    <row r="66" spans="1:20" ht="12.6" customHeight="1" x14ac:dyDescent="0.2">
      <c r="A66" s="139">
        <f>A63+1</f>
        <v>45</v>
      </c>
      <c r="B66" s="42" t="s">
        <v>307</v>
      </c>
      <c r="C66" s="139">
        <v>878</v>
      </c>
      <c r="D66" s="139" t="s">
        <v>159</v>
      </c>
      <c r="E66" s="121">
        <v>53.000010000000003</v>
      </c>
      <c r="F66" s="121">
        <v>19.03</v>
      </c>
      <c r="G66" s="121">
        <v>141.50002000000003</v>
      </c>
      <c r="H66" s="121">
        <v>16.07</v>
      </c>
      <c r="I66" s="121">
        <v>4.22</v>
      </c>
      <c r="J66" s="121">
        <v>3.78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45">
        <f t="shared" ref="Q66:Q67" si="8">SUM(E66:P66)</f>
        <v>237.60003000000003</v>
      </c>
      <c r="R66" s="45"/>
      <c r="T66" s="251"/>
    </row>
    <row r="67" spans="1:20" ht="12.6" customHeight="1" x14ac:dyDescent="0.2">
      <c r="A67" s="139">
        <f>A66+1</f>
        <v>46</v>
      </c>
      <c r="B67" s="42" t="s">
        <v>35</v>
      </c>
      <c r="C67" s="139">
        <v>878</v>
      </c>
      <c r="D67" s="139" t="s">
        <v>159</v>
      </c>
      <c r="E67" s="121">
        <v>-17.93</v>
      </c>
      <c r="F67" s="121">
        <v>4.2699999999999996</v>
      </c>
      <c r="G67" s="121">
        <v>14.280000000000001</v>
      </c>
      <c r="H67" s="121">
        <v>-0.66000000000000014</v>
      </c>
      <c r="I67" s="121">
        <v>18.100000000000001</v>
      </c>
      <c r="J67" s="121">
        <v>21.91</v>
      </c>
      <c r="K67" s="121">
        <v>15.780000000000001</v>
      </c>
      <c r="L67" s="121">
        <v>36.06</v>
      </c>
      <c r="M67" s="121">
        <v>32.809999999999995</v>
      </c>
      <c r="N67" s="121">
        <v>17.38</v>
      </c>
      <c r="O67" s="121">
        <v>16.16</v>
      </c>
      <c r="P67" s="121">
        <v>20.74</v>
      </c>
      <c r="Q67" s="45">
        <f t="shared" si="8"/>
        <v>178.9</v>
      </c>
      <c r="R67" s="45"/>
      <c r="T67" s="251"/>
    </row>
    <row r="68" spans="1:20" x14ac:dyDescent="0.2">
      <c r="A68" s="139">
        <f>A67+1</f>
        <v>47</v>
      </c>
      <c r="B68" s="172" t="s">
        <v>127</v>
      </c>
      <c r="E68" s="204">
        <f>SUM(E66:E67)</f>
        <v>35.070010000000003</v>
      </c>
      <c r="F68" s="204">
        <f>SUM(F66:F67)</f>
        <v>23.3</v>
      </c>
      <c r="G68" s="204">
        <f>SUM(G66:G67)</f>
        <v>155.78002000000004</v>
      </c>
      <c r="H68" s="204">
        <f t="shared" ref="H68:P68" si="9">SUM(H66:H67)</f>
        <v>15.41</v>
      </c>
      <c r="I68" s="204">
        <f t="shared" si="9"/>
        <v>22.32</v>
      </c>
      <c r="J68" s="204">
        <f t="shared" si="9"/>
        <v>25.69</v>
      </c>
      <c r="K68" s="204">
        <f t="shared" si="9"/>
        <v>15.780000000000001</v>
      </c>
      <c r="L68" s="204">
        <f t="shared" si="9"/>
        <v>36.06</v>
      </c>
      <c r="M68" s="204">
        <f t="shared" si="9"/>
        <v>32.809999999999995</v>
      </c>
      <c r="N68" s="204">
        <f t="shared" si="9"/>
        <v>17.38</v>
      </c>
      <c r="O68" s="204">
        <f t="shared" si="9"/>
        <v>16.16</v>
      </c>
      <c r="P68" s="204">
        <f t="shared" si="9"/>
        <v>20.74</v>
      </c>
      <c r="Q68" s="204">
        <f>SUM(Q66:Q67)</f>
        <v>416.50003000000004</v>
      </c>
      <c r="R68" s="45"/>
      <c r="T68" s="252"/>
    </row>
    <row r="69" spans="1:20" x14ac:dyDescent="0.2">
      <c r="A69" s="139"/>
      <c r="B69" s="172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T69" s="252"/>
    </row>
    <row r="70" spans="1:20" x14ac:dyDescent="0.2">
      <c r="A70" s="139"/>
      <c r="B70" s="171" t="s">
        <v>242</v>
      </c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45"/>
      <c r="R70" s="45"/>
      <c r="T70" s="251"/>
    </row>
    <row r="71" spans="1:20" x14ac:dyDescent="0.2">
      <c r="A71" s="139">
        <f>A68+1</f>
        <v>48</v>
      </c>
      <c r="B71" s="42" t="s">
        <v>307</v>
      </c>
      <c r="C71" s="139">
        <v>879</v>
      </c>
      <c r="D71" s="139" t="s">
        <v>159</v>
      </c>
      <c r="E71" s="121">
        <v>53.000010000000003</v>
      </c>
      <c r="F71" s="121">
        <v>19.03</v>
      </c>
      <c r="G71" s="121">
        <v>141.50002000000001</v>
      </c>
      <c r="H71" s="121">
        <v>16.07</v>
      </c>
      <c r="I71" s="121">
        <v>4.22</v>
      </c>
      <c r="J71" s="121">
        <v>3.78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45">
        <f t="shared" ref="Q71:Q72" si="10">SUM(E71:P71)</f>
        <v>237.60003</v>
      </c>
      <c r="R71" s="45"/>
      <c r="T71" s="251"/>
    </row>
    <row r="72" spans="1:20" ht="12.6" customHeight="1" x14ac:dyDescent="0.2">
      <c r="A72" s="139">
        <f>A71+1</f>
        <v>49</v>
      </c>
      <c r="B72" s="42" t="s">
        <v>35</v>
      </c>
      <c r="C72" s="139">
        <v>879</v>
      </c>
      <c r="D72" s="139" t="s">
        <v>159</v>
      </c>
      <c r="E72" s="121">
        <v>-17.93</v>
      </c>
      <c r="F72" s="121">
        <v>4.2699999999999996</v>
      </c>
      <c r="G72" s="121">
        <v>14.280000000000001</v>
      </c>
      <c r="H72" s="121">
        <v>-0.66000000000000014</v>
      </c>
      <c r="I72" s="121">
        <v>18.100000000000001</v>
      </c>
      <c r="J72" s="121">
        <v>21.91</v>
      </c>
      <c r="K72" s="121">
        <v>15.780000000000001</v>
      </c>
      <c r="L72" s="121">
        <v>36.06</v>
      </c>
      <c r="M72" s="121">
        <v>32.81</v>
      </c>
      <c r="N72" s="121">
        <v>17.379999999999995</v>
      </c>
      <c r="O72" s="121">
        <v>16.16</v>
      </c>
      <c r="P72" s="121">
        <v>20.74</v>
      </c>
      <c r="Q72" s="45">
        <f t="shared" si="10"/>
        <v>178.9</v>
      </c>
      <c r="R72" s="45"/>
      <c r="T72" s="251"/>
    </row>
    <row r="73" spans="1:20" ht="12.6" customHeight="1" x14ac:dyDescent="0.2">
      <c r="A73" s="139">
        <f>A72+1</f>
        <v>50</v>
      </c>
      <c r="B73" s="172" t="s">
        <v>243</v>
      </c>
      <c r="E73" s="204">
        <f>SUM(E71:E72)</f>
        <v>35.070010000000003</v>
      </c>
      <c r="F73" s="204">
        <f>SUM(F71:F72)</f>
        <v>23.3</v>
      </c>
      <c r="G73" s="204">
        <f>SUM(G71:G72)</f>
        <v>155.78002000000001</v>
      </c>
      <c r="H73" s="204">
        <f t="shared" ref="H73:P73" si="11">SUM(H71:H72)</f>
        <v>15.41</v>
      </c>
      <c r="I73" s="204">
        <f t="shared" si="11"/>
        <v>22.32</v>
      </c>
      <c r="J73" s="204">
        <f t="shared" si="11"/>
        <v>25.69</v>
      </c>
      <c r="K73" s="204">
        <f t="shared" si="11"/>
        <v>15.780000000000001</v>
      </c>
      <c r="L73" s="204">
        <f t="shared" si="11"/>
        <v>36.06</v>
      </c>
      <c r="M73" s="204">
        <f t="shared" si="11"/>
        <v>32.81</v>
      </c>
      <c r="N73" s="204">
        <f t="shared" si="11"/>
        <v>17.379999999999995</v>
      </c>
      <c r="O73" s="204">
        <f t="shared" si="11"/>
        <v>16.16</v>
      </c>
      <c r="P73" s="204">
        <f t="shared" si="11"/>
        <v>20.74</v>
      </c>
      <c r="Q73" s="204">
        <f>SUM(Q71:Q72)</f>
        <v>416.50003000000004</v>
      </c>
      <c r="R73" s="45"/>
      <c r="T73" s="252"/>
    </row>
    <row r="74" spans="1:20" ht="12.6" customHeight="1" x14ac:dyDescent="0.2">
      <c r="A74" s="139"/>
      <c r="B74" s="172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T74" s="252"/>
    </row>
    <row r="75" spans="1:20" x14ac:dyDescent="0.2">
      <c r="A75" s="139"/>
      <c r="B75" s="171" t="s">
        <v>648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45"/>
      <c r="R75" s="45"/>
      <c r="T75" s="251"/>
    </row>
    <row r="76" spans="1:20" x14ac:dyDescent="0.2">
      <c r="A76" s="139">
        <f>A73+1</f>
        <v>51</v>
      </c>
      <c r="B76" s="42" t="s">
        <v>307</v>
      </c>
      <c r="C76" s="139">
        <v>880</v>
      </c>
      <c r="D76" s="139" t="s">
        <v>159</v>
      </c>
      <c r="E76" s="121">
        <v>15.9</v>
      </c>
      <c r="F76" s="121">
        <v>5.71</v>
      </c>
      <c r="G76" s="121">
        <v>42.459979999999995</v>
      </c>
      <c r="H76" s="121">
        <v>4.82</v>
      </c>
      <c r="I76" s="121">
        <v>1.27</v>
      </c>
      <c r="J76" s="121">
        <v>1.1299999999999999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45">
        <f t="shared" ref="Q76:Q78" si="12">SUM(E76:P76)</f>
        <v>71.289979999999971</v>
      </c>
      <c r="R76" s="45"/>
      <c r="T76" s="251"/>
    </row>
    <row r="77" spans="1:20" x14ac:dyDescent="0.2">
      <c r="A77" s="139">
        <f>+A76+1</f>
        <v>52</v>
      </c>
      <c r="B77" s="42" t="s">
        <v>308</v>
      </c>
      <c r="C77" s="139">
        <v>880</v>
      </c>
      <c r="D77" s="139" t="s">
        <v>159</v>
      </c>
      <c r="E77" s="121">
        <v>72.06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45">
        <f t="shared" si="12"/>
        <v>72.06</v>
      </c>
      <c r="R77" s="45"/>
      <c r="T77" s="251"/>
    </row>
    <row r="78" spans="1:20" x14ac:dyDescent="0.2">
      <c r="A78" s="139">
        <f t="shared" ref="A78:A79" si="13">A77+1</f>
        <v>53</v>
      </c>
      <c r="B78" s="42" t="s">
        <v>35</v>
      </c>
      <c r="C78" s="139">
        <v>880</v>
      </c>
      <c r="D78" s="139" t="s">
        <v>159</v>
      </c>
      <c r="E78" s="121">
        <v>-5.38</v>
      </c>
      <c r="F78" s="121">
        <v>1.28</v>
      </c>
      <c r="G78" s="121">
        <v>4.29</v>
      </c>
      <c r="H78" s="121">
        <v>-0.20000000000000018</v>
      </c>
      <c r="I78" s="121">
        <v>5.43</v>
      </c>
      <c r="J78" s="121">
        <v>6.57</v>
      </c>
      <c r="K78" s="121">
        <v>4.7300000000000004</v>
      </c>
      <c r="L78" s="121">
        <v>10.82</v>
      </c>
      <c r="M78" s="121">
        <v>9.84</v>
      </c>
      <c r="N78" s="121">
        <v>5.2200000000000006</v>
      </c>
      <c r="O78" s="121">
        <v>4.8500000000000005</v>
      </c>
      <c r="P78" s="121">
        <v>6.22</v>
      </c>
      <c r="Q78" s="45">
        <f t="shared" si="12"/>
        <v>53.669999999999995</v>
      </c>
      <c r="R78" s="45"/>
      <c r="T78" s="251"/>
    </row>
    <row r="79" spans="1:20" ht="12.6" customHeight="1" x14ac:dyDescent="0.2">
      <c r="A79" s="139">
        <f t="shared" si="13"/>
        <v>54</v>
      </c>
      <c r="B79" s="172" t="s">
        <v>647</v>
      </c>
      <c r="E79" s="204">
        <f>SUM(E76:E78)</f>
        <v>82.580000000000013</v>
      </c>
      <c r="F79" s="204">
        <f>SUM(F76:F78)</f>
        <v>6.99</v>
      </c>
      <c r="G79" s="204">
        <f>SUM(G76:G78)</f>
        <v>46.749979999999994</v>
      </c>
      <c r="H79" s="204">
        <f t="shared" ref="H79:P79" si="14">SUM(H76:H78)</f>
        <v>4.62</v>
      </c>
      <c r="I79" s="204">
        <f t="shared" si="14"/>
        <v>6.6999999999999993</v>
      </c>
      <c r="J79" s="204">
        <f t="shared" si="14"/>
        <v>7.7</v>
      </c>
      <c r="K79" s="204">
        <f t="shared" si="14"/>
        <v>4.7300000000000004</v>
      </c>
      <c r="L79" s="204">
        <f t="shared" si="14"/>
        <v>10.82</v>
      </c>
      <c r="M79" s="204">
        <f t="shared" si="14"/>
        <v>9.84</v>
      </c>
      <c r="N79" s="204">
        <f t="shared" si="14"/>
        <v>5.2200000000000006</v>
      </c>
      <c r="O79" s="204">
        <f t="shared" si="14"/>
        <v>4.8500000000000005</v>
      </c>
      <c r="P79" s="204">
        <f t="shared" si="14"/>
        <v>6.22</v>
      </c>
      <c r="Q79" s="204">
        <f>SUM(Q76:Q78)</f>
        <v>197.01997999999995</v>
      </c>
      <c r="R79" s="45"/>
      <c r="T79" s="252"/>
    </row>
    <row r="80" spans="1:20" ht="12.6" customHeight="1" x14ac:dyDescent="0.2">
      <c r="A80" s="139"/>
      <c r="B80" s="172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T80" s="252"/>
    </row>
    <row r="81" spans="1:20" ht="12.6" customHeight="1" x14ac:dyDescent="0.2">
      <c r="A81" s="139"/>
      <c r="B81" s="171" t="s">
        <v>247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45"/>
      <c r="R81" s="45"/>
      <c r="T81" s="251"/>
    </row>
    <row r="82" spans="1:20" x14ac:dyDescent="0.2">
      <c r="A82" s="139">
        <f>A79+1</f>
        <v>55</v>
      </c>
      <c r="B82" s="42" t="s">
        <v>307</v>
      </c>
      <c r="C82" s="139">
        <v>887</v>
      </c>
      <c r="D82" s="139" t="s">
        <v>159</v>
      </c>
      <c r="E82" s="121">
        <v>53.000010000000003</v>
      </c>
      <c r="F82" s="121">
        <v>19.03</v>
      </c>
      <c r="G82" s="121">
        <v>141.50002000000001</v>
      </c>
      <c r="H82" s="121">
        <v>16.07</v>
      </c>
      <c r="I82" s="121">
        <v>4.22</v>
      </c>
      <c r="J82" s="121">
        <v>3.78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45">
        <f t="shared" ref="Q82:Q83" si="15">SUM(E82:P82)</f>
        <v>237.60003</v>
      </c>
      <c r="R82" s="45"/>
      <c r="T82" s="251"/>
    </row>
    <row r="83" spans="1:20" x14ac:dyDescent="0.2">
      <c r="A83" s="139">
        <f>A82+1</f>
        <v>56</v>
      </c>
      <c r="B83" s="42" t="s">
        <v>35</v>
      </c>
      <c r="C83" s="139">
        <v>887</v>
      </c>
      <c r="D83" s="139" t="s">
        <v>159</v>
      </c>
      <c r="E83" s="121">
        <v>-17.93</v>
      </c>
      <c r="F83" s="121">
        <v>4.2699999999999996</v>
      </c>
      <c r="G83" s="121">
        <v>14.280000000000001</v>
      </c>
      <c r="H83" s="121">
        <v>-0.65999999999999659</v>
      </c>
      <c r="I83" s="121">
        <v>18.100000000000001</v>
      </c>
      <c r="J83" s="121">
        <v>21.910000000000004</v>
      </c>
      <c r="K83" s="121">
        <v>15.780000000000001</v>
      </c>
      <c r="L83" s="121">
        <v>36.06</v>
      </c>
      <c r="M83" s="121">
        <v>32.81</v>
      </c>
      <c r="N83" s="121">
        <v>-9176.33</v>
      </c>
      <c r="O83" s="121">
        <v>16.16</v>
      </c>
      <c r="P83" s="121">
        <v>20.74</v>
      </c>
      <c r="Q83" s="45">
        <f t="shared" si="15"/>
        <v>-9014.81</v>
      </c>
      <c r="R83" s="45"/>
      <c r="T83" s="251"/>
    </row>
    <row r="84" spans="1:20" x14ac:dyDescent="0.2">
      <c r="A84" s="139">
        <f>A83+1</f>
        <v>57</v>
      </c>
      <c r="B84" s="172" t="s">
        <v>248</v>
      </c>
      <c r="E84" s="204">
        <f t="shared" ref="E84:Q84" si="16">SUM(E82:E83)</f>
        <v>35.070010000000003</v>
      </c>
      <c r="F84" s="204">
        <f t="shared" si="16"/>
        <v>23.3</v>
      </c>
      <c r="G84" s="204">
        <f t="shared" si="16"/>
        <v>155.78002000000001</v>
      </c>
      <c r="H84" s="204">
        <f t="shared" si="16"/>
        <v>15.410000000000004</v>
      </c>
      <c r="I84" s="204">
        <f t="shared" si="16"/>
        <v>22.32</v>
      </c>
      <c r="J84" s="204">
        <f t="shared" si="16"/>
        <v>25.690000000000005</v>
      </c>
      <c r="K84" s="204">
        <f t="shared" si="16"/>
        <v>15.780000000000001</v>
      </c>
      <c r="L84" s="204">
        <f t="shared" si="16"/>
        <v>36.06</v>
      </c>
      <c r="M84" s="204">
        <f t="shared" si="16"/>
        <v>32.81</v>
      </c>
      <c r="N84" s="204">
        <f t="shared" si="16"/>
        <v>-9176.33</v>
      </c>
      <c r="O84" s="204">
        <f t="shared" si="16"/>
        <v>16.16</v>
      </c>
      <c r="P84" s="204">
        <f t="shared" si="16"/>
        <v>20.74</v>
      </c>
      <c r="Q84" s="204">
        <f t="shared" si="16"/>
        <v>-8777.2099699999999</v>
      </c>
      <c r="R84" s="45"/>
      <c r="T84" s="252"/>
    </row>
    <row r="85" spans="1:20" x14ac:dyDescent="0.2">
      <c r="A85" s="139"/>
      <c r="B85" s="172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T85" s="252"/>
    </row>
    <row r="86" spans="1:20" ht="12.6" customHeight="1" x14ac:dyDescent="0.2">
      <c r="A86" s="139"/>
      <c r="B86" s="171" t="s">
        <v>251</v>
      </c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45"/>
      <c r="R86" s="45"/>
      <c r="T86" s="251"/>
    </row>
    <row r="87" spans="1:20" ht="12.6" customHeight="1" x14ac:dyDescent="0.2">
      <c r="A87" s="139">
        <f>A84+1</f>
        <v>58</v>
      </c>
      <c r="B87" s="42" t="s">
        <v>307</v>
      </c>
      <c r="C87" s="139">
        <v>892</v>
      </c>
      <c r="D87" s="139" t="s">
        <v>159</v>
      </c>
      <c r="E87" s="121">
        <v>15.9</v>
      </c>
      <c r="F87" s="121">
        <v>5.7100000000000009</v>
      </c>
      <c r="G87" s="121">
        <v>42.459979999999987</v>
      </c>
      <c r="H87" s="121">
        <v>4.82</v>
      </c>
      <c r="I87" s="121">
        <v>1.27</v>
      </c>
      <c r="J87" s="121">
        <v>1.1299999999999999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>
        <v>0</v>
      </c>
      <c r="Q87" s="45">
        <f t="shared" ref="Q87:Q90" si="17">SUM(E87:P87)</f>
        <v>71.289979999999971</v>
      </c>
      <c r="R87" s="45"/>
      <c r="T87" s="251"/>
    </row>
    <row r="88" spans="1:20" ht="12.6" customHeight="1" x14ac:dyDescent="0.2">
      <c r="A88" s="139">
        <f>A87+1</f>
        <v>59</v>
      </c>
      <c r="B88" s="42" t="s">
        <v>298</v>
      </c>
      <c r="C88" s="139">
        <v>892</v>
      </c>
      <c r="D88" s="139" t="s">
        <v>159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34.65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45">
        <f t="shared" si="17"/>
        <v>34.65</v>
      </c>
      <c r="R88" s="45"/>
      <c r="T88" s="251"/>
    </row>
    <row r="89" spans="1:20" ht="12.6" customHeight="1" x14ac:dyDescent="0.2">
      <c r="A89" s="139">
        <f>A88+1</f>
        <v>60</v>
      </c>
      <c r="B89" s="42" t="s">
        <v>309</v>
      </c>
      <c r="C89" s="139">
        <v>892</v>
      </c>
      <c r="D89" s="139" t="s">
        <v>159</v>
      </c>
      <c r="E89" s="121">
        <v>0</v>
      </c>
      <c r="F89" s="121">
        <v>0</v>
      </c>
      <c r="G89" s="121">
        <v>63.07</v>
      </c>
      <c r="H89" s="121">
        <v>484.00000999999997</v>
      </c>
      <c r="I89" s="121">
        <v>502.96000000000004</v>
      </c>
      <c r="J89" s="121">
        <v>512.80999999999995</v>
      </c>
      <c r="K89" s="121">
        <v>8864.4299999999985</v>
      </c>
      <c r="L89" s="121">
        <v>1882.45</v>
      </c>
      <c r="M89" s="121">
        <v>2071.1799999999998</v>
      </c>
      <c r="N89" s="121">
        <v>1408.8</v>
      </c>
      <c r="O89" s="121">
        <v>516.53</v>
      </c>
      <c r="P89" s="121">
        <v>2016.9</v>
      </c>
      <c r="Q89" s="45">
        <f t="shared" si="17"/>
        <v>18323.130010000001</v>
      </c>
      <c r="R89" s="45"/>
      <c r="T89" s="251"/>
    </row>
    <row r="90" spans="1:20" x14ac:dyDescent="0.2">
      <c r="A90" s="139">
        <f t="shared" ref="A90:A91" si="18">A89+1</f>
        <v>61</v>
      </c>
      <c r="B90" s="42" t="s">
        <v>35</v>
      </c>
      <c r="C90" s="139">
        <v>892</v>
      </c>
      <c r="D90" s="139" t="s">
        <v>159</v>
      </c>
      <c r="E90" s="121">
        <v>-5.38</v>
      </c>
      <c r="F90" s="121">
        <v>1.28</v>
      </c>
      <c r="G90" s="121">
        <v>4.29</v>
      </c>
      <c r="H90" s="121">
        <v>-0.20000000000000018</v>
      </c>
      <c r="I90" s="121">
        <v>5.4299999999999988</v>
      </c>
      <c r="J90" s="121">
        <v>6.57</v>
      </c>
      <c r="K90" s="121">
        <v>4.7300000000000004</v>
      </c>
      <c r="L90" s="121">
        <v>10.82</v>
      </c>
      <c r="M90" s="121">
        <v>9.84</v>
      </c>
      <c r="N90" s="121">
        <v>5.2200000000000006</v>
      </c>
      <c r="O90" s="121">
        <v>4.8500000000000005</v>
      </c>
      <c r="P90" s="121">
        <v>6.22</v>
      </c>
      <c r="Q90" s="45">
        <f t="shared" si="17"/>
        <v>53.669999999999995</v>
      </c>
      <c r="R90" s="45"/>
      <c r="T90" s="251"/>
    </row>
    <row r="91" spans="1:20" x14ac:dyDescent="0.2">
      <c r="A91" s="139">
        <f t="shared" si="18"/>
        <v>62</v>
      </c>
      <c r="B91" s="172" t="s">
        <v>252</v>
      </c>
      <c r="E91" s="204">
        <f>SUM(E87:E90)</f>
        <v>10.52</v>
      </c>
      <c r="F91" s="204">
        <f>SUM(F87:F90)</f>
        <v>6.9900000000000011</v>
      </c>
      <c r="G91" s="204">
        <f>SUM(G87:G90)</f>
        <v>109.81998</v>
      </c>
      <c r="H91" s="204">
        <f t="shared" ref="H91:P91" si="19">SUM(H87:H90)</f>
        <v>488.62000999999998</v>
      </c>
      <c r="I91" s="204">
        <f t="shared" si="19"/>
        <v>509.66</v>
      </c>
      <c r="J91" s="204">
        <f t="shared" si="19"/>
        <v>520.51</v>
      </c>
      <c r="K91" s="204">
        <f t="shared" si="19"/>
        <v>8903.8099999999977</v>
      </c>
      <c r="L91" s="204">
        <f t="shared" si="19"/>
        <v>1893.27</v>
      </c>
      <c r="M91" s="204">
        <f t="shared" si="19"/>
        <v>2081.02</v>
      </c>
      <c r="N91" s="204">
        <f t="shared" si="19"/>
        <v>1414.02</v>
      </c>
      <c r="O91" s="204">
        <f t="shared" si="19"/>
        <v>521.38</v>
      </c>
      <c r="P91" s="204">
        <f t="shared" si="19"/>
        <v>2023.1200000000001</v>
      </c>
      <c r="Q91" s="204">
        <f>SUM(Q87:Q90)</f>
        <v>18482.739989999998</v>
      </c>
      <c r="R91" s="45"/>
      <c r="T91" s="252"/>
    </row>
    <row r="92" spans="1:20" x14ac:dyDescent="0.2">
      <c r="A92" s="139"/>
      <c r="B92" s="172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T92" s="252"/>
    </row>
    <row r="93" spans="1:20" x14ac:dyDescent="0.2">
      <c r="A93" s="139"/>
      <c r="B93" s="171" t="s">
        <v>100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45"/>
      <c r="R93" s="45"/>
      <c r="T93" s="251"/>
    </row>
    <row r="94" spans="1:20" ht="12.6" customHeight="1" x14ac:dyDescent="0.2">
      <c r="A94" s="139">
        <f>A91+1</f>
        <v>63</v>
      </c>
      <c r="B94" s="42" t="s">
        <v>310</v>
      </c>
      <c r="C94" s="139">
        <v>903</v>
      </c>
      <c r="D94" s="139" t="s">
        <v>159</v>
      </c>
      <c r="E94" s="121">
        <v>0</v>
      </c>
      <c r="F94" s="121">
        <v>151.12606</v>
      </c>
      <c r="G94" s="121">
        <v>58.660000000000004</v>
      </c>
      <c r="H94" s="121">
        <v>59.120000000000005</v>
      </c>
      <c r="I94" s="121">
        <v>48.65</v>
      </c>
      <c r="J94" s="121">
        <v>44.12</v>
      </c>
      <c r="K94" s="121">
        <v>47.36</v>
      </c>
      <c r="L94" s="121">
        <v>45.21</v>
      </c>
      <c r="M94" s="121">
        <v>45.36</v>
      </c>
      <c r="N94" s="121">
        <v>0</v>
      </c>
      <c r="O94" s="121">
        <v>91.13</v>
      </c>
      <c r="P94" s="121">
        <v>38.81</v>
      </c>
      <c r="Q94" s="45">
        <f t="shared" ref="Q94:Q147" si="20">SUM(E94:P94)</f>
        <v>629.5460599999999</v>
      </c>
      <c r="R94" s="45"/>
      <c r="T94" s="251"/>
    </row>
    <row r="95" spans="1:20" ht="12" customHeight="1" x14ac:dyDescent="0.2">
      <c r="A95" s="139">
        <f>A94+1</f>
        <v>64</v>
      </c>
      <c r="B95" s="42" t="s">
        <v>311</v>
      </c>
      <c r="C95" s="139">
        <v>903</v>
      </c>
      <c r="D95" s="139" t="s">
        <v>159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1214.58</v>
      </c>
      <c r="N95" s="121">
        <v>0</v>
      </c>
      <c r="O95" s="121">
        <v>0</v>
      </c>
      <c r="P95" s="121">
        <v>0</v>
      </c>
      <c r="Q95" s="45">
        <f t="shared" si="20"/>
        <v>1214.58</v>
      </c>
      <c r="R95" s="45"/>
      <c r="T95" s="251"/>
    </row>
    <row r="96" spans="1:20" ht="12" customHeight="1" x14ac:dyDescent="0.2">
      <c r="A96" s="139">
        <f t="shared" ref="A96:A148" si="21">A95+1</f>
        <v>65</v>
      </c>
      <c r="B96" s="42" t="s">
        <v>811</v>
      </c>
      <c r="C96" s="139">
        <v>903</v>
      </c>
      <c r="D96" s="139" t="s">
        <v>159</v>
      </c>
      <c r="E96" s="121"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1532.08</v>
      </c>
      <c r="Q96" s="45">
        <f t="shared" si="20"/>
        <v>1532.08</v>
      </c>
      <c r="R96" s="45"/>
      <c r="T96" s="251"/>
    </row>
    <row r="97" spans="1:20" ht="12.6" customHeight="1" x14ac:dyDescent="0.2">
      <c r="A97" s="139">
        <f t="shared" si="21"/>
        <v>66</v>
      </c>
      <c r="B97" s="42" t="s">
        <v>312</v>
      </c>
      <c r="C97" s="139">
        <v>903</v>
      </c>
      <c r="D97" s="139" t="s">
        <v>159</v>
      </c>
      <c r="E97" s="121">
        <v>69.02</v>
      </c>
      <c r="F97" s="121">
        <v>0</v>
      </c>
      <c r="G97" s="121">
        <v>110.63</v>
      </c>
      <c r="H97" s="121">
        <v>2595.13</v>
      </c>
      <c r="I97" s="121">
        <v>893.03123999999991</v>
      </c>
      <c r="J97" s="121">
        <v>1285.8800000000001</v>
      </c>
      <c r="K97" s="121">
        <v>345.12</v>
      </c>
      <c r="L97" s="121">
        <v>710.31</v>
      </c>
      <c r="M97" s="121">
        <v>480.39</v>
      </c>
      <c r="N97" s="121">
        <v>0</v>
      </c>
      <c r="O97" s="121">
        <v>509.35</v>
      </c>
      <c r="P97" s="121">
        <v>1006.0999999999999</v>
      </c>
      <c r="Q97" s="45">
        <f t="shared" si="20"/>
        <v>8004.9612400000005</v>
      </c>
      <c r="R97" s="45"/>
      <c r="T97" s="251"/>
    </row>
    <row r="98" spans="1:20" ht="12.6" customHeight="1" x14ac:dyDescent="0.2">
      <c r="A98" s="139">
        <f t="shared" si="21"/>
        <v>67</v>
      </c>
      <c r="B98" s="42" t="s">
        <v>313</v>
      </c>
      <c r="C98" s="139">
        <v>903</v>
      </c>
      <c r="D98" s="139" t="s">
        <v>159</v>
      </c>
      <c r="E98" s="121">
        <v>101.75</v>
      </c>
      <c r="F98" s="121">
        <v>84.42</v>
      </c>
      <c r="G98" s="121">
        <v>495.34</v>
      </c>
      <c r="H98" s="121">
        <v>131.79</v>
      </c>
      <c r="I98" s="121">
        <v>88.039999999999992</v>
      </c>
      <c r="J98" s="121">
        <v>53.5</v>
      </c>
      <c r="K98" s="121">
        <v>73.489999999999995</v>
      </c>
      <c r="L98" s="121">
        <v>72.98</v>
      </c>
      <c r="M98" s="121">
        <v>28.33</v>
      </c>
      <c r="N98" s="121">
        <v>63.14</v>
      </c>
      <c r="O98" s="121">
        <v>243.56</v>
      </c>
      <c r="P98" s="121">
        <v>278.16000000000003</v>
      </c>
      <c r="Q98" s="45">
        <f t="shared" si="20"/>
        <v>1714.5</v>
      </c>
      <c r="R98" s="45"/>
      <c r="T98" s="251"/>
    </row>
    <row r="99" spans="1:20" ht="12.6" customHeight="1" x14ac:dyDescent="0.2">
      <c r="A99" s="139">
        <f t="shared" si="21"/>
        <v>68</v>
      </c>
      <c r="B99" s="42" t="s">
        <v>314</v>
      </c>
      <c r="C99" s="139">
        <v>903</v>
      </c>
      <c r="D99" s="139" t="s">
        <v>159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4045.6</v>
      </c>
      <c r="N99" s="121">
        <v>0</v>
      </c>
      <c r="O99" s="121">
        <v>0</v>
      </c>
      <c r="P99" s="121">
        <v>0</v>
      </c>
      <c r="Q99" s="45">
        <f t="shared" si="20"/>
        <v>4045.6</v>
      </c>
      <c r="R99" s="45"/>
      <c r="T99" s="251"/>
    </row>
    <row r="100" spans="1:20" ht="12.6" customHeight="1" x14ac:dyDescent="0.2">
      <c r="A100" s="139">
        <f t="shared" si="21"/>
        <v>69</v>
      </c>
      <c r="B100" s="42" t="s">
        <v>198</v>
      </c>
      <c r="C100" s="139">
        <v>903</v>
      </c>
      <c r="D100" s="139" t="s">
        <v>159</v>
      </c>
      <c r="E100" s="121">
        <v>40.08</v>
      </c>
      <c r="F100" s="121">
        <v>20.059999999999999</v>
      </c>
      <c r="G100" s="121">
        <v>24.38702</v>
      </c>
      <c r="H100" s="121">
        <v>0</v>
      </c>
      <c r="I100" s="121">
        <v>17.95</v>
      </c>
      <c r="J100" s="121">
        <v>0</v>
      </c>
      <c r="K100" s="121">
        <v>0</v>
      </c>
      <c r="L100" s="121">
        <v>24.66</v>
      </c>
      <c r="M100" s="121">
        <v>0</v>
      </c>
      <c r="N100" s="121">
        <v>0</v>
      </c>
      <c r="O100" s="121">
        <v>0</v>
      </c>
      <c r="P100" s="121">
        <v>0</v>
      </c>
      <c r="Q100" s="45">
        <f t="shared" si="20"/>
        <v>127.13701999999999</v>
      </c>
      <c r="R100" s="45"/>
      <c r="T100" s="251"/>
    </row>
    <row r="101" spans="1:20" ht="12.6" customHeight="1" x14ac:dyDescent="0.2">
      <c r="A101" s="139">
        <f t="shared" si="21"/>
        <v>70</v>
      </c>
      <c r="B101" s="42" t="s">
        <v>315</v>
      </c>
      <c r="C101" s="139">
        <v>903</v>
      </c>
      <c r="D101" s="139" t="s">
        <v>159</v>
      </c>
      <c r="E101" s="121">
        <v>196.22</v>
      </c>
      <c r="F101" s="121">
        <v>382.27</v>
      </c>
      <c r="G101" s="121">
        <v>563.15</v>
      </c>
      <c r="H101" s="121">
        <v>437.83</v>
      </c>
      <c r="I101" s="121">
        <v>280.32</v>
      </c>
      <c r="J101" s="121">
        <v>85.68</v>
      </c>
      <c r="K101" s="121">
        <v>174.85</v>
      </c>
      <c r="L101" s="121">
        <v>74</v>
      </c>
      <c r="M101" s="121">
        <v>130.62</v>
      </c>
      <c r="N101" s="121">
        <v>49.4</v>
      </c>
      <c r="O101" s="121">
        <v>35.590000000000003</v>
      </c>
      <c r="P101" s="121">
        <v>44.69</v>
      </c>
      <c r="Q101" s="45">
        <f t="shared" si="20"/>
        <v>2454.62</v>
      </c>
      <c r="R101" s="45"/>
      <c r="T101" s="251"/>
    </row>
    <row r="102" spans="1:20" ht="12.6" customHeight="1" x14ac:dyDescent="0.2">
      <c r="A102" s="139">
        <f t="shared" si="21"/>
        <v>71</v>
      </c>
      <c r="B102" s="42" t="s">
        <v>316</v>
      </c>
      <c r="C102" s="139">
        <v>903</v>
      </c>
      <c r="D102" s="139" t="s">
        <v>159</v>
      </c>
      <c r="E102" s="121">
        <v>330.87</v>
      </c>
      <c r="F102" s="121">
        <v>337.9</v>
      </c>
      <c r="G102" s="121">
        <v>382.72</v>
      </c>
      <c r="H102" s="121">
        <v>298.41000000000003</v>
      </c>
      <c r="I102" s="121">
        <v>319.11</v>
      </c>
      <c r="J102" s="121">
        <v>106.04</v>
      </c>
      <c r="K102" s="121">
        <v>85.73</v>
      </c>
      <c r="L102" s="121">
        <v>0</v>
      </c>
      <c r="M102" s="121">
        <v>3.91</v>
      </c>
      <c r="N102" s="121">
        <v>0</v>
      </c>
      <c r="O102" s="121">
        <v>0</v>
      </c>
      <c r="P102" s="121">
        <v>15.84</v>
      </c>
      <c r="Q102" s="45">
        <f t="shared" si="20"/>
        <v>1880.5300000000002</v>
      </c>
      <c r="R102" s="45"/>
      <c r="T102" s="251"/>
    </row>
    <row r="103" spans="1:20" ht="12.6" customHeight="1" x14ac:dyDescent="0.2">
      <c r="A103" s="139">
        <f t="shared" si="21"/>
        <v>72</v>
      </c>
      <c r="B103" s="42" t="s">
        <v>812</v>
      </c>
      <c r="C103" s="139">
        <v>903</v>
      </c>
      <c r="D103" s="139" t="s">
        <v>159</v>
      </c>
      <c r="E103" s="121">
        <v>45.48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v>0</v>
      </c>
      <c r="M103" s="121">
        <v>0</v>
      </c>
      <c r="N103" s="121">
        <v>0</v>
      </c>
      <c r="O103" s="121">
        <v>0</v>
      </c>
      <c r="P103" s="121">
        <v>0</v>
      </c>
      <c r="Q103" s="45">
        <f t="shared" si="20"/>
        <v>45.48</v>
      </c>
      <c r="R103" s="45"/>
      <c r="T103" s="251"/>
    </row>
    <row r="104" spans="1:20" ht="12.6" customHeight="1" x14ac:dyDescent="0.2">
      <c r="A104" s="139">
        <f t="shared" si="21"/>
        <v>73</v>
      </c>
      <c r="B104" s="42" t="s">
        <v>317</v>
      </c>
      <c r="C104" s="139">
        <v>903</v>
      </c>
      <c r="D104" s="139" t="s">
        <v>159</v>
      </c>
      <c r="E104" s="121">
        <v>7.11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3.54</v>
      </c>
      <c r="O104" s="121">
        <v>3.54</v>
      </c>
      <c r="P104" s="121">
        <v>3.54</v>
      </c>
      <c r="Q104" s="45">
        <f t="shared" si="20"/>
        <v>17.73</v>
      </c>
      <c r="R104" s="45"/>
      <c r="T104" s="251"/>
    </row>
    <row r="105" spans="1:20" x14ac:dyDescent="0.2">
      <c r="A105" s="139">
        <f t="shared" si="21"/>
        <v>74</v>
      </c>
      <c r="B105" s="42" t="s">
        <v>318</v>
      </c>
      <c r="C105" s="139">
        <v>903</v>
      </c>
      <c r="D105" s="139" t="s">
        <v>159</v>
      </c>
      <c r="E105" s="121"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257.25</v>
      </c>
      <c r="K105" s="121">
        <v>0</v>
      </c>
      <c r="L105" s="121">
        <v>0</v>
      </c>
      <c r="M105" s="121">
        <v>0</v>
      </c>
      <c r="N105" s="121">
        <v>0</v>
      </c>
      <c r="O105" s="121">
        <v>0</v>
      </c>
      <c r="P105" s="121">
        <v>0</v>
      </c>
      <c r="Q105" s="45">
        <f t="shared" si="20"/>
        <v>257.25</v>
      </c>
      <c r="R105" s="45"/>
      <c r="T105" s="251"/>
    </row>
    <row r="106" spans="1:20" x14ac:dyDescent="0.2">
      <c r="A106" s="139">
        <f t="shared" si="21"/>
        <v>75</v>
      </c>
      <c r="B106" s="42" t="s">
        <v>319</v>
      </c>
      <c r="C106" s="139">
        <v>903</v>
      </c>
      <c r="D106" s="139" t="s">
        <v>159</v>
      </c>
      <c r="E106" s="121">
        <v>909.56768000000011</v>
      </c>
      <c r="F106" s="121">
        <v>0.13</v>
      </c>
      <c r="G106" s="121">
        <v>1496.5700000000002</v>
      </c>
      <c r="H106" s="121">
        <v>0</v>
      </c>
      <c r="I106" s="121">
        <v>0</v>
      </c>
      <c r="J106" s="121">
        <v>0</v>
      </c>
      <c r="K106" s="121">
        <v>1077.8</v>
      </c>
      <c r="L106" s="121">
        <v>1305.56</v>
      </c>
      <c r="M106" s="121">
        <v>0.18</v>
      </c>
      <c r="N106" s="121">
        <v>1567.6100000000001</v>
      </c>
      <c r="O106" s="121">
        <v>0</v>
      </c>
      <c r="P106" s="121">
        <v>2683.8936800000001</v>
      </c>
      <c r="Q106" s="45">
        <f t="shared" si="20"/>
        <v>9041.3113599999997</v>
      </c>
      <c r="R106" s="45"/>
      <c r="T106" s="251"/>
    </row>
    <row r="107" spans="1:20" x14ac:dyDescent="0.2">
      <c r="A107" s="139">
        <f t="shared" si="21"/>
        <v>76</v>
      </c>
      <c r="B107" s="42" t="s">
        <v>320</v>
      </c>
      <c r="C107" s="139">
        <v>903</v>
      </c>
      <c r="D107" s="139" t="s">
        <v>159</v>
      </c>
      <c r="E107" s="121">
        <v>0</v>
      </c>
      <c r="F107" s="121">
        <v>0</v>
      </c>
      <c r="G107" s="121">
        <v>0</v>
      </c>
      <c r="H107" s="121">
        <v>1064.1600000000001</v>
      </c>
      <c r="I107" s="121">
        <v>853.05</v>
      </c>
      <c r="J107" s="121">
        <v>950.35</v>
      </c>
      <c r="K107" s="121">
        <v>0.4</v>
      </c>
      <c r="L107" s="121">
        <v>0.39</v>
      </c>
      <c r="M107" s="121">
        <v>1313.24</v>
      </c>
      <c r="N107" s="121">
        <v>0</v>
      </c>
      <c r="O107" s="121">
        <v>0</v>
      </c>
      <c r="P107" s="121">
        <v>962.43</v>
      </c>
      <c r="Q107" s="45">
        <f t="shared" si="20"/>
        <v>5144.0200000000004</v>
      </c>
      <c r="R107" s="45"/>
      <c r="T107" s="251"/>
    </row>
    <row r="108" spans="1:20" x14ac:dyDescent="0.2">
      <c r="A108" s="139">
        <f t="shared" si="21"/>
        <v>77</v>
      </c>
      <c r="B108" s="42" t="s">
        <v>321</v>
      </c>
      <c r="C108" s="139">
        <v>903</v>
      </c>
      <c r="D108" s="139" t="s">
        <v>159</v>
      </c>
      <c r="E108" s="121">
        <v>367.20000000000005</v>
      </c>
      <c r="F108" s="121">
        <v>239.76999999999998</v>
      </c>
      <c r="G108" s="121">
        <v>619.25</v>
      </c>
      <c r="H108" s="121">
        <v>191.23</v>
      </c>
      <c r="I108" s="121">
        <v>105.27000000000001</v>
      </c>
      <c r="J108" s="121">
        <v>273.83000000000004</v>
      </c>
      <c r="K108" s="121">
        <v>21.18</v>
      </c>
      <c r="L108" s="121">
        <v>0</v>
      </c>
      <c r="M108" s="121">
        <v>0</v>
      </c>
      <c r="N108" s="121">
        <v>0</v>
      </c>
      <c r="O108" s="121">
        <v>0</v>
      </c>
      <c r="P108" s="121">
        <v>0</v>
      </c>
      <c r="Q108" s="45">
        <f t="shared" si="20"/>
        <v>1817.7300000000002</v>
      </c>
      <c r="R108" s="45"/>
      <c r="T108" s="251"/>
    </row>
    <row r="109" spans="1:20" x14ac:dyDescent="0.2">
      <c r="A109" s="139">
        <f t="shared" si="21"/>
        <v>78</v>
      </c>
      <c r="B109" s="42" t="s">
        <v>322</v>
      </c>
      <c r="C109" s="139">
        <v>903</v>
      </c>
      <c r="D109" s="139" t="s">
        <v>159</v>
      </c>
      <c r="E109" s="121">
        <v>896.41687999999999</v>
      </c>
      <c r="F109" s="121">
        <v>0</v>
      </c>
      <c r="G109" s="121">
        <v>0</v>
      </c>
      <c r="H109" s="121">
        <v>0</v>
      </c>
      <c r="I109" s="121">
        <v>0</v>
      </c>
      <c r="J109" s="121">
        <v>4098.41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45">
        <f t="shared" si="20"/>
        <v>4994.8268799999996</v>
      </c>
      <c r="R109" s="45"/>
      <c r="T109" s="251"/>
    </row>
    <row r="110" spans="1:20" x14ac:dyDescent="0.2">
      <c r="A110" s="139">
        <f t="shared" si="21"/>
        <v>79</v>
      </c>
      <c r="B110" s="42" t="s">
        <v>202</v>
      </c>
      <c r="C110" s="139">
        <v>903</v>
      </c>
      <c r="D110" s="139" t="s">
        <v>159</v>
      </c>
      <c r="E110" s="121">
        <v>386</v>
      </c>
      <c r="F110" s="121">
        <v>367.53</v>
      </c>
      <c r="G110" s="121">
        <v>374.40999999999997</v>
      </c>
      <c r="H110" s="121">
        <v>376.2</v>
      </c>
      <c r="I110" s="121">
        <v>346.72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0</v>
      </c>
      <c r="Q110" s="45">
        <f t="shared" si="20"/>
        <v>1850.8600000000001</v>
      </c>
      <c r="R110" s="45"/>
      <c r="T110" s="251"/>
    </row>
    <row r="111" spans="1:20" x14ac:dyDescent="0.2">
      <c r="A111" s="139">
        <f t="shared" si="21"/>
        <v>80</v>
      </c>
      <c r="B111" s="42" t="s">
        <v>323</v>
      </c>
      <c r="C111" s="139">
        <v>903</v>
      </c>
      <c r="D111" s="139" t="s">
        <v>159</v>
      </c>
      <c r="E111" s="121">
        <v>3823.7200000000003</v>
      </c>
      <c r="F111" s="121">
        <v>4241.3339399999995</v>
      </c>
      <c r="G111" s="121">
        <v>4012.1199999999994</v>
      </c>
      <c r="H111" s="121">
        <v>3771.18</v>
      </c>
      <c r="I111" s="121">
        <v>2971.62</v>
      </c>
      <c r="J111" s="121">
        <v>0</v>
      </c>
      <c r="K111" s="121">
        <v>0</v>
      </c>
      <c r="L111" s="121">
        <v>0</v>
      </c>
      <c r="M111" s="121">
        <v>1454.17</v>
      </c>
      <c r="N111" s="121">
        <v>1565.35</v>
      </c>
      <c r="O111" s="121">
        <v>0</v>
      </c>
      <c r="P111" s="121">
        <v>4741.1900000000005</v>
      </c>
      <c r="Q111" s="45">
        <f t="shared" si="20"/>
        <v>26580.683940000003</v>
      </c>
      <c r="R111" s="45"/>
      <c r="T111" s="251"/>
    </row>
    <row r="112" spans="1:20" x14ac:dyDescent="0.2">
      <c r="A112" s="139">
        <f t="shared" si="21"/>
        <v>81</v>
      </c>
      <c r="B112" s="42" t="s">
        <v>324</v>
      </c>
      <c r="C112" s="139">
        <v>903</v>
      </c>
      <c r="D112" s="139" t="s">
        <v>159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2876.92</v>
      </c>
      <c r="K112" s="121">
        <v>1579.05</v>
      </c>
      <c r="L112" s="121">
        <v>3061.56</v>
      </c>
      <c r="M112" s="121">
        <v>1511.4</v>
      </c>
      <c r="N112" s="121">
        <v>1643.68</v>
      </c>
      <c r="O112" s="121">
        <v>1524.05</v>
      </c>
      <c r="P112" s="121">
        <v>1592.25</v>
      </c>
      <c r="Q112" s="45">
        <f t="shared" si="20"/>
        <v>13788.91</v>
      </c>
      <c r="R112" s="45"/>
      <c r="T112" s="251"/>
    </row>
    <row r="113" spans="1:20" x14ac:dyDescent="0.2">
      <c r="A113" s="139">
        <f t="shared" si="21"/>
        <v>82</v>
      </c>
      <c r="B113" s="42" t="s">
        <v>325</v>
      </c>
      <c r="C113" s="139">
        <v>903</v>
      </c>
      <c r="D113" s="139" t="s">
        <v>159</v>
      </c>
      <c r="E113" s="121">
        <v>9.59</v>
      </c>
      <c r="F113" s="121">
        <v>9.6033899999999992</v>
      </c>
      <c r="G113" s="121">
        <v>9.6033899999999992</v>
      </c>
      <c r="H113" s="121">
        <v>9.6</v>
      </c>
      <c r="I113" s="121">
        <v>9.6046600000000009</v>
      </c>
      <c r="J113" s="121">
        <v>9.6043400000000005</v>
      </c>
      <c r="K113" s="121">
        <v>9.6007800000000003</v>
      </c>
      <c r="L113" s="121">
        <v>9.5500000000000007</v>
      </c>
      <c r="M113" s="121">
        <v>9.6704299999999996</v>
      </c>
      <c r="N113" s="121">
        <v>9.67</v>
      </c>
      <c r="O113" s="121">
        <v>29.388059999999999</v>
      </c>
      <c r="P113" s="121">
        <v>9.6696500000000007</v>
      </c>
      <c r="Q113" s="45">
        <f t="shared" si="20"/>
        <v>135.15469999999999</v>
      </c>
      <c r="R113" s="45"/>
      <c r="T113" s="251"/>
    </row>
    <row r="114" spans="1:20" x14ac:dyDescent="0.2">
      <c r="A114" s="139">
        <f t="shared" si="21"/>
        <v>83</v>
      </c>
      <c r="B114" s="42" t="s">
        <v>326</v>
      </c>
      <c r="C114" s="139">
        <v>903</v>
      </c>
      <c r="D114" s="139" t="s">
        <v>159</v>
      </c>
      <c r="E114" s="121">
        <v>2993.48</v>
      </c>
      <c r="F114" s="121">
        <v>0</v>
      </c>
      <c r="G114" s="121">
        <v>1861.58</v>
      </c>
      <c r="H114" s="121">
        <v>371.86</v>
      </c>
      <c r="I114" s="121">
        <v>1229.79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21">
        <v>721.33</v>
      </c>
      <c r="P114" s="121">
        <v>0</v>
      </c>
      <c r="Q114" s="45">
        <f t="shared" si="20"/>
        <v>7178.0399999999991</v>
      </c>
      <c r="R114" s="45"/>
      <c r="T114" s="251"/>
    </row>
    <row r="115" spans="1:20" x14ac:dyDescent="0.2">
      <c r="A115" s="139">
        <f t="shared" si="21"/>
        <v>84</v>
      </c>
      <c r="B115" s="42" t="s">
        <v>327</v>
      </c>
      <c r="C115" s="139">
        <v>903</v>
      </c>
      <c r="D115" s="139" t="s">
        <v>159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26.72</v>
      </c>
      <c r="Q115" s="45">
        <f t="shared" si="20"/>
        <v>26.72</v>
      </c>
      <c r="R115" s="45"/>
      <c r="T115" s="251"/>
    </row>
    <row r="116" spans="1:20" x14ac:dyDescent="0.2">
      <c r="A116" s="139">
        <f t="shared" si="21"/>
        <v>85</v>
      </c>
      <c r="B116" s="42" t="s">
        <v>220</v>
      </c>
      <c r="C116" s="139">
        <v>903</v>
      </c>
      <c r="D116" s="139" t="s">
        <v>159</v>
      </c>
      <c r="E116" s="121"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0</v>
      </c>
      <c r="L116" s="121">
        <v>0</v>
      </c>
      <c r="M116" s="121">
        <v>0</v>
      </c>
      <c r="N116" s="121">
        <v>0</v>
      </c>
      <c r="O116" s="121">
        <v>316.45</v>
      </c>
      <c r="P116" s="121">
        <v>2458.94</v>
      </c>
      <c r="Q116" s="45">
        <f t="shared" si="20"/>
        <v>2775.39</v>
      </c>
      <c r="R116" s="45"/>
      <c r="T116" s="251"/>
    </row>
    <row r="117" spans="1:20" x14ac:dyDescent="0.2">
      <c r="A117" s="139">
        <f t="shared" si="21"/>
        <v>86</v>
      </c>
      <c r="B117" s="42" t="s">
        <v>307</v>
      </c>
      <c r="C117" s="139">
        <v>903</v>
      </c>
      <c r="D117" s="139" t="s">
        <v>159</v>
      </c>
      <c r="E117" s="121">
        <v>21.210010000000004</v>
      </c>
      <c r="F117" s="121">
        <v>7.620000000000001</v>
      </c>
      <c r="G117" s="121">
        <v>56.610019999999992</v>
      </c>
      <c r="H117" s="121">
        <v>6.43</v>
      </c>
      <c r="I117" s="121">
        <v>1.69</v>
      </c>
      <c r="J117" s="121">
        <v>1.51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1">
        <v>0</v>
      </c>
      <c r="Q117" s="45">
        <f t="shared" si="20"/>
        <v>95.070029999999988</v>
      </c>
      <c r="R117" s="45"/>
      <c r="T117" s="251"/>
    </row>
    <row r="118" spans="1:20" x14ac:dyDescent="0.2">
      <c r="A118" s="139">
        <f t="shared" si="21"/>
        <v>87</v>
      </c>
      <c r="B118" s="42" t="s">
        <v>176</v>
      </c>
      <c r="C118" s="139">
        <v>903</v>
      </c>
      <c r="D118" s="139" t="s">
        <v>159</v>
      </c>
      <c r="E118" s="121">
        <v>2302.68543</v>
      </c>
      <c r="F118" s="121">
        <v>0</v>
      </c>
      <c r="G118" s="121">
        <v>2304.8200000000002</v>
      </c>
      <c r="H118" s="121">
        <v>633.85</v>
      </c>
      <c r="I118" s="121">
        <v>117.03351000000001</v>
      </c>
      <c r="J118" s="121">
        <v>68.739999999999995</v>
      </c>
      <c r="K118" s="121">
        <v>68.739999999999995</v>
      </c>
      <c r="L118" s="121">
        <v>1241.1600100000001</v>
      </c>
      <c r="M118" s="121">
        <v>505.76</v>
      </c>
      <c r="N118" s="121">
        <v>127.96000000000001</v>
      </c>
      <c r="O118" s="121">
        <v>0</v>
      </c>
      <c r="P118" s="121">
        <v>596.9</v>
      </c>
      <c r="Q118" s="45">
        <f t="shared" si="20"/>
        <v>7967.6489499999998</v>
      </c>
      <c r="R118" s="45"/>
      <c r="T118" s="251"/>
    </row>
    <row r="119" spans="1:20" x14ac:dyDescent="0.2">
      <c r="A119" s="139">
        <f t="shared" si="21"/>
        <v>88</v>
      </c>
      <c r="B119" s="42" t="s">
        <v>328</v>
      </c>
      <c r="C119" s="139">
        <v>903</v>
      </c>
      <c r="D119" s="139" t="s">
        <v>159</v>
      </c>
      <c r="E119" s="121">
        <v>8.32</v>
      </c>
      <c r="F119" s="121">
        <v>8.3366100000000003</v>
      </c>
      <c r="G119" s="121">
        <v>8.3366100000000003</v>
      </c>
      <c r="H119" s="121">
        <v>7.71</v>
      </c>
      <c r="I119" s="121">
        <v>11.84534</v>
      </c>
      <c r="J119" s="121">
        <v>8.0056600000000007</v>
      </c>
      <c r="K119" s="121">
        <v>12.099220000000001</v>
      </c>
      <c r="L119" s="121">
        <v>7.95</v>
      </c>
      <c r="M119" s="121">
        <v>7.9795699999999998</v>
      </c>
      <c r="N119" s="121">
        <v>0</v>
      </c>
      <c r="O119" s="121">
        <v>7.9619400000000002</v>
      </c>
      <c r="P119" s="121">
        <v>15.730350000000001</v>
      </c>
      <c r="Q119" s="45">
        <f t="shared" si="20"/>
        <v>104.2753</v>
      </c>
      <c r="R119" s="45"/>
      <c r="T119" s="251"/>
    </row>
    <row r="120" spans="1:20" x14ac:dyDescent="0.2">
      <c r="A120" s="139">
        <f t="shared" si="21"/>
        <v>89</v>
      </c>
      <c r="B120" s="42" t="s">
        <v>329</v>
      </c>
      <c r="C120" s="139">
        <v>903</v>
      </c>
      <c r="D120" s="139" t="s">
        <v>159</v>
      </c>
      <c r="E120" s="121">
        <v>15.39</v>
      </c>
      <c r="F120" s="121">
        <v>0</v>
      </c>
      <c r="G120" s="121">
        <v>38.622979999999998</v>
      </c>
      <c r="H120" s="121">
        <v>20.420000000000002</v>
      </c>
      <c r="I120" s="121">
        <v>0</v>
      </c>
      <c r="J120" s="121">
        <v>10.210000000000001</v>
      </c>
      <c r="K120" s="121">
        <v>10.210000000000001</v>
      </c>
      <c r="L120" s="121">
        <v>65.28</v>
      </c>
      <c r="M120" s="121">
        <v>10.16</v>
      </c>
      <c r="N120" s="121">
        <v>10.16206</v>
      </c>
      <c r="O120" s="121">
        <v>10.16</v>
      </c>
      <c r="P120" s="121">
        <v>0</v>
      </c>
      <c r="Q120" s="45">
        <f t="shared" si="20"/>
        <v>190.61503999999999</v>
      </c>
      <c r="R120" s="45"/>
      <c r="T120" s="251"/>
    </row>
    <row r="121" spans="1:20" x14ac:dyDescent="0.2">
      <c r="A121" s="139">
        <f t="shared" si="21"/>
        <v>90</v>
      </c>
      <c r="B121" s="42" t="s">
        <v>330</v>
      </c>
      <c r="C121" s="139">
        <v>903</v>
      </c>
      <c r="D121" s="139" t="s">
        <v>159</v>
      </c>
      <c r="E121" s="121">
        <v>0</v>
      </c>
      <c r="F121" s="121">
        <v>0</v>
      </c>
      <c r="G121" s="121">
        <v>0</v>
      </c>
      <c r="H121" s="121">
        <v>0</v>
      </c>
      <c r="I121" s="121">
        <v>0</v>
      </c>
      <c r="J121" s="121">
        <v>0</v>
      </c>
      <c r="K121" s="121">
        <v>0</v>
      </c>
      <c r="L121" s="121">
        <v>0</v>
      </c>
      <c r="M121" s="121">
        <v>459.56</v>
      </c>
      <c r="N121" s="121">
        <v>0</v>
      </c>
      <c r="O121" s="121">
        <v>0</v>
      </c>
      <c r="P121" s="121">
        <v>773.45</v>
      </c>
      <c r="Q121" s="45">
        <f t="shared" si="20"/>
        <v>1233.01</v>
      </c>
      <c r="R121" s="45"/>
      <c r="T121" s="251"/>
    </row>
    <row r="122" spans="1:20" x14ac:dyDescent="0.2">
      <c r="A122" s="139">
        <f t="shared" si="21"/>
        <v>91</v>
      </c>
      <c r="B122" s="42" t="s">
        <v>331</v>
      </c>
      <c r="C122" s="139">
        <v>903</v>
      </c>
      <c r="D122" s="139" t="s">
        <v>159</v>
      </c>
      <c r="E122" s="121">
        <v>422.55</v>
      </c>
      <c r="F122" s="121">
        <v>633.41999999999996</v>
      </c>
      <c r="G122" s="121">
        <v>1088.8800000000001</v>
      </c>
      <c r="H122" s="121">
        <v>794.43</v>
      </c>
      <c r="I122" s="121">
        <v>5.54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45">
        <f t="shared" si="20"/>
        <v>2944.82</v>
      </c>
      <c r="R122" s="45"/>
      <c r="T122" s="251"/>
    </row>
    <row r="123" spans="1:20" x14ac:dyDescent="0.2">
      <c r="A123" s="139">
        <f t="shared" si="21"/>
        <v>92</v>
      </c>
      <c r="B123" s="42" t="s">
        <v>332</v>
      </c>
      <c r="C123" s="139">
        <v>903</v>
      </c>
      <c r="D123" s="139" t="s">
        <v>159</v>
      </c>
      <c r="E123" s="121">
        <v>2580.19</v>
      </c>
      <c r="F123" s="121">
        <v>2571.98</v>
      </c>
      <c r="G123" s="121">
        <v>3091.26</v>
      </c>
      <c r="H123" s="121">
        <v>2142.5</v>
      </c>
      <c r="I123" s="121">
        <v>2069.3000000000002</v>
      </c>
      <c r="J123" s="121">
        <v>0</v>
      </c>
      <c r="K123" s="121">
        <v>0</v>
      </c>
      <c r="L123" s="121">
        <v>4474.9799999999996</v>
      </c>
      <c r="M123" s="121">
        <v>1610.51</v>
      </c>
      <c r="N123" s="121">
        <v>2715.4300000000003</v>
      </c>
      <c r="O123" s="121">
        <v>1818.08</v>
      </c>
      <c r="P123" s="121">
        <v>0</v>
      </c>
      <c r="Q123" s="45">
        <f t="shared" si="20"/>
        <v>23074.229999999996</v>
      </c>
      <c r="R123" s="45"/>
      <c r="T123" s="251"/>
    </row>
    <row r="124" spans="1:20" x14ac:dyDescent="0.2">
      <c r="A124" s="139">
        <f t="shared" si="21"/>
        <v>93</v>
      </c>
      <c r="B124" s="42" t="s">
        <v>333</v>
      </c>
      <c r="C124" s="139">
        <v>903</v>
      </c>
      <c r="D124" s="139" t="s">
        <v>159</v>
      </c>
      <c r="E124" s="121">
        <v>191.49</v>
      </c>
      <c r="F124" s="121">
        <v>186.16</v>
      </c>
      <c r="G124" s="121">
        <v>165.43</v>
      </c>
      <c r="H124" s="121">
        <v>161.31</v>
      </c>
      <c r="I124" s="121">
        <v>189.22</v>
      </c>
      <c r="J124" s="121">
        <v>171.95</v>
      </c>
      <c r="K124" s="121">
        <v>183.63</v>
      </c>
      <c r="L124" s="121">
        <v>219.42</v>
      </c>
      <c r="M124" s="121">
        <v>249.96</v>
      </c>
      <c r="N124" s="121">
        <v>201.71</v>
      </c>
      <c r="O124" s="121">
        <v>141.55000000000001</v>
      </c>
      <c r="P124" s="121">
        <v>128.28</v>
      </c>
      <c r="Q124" s="45">
        <f t="shared" si="20"/>
        <v>2190.1100000000006</v>
      </c>
      <c r="R124" s="45"/>
      <c r="T124" s="251"/>
    </row>
    <row r="125" spans="1:20" x14ac:dyDescent="0.2">
      <c r="A125" s="139">
        <f t="shared" si="21"/>
        <v>94</v>
      </c>
      <c r="B125" s="42" t="s">
        <v>813</v>
      </c>
      <c r="C125" s="139">
        <v>903</v>
      </c>
      <c r="D125" s="139" t="s">
        <v>159</v>
      </c>
      <c r="E125" s="121">
        <v>0</v>
      </c>
      <c r="F125" s="121">
        <v>166.14667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45">
        <f t="shared" si="20"/>
        <v>166.14667</v>
      </c>
      <c r="R125" s="45"/>
      <c r="T125" s="251"/>
    </row>
    <row r="126" spans="1:20" x14ac:dyDescent="0.2">
      <c r="A126" s="139">
        <f t="shared" si="21"/>
        <v>95</v>
      </c>
      <c r="B126" s="42" t="s">
        <v>814</v>
      </c>
      <c r="C126" s="139">
        <v>903</v>
      </c>
      <c r="D126" s="139" t="s">
        <v>159</v>
      </c>
      <c r="E126" s="121">
        <v>0</v>
      </c>
      <c r="F126" s="121">
        <v>332.29334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21">
        <v>0</v>
      </c>
      <c r="Q126" s="45">
        <f t="shared" si="20"/>
        <v>332.29334</v>
      </c>
      <c r="R126" s="45"/>
      <c r="T126" s="251"/>
    </row>
    <row r="127" spans="1:20" x14ac:dyDescent="0.2">
      <c r="A127" s="139">
        <f t="shared" si="21"/>
        <v>96</v>
      </c>
      <c r="B127" s="42" t="s">
        <v>334</v>
      </c>
      <c r="C127" s="139">
        <v>903</v>
      </c>
      <c r="D127" s="139" t="s">
        <v>159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21">
        <v>20.990000000000002</v>
      </c>
      <c r="Q127" s="45">
        <f t="shared" si="20"/>
        <v>20.990000000000002</v>
      </c>
      <c r="R127" s="45"/>
      <c r="T127" s="251"/>
    </row>
    <row r="128" spans="1:20" x14ac:dyDescent="0.2">
      <c r="A128" s="139">
        <f t="shared" si="21"/>
        <v>97</v>
      </c>
      <c r="B128" s="42" t="s">
        <v>205</v>
      </c>
      <c r="C128" s="139">
        <v>903</v>
      </c>
      <c r="D128" s="139" t="s">
        <v>159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52.96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45">
        <f t="shared" si="20"/>
        <v>52.96</v>
      </c>
      <c r="R128" s="45"/>
      <c r="T128" s="251"/>
    </row>
    <row r="129" spans="1:20" x14ac:dyDescent="0.2">
      <c r="A129" s="139">
        <f t="shared" si="21"/>
        <v>98</v>
      </c>
      <c r="B129" s="42" t="s">
        <v>815</v>
      </c>
      <c r="C129" s="139">
        <v>903</v>
      </c>
      <c r="D129" s="139" t="s">
        <v>159</v>
      </c>
      <c r="E129" s="121">
        <v>1476.9000100000001</v>
      </c>
      <c r="F129" s="121">
        <v>0</v>
      </c>
      <c r="G129" s="121">
        <v>2106.0799799999995</v>
      </c>
      <c r="H129" s="121">
        <v>0</v>
      </c>
      <c r="I129" s="121">
        <v>0</v>
      </c>
      <c r="J129" s="121">
        <v>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45">
        <f t="shared" si="20"/>
        <v>3582.9799899999998</v>
      </c>
      <c r="R129" s="45"/>
      <c r="T129" s="251"/>
    </row>
    <row r="130" spans="1:20" x14ac:dyDescent="0.2">
      <c r="A130" s="139">
        <f t="shared" si="21"/>
        <v>99</v>
      </c>
      <c r="B130" s="42" t="s">
        <v>335</v>
      </c>
      <c r="C130" s="139">
        <v>903</v>
      </c>
      <c r="D130" s="139" t="s">
        <v>159</v>
      </c>
      <c r="E130" s="121">
        <v>322.37</v>
      </c>
      <c r="F130" s="121">
        <v>782.55</v>
      </c>
      <c r="G130" s="121">
        <v>331.43</v>
      </c>
      <c r="H130" s="121">
        <v>443.04</v>
      </c>
      <c r="I130" s="121">
        <v>438.43648999999999</v>
      </c>
      <c r="J130" s="121">
        <v>295.5</v>
      </c>
      <c r="K130" s="121">
        <v>295.5</v>
      </c>
      <c r="L130" s="121">
        <v>433.43000000000006</v>
      </c>
      <c r="M130" s="121">
        <v>293.99</v>
      </c>
      <c r="N130" s="121">
        <v>355.54975000000002</v>
      </c>
      <c r="O130" s="121">
        <v>293.99</v>
      </c>
      <c r="P130" s="121">
        <v>532.32474999999999</v>
      </c>
      <c r="Q130" s="45">
        <f t="shared" si="20"/>
        <v>4818.1109899999992</v>
      </c>
      <c r="R130" s="45"/>
      <c r="T130" s="251"/>
    </row>
    <row r="131" spans="1:20" x14ac:dyDescent="0.2">
      <c r="A131" s="139">
        <f t="shared" si="21"/>
        <v>100</v>
      </c>
      <c r="B131" s="42" t="s">
        <v>336</v>
      </c>
      <c r="C131" s="139">
        <v>903</v>
      </c>
      <c r="D131" s="139" t="s">
        <v>159</v>
      </c>
      <c r="E131" s="121">
        <v>377.18</v>
      </c>
      <c r="F131" s="121">
        <v>448.48</v>
      </c>
      <c r="G131" s="121">
        <v>874.51</v>
      </c>
      <c r="H131" s="121">
        <v>1024.42</v>
      </c>
      <c r="I131" s="121">
        <v>952.72</v>
      </c>
      <c r="J131" s="121">
        <v>1215.4499999999998</v>
      </c>
      <c r="K131" s="121">
        <v>1194.24</v>
      </c>
      <c r="L131" s="121">
        <v>0</v>
      </c>
      <c r="M131" s="121">
        <v>0</v>
      </c>
      <c r="N131" s="121">
        <v>0</v>
      </c>
      <c r="O131" s="121">
        <v>0</v>
      </c>
      <c r="P131" s="121">
        <v>0</v>
      </c>
      <c r="Q131" s="45">
        <f t="shared" si="20"/>
        <v>6087</v>
      </c>
      <c r="R131" s="45"/>
      <c r="T131" s="251"/>
    </row>
    <row r="132" spans="1:20" x14ac:dyDescent="0.2">
      <c r="A132" s="139">
        <f t="shared" si="21"/>
        <v>101</v>
      </c>
      <c r="B132" s="42" t="s">
        <v>337</v>
      </c>
      <c r="C132" s="139">
        <v>903</v>
      </c>
      <c r="D132" s="139" t="s">
        <v>159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1054.31</v>
      </c>
      <c r="M132" s="121">
        <v>501.84999999999997</v>
      </c>
      <c r="N132" s="121">
        <v>489.37</v>
      </c>
      <c r="O132" s="121">
        <v>175.03</v>
      </c>
      <c r="P132" s="121">
        <v>660.69</v>
      </c>
      <c r="Q132" s="45">
        <f t="shared" si="20"/>
        <v>2881.25</v>
      </c>
      <c r="R132" s="45"/>
      <c r="T132" s="251"/>
    </row>
    <row r="133" spans="1:20" x14ac:dyDescent="0.2">
      <c r="A133" s="139">
        <f t="shared" si="21"/>
        <v>102</v>
      </c>
      <c r="B133" s="42" t="s">
        <v>338</v>
      </c>
      <c r="C133" s="139">
        <v>903</v>
      </c>
      <c r="D133" s="139" t="s">
        <v>159</v>
      </c>
      <c r="E133" s="121">
        <v>0</v>
      </c>
      <c r="F133" s="121">
        <v>0</v>
      </c>
      <c r="G133" s="121">
        <v>0</v>
      </c>
      <c r="H133" s="121">
        <v>700.8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45">
        <f t="shared" si="20"/>
        <v>700.8</v>
      </c>
      <c r="R133" s="45"/>
      <c r="T133" s="251"/>
    </row>
    <row r="134" spans="1:20" x14ac:dyDescent="0.2">
      <c r="A134" s="139">
        <f t="shared" si="21"/>
        <v>103</v>
      </c>
      <c r="B134" s="42" t="s">
        <v>216</v>
      </c>
      <c r="C134" s="139">
        <v>903</v>
      </c>
      <c r="D134" s="139" t="s">
        <v>159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159.72001</v>
      </c>
      <c r="Q134" s="45">
        <f t="shared" si="20"/>
        <v>159.72001</v>
      </c>
      <c r="R134" s="45"/>
      <c r="T134" s="251"/>
    </row>
    <row r="135" spans="1:20" x14ac:dyDescent="0.2">
      <c r="A135" s="139">
        <f t="shared" si="21"/>
        <v>104</v>
      </c>
      <c r="B135" s="42" t="s">
        <v>339</v>
      </c>
      <c r="C135" s="139">
        <v>903</v>
      </c>
      <c r="D135" s="139" t="s">
        <v>159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3587.3068000000003</v>
      </c>
      <c r="K135" s="121">
        <v>1268.6400099999998</v>
      </c>
      <c r="L135" s="121">
        <v>1049.97</v>
      </c>
      <c r="M135" s="121">
        <v>1049.97</v>
      </c>
      <c r="N135" s="121">
        <v>1571.9099999999999</v>
      </c>
      <c r="O135" s="121">
        <v>1142.07</v>
      </c>
      <c r="P135" s="121">
        <v>1142.07</v>
      </c>
      <c r="Q135" s="45">
        <f t="shared" si="20"/>
        <v>10811.936809999999</v>
      </c>
      <c r="R135" s="45"/>
      <c r="T135" s="251"/>
    </row>
    <row r="136" spans="1:20" x14ac:dyDescent="0.2">
      <c r="A136" s="139">
        <f t="shared" si="21"/>
        <v>105</v>
      </c>
      <c r="B136" s="42" t="s">
        <v>340</v>
      </c>
      <c r="C136" s="139">
        <v>903</v>
      </c>
      <c r="D136" s="139" t="s">
        <v>159</v>
      </c>
      <c r="E136" s="121">
        <v>693</v>
      </c>
      <c r="F136" s="121">
        <v>374.72</v>
      </c>
      <c r="G136" s="121">
        <v>417.1</v>
      </c>
      <c r="H136" s="121">
        <v>372.89</v>
      </c>
      <c r="I136" s="121">
        <v>297.97000000000003</v>
      </c>
      <c r="J136" s="121">
        <v>238.73</v>
      </c>
      <c r="K136" s="121">
        <v>270.05</v>
      </c>
      <c r="L136" s="121">
        <v>232.84</v>
      </c>
      <c r="M136" s="121">
        <v>317.61</v>
      </c>
      <c r="N136" s="121">
        <v>293.76</v>
      </c>
      <c r="O136" s="121">
        <v>0</v>
      </c>
      <c r="P136" s="121">
        <v>294.27999999999997</v>
      </c>
      <c r="Q136" s="45">
        <f t="shared" si="20"/>
        <v>3802.9500000000007</v>
      </c>
      <c r="R136" s="45"/>
      <c r="T136" s="251"/>
    </row>
    <row r="137" spans="1:20" x14ac:dyDescent="0.2">
      <c r="A137" s="139">
        <f t="shared" si="21"/>
        <v>106</v>
      </c>
      <c r="B137" s="42" t="s">
        <v>341</v>
      </c>
      <c r="C137" s="139">
        <v>903</v>
      </c>
      <c r="D137" s="139" t="s">
        <v>159</v>
      </c>
      <c r="E137" s="121">
        <v>5506.88</v>
      </c>
      <c r="F137" s="121">
        <v>7475.01</v>
      </c>
      <c r="G137" s="121">
        <v>7174.94</v>
      </c>
      <c r="H137" s="121">
        <v>10885.17</v>
      </c>
      <c r="I137" s="121">
        <v>11678.53</v>
      </c>
      <c r="J137" s="121">
        <v>14631.58</v>
      </c>
      <c r="K137" s="121">
        <v>11187.7</v>
      </c>
      <c r="L137" s="121">
        <v>8115.42</v>
      </c>
      <c r="M137" s="121">
        <v>0</v>
      </c>
      <c r="N137" s="121">
        <v>0</v>
      </c>
      <c r="O137" s="121">
        <v>0</v>
      </c>
      <c r="P137" s="121">
        <v>19942.41</v>
      </c>
      <c r="Q137" s="45">
        <f t="shared" si="20"/>
        <v>96597.64</v>
      </c>
      <c r="R137" s="45"/>
      <c r="T137" s="251"/>
    </row>
    <row r="138" spans="1:20" x14ac:dyDescent="0.2">
      <c r="A138" s="139">
        <f t="shared" si="21"/>
        <v>107</v>
      </c>
      <c r="B138" s="42" t="s">
        <v>342</v>
      </c>
      <c r="C138" s="139">
        <v>903</v>
      </c>
      <c r="D138" s="139" t="s">
        <v>159</v>
      </c>
      <c r="E138" s="121">
        <v>0</v>
      </c>
      <c r="F138" s="121">
        <v>0</v>
      </c>
      <c r="G138" s="121">
        <v>0</v>
      </c>
      <c r="H138" s="121">
        <v>0</v>
      </c>
      <c r="I138" s="121">
        <v>610.18875000000003</v>
      </c>
      <c r="J138" s="121">
        <v>151.38</v>
      </c>
      <c r="K138" s="121">
        <v>178.27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45">
        <f t="shared" si="20"/>
        <v>939.83875</v>
      </c>
      <c r="R138" s="45"/>
      <c r="T138" s="251"/>
    </row>
    <row r="139" spans="1:20" x14ac:dyDescent="0.2">
      <c r="A139" s="139">
        <f t="shared" si="21"/>
        <v>108</v>
      </c>
      <c r="B139" s="42" t="s">
        <v>343</v>
      </c>
      <c r="C139" s="139">
        <v>903</v>
      </c>
      <c r="D139" s="139" t="s">
        <v>159</v>
      </c>
      <c r="E139" s="121">
        <v>0</v>
      </c>
      <c r="F139" s="121">
        <v>0</v>
      </c>
      <c r="G139" s="121">
        <v>0</v>
      </c>
      <c r="H139" s="121">
        <v>0</v>
      </c>
      <c r="I139" s="121">
        <v>670.64</v>
      </c>
      <c r="J139" s="121">
        <v>0</v>
      </c>
      <c r="K139" s="121">
        <v>273.95</v>
      </c>
      <c r="L139" s="121">
        <v>0</v>
      </c>
      <c r="M139" s="121">
        <v>0</v>
      </c>
      <c r="N139" s="121">
        <v>0</v>
      </c>
      <c r="O139" s="121">
        <v>0</v>
      </c>
      <c r="P139" s="121">
        <v>0</v>
      </c>
      <c r="Q139" s="45">
        <f t="shared" si="20"/>
        <v>944.58999999999992</v>
      </c>
      <c r="R139" s="45"/>
      <c r="T139" s="251"/>
    </row>
    <row r="140" spans="1:20" x14ac:dyDescent="0.2">
      <c r="A140" s="139">
        <f t="shared" si="21"/>
        <v>109</v>
      </c>
      <c r="B140" s="144" t="s">
        <v>24</v>
      </c>
      <c r="C140" s="139">
        <v>903</v>
      </c>
      <c r="D140" s="139" t="s">
        <v>31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1">
        <v>1211.2696000000001</v>
      </c>
      <c r="Q140" s="45">
        <f t="shared" si="20"/>
        <v>1211.2696000000001</v>
      </c>
      <c r="R140" s="45"/>
      <c r="T140" s="251">
        <f>SUM(E140:P140)*(1+$E$650)</f>
        <v>1262.3609517280001</v>
      </c>
    </row>
    <row r="141" spans="1:20" x14ac:dyDescent="0.2">
      <c r="A141" s="139">
        <f t="shared" si="21"/>
        <v>110</v>
      </c>
      <c r="B141" s="42" t="s">
        <v>344</v>
      </c>
      <c r="C141" s="139">
        <v>903</v>
      </c>
      <c r="D141" s="139" t="s">
        <v>159</v>
      </c>
      <c r="E141" s="121">
        <v>19.670000000000002</v>
      </c>
      <c r="F141" s="121">
        <v>0</v>
      </c>
      <c r="G141" s="121">
        <v>0</v>
      </c>
      <c r="H141" s="121">
        <v>37.630000000000003</v>
      </c>
      <c r="I141" s="121">
        <v>0</v>
      </c>
      <c r="J141" s="121">
        <v>0</v>
      </c>
      <c r="K141" s="121">
        <v>23.54</v>
      </c>
      <c r="L141" s="121">
        <v>0</v>
      </c>
      <c r="M141" s="121">
        <v>0</v>
      </c>
      <c r="N141" s="121">
        <v>28.120249999999999</v>
      </c>
      <c r="O141" s="121">
        <v>0</v>
      </c>
      <c r="P141" s="121">
        <v>0</v>
      </c>
      <c r="Q141" s="45">
        <f t="shared" si="20"/>
        <v>108.96025</v>
      </c>
      <c r="R141" s="45"/>
      <c r="T141" s="251"/>
    </row>
    <row r="142" spans="1:20" x14ac:dyDescent="0.2">
      <c r="A142" s="139">
        <f t="shared" si="21"/>
        <v>111</v>
      </c>
      <c r="B142" s="42" t="s">
        <v>345</v>
      </c>
      <c r="C142" s="139">
        <v>903</v>
      </c>
      <c r="D142" s="139" t="s">
        <v>159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21">
        <v>0</v>
      </c>
      <c r="N142" s="121">
        <v>10.777940000000001</v>
      </c>
      <c r="O142" s="121">
        <v>0</v>
      </c>
      <c r="P142" s="121">
        <v>0</v>
      </c>
      <c r="Q142" s="45">
        <f t="shared" si="20"/>
        <v>10.777940000000001</v>
      </c>
      <c r="R142" s="45"/>
      <c r="T142" s="251"/>
    </row>
    <row r="143" spans="1:20" x14ac:dyDescent="0.2">
      <c r="A143" s="139">
        <f t="shared" si="21"/>
        <v>112</v>
      </c>
      <c r="B143" s="42" t="s">
        <v>346</v>
      </c>
      <c r="C143" s="139">
        <v>903</v>
      </c>
      <c r="D143" s="139" t="s">
        <v>159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1012.79319</v>
      </c>
      <c r="K143" s="121">
        <v>0</v>
      </c>
      <c r="L143" s="121">
        <v>0</v>
      </c>
      <c r="M143" s="121">
        <v>1009.84</v>
      </c>
      <c r="N143" s="121">
        <v>0</v>
      </c>
      <c r="O143" s="121">
        <v>0</v>
      </c>
      <c r="P143" s="121">
        <v>0</v>
      </c>
      <c r="Q143" s="45">
        <f t="shared" si="20"/>
        <v>2022.63319</v>
      </c>
      <c r="R143" s="45"/>
      <c r="T143" s="251"/>
    </row>
    <row r="144" spans="1:20" x14ac:dyDescent="0.2">
      <c r="A144" s="139">
        <f t="shared" si="21"/>
        <v>113</v>
      </c>
      <c r="B144" s="42" t="s">
        <v>347</v>
      </c>
      <c r="C144" s="139">
        <v>903</v>
      </c>
      <c r="D144" s="139" t="s">
        <v>159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67.709999999999994</v>
      </c>
      <c r="L144" s="121">
        <v>425.81000000000006</v>
      </c>
      <c r="M144" s="121">
        <v>272.36</v>
      </c>
      <c r="N144" s="121">
        <v>0</v>
      </c>
      <c r="O144" s="121">
        <v>0</v>
      </c>
      <c r="P144" s="121">
        <v>1.92222</v>
      </c>
      <c r="Q144" s="45">
        <f t="shared" si="20"/>
        <v>767.80222000000015</v>
      </c>
      <c r="R144" s="45"/>
      <c r="T144" s="251"/>
    </row>
    <row r="145" spans="1:20" x14ac:dyDescent="0.2">
      <c r="A145" s="139">
        <f t="shared" si="21"/>
        <v>114</v>
      </c>
      <c r="B145" s="42" t="s">
        <v>195</v>
      </c>
      <c r="C145" s="139">
        <v>903</v>
      </c>
      <c r="D145" s="139" t="s">
        <v>159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349.90999999999997</v>
      </c>
      <c r="O145" s="121">
        <v>0</v>
      </c>
      <c r="P145" s="121">
        <v>31.617789999999999</v>
      </c>
      <c r="Q145" s="45">
        <f t="shared" si="20"/>
        <v>381.52778999999998</v>
      </c>
      <c r="R145" s="45"/>
      <c r="T145" s="251"/>
    </row>
    <row r="146" spans="1:20" x14ac:dyDescent="0.2">
      <c r="A146" s="139">
        <f t="shared" si="21"/>
        <v>115</v>
      </c>
      <c r="B146" s="42" t="s">
        <v>309</v>
      </c>
      <c r="C146" s="139">
        <v>903</v>
      </c>
      <c r="D146" s="139" t="s">
        <v>159</v>
      </c>
      <c r="E146" s="121">
        <v>0</v>
      </c>
      <c r="F146" s="121">
        <v>123.9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v>0</v>
      </c>
      <c r="M146" s="121">
        <v>6.96</v>
      </c>
      <c r="N146" s="121">
        <v>3.48</v>
      </c>
      <c r="O146" s="121">
        <v>0</v>
      </c>
      <c r="P146" s="121">
        <v>9.7619699999999998</v>
      </c>
      <c r="Q146" s="45">
        <f t="shared" si="20"/>
        <v>144.10196999999999</v>
      </c>
      <c r="R146" s="45"/>
      <c r="T146" s="251"/>
    </row>
    <row r="147" spans="1:20" x14ac:dyDescent="0.2">
      <c r="A147" s="139">
        <f t="shared" si="21"/>
        <v>116</v>
      </c>
      <c r="B147" s="42" t="s">
        <v>35</v>
      </c>
      <c r="C147" s="139">
        <v>903</v>
      </c>
      <c r="D147" s="139" t="s">
        <v>159</v>
      </c>
      <c r="E147" s="121">
        <v>-783.62000000000057</v>
      </c>
      <c r="F147" s="121">
        <v>-1838.4799999999996</v>
      </c>
      <c r="G147" s="121">
        <v>282.29000000000019</v>
      </c>
      <c r="H147" s="121">
        <v>1531.6500000000003</v>
      </c>
      <c r="I147" s="121">
        <v>24.579999999999437</v>
      </c>
      <c r="J147" s="121">
        <v>1748.2900000000006</v>
      </c>
      <c r="K147" s="121">
        <v>4389.2099999999991</v>
      </c>
      <c r="L147" s="121">
        <v>-3033.26</v>
      </c>
      <c r="M147" s="121">
        <v>3001.650000000001</v>
      </c>
      <c r="N147" s="121">
        <v>-553.38000000000011</v>
      </c>
      <c r="O147" s="121">
        <v>1759.1</v>
      </c>
      <c r="P147" s="121">
        <v>761.1700000000003</v>
      </c>
      <c r="Q147" s="45">
        <f t="shared" si="20"/>
        <v>7289.1999999999989</v>
      </c>
      <c r="R147" s="45"/>
      <c r="T147" s="251"/>
    </row>
    <row r="148" spans="1:20" x14ac:dyDescent="0.2">
      <c r="A148" s="139">
        <f t="shared" si="21"/>
        <v>117</v>
      </c>
      <c r="B148" s="172" t="s">
        <v>101</v>
      </c>
      <c r="E148" s="204">
        <f t="shared" ref="E148:Q148" si="22">SUM(E94:E147)</f>
        <v>23330.720010000001</v>
      </c>
      <c r="F148" s="204">
        <f t="shared" si="22"/>
        <v>17106.280009999999</v>
      </c>
      <c r="G148" s="204">
        <f t="shared" si="22"/>
        <v>27948.729999999992</v>
      </c>
      <c r="H148" s="204">
        <f t="shared" si="22"/>
        <v>28068.760000000002</v>
      </c>
      <c r="I148" s="204">
        <f t="shared" si="22"/>
        <v>24230.849989999999</v>
      </c>
      <c r="J148" s="204">
        <f t="shared" si="22"/>
        <v>33235.989990000002</v>
      </c>
      <c r="K148" s="204">
        <f t="shared" si="22"/>
        <v>22838.070010000003</v>
      </c>
      <c r="L148" s="204">
        <f t="shared" si="22"/>
        <v>19591.530010000002</v>
      </c>
      <c r="M148" s="204">
        <f t="shared" si="22"/>
        <v>19535.61</v>
      </c>
      <c r="N148" s="204">
        <f t="shared" si="22"/>
        <v>10507.150000000001</v>
      </c>
      <c r="O148" s="204">
        <f t="shared" si="22"/>
        <v>8822.33</v>
      </c>
      <c r="P148" s="204">
        <f t="shared" si="22"/>
        <v>41676.900019999994</v>
      </c>
      <c r="Q148" s="204">
        <f t="shared" si="22"/>
        <v>276892.92004000006</v>
      </c>
      <c r="R148" s="45"/>
      <c r="T148" s="253"/>
    </row>
    <row r="149" spans="1:20" x14ac:dyDescent="0.2">
      <c r="A149" s="13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45"/>
      <c r="R149" s="45"/>
      <c r="T149" s="251"/>
    </row>
    <row r="150" spans="1:20" x14ac:dyDescent="0.2">
      <c r="A150" s="139"/>
      <c r="B150" s="171" t="s">
        <v>642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45"/>
      <c r="R150" s="45"/>
      <c r="T150" s="251"/>
    </row>
    <row r="151" spans="1:20" x14ac:dyDescent="0.2">
      <c r="A151" s="139">
        <f>A148+1</f>
        <v>118</v>
      </c>
      <c r="B151" s="42" t="s">
        <v>292</v>
      </c>
      <c r="C151" s="139">
        <v>920</v>
      </c>
      <c r="D151" s="139" t="s">
        <v>159</v>
      </c>
      <c r="E151" s="121">
        <v>0</v>
      </c>
      <c r="F151" s="121">
        <v>0</v>
      </c>
      <c r="G151" s="121">
        <v>0</v>
      </c>
      <c r="H151" s="121">
        <v>859.61</v>
      </c>
      <c r="I151" s="121">
        <v>227.63</v>
      </c>
      <c r="J151" s="121">
        <v>206.89</v>
      </c>
      <c r="K151" s="121">
        <v>508.02</v>
      </c>
      <c r="L151" s="121">
        <v>180.75</v>
      </c>
      <c r="M151" s="121">
        <v>75.61</v>
      </c>
      <c r="N151" s="121">
        <v>96.98</v>
      </c>
      <c r="O151" s="121">
        <v>104.98</v>
      </c>
      <c r="P151" s="121">
        <v>0</v>
      </c>
      <c r="Q151" s="45">
        <f t="shared" ref="Q151:Q154" si="23">SUM(E151:P151)</f>
        <v>2260.4700000000003</v>
      </c>
      <c r="R151" s="45"/>
      <c r="T151" s="251"/>
    </row>
    <row r="152" spans="1:20" x14ac:dyDescent="0.2">
      <c r="A152" s="139">
        <f t="shared" ref="A152:A155" si="24">A151+1</f>
        <v>119</v>
      </c>
      <c r="B152" s="42" t="s">
        <v>348</v>
      </c>
      <c r="C152" s="139">
        <v>920</v>
      </c>
      <c r="D152" s="139" t="s">
        <v>159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240.26</v>
      </c>
      <c r="K152" s="121">
        <v>0</v>
      </c>
      <c r="L152" s="121">
        <v>0</v>
      </c>
      <c r="M152" s="121">
        <v>0</v>
      </c>
      <c r="N152" s="121">
        <v>1.91</v>
      </c>
      <c r="O152" s="121">
        <v>0</v>
      </c>
      <c r="P152" s="121">
        <v>9.0500000000000007</v>
      </c>
      <c r="Q152" s="45">
        <f t="shared" si="23"/>
        <v>251.22</v>
      </c>
      <c r="R152" s="45"/>
      <c r="T152" s="251"/>
    </row>
    <row r="153" spans="1:20" x14ac:dyDescent="0.2">
      <c r="A153" s="139">
        <f t="shared" si="24"/>
        <v>120</v>
      </c>
      <c r="B153" s="42" t="s">
        <v>349</v>
      </c>
      <c r="C153" s="139">
        <v>920</v>
      </c>
      <c r="D153" s="139" t="s">
        <v>159</v>
      </c>
      <c r="E153" s="121">
        <v>355.31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21">
        <v>0</v>
      </c>
      <c r="N153" s="121">
        <v>0</v>
      </c>
      <c r="O153" s="121">
        <v>0</v>
      </c>
      <c r="P153" s="121">
        <v>0</v>
      </c>
      <c r="Q153" s="45">
        <f t="shared" si="23"/>
        <v>355.31</v>
      </c>
      <c r="R153" s="45"/>
      <c r="T153" s="251"/>
    </row>
    <row r="154" spans="1:20" x14ac:dyDescent="0.2">
      <c r="A154" s="139">
        <f t="shared" si="24"/>
        <v>121</v>
      </c>
      <c r="B154" s="42" t="s">
        <v>35</v>
      </c>
      <c r="C154" s="139">
        <v>920</v>
      </c>
      <c r="D154" s="139" t="s">
        <v>159</v>
      </c>
      <c r="E154" s="121">
        <v>0</v>
      </c>
      <c r="F154" s="121">
        <v>0</v>
      </c>
      <c r="G154" s="121">
        <v>0</v>
      </c>
      <c r="H154" s="121">
        <v>0</v>
      </c>
      <c r="I154" s="121">
        <v>171.65</v>
      </c>
      <c r="J154" s="121">
        <v>3233.81</v>
      </c>
      <c r="K154" s="121">
        <v>407.12</v>
      </c>
      <c r="L154" s="121">
        <v>0</v>
      </c>
      <c r="M154" s="121">
        <v>0</v>
      </c>
      <c r="N154" s="121">
        <v>0</v>
      </c>
      <c r="O154" s="121">
        <v>0</v>
      </c>
      <c r="P154" s="121">
        <v>0</v>
      </c>
      <c r="Q154" s="45">
        <f t="shared" si="23"/>
        <v>3812.58</v>
      </c>
      <c r="R154" s="45"/>
      <c r="T154" s="251"/>
    </row>
    <row r="155" spans="1:20" x14ac:dyDescent="0.2">
      <c r="A155" s="139">
        <f t="shared" si="24"/>
        <v>122</v>
      </c>
      <c r="B155" s="172" t="s">
        <v>643</v>
      </c>
      <c r="E155" s="204">
        <f>SUM(E151:E154)</f>
        <v>355.31</v>
      </c>
      <c r="F155" s="204">
        <f>SUM(F151:F154)</f>
        <v>0</v>
      </c>
      <c r="G155" s="204">
        <f>SUM(G151:G154)</f>
        <v>0</v>
      </c>
      <c r="H155" s="204">
        <f t="shared" ref="H155:P155" si="25">SUM(H151:H154)</f>
        <v>859.61</v>
      </c>
      <c r="I155" s="204">
        <f t="shared" si="25"/>
        <v>399.28</v>
      </c>
      <c r="J155" s="204">
        <f t="shared" si="25"/>
        <v>3680.96</v>
      </c>
      <c r="K155" s="204">
        <f t="shared" si="25"/>
        <v>915.14</v>
      </c>
      <c r="L155" s="204">
        <f t="shared" si="25"/>
        <v>180.75</v>
      </c>
      <c r="M155" s="204">
        <f t="shared" si="25"/>
        <v>75.61</v>
      </c>
      <c r="N155" s="204">
        <f t="shared" si="25"/>
        <v>98.89</v>
      </c>
      <c r="O155" s="204">
        <f t="shared" si="25"/>
        <v>104.98</v>
      </c>
      <c r="P155" s="204">
        <f t="shared" si="25"/>
        <v>9.0500000000000007</v>
      </c>
      <c r="Q155" s="204">
        <f>SUM(Q151:Q154)</f>
        <v>6679.58</v>
      </c>
      <c r="R155" s="45"/>
      <c r="T155" s="253"/>
    </row>
    <row r="156" spans="1:20" x14ac:dyDescent="0.2">
      <c r="A156" s="13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45"/>
      <c r="R156" s="45"/>
      <c r="T156" s="251"/>
    </row>
    <row r="157" spans="1:20" x14ac:dyDescent="0.2">
      <c r="A157" s="139"/>
      <c r="B157" s="171" t="s">
        <v>102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45"/>
      <c r="R157" s="45"/>
      <c r="T157" s="251"/>
    </row>
    <row r="158" spans="1:20" x14ac:dyDescent="0.2">
      <c r="A158" s="139">
        <f>A155+1</f>
        <v>123</v>
      </c>
      <c r="B158" s="42" t="s">
        <v>311</v>
      </c>
      <c r="C158" s="139">
        <v>921</v>
      </c>
      <c r="D158" s="139" t="s">
        <v>159</v>
      </c>
      <c r="E158" s="121">
        <v>0</v>
      </c>
      <c r="F158" s="121">
        <v>0</v>
      </c>
      <c r="G158" s="121">
        <v>0</v>
      </c>
      <c r="H158" s="121">
        <v>424.63</v>
      </c>
      <c r="I158" s="121">
        <v>0</v>
      </c>
      <c r="J158" s="121">
        <v>8734.8499999999985</v>
      </c>
      <c r="K158" s="121">
        <v>1272.01</v>
      </c>
      <c r="L158" s="121">
        <v>0</v>
      </c>
      <c r="M158" s="121">
        <v>0</v>
      </c>
      <c r="N158" s="121">
        <v>0</v>
      </c>
      <c r="O158" s="121">
        <v>0</v>
      </c>
      <c r="P158" s="121">
        <v>0</v>
      </c>
      <c r="Q158" s="45">
        <f t="shared" ref="Q158:Q199" si="26">SUM(E158:P158)</f>
        <v>10431.489999999998</v>
      </c>
      <c r="R158" s="45"/>
      <c r="T158" s="251"/>
    </row>
    <row r="159" spans="1:20" x14ac:dyDescent="0.2">
      <c r="A159" s="139">
        <f>A158+1</f>
        <v>124</v>
      </c>
      <c r="B159" s="42" t="s">
        <v>361</v>
      </c>
      <c r="C159" s="139">
        <v>921</v>
      </c>
      <c r="D159" s="139" t="s">
        <v>159</v>
      </c>
      <c r="E159" s="121">
        <v>0</v>
      </c>
      <c r="F159" s="121">
        <v>0</v>
      </c>
      <c r="G159" s="121">
        <v>59.480000000000004</v>
      </c>
      <c r="H159" s="121">
        <v>0</v>
      </c>
      <c r="I159" s="121">
        <v>2533.4015199999994</v>
      </c>
      <c r="J159" s="121">
        <v>1987.6799999999996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0</v>
      </c>
      <c r="Q159" s="45">
        <f t="shared" si="26"/>
        <v>4580.5615199999993</v>
      </c>
      <c r="R159" s="45"/>
      <c r="T159" s="251"/>
    </row>
    <row r="160" spans="1:20" x14ac:dyDescent="0.2">
      <c r="A160" s="139">
        <f>+A159+1</f>
        <v>125</v>
      </c>
      <c r="B160" s="42" t="s">
        <v>375</v>
      </c>
      <c r="C160" s="139">
        <v>921</v>
      </c>
      <c r="D160" s="139" t="s">
        <v>159</v>
      </c>
      <c r="E160" s="121">
        <v>0</v>
      </c>
      <c r="F160" s="121">
        <v>0</v>
      </c>
      <c r="G160" s="121">
        <v>0</v>
      </c>
      <c r="H160" s="121">
        <v>636.51</v>
      </c>
      <c r="I160" s="121">
        <v>666.10847999999987</v>
      </c>
      <c r="J160" s="121">
        <v>-1294.75998</v>
      </c>
      <c r="K160" s="121">
        <v>0</v>
      </c>
      <c r="L160" s="121">
        <v>0</v>
      </c>
      <c r="M160" s="121">
        <v>0</v>
      </c>
      <c r="N160" s="121">
        <v>0</v>
      </c>
      <c r="O160" s="121">
        <v>0</v>
      </c>
      <c r="P160" s="121">
        <v>0</v>
      </c>
      <c r="Q160" s="45">
        <f t="shared" si="26"/>
        <v>7.8584999999998217</v>
      </c>
      <c r="R160" s="45"/>
      <c r="T160" s="251"/>
    </row>
    <row r="161" spans="1:20" x14ac:dyDescent="0.2">
      <c r="A161" s="139">
        <f t="shared" ref="A161:A200" si="27">+A160+1</f>
        <v>126</v>
      </c>
      <c r="B161" s="42" t="s">
        <v>38</v>
      </c>
      <c r="C161" s="139">
        <v>921</v>
      </c>
      <c r="D161" s="139" t="s">
        <v>159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0</v>
      </c>
      <c r="M161" s="121">
        <v>0</v>
      </c>
      <c r="N161" s="121">
        <v>118.99</v>
      </c>
      <c r="O161" s="121">
        <v>0</v>
      </c>
      <c r="P161" s="121">
        <v>0</v>
      </c>
      <c r="Q161" s="45">
        <f t="shared" si="26"/>
        <v>118.99</v>
      </c>
      <c r="R161" s="45"/>
      <c r="T161" s="251"/>
    </row>
    <row r="162" spans="1:20" x14ac:dyDescent="0.2">
      <c r="A162" s="139">
        <f t="shared" si="27"/>
        <v>127</v>
      </c>
      <c r="B162" s="42" t="s">
        <v>197</v>
      </c>
      <c r="C162" s="139">
        <v>921</v>
      </c>
      <c r="D162" s="139" t="s">
        <v>159</v>
      </c>
      <c r="E162" s="121">
        <v>0</v>
      </c>
      <c r="F162" s="121">
        <v>0</v>
      </c>
      <c r="G162" s="121">
        <v>0</v>
      </c>
      <c r="H162" s="121">
        <v>0</v>
      </c>
      <c r="I162" s="121">
        <v>63.53</v>
      </c>
      <c r="J162" s="121">
        <v>0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1">
        <v>0</v>
      </c>
      <c r="Q162" s="45">
        <f t="shared" si="26"/>
        <v>63.53</v>
      </c>
      <c r="R162" s="45"/>
      <c r="T162" s="251"/>
    </row>
    <row r="163" spans="1:20" x14ac:dyDescent="0.2">
      <c r="A163" s="139">
        <f t="shared" si="27"/>
        <v>128</v>
      </c>
      <c r="B163" s="42" t="s">
        <v>816</v>
      </c>
      <c r="C163" s="139">
        <v>921</v>
      </c>
      <c r="D163" s="139" t="s">
        <v>159</v>
      </c>
      <c r="E163" s="121">
        <v>0</v>
      </c>
      <c r="F163" s="121">
        <v>0</v>
      </c>
      <c r="G163" s="121">
        <v>0</v>
      </c>
      <c r="H163" s="121">
        <v>0</v>
      </c>
      <c r="I163" s="121">
        <v>512.78</v>
      </c>
      <c r="J163" s="121">
        <v>715.2600000000001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45">
        <f t="shared" si="26"/>
        <v>1228.04</v>
      </c>
      <c r="R163" s="45"/>
      <c r="T163" s="251"/>
    </row>
    <row r="164" spans="1:20" x14ac:dyDescent="0.2">
      <c r="A164" s="139">
        <f t="shared" si="27"/>
        <v>129</v>
      </c>
      <c r="B164" s="42" t="s">
        <v>212</v>
      </c>
      <c r="C164" s="139">
        <v>921</v>
      </c>
      <c r="D164" s="139" t="s">
        <v>159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106.79507999999998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1">
        <v>0</v>
      </c>
      <c r="Q164" s="45">
        <f t="shared" si="26"/>
        <v>106.79507999999998</v>
      </c>
      <c r="R164" s="45"/>
      <c r="T164" s="251"/>
    </row>
    <row r="165" spans="1:20" x14ac:dyDescent="0.2">
      <c r="A165" s="139">
        <f t="shared" si="27"/>
        <v>130</v>
      </c>
      <c r="B165" s="42" t="s">
        <v>410</v>
      </c>
      <c r="C165" s="139">
        <v>921</v>
      </c>
      <c r="D165" s="139" t="s">
        <v>159</v>
      </c>
      <c r="E165" s="121">
        <v>0</v>
      </c>
      <c r="F165" s="121">
        <v>0</v>
      </c>
      <c r="G165" s="121">
        <v>0</v>
      </c>
      <c r="H165" s="121">
        <v>135.44999999999999</v>
      </c>
      <c r="I165" s="121">
        <v>0</v>
      </c>
      <c r="J165" s="121">
        <v>93.33999</v>
      </c>
      <c r="K165" s="121">
        <v>0</v>
      </c>
      <c r="L165" s="121">
        <v>46.959999999999994</v>
      </c>
      <c r="M165" s="121">
        <v>0</v>
      </c>
      <c r="N165" s="121">
        <v>0</v>
      </c>
      <c r="O165" s="121">
        <v>0</v>
      </c>
      <c r="P165" s="121">
        <v>0</v>
      </c>
      <c r="Q165" s="45">
        <f t="shared" si="26"/>
        <v>275.74998999999997</v>
      </c>
      <c r="R165" s="45"/>
      <c r="T165" s="251"/>
    </row>
    <row r="166" spans="1:20" x14ac:dyDescent="0.2">
      <c r="A166" s="139">
        <f t="shared" si="27"/>
        <v>131</v>
      </c>
      <c r="B166" s="42" t="s">
        <v>817</v>
      </c>
      <c r="C166" s="139">
        <v>921</v>
      </c>
      <c r="D166" s="139" t="s">
        <v>159</v>
      </c>
      <c r="E166" s="121">
        <v>0</v>
      </c>
      <c r="F166" s="121">
        <v>0</v>
      </c>
      <c r="G166" s="121">
        <v>0</v>
      </c>
      <c r="H166" s="121">
        <v>0</v>
      </c>
      <c r="I166" s="121">
        <v>402.42</v>
      </c>
      <c r="J166" s="121">
        <v>385.41</v>
      </c>
      <c r="K166" s="121">
        <v>0</v>
      </c>
      <c r="L166" s="121">
        <v>0</v>
      </c>
      <c r="M166" s="121">
        <v>0</v>
      </c>
      <c r="N166" s="121">
        <v>0</v>
      </c>
      <c r="O166" s="121">
        <v>0</v>
      </c>
      <c r="P166" s="121">
        <v>0</v>
      </c>
      <c r="Q166" s="45">
        <f t="shared" si="26"/>
        <v>787.83</v>
      </c>
      <c r="R166" s="45"/>
      <c r="T166" s="251"/>
    </row>
    <row r="167" spans="1:20" x14ac:dyDescent="0.2">
      <c r="A167" s="139">
        <f t="shared" si="27"/>
        <v>132</v>
      </c>
      <c r="B167" s="42" t="s">
        <v>417</v>
      </c>
      <c r="C167" s="139">
        <v>921</v>
      </c>
      <c r="D167" s="139" t="s">
        <v>159</v>
      </c>
      <c r="E167" s="121">
        <v>0</v>
      </c>
      <c r="F167" s="121">
        <v>0</v>
      </c>
      <c r="G167" s="121">
        <v>0</v>
      </c>
      <c r="H167" s="121">
        <v>0</v>
      </c>
      <c r="I167" s="121">
        <v>533.71152999999993</v>
      </c>
      <c r="J167" s="121">
        <v>710.14</v>
      </c>
      <c r="K167" s="121">
        <v>0</v>
      </c>
      <c r="L167" s="121">
        <v>0</v>
      </c>
      <c r="M167" s="121">
        <v>2894.16</v>
      </c>
      <c r="N167" s="121">
        <v>0</v>
      </c>
      <c r="O167" s="121">
        <v>0</v>
      </c>
      <c r="P167" s="121">
        <v>2860.42</v>
      </c>
      <c r="Q167" s="45">
        <f t="shared" si="26"/>
        <v>6998.4315299999998</v>
      </c>
      <c r="R167" s="45"/>
      <c r="T167" s="251"/>
    </row>
    <row r="168" spans="1:20" x14ac:dyDescent="0.2">
      <c r="A168" s="139">
        <f t="shared" si="27"/>
        <v>133</v>
      </c>
      <c r="B168" s="42" t="s">
        <v>818</v>
      </c>
      <c r="C168" s="139">
        <v>921</v>
      </c>
      <c r="D168" s="139" t="s">
        <v>159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21">
        <v>798.88</v>
      </c>
      <c r="N168" s="121">
        <v>0</v>
      </c>
      <c r="O168" s="121">
        <v>0</v>
      </c>
      <c r="P168" s="121">
        <v>0</v>
      </c>
      <c r="Q168" s="45">
        <f t="shared" si="26"/>
        <v>798.88</v>
      </c>
      <c r="R168" s="45"/>
      <c r="T168" s="251"/>
    </row>
    <row r="169" spans="1:20" x14ac:dyDescent="0.2">
      <c r="A169" s="139">
        <f t="shared" si="27"/>
        <v>134</v>
      </c>
      <c r="B169" s="42" t="s">
        <v>224</v>
      </c>
      <c r="C169" s="139">
        <v>921</v>
      </c>
      <c r="D169" s="139" t="s">
        <v>159</v>
      </c>
      <c r="E169" s="121">
        <v>0</v>
      </c>
      <c r="F169" s="121">
        <v>0</v>
      </c>
      <c r="G169" s="121">
        <v>0</v>
      </c>
      <c r="H169" s="121">
        <v>1291.31</v>
      </c>
      <c r="I169" s="121">
        <v>14735.779999999999</v>
      </c>
      <c r="J169" s="121">
        <v>10418.91</v>
      </c>
      <c r="K169" s="121">
        <v>10491.539979999996</v>
      </c>
      <c r="L169" s="121">
        <v>0</v>
      </c>
      <c r="M169" s="121">
        <v>0</v>
      </c>
      <c r="N169" s="121">
        <v>0</v>
      </c>
      <c r="O169" s="121">
        <v>0</v>
      </c>
      <c r="P169" s="121">
        <v>0</v>
      </c>
      <c r="Q169" s="45">
        <f t="shared" si="26"/>
        <v>36937.539979999994</v>
      </c>
      <c r="R169" s="45"/>
      <c r="T169" s="251"/>
    </row>
    <row r="170" spans="1:20" x14ac:dyDescent="0.2">
      <c r="A170" s="139">
        <f t="shared" si="27"/>
        <v>135</v>
      </c>
      <c r="B170" s="42" t="s">
        <v>228</v>
      </c>
      <c r="C170" s="139">
        <v>921</v>
      </c>
      <c r="D170" s="139" t="s">
        <v>159</v>
      </c>
      <c r="E170" s="121">
        <v>0</v>
      </c>
      <c r="F170" s="121">
        <v>0</v>
      </c>
      <c r="G170" s="121">
        <v>0</v>
      </c>
      <c r="H170" s="121">
        <v>0</v>
      </c>
      <c r="I170" s="121">
        <v>487.65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405.24</v>
      </c>
      <c r="Q170" s="45">
        <f t="shared" si="26"/>
        <v>892.89</v>
      </c>
      <c r="R170" s="45"/>
      <c r="T170" s="251"/>
    </row>
    <row r="171" spans="1:20" x14ac:dyDescent="0.2">
      <c r="A171" s="139">
        <f t="shared" si="27"/>
        <v>136</v>
      </c>
      <c r="B171" s="42" t="s">
        <v>819</v>
      </c>
      <c r="C171" s="139">
        <v>921</v>
      </c>
      <c r="D171" s="139" t="s">
        <v>159</v>
      </c>
      <c r="E171" s="121">
        <v>0</v>
      </c>
      <c r="F171" s="121">
        <v>0</v>
      </c>
      <c r="G171" s="121">
        <v>538.58000000000004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21">
        <v>0</v>
      </c>
      <c r="N171" s="121">
        <v>0</v>
      </c>
      <c r="O171" s="121">
        <v>0</v>
      </c>
      <c r="P171" s="121">
        <v>0</v>
      </c>
      <c r="Q171" s="45">
        <f t="shared" si="26"/>
        <v>538.58000000000004</v>
      </c>
      <c r="R171" s="45"/>
      <c r="T171" s="251"/>
    </row>
    <row r="172" spans="1:20" x14ac:dyDescent="0.2">
      <c r="A172" s="139">
        <f t="shared" si="27"/>
        <v>137</v>
      </c>
      <c r="B172" s="42" t="s">
        <v>327</v>
      </c>
      <c r="C172" s="139">
        <v>921</v>
      </c>
      <c r="D172" s="139" t="s">
        <v>159</v>
      </c>
      <c r="E172" s="121">
        <v>0</v>
      </c>
      <c r="F172" s="121">
        <v>0</v>
      </c>
      <c r="G172" s="121">
        <v>0</v>
      </c>
      <c r="H172" s="121">
        <v>316.69</v>
      </c>
      <c r="I172" s="121">
        <v>0</v>
      </c>
      <c r="J172" s="121">
        <v>0</v>
      </c>
      <c r="K172" s="121">
        <v>0</v>
      </c>
      <c r="L172" s="121">
        <v>0</v>
      </c>
      <c r="M172" s="121">
        <v>0</v>
      </c>
      <c r="N172" s="121">
        <v>0</v>
      </c>
      <c r="O172" s="121">
        <v>0</v>
      </c>
      <c r="P172" s="121">
        <v>0</v>
      </c>
      <c r="Q172" s="45">
        <f t="shared" si="26"/>
        <v>316.69</v>
      </c>
      <c r="R172" s="45"/>
      <c r="T172" s="251"/>
    </row>
    <row r="173" spans="1:20" x14ac:dyDescent="0.2">
      <c r="A173" s="139">
        <f t="shared" si="27"/>
        <v>138</v>
      </c>
      <c r="B173" s="42" t="s">
        <v>451</v>
      </c>
      <c r="C173" s="139">
        <v>921</v>
      </c>
      <c r="D173" s="139" t="s">
        <v>159</v>
      </c>
      <c r="E173" s="121"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92.31</v>
      </c>
      <c r="K173" s="121">
        <v>0</v>
      </c>
      <c r="L173" s="121">
        <v>0</v>
      </c>
      <c r="M173" s="121">
        <v>0</v>
      </c>
      <c r="N173" s="121">
        <v>0</v>
      </c>
      <c r="O173" s="121">
        <v>0</v>
      </c>
      <c r="P173" s="121">
        <v>0</v>
      </c>
      <c r="Q173" s="45">
        <f t="shared" si="26"/>
        <v>92.31</v>
      </c>
      <c r="R173" s="45"/>
      <c r="T173" s="251"/>
    </row>
    <row r="174" spans="1:20" x14ac:dyDescent="0.2">
      <c r="A174" s="139">
        <f t="shared" si="27"/>
        <v>139</v>
      </c>
      <c r="B174" s="42" t="s">
        <v>820</v>
      </c>
      <c r="C174" s="139">
        <v>921</v>
      </c>
      <c r="D174" s="139" t="s">
        <v>159</v>
      </c>
      <c r="E174" s="121">
        <v>185.12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v>0</v>
      </c>
      <c r="M174" s="121">
        <v>0</v>
      </c>
      <c r="N174" s="121">
        <v>0</v>
      </c>
      <c r="O174" s="121">
        <v>0</v>
      </c>
      <c r="P174" s="121">
        <v>0</v>
      </c>
      <c r="Q174" s="45">
        <f t="shared" si="26"/>
        <v>185.12</v>
      </c>
      <c r="R174" s="45"/>
      <c r="T174" s="251"/>
    </row>
    <row r="175" spans="1:20" x14ac:dyDescent="0.2">
      <c r="A175" s="139">
        <f t="shared" si="27"/>
        <v>140</v>
      </c>
      <c r="B175" s="42" t="s">
        <v>821</v>
      </c>
      <c r="C175" s="139">
        <v>921</v>
      </c>
      <c r="D175" s="139" t="s">
        <v>159</v>
      </c>
      <c r="E175" s="121">
        <v>0</v>
      </c>
      <c r="F175" s="121">
        <v>0</v>
      </c>
      <c r="G175" s="121">
        <v>0</v>
      </c>
      <c r="H175" s="121">
        <v>0</v>
      </c>
      <c r="I175" s="121">
        <v>5.4399999999999995</v>
      </c>
      <c r="J175" s="121">
        <v>0</v>
      </c>
      <c r="K175" s="121">
        <v>0</v>
      </c>
      <c r="L175" s="121">
        <v>0</v>
      </c>
      <c r="M175" s="121">
        <v>0</v>
      </c>
      <c r="N175" s="121">
        <v>0</v>
      </c>
      <c r="O175" s="121">
        <v>0</v>
      </c>
      <c r="P175" s="121">
        <v>0</v>
      </c>
      <c r="Q175" s="45">
        <f t="shared" si="26"/>
        <v>5.4399999999999995</v>
      </c>
      <c r="R175" s="45"/>
      <c r="T175" s="251"/>
    </row>
    <row r="176" spans="1:20" x14ac:dyDescent="0.2">
      <c r="A176" s="139">
        <f t="shared" si="27"/>
        <v>141</v>
      </c>
      <c r="B176" s="42" t="s">
        <v>822</v>
      </c>
      <c r="C176" s="139">
        <v>921</v>
      </c>
      <c r="D176" s="139" t="s">
        <v>159</v>
      </c>
      <c r="E176" s="121">
        <v>0</v>
      </c>
      <c r="F176" s="121">
        <v>0</v>
      </c>
      <c r="G176" s="121">
        <v>0</v>
      </c>
      <c r="H176" s="121">
        <v>0</v>
      </c>
      <c r="I176" s="121">
        <v>85.09</v>
      </c>
      <c r="J176" s="121">
        <v>0</v>
      </c>
      <c r="K176" s="121">
        <v>0</v>
      </c>
      <c r="L176" s="121">
        <v>0</v>
      </c>
      <c r="M176" s="121">
        <v>0</v>
      </c>
      <c r="N176" s="121">
        <v>0</v>
      </c>
      <c r="O176" s="121">
        <v>0</v>
      </c>
      <c r="P176" s="121">
        <v>0</v>
      </c>
      <c r="Q176" s="45">
        <f t="shared" si="26"/>
        <v>85.09</v>
      </c>
      <c r="R176" s="45"/>
      <c r="T176" s="251"/>
    </row>
    <row r="177" spans="1:20" x14ac:dyDescent="0.2">
      <c r="A177" s="139">
        <f t="shared" si="27"/>
        <v>142</v>
      </c>
      <c r="B177" s="42" t="s">
        <v>351</v>
      </c>
      <c r="C177" s="139">
        <v>921</v>
      </c>
      <c r="D177" s="139" t="s">
        <v>159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204.25</v>
      </c>
      <c r="P177" s="121">
        <v>0</v>
      </c>
      <c r="Q177" s="45">
        <f t="shared" si="26"/>
        <v>204.25</v>
      </c>
      <c r="R177" s="45"/>
      <c r="T177" s="251"/>
    </row>
    <row r="178" spans="1:20" x14ac:dyDescent="0.2">
      <c r="A178" s="139">
        <f t="shared" si="27"/>
        <v>143</v>
      </c>
      <c r="B178" s="42" t="s">
        <v>231</v>
      </c>
      <c r="C178" s="139">
        <v>921</v>
      </c>
      <c r="D178" s="139" t="s">
        <v>159</v>
      </c>
      <c r="E178" s="121">
        <v>0</v>
      </c>
      <c r="F178" s="121">
        <v>0</v>
      </c>
      <c r="G178" s="121">
        <v>0</v>
      </c>
      <c r="H178" s="121">
        <v>0</v>
      </c>
      <c r="I178" s="121">
        <v>1305.53568</v>
      </c>
      <c r="J178" s="121">
        <v>1427.0099599999999</v>
      </c>
      <c r="K178" s="121">
        <v>341.05003999999997</v>
      </c>
      <c r="L178" s="121">
        <v>316.62005999999997</v>
      </c>
      <c r="M178" s="121">
        <v>284.99</v>
      </c>
      <c r="N178" s="121">
        <v>507.91999999999996</v>
      </c>
      <c r="O178" s="121">
        <v>129.39998</v>
      </c>
      <c r="P178" s="121">
        <v>122.71001000000001</v>
      </c>
      <c r="Q178" s="45">
        <f t="shared" si="26"/>
        <v>4435.2357299999994</v>
      </c>
      <c r="R178" s="45"/>
      <c r="T178" s="251"/>
    </row>
    <row r="179" spans="1:20" x14ac:dyDescent="0.2">
      <c r="A179" s="139">
        <f t="shared" si="27"/>
        <v>144</v>
      </c>
      <c r="B179" s="42" t="s">
        <v>466</v>
      </c>
      <c r="C179" s="139">
        <v>921</v>
      </c>
      <c r="D179" s="139" t="s">
        <v>159</v>
      </c>
      <c r="E179" s="121">
        <v>0</v>
      </c>
      <c r="F179" s="121">
        <v>0</v>
      </c>
      <c r="G179" s="121">
        <v>0</v>
      </c>
      <c r="H179" s="121">
        <v>87.33001999999999</v>
      </c>
      <c r="I179" s="121">
        <v>215.35495</v>
      </c>
      <c r="J179" s="121">
        <v>0</v>
      </c>
      <c r="K179" s="121">
        <v>97.750010000000003</v>
      </c>
      <c r="L179" s="121">
        <v>132.68217999999999</v>
      </c>
      <c r="M179" s="121">
        <v>0</v>
      </c>
      <c r="N179" s="121">
        <v>0</v>
      </c>
      <c r="O179" s="121">
        <v>0</v>
      </c>
      <c r="P179" s="121">
        <v>0</v>
      </c>
      <c r="Q179" s="45">
        <f t="shared" si="26"/>
        <v>533.11716000000001</v>
      </c>
      <c r="R179" s="45"/>
      <c r="T179" s="251"/>
    </row>
    <row r="180" spans="1:20" x14ac:dyDescent="0.2">
      <c r="A180" s="139">
        <f t="shared" si="27"/>
        <v>145</v>
      </c>
      <c r="B180" s="42" t="s">
        <v>823</v>
      </c>
      <c r="C180" s="139">
        <v>921</v>
      </c>
      <c r="D180" s="139" t="s">
        <v>159</v>
      </c>
      <c r="E180" s="121">
        <v>0</v>
      </c>
      <c r="F180" s="121">
        <v>0</v>
      </c>
      <c r="G180" s="121">
        <v>0</v>
      </c>
      <c r="H180" s="121">
        <v>97.29</v>
      </c>
      <c r="I180" s="121">
        <v>0</v>
      </c>
      <c r="J180" s="121">
        <v>0</v>
      </c>
      <c r="K180" s="121">
        <v>0</v>
      </c>
      <c r="L180" s="121">
        <v>0</v>
      </c>
      <c r="M180" s="121">
        <v>0</v>
      </c>
      <c r="N180" s="121">
        <v>0</v>
      </c>
      <c r="O180" s="121">
        <v>0</v>
      </c>
      <c r="P180" s="121">
        <v>0</v>
      </c>
      <c r="Q180" s="45">
        <f t="shared" si="26"/>
        <v>97.29</v>
      </c>
      <c r="R180" s="45"/>
      <c r="T180" s="251"/>
    </row>
    <row r="181" spans="1:20" x14ac:dyDescent="0.2">
      <c r="A181" s="139">
        <f t="shared" si="27"/>
        <v>146</v>
      </c>
      <c r="B181" s="42" t="s">
        <v>824</v>
      </c>
      <c r="C181" s="139">
        <v>921</v>
      </c>
      <c r="D181" s="139" t="s">
        <v>159</v>
      </c>
      <c r="E181" s="121"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v>22.680000000000003</v>
      </c>
      <c r="M181" s="121">
        <v>0</v>
      </c>
      <c r="N181" s="121">
        <v>0</v>
      </c>
      <c r="O181" s="121">
        <v>556.34001000000001</v>
      </c>
      <c r="P181" s="121">
        <v>0</v>
      </c>
      <c r="Q181" s="45">
        <f t="shared" si="26"/>
        <v>579.02000999999996</v>
      </c>
      <c r="R181" s="45"/>
      <c r="T181" s="251"/>
    </row>
    <row r="182" spans="1:20" x14ac:dyDescent="0.2">
      <c r="A182" s="139">
        <f t="shared" si="27"/>
        <v>147</v>
      </c>
      <c r="B182" s="42" t="s">
        <v>825</v>
      </c>
      <c r="C182" s="139">
        <v>921</v>
      </c>
      <c r="D182" s="139" t="s">
        <v>159</v>
      </c>
      <c r="E182" s="121">
        <v>0</v>
      </c>
      <c r="F182" s="121">
        <v>0</v>
      </c>
      <c r="G182" s="121">
        <v>0</v>
      </c>
      <c r="H182" s="121">
        <v>0</v>
      </c>
      <c r="I182" s="121">
        <v>28.819999999999997</v>
      </c>
      <c r="J182" s="121">
        <v>31.434919999999998</v>
      </c>
      <c r="K182" s="121">
        <v>0</v>
      </c>
      <c r="L182" s="121">
        <v>0</v>
      </c>
      <c r="M182" s="121">
        <v>0</v>
      </c>
      <c r="N182" s="121">
        <v>0</v>
      </c>
      <c r="O182" s="121">
        <v>0</v>
      </c>
      <c r="P182" s="121">
        <v>40.35</v>
      </c>
      <c r="Q182" s="45">
        <f t="shared" si="26"/>
        <v>100.60491999999999</v>
      </c>
      <c r="R182" s="45"/>
      <c r="T182" s="251"/>
    </row>
    <row r="183" spans="1:20" x14ac:dyDescent="0.2">
      <c r="A183" s="139">
        <f t="shared" si="27"/>
        <v>148</v>
      </c>
      <c r="B183" s="42" t="s">
        <v>826</v>
      </c>
      <c r="C183" s="139">
        <v>921</v>
      </c>
      <c r="D183" s="139" t="s">
        <v>159</v>
      </c>
      <c r="E183" s="121"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0</v>
      </c>
      <c r="K183" s="121">
        <v>196.23</v>
      </c>
      <c r="L183" s="121">
        <v>0</v>
      </c>
      <c r="M183" s="121">
        <v>0</v>
      </c>
      <c r="N183" s="121">
        <v>105.10000000000001</v>
      </c>
      <c r="O183" s="121">
        <v>0</v>
      </c>
      <c r="P183" s="121">
        <v>0</v>
      </c>
      <c r="Q183" s="45">
        <f t="shared" si="26"/>
        <v>301.33</v>
      </c>
      <c r="R183" s="45"/>
      <c r="T183" s="251"/>
    </row>
    <row r="184" spans="1:20" x14ac:dyDescent="0.2">
      <c r="A184" s="139">
        <f t="shared" si="27"/>
        <v>149</v>
      </c>
      <c r="B184" s="42" t="s">
        <v>193</v>
      </c>
      <c r="C184" s="139">
        <v>921</v>
      </c>
      <c r="D184" s="139" t="s">
        <v>159</v>
      </c>
      <c r="E184" s="121">
        <v>0</v>
      </c>
      <c r="F184" s="121">
        <v>2231.69</v>
      </c>
      <c r="G184" s="121">
        <v>0</v>
      </c>
      <c r="H184" s="121">
        <v>3343.3999999999996</v>
      </c>
      <c r="I184" s="121">
        <v>1280.1500099999998</v>
      </c>
      <c r="J184" s="121">
        <v>1141.6200000000001</v>
      </c>
      <c r="K184" s="121">
        <v>1115.31</v>
      </c>
      <c r="L184" s="121">
        <v>1452.3899999999996</v>
      </c>
      <c r="M184" s="121">
        <v>1133.9000000000001</v>
      </c>
      <c r="N184" s="121">
        <v>1245.8799999999999</v>
      </c>
      <c r="O184" s="121">
        <v>0</v>
      </c>
      <c r="P184" s="121">
        <v>2607.88</v>
      </c>
      <c r="Q184" s="45">
        <f t="shared" si="26"/>
        <v>15552.220009999997</v>
      </c>
      <c r="R184" s="45"/>
      <c r="T184" s="251"/>
    </row>
    <row r="185" spans="1:20" x14ac:dyDescent="0.2">
      <c r="A185" s="139">
        <f t="shared" si="27"/>
        <v>150</v>
      </c>
      <c r="B185" s="42" t="s">
        <v>827</v>
      </c>
      <c r="C185" s="139">
        <v>921</v>
      </c>
      <c r="D185" s="139" t="s">
        <v>159</v>
      </c>
      <c r="E185" s="121">
        <v>0</v>
      </c>
      <c r="F185" s="121">
        <v>13.809999999999999</v>
      </c>
      <c r="G185" s="121">
        <v>0</v>
      </c>
      <c r="H185" s="121">
        <v>0</v>
      </c>
      <c r="I185" s="121">
        <v>0</v>
      </c>
      <c r="J185" s="121">
        <v>0</v>
      </c>
      <c r="K185" s="121">
        <v>0</v>
      </c>
      <c r="L185" s="121">
        <v>0</v>
      </c>
      <c r="M185" s="121">
        <v>0</v>
      </c>
      <c r="N185" s="121">
        <v>0</v>
      </c>
      <c r="O185" s="121">
        <v>0</v>
      </c>
      <c r="P185" s="121">
        <v>0</v>
      </c>
      <c r="Q185" s="45">
        <f t="shared" si="26"/>
        <v>13.809999999999999</v>
      </c>
      <c r="R185" s="45"/>
      <c r="T185" s="251"/>
    </row>
    <row r="186" spans="1:20" x14ac:dyDescent="0.2">
      <c r="A186" s="139">
        <f t="shared" si="27"/>
        <v>151</v>
      </c>
      <c r="B186" s="42" t="s">
        <v>216</v>
      </c>
      <c r="C186" s="139">
        <v>921</v>
      </c>
      <c r="D186" s="139" t="s">
        <v>159</v>
      </c>
      <c r="E186" s="121">
        <v>0</v>
      </c>
      <c r="F186" s="121">
        <v>0</v>
      </c>
      <c r="G186" s="121">
        <v>121.22</v>
      </c>
      <c r="H186" s="121">
        <v>207.76</v>
      </c>
      <c r="I186" s="121">
        <v>0</v>
      </c>
      <c r="J186" s="121">
        <v>0</v>
      </c>
      <c r="K186" s="121">
        <v>0</v>
      </c>
      <c r="L186" s="121">
        <v>0</v>
      </c>
      <c r="M186" s="121">
        <v>0</v>
      </c>
      <c r="N186" s="121">
        <v>0</v>
      </c>
      <c r="O186" s="121">
        <v>0</v>
      </c>
      <c r="P186" s="121">
        <v>0</v>
      </c>
      <c r="Q186" s="45">
        <f t="shared" si="26"/>
        <v>328.98</v>
      </c>
      <c r="R186" s="45"/>
      <c r="T186" s="251"/>
    </row>
    <row r="187" spans="1:20" x14ac:dyDescent="0.2">
      <c r="A187" s="139">
        <f t="shared" si="27"/>
        <v>152</v>
      </c>
      <c r="B187" s="42" t="s">
        <v>498</v>
      </c>
      <c r="C187" s="139">
        <v>921</v>
      </c>
      <c r="D187" s="139" t="s">
        <v>159</v>
      </c>
      <c r="E187" s="121">
        <v>0</v>
      </c>
      <c r="F187" s="121">
        <v>0</v>
      </c>
      <c r="G187" s="121">
        <v>0</v>
      </c>
      <c r="H187" s="121">
        <v>0</v>
      </c>
      <c r="I187" s="121">
        <v>1436.5892699999999</v>
      </c>
      <c r="J187" s="121">
        <v>413.41005000000001</v>
      </c>
      <c r="K187" s="121">
        <v>492.86993000000001</v>
      </c>
      <c r="L187" s="121">
        <v>26.617809999999999</v>
      </c>
      <c r="M187" s="121">
        <v>35.770000000000003</v>
      </c>
      <c r="N187" s="121">
        <v>0</v>
      </c>
      <c r="O187" s="121">
        <v>52.670009999999998</v>
      </c>
      <c r="P187" s="121">
        <v>40.26999</v>
      </c>
      <c r="Q187" s="45">
        <f t="shared" si="26"/>
        <v>2498.1970599999995</v>
      </c>
      <c r="R187" s="45"/>
      <c r="T187" s="251"/>
    </row>
    <row r="188" spans="1:20" x14ac:dyDescent="0.2">
      <c r="A188" s="139">
        <f t="shared" si="27"/>
        <v>153</v>
      </c>
      <c r="B188" s="42" t="s">
        <v>352</v>
      </c>
      <c r="C188" s="139">
        <v>921</v>
      </c>
      <c r="D188" s="139" t="s">
        <v>159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1">
        <v>0</v>
      </c>
      <c r="K188" s="121">
        <v>0</v>
      </c>
      <c r="L188" s="121">
        <v>0</v>
      </c>
      <c r="M188" s="121">
        <v>0</v>
      </c>
      <c r="N188" s="121">
        <v>0</v>
      </c>
      <c r="O188" s="121">
        <v>0</v>
      </c>
      <c r="P188" s="121">
        <v>71.650000000000006</v>
      </c>
      <c r="Q188" s="45">
        <f t="shared" si="26"/>
        <v>71.650000000000006</v>
      </c>
      <c r="R188" s="45"/>
      <c r="T188" s="251"/>
    </row>
    <row r="189" spans="1:20" x14ac:dyDescent="0.2">
      <c r="A189" s="139">
        <f t="shared" si="27"/>
        <v>154</v>
      </c>
      <c r="B189" s="42" t="s">
        <v>179</v>
      </c>
      <c r="C189" s="139">
        <v>921</v>
      </c>
      <c r="D189" s="139" t="s">
        <v>159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816.31</v>
      </c>
      <c r="K189" s="121">
        <v>113.92999999999999</v>
      </c>
      <c r="L189" s="121">
        <v>0</v>
      </c>
      <c r="M189" s="121">
        <v>0</v>
      </c>
      <c r="N189" s="121">
        <v>1120.05</v>
      </c>
      <c r="O189" s="121">
        <v>0</v>
      </c>
      <c r="P189" s="121">
        <v>0</v>
      </c>
      <c r="Q189" s="45">
        <f t="shared" si="26"/>
        <v>2050.29</v>
      </c>
      <c r="R189" s="45"/>
      <c r="T189" s="251"/>
    </row>
    <row r="190" spans="1:20" x14ac:dyDescent="0.2">
      <c r="A190" s="139">
        <f t="shared" si="27"/>
        <v>155</v>
      </c>
      <c r="B190" s="42" t="s">
        <v>828</v>
      </c>
      <c r="C190" s="139">
        <v>921</v>
      </c>
      <c r="D190" s="139" t="s">
        <v>159</v>
      </c>
      <c r="E190" s="121">
        <v>10.5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21">
        <v>0</v>
      </c>
      <c r="N190" s="121">
        <v>0</v>
      </c>
      <c r="O190" s="121">
        <v>0</v>
      </c>
      <c r="P190" s="121">
        <v>0</v>
      </c>
      <c r="Q190" s="45">
        <f t="shared" si="26"/>
        <v>10.5</v>
      </c>
      <c r="R190" s="45"/>
      <c r="T190" s="251"/>
    </row>
    <row r="191" spans="1:20" x14ac:dyDescent="0.2">
      <c r="A191" s="139">
        <f t="shared" si="27"/>
        <v>156</v>
      </c>
      <c r="B191" s="42" t="s">
        <v>531</v>
      </c>
      <c r="C191" s="139">
        <v>921</v>
      </c>
      <c r="D191" s="139" t="s">
        <v>159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21">
        <v>0</v>
      </c>
      <c r="N191" s="121">
        <v>0</v>
      </c>
      <c r="O191" s="121">
        <v>0</v>
      </c>
      <c r="P191" s="121">
        <v>15.709999999999999</v>
      </c>
      <c r="Q191" s="45">
        <f t="shared" si="26"/>
        <v>15.709999999999999</v>
      </c>
      <c r="R191" s="45"/>
      <c r="T191" s="251"/>
    </row>
    <row r="192" spans="1:20" x14ac:dyDescent="0.2">
      <c r="A192" s="139">
        <f t="shared" si="27"/>
        <v>157</v>
      </c>
      <c r="B192" s="42" t="s">
        <v>753</v>
      </c>
      <c r="C192" s="139">
        <v>921</v>
      </c>
      <c r="D192" s="139" t="s">
        <v>159</v>
      </c>
      <c r="E192" s="121">
        <v>0.32</v>
      </c>
      <c r="F192" s="121">
        <v>0</v>
      </c>
      <c r="G192" s="121">
        <v>2.3499999999999996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v>0</v>
      </c>
      <c r="N192" s="121">
        <v>0</v>
      </c>
      <c r="O192" s="121">
        <v>0</v>
      </c>
      <c r="P192" s="121">
        <v>0</v>
      </c>
      <c r="Q192" s="45">
        <f t="shared" si="26"/>
        <v>2.6699999999999995</v>
      </c>
      <c r="R192" s="45"/>
      <c r="T192" s="251"/>
    </row>
    <row r="193" spans="1:20" x14ac:dyDescent="0.2">
      <c r="A193" s="139">
        <f t="shared" si="27"/>
        <v>158</v>
      </c>
      <c r="B193" s="42" t="s">
        <v>540</v>
      </c>
      <c r="C193" s="139">
        <v>921</v>
      </c>
      <c r="D193" s="139" t="s">
        <v>159</v>
      </c>
      <c r="E193" s="121">
        <v>0</v>
      </c>
      <c r="F193" s="121">
        <v>0</v>
      </c>
      <c r="G193" s="121">
        <v>0</v>
      </c>
      <c r="H193" s="121">
        <v>0</v>
      </c>
      <c r="I193" s="121">
        <v>576.40846999999997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45">
        <f t="shared" si="26"/>
        <v>576.40846999999997</v>
      </c>
      <c r="R193" s="45"/>
      <c r="T193" s="251"/>
    </row>
    <row r="194" spans="1:20" x14ac:dyDescent="0.2">
      <c r="A194" s="139">
        <f t="shared" si="27"/>
        <v>159</v>
      </c>
      <c r="B194" s="42" t="s">
        <v>223</v>
      </c>
      <c r="C194" s="139">
        <v>921</v>
      </c>
      <c r="D194" s="139" t="s">
        <v>159</v>
      </c>
      <c r="E194" s="121"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3524.25</v>
      </c>
      <c r="L194" s="121">
        <v>1172.18001</v>
      </c>
      <c r="M194" s="121">
        <v>2301.0200100000002</v>
      </c>
      <c r="N194" s="121">
        <v>0</v>
      </c>
      <c r="O194" s="121">
        <v>4565.6400100000001</v>
      </c>
      <c r="P194" s="121">
        <v>0</v>
      </c>
      <c r="Q194" s="45">
        <f t="shared" si="26"/>
        <v>11563.090029999999</v>
      </c>
      <c r="R194" s="45"/>
      <c r="T194" s="251"/>
    </row>
    <row r="195" spans="1:20" x14ac:dyDescent="0.2">
      <c r="A195" s="139">
        <f t="shared" si="27"/>
        <v>160</v>
      </c>
      <c r="B195" s="42" t="s">
        <v>353</v>
      </c>
      <c r="C195" s="139">
        <v>921</v>
      </c>
      <c r="D195" s="139" t="s">
        <v>159</v>
      </c>
      <c r="E195" s="121">
        <v>0</v>
      </c>
      <c r="F195" s="121">
        <v>0</v>
      </c>
      <c r="G195" s="121">
        <v>0</v>
      </c>
      <c r="H195" s="121">
        <v>0</v>
      </c>
      <c r="I195" s="121">
        <v>574.15</v>
      </c>
      <c r="J195" s="121">
        <v>0</v>
      </c>
      <c r="K195" s="121">
        <v>0</v>
      </c>
      <c r="L195" s="121">
        <v>0</v>
      </c>
      <c r="M195" s="121">
        <v>0</v>
      </c>
      <c r="N195" s="121">
        <v>0</v>
      </c>
      <c r="O195" s="121">
        <v>0</v>
      </c>
      <c r="P195" s="121">
        <v>0</v>
      </c>
      <c r="Q195" s="45">
        <f t="shared" si="26"/>
        <v>574.15</v>
      </c>
      <c r="R195" s="45"/>
      <c r="T195" s="251"/>
    </row>
    <row r="196" spans="1:20" x14ac:dyDescent="0.2">
      <c r="A196" s="139">
        <f t="shared" si="27"/>
        <v>161</v>
      </c>
      <c r="B196" s="42" t="s">
        <v>208</v>
      </c>
      <c r="C196" s="139">
        <v>921</v>
      </c>
      <c r="D196" s="139" t="s">
        <v>159</v>
      </c>
      <c r="E196" s="121">
        <v>0</v>
      </c>
      <c r="F196" s="121">
        <v>0</v>
      </c>
      <c r="G196" s="121">
        <v>0</v>
      </c>
      <c r="H196" s="121">
        <v>0</v>
      </c>
      <c r="I196" s="121">
        <v>140.63</v>
      </c>
      <c r="J196" s="121">
        <v>44.99</v>
      </c>
      <c r="K196" s="121">
        <v>0</v>
      </c>
      <c r="L196" s="121">
        <v>0</v>
      </c>
      <c r="M196" s="121">
        <v>0</v>
      </c>
      <c r="N196" s="121">
        <v>0</v>
      </c>
      <c r="O196" s="121">
        <v>0</v>
      </c>
      <c r="P196" s="121">
        <v>0</v>
      </c>
      <c r="Q196" s="45">
        <f t="shared" si="26"/>
        <v>185.62</v>
      </c>
      <c r="R196" s="45"/>
      <c r="T196" s="251"/>
    </row>
    <row r="197" spans="1:20" x14ac:dyDescent="0.2">
      <c r="A197" s="139">
        <f t="shared" si="27"/>
        <v>162</v>
      </c>
      <c r="B197" s="42" t="s">
        <v>304</v>
      </c>
      <c r="C197" s="139">
        <v>921</v>
      </c>
      <c r="D197" s="139" t="s">
        <v>159</v>
      </c>
      <c r="E197" s="121">
        <v>0</v>
      </c>
      <c r="F197" s="121">
        <v>0</v>
      </c>
      <c r="G197" s="121">
        <v>151.28</v>
      </c>
      <c r="H197" s="121">
        <v>0</v>
      </c>
      <c r="I197" s="121">
        <v>28.15</v>
      </c>
      <c r="J197" s="121">
        <v>0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45">
        <f t="shared" si="26"/>
        <v>179.43</v>
      </c>
      <c r="R197" s="45"/>
      <c r="T197" s="251"/>
    </row>
    <row r="198" spans="1:20" x14ac:dyDescent="0.2">
      <c r="A198" s="139">
        <f t="shared" si="27"/>
        <v>163</v>
      </c>
      <c r="B198" s="42" t="s">
        <v>305</v>
      </c>
      <c r="C198" s="139">
        <v>921</v>
      </c>
      <c r="D198" s="139" t="s">
        <v>159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63.75</v>
      </c>
      <c r="K198" s="121">
        <v>87.709990000000005</v>
      </c>
      <c r="L198" s="121">
        <v>0</v>
      </c>
      <c r="M198" s="121">
        <v>0</v>
      </c>
      <c r="N198" s="121">
        <v>0</v>
      </c>
      <c r="O198" s="121">
        <v>0</v>
      </c>
      <c r="P198" s="121">
        <v>0</v>
      </c>
      <c r="Q198" s="45">
        <f t="shared" si="26"/>
        <v>151.45999</v>
      </c>
      <c r="R198" s="45"/>
      <c r="T198" s="251"/>
    </row>
    <row r="199" spans="1:20" x14ac:dyDescent="0.2">
      <c r="A199" s="139">
        <f t="shared" si="27"/>
        <v>164</v>
      </c>
      <c r="B199" s="42" t="s">
        <v>35</v>
      </c>
      <c r="C199" s="139">
        <v>921</v>
      </c>
      <c r="D199" s="139" t="s">
        <v>159</v>
      </c>
      <c r="E199" s="121">
        <v>42.299999999999955</v>
      </c>
      <c r="F199" s="121">
        <v>56.9</v>
      </c>
      <c r="G199" s="121">
        <v>1089.32</v>
      </c>
      <c r="H199" s="121">
        <v>11447.47</v>
      </c>
      <c r="I199" s="121">
        <v>-5844.6199999999981</v>
      </c>
      <c r="J199" s="121">
        <v>32379.870000000003</v>
      </c>
      <c r="K199" s="121">
        <v>-25486.49</v>
      </c>
      <c r="L199" s="121">
        <v>-3816.86</v>
      </c>
      <c r="M199" s="121">
        <v>3994.96</v>
      </c>
      <c r="N199" s="121">
        <v>-3637.23</v>
      </c>
      <c r="O199" s="121">
        <v>565.41000000000008</v>
      </c>
      <c r="P199" s="121">
        <v>-648.81000000000017</v>
      </c>
      <c r="Q199" s="45">
        <f t="shared" si="26"/>
        <v>10142.220000000003</v>
      </c>
      <c r="R199" s="45"/>
      <c r="T199" s="251"/>
    </row>
    <row r="200" spans="1:20" x14ac:dyDescent="0.2">
      <c r="A200" s="139">
        <f t="shared" si="27"/>
        <v>165</v>
      </c>
      <c r="B200" s="172" t="s">
        <v>103</v>
      </c>
      <c r="E200" s="204">
        <f t="shared" ref="E200:Q200" si="28">SUM(E158:E199)</f>
        <v>238.23999999999995</v>
      </c>
      <c r="F200" s="204">
        <f t="shared" si="28"/>
        <v>2302.4</v>
      </c>
      <c r="G200" s="204">
        <f t="shared" si="28"/>
        <v>1962.23</v>
      </c>
      <c r="H200" s="204">
        <f t="shared" si="28"/>
        <v>17987.84002</v>
      </c>
      <c r="I200" s="204">
        <f t="shared" si="28"/>
        <v>19767.079910000004</v>
      </c>
      <c r="J200" s="204">
        <f t="shared" si="28"/>
        <v>58268.330020000001</v>
      </c>
      <c r="K200" s="204">
        <f t="shared" si="28"/>
        <v>-7753.8400500000062</v>
      </c>
      <c r="L200" s="204">
        <f t="shared" si="28"/>
        <v>-646.72994000000062</v>
      </c>
      <c r="M200" s="204">
        <f t="shared" si="28"/>
        <v>11443.68001</v>
      </c>
      <c r="N200" s="204">
        <f t="shared" si="28"/>
        <v>-539.29000000000042</v>
      </c>
      <c r="O200" s="204">
        <f t="shared" si="28"/>
        <v>6073.7100099999998</v>
      </c>
      <c r="P200" s="204">
        <f t="shared" si="28"/>
        <v>5515.4199999999992</v>
      </c>
      <c r="Q200" s="204">
        <f t="shared" si="28"/>
        <v>114619.06997999994</v>
      </c>
      <c r="R200" s="45"/>
      <c r="T200" s="253"/>
    </row>
    <row r="201" spans="1:20" x14ac:dyDescent="0.2">
      <c r="A201" s="139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45"/>
      <c r="R201" s="45"/>
      <c r="T201" s="251"/>
    </row>
    <row r="202" spans="1:20" x14ac:dyDescent="0.2">
      <c r="A202" s="139"/>
      <c r="B202" s="171" t="s">
        <v>104</v>
      </c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45"/>
      <c r="R202" s="45"/>
      <c r="T202" s="251"/>
    </row>
    <row r="203" spans="1:20" x14ac:dyDescent="0.2">
      <c r="A203" s="139">
        <f>A200+1</f>
        <v>166</v>
      </c>
      <c r="B203" s="42" t="s">
        <v>354</v>
      </c>
      <c r="C203" s="139">
        <v>923</v>
      </c>
      <c r="D203" s="139" t="s">
        <v>159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21">
        <v>398.17239999999998</v>
      </c>
      <c r="Q203" s="45">
        <f t="shared" ref="Q203:Q266" si="29">SUM(E203:P203)</f>
        <v>398.17239999999998</v>
      </c>
      <c r="R203" s="45"/>
      <c r="T203" s="251"/>
    </row>
    <row r="204" spans="1:20" x14ac:dyDescent="0.2">
      <c r="A204" s="139">
        <f>A203+1</f>
        <v>167</v>
      </c>
      <c r="B204" s="42" t="s">
        <v>355</v>
      </c>
      <c r="C204" s="139">
        <v>923</v>
      </c>
      <c r="D204" s="139" t="s">
        <v>159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v>218.66</v>
      </c>
      <c r="M204" s="121">
        <v>0</v>
      </c>
      <c r="N204" s="121">
        <v>0</v>
      </c>
      <c r="O204" s="121">
        <v>0</v>
      </c>
      <c r="P204" s="121">
        <v>0</v>
      </c>
      <c r="Q204" s="45">
        <f t="shared" si="29"/>
        <v>218.66</v>
      </c>
      <c r="R204" s="45"/>
      <c r="T204" s="251"/>
    </row>
    <row r="205" spans="1:20" x14ac:dyDescent="0.2">
      <c r="A205" s="139">
        <f t="shared" ref="A205:A268" si="30">A204+1</f>
        <v>168</v>
      </c>
      <c r="B205" s="42" t="s">
        <v>356</v>
      </c>
      <c r="C205" s="139">
        <v>923</v>
      </c>
      <c r="D205" s="139" t="s">
        <v>159</v>
      </c>
      <c r="E205" s="121">
        <v>0</v>
      </c>
      <c r="F205" s="121">
        <v>0</v>
      </c>
      <c r="G205" s="121">
        <v>496.97407000000004</v>
      </c>
      <c r="H205" s="121">
        <v>0</v>
      </c>
      <c r="I205" s="121">
        <v>0</v>
      </c>
      <c r="J205" s="121">
        <v>0</v>
      </c>
      <c r="K205" s="121">
        <v>0</v>
      </c>
      <c r="L205" s="121">
        <v>0</v>
      </c>
      <c r="M205" s="121">
        <v>0</v>
      </c>
      <c r="N205" s="121">
        <v>0</v>
      </c>
      <c r="O205" s="121">
        <v>0</v>
      </c>
      <c r="P205" s="121">
        <v>1215.4476399999999</v>
      </c>
      <c r="Q205" s="45">
        <f t="shared" si="29"/>
        <v>1712.4217099999998</v>
      </c>
      <c r="R205" s="45"/>
      <c r="T205" s="251"/>
    </row>
    <row r="206" spans="1:20" x14ac:dyDescent="0.2">
      <c r="A206" s="139">
        <f t="shared" si="30"/>
        <v>169</v>
      </c>
      <c r="B206" s="42" t="s">
        <v>357</v>
      </c>
      <c r="C206" s="139">
        <v>923</v>
      </c>
      <c r="D206" s="139" t="s">
        <v>159</v>
      </c>
      <c r="E206" s="121">
        <v>586.78</v>
      </c>
      <c r="F206" s="121">
        <v>542.79</v>
      </c>
      <c r="G206" s="121">
        <v>1055.4359300000001</v>
      </c>
      <c r="H206" s="121">
        <v>639.98</v>
      </c>
      <c r="I206" s="121">
        <v>501.79001</v>
      </c>
      <c r="J206" s="121">
        <v>0</v>
      </c>
      <c r="K206" s="121">
        <v>1145.3800000000001</v>
      </c>
      <c r="L206" s="121">
        <v>530.69999999999993</v>
      </c>
      <c r="M206" s="121">
        <v>537.54</v>
      </c>
      <c r="N206" s="121">
        <v>679.56000000000006</v>
      </c>
      <c r="O206" s="121">
        <v>0</v>
      </c>
      <c r="P206" s="121">
        <v>558.24239</v>
      </c>
      <c r="Q206" s="45">
        <f t="shared" si="29"/>
        <v>6778.1983300000011</v>
      </c>
      <c r="R206" s="45"/>
      <c r="T206" s="251"/>
    </row>
    <row r="207" spans="1:20" x14ac:dyDescent="0.2">
      <c r="A207" s="139">
        <f t="shared" si="30"/>
        <v>170</v>
      </c>
      <c r="B207" s="42" t="s">
        <v>358</v>
      </c>
      <c r="C207" s="139">
        <v>923</v>
      </c>
      <c r="D207" s="139" t="s">
        <v>159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21">
        <v>0</v>
      </c>
      <c r="N207" s="121">
        <v>0</v>
      </c>
      <c r="O207" s="121">
        <v>0</v>
      </c>
      <c r="P207" s="121">
        <v>760.12</v>
      </c>
      <c r="Q207" s="45">
        <f t="shared" si="29"/>
        <v>760.12</v>
      </c>
      <c r="R207" s="45"/>
      <c r="T207" s="251"/>
    </row>
    <row r="208" spans="1:20" x14ac:dyDescent="0.2">
      <c r="A208" s="139">
        <f t="shared" si="30"/>
        <v>171</v>
      </c>
      <c r="B208" s="42" t="s">
        <v>359</v>
      </c>
      <c r="C208" s="139">
        <v>923</v>
      </c>
      <c r="D208" s="139" t="s">
        <v>159</v>
      </c>
      <c r="E208" s="121">
        <v>398.62</v>
      </c>
      <c r="F208" s="121">
        <v>0</v>
      </c>
      <c r="G208" s="121">
        <v>810.54</v>
      </c>
      <c r="H208" s="121">
        <v>429.68</v>
      </c>
      <c r="I208" s="121">
        <v>430.77</v>
      </c>
      <c r="J208" s="121">
        <v>430.76000000000005</v>
      </c>
      <c r="K208" s="121">
        <v>433.35</v>
      </c>
      <c r="L208" s="121">
        <v>0</v>
      </c>
      <c r="M208" s="121">
        <v>0</v>
      </c>
      <c r="N208" s="121">
        <v>0</v>
      </c>
      <c r="O208" s="121">
        <v>0</v>
      </c>
      <c r="P208" s="121">
        <v>0</v>
      </c>
      <c r="Q208" s="45">
        <f t="shared" si="29"/>
        <v>2933.72</v>
      </c>
      <c r="R208" s="45"/>
      <c r="T208" s="251"/>
    </row>
    <row r="209" spans="1:20" x14ac:dyDescent="0.2">
      <c r="A209" s="139">
        <f t="shared" si="30"/>
        <v>172</v>
      </c>
      <c r="B209" s="42" t="s">
        <v>829</v>
      </c>
      <c r="C209" s="139">
        <v>923</v>
      </c>
      <c r="D209" s="139" t="s">
        <v>159</v>
      </c>
      <c r="E209" s="121">
        <v>0</v>
      </c>
      <c r="F209" s="121">
        <v>0</v>
      </c>
      <c r="G209" s="121">
        <v>233.6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21">
        <v>0</v>
      </c>
      <c r="N209" s="121">
        <v>0</v>
      </c>
      <c r="O209" s="121">
        <v>0</v>
      </c>
      <c r="P209" s="121">
        <v>0</v>
      </c>
      <c r="Q209" s="45">
        <f t="shared" si="29"/>
        <v>233.6</v>
      </c>
      <c r="R209" s="45"/>
      <c r="T209" s="251"/>
    </row>
    <row r="210" spans="1:20" x14ac:dyDescent="0.2">
      <c r="A210" s="139">
        <f t="shared" si="30"/>
        <v>173</v>
      </c>
      <c r="B210" s="42" t="s">
        <v>360</v>
      </c>
      <c r="C210" s="139">
        <v>923</v>
      </c>
      <c r="D210" s="139" t="s">
        <v>159</v>
      </c>
      <c r="E210" s="121">
        <v>416.57</v>
      </c>
      <c r="F210" s="121">
        <v>1349.06</v>
      </c>
      <c r="G210" s="121">
        <v>261.89999999999998</v>
      </c>
      <c r="H210" s="121">
        <v>0</v>
      </c>
      <c r="I210" s="121">
        <v>10.6</v>
      </c>
      <c r="J210" s="121">
        <v>305.07</v>
      </c>
      <c r="K210" s="121">
        <v>0</v>
      </c>
      <c r="L210" s="121">
        <v>0</v>
      </c>
      <c r="M210" s="121">
        <v>0</v>
      </c>
      <c r="N210" s="121">
        <v>0</v>
      </c>
      <c r="O210" s="121">
        <v>0</v>
      </c>
      <c r="P210" s="121">
        <v>0</v>
      </c>
      <c r="Q210" s="45">
        <f t="shared" si="29"/>
        <v>2343.1999999999998</v>
      </c>
      <c r="R210" s="45"/>
      <c r="T210" s="251"/>
    </row>
    <row r="211" spans="1:20" x14ac:dyDescent="0.2">
      <c r="A211" s="139">
        <f t="shared" si="30"/>
        <v>174</v>
      </c>
      <c r="B211" s="42" t="s">
        <v>311</v>
      </c>
      <c r="C211" s="139">
        <v>923</v>
      </c>
      <c r="D211" s="139" t="s">
        <v>159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0</v>
      </c>
      <c r="M211" s="121">
        <v>0</v>
      </c>
      <c r="N211" s="121">
        <v>430.9</v>
      </c>
      <c r="O211" s="121">
        <v>1321.12</v>
      </c>
      <c r="P211" s="121">
        <v>1300.03</v>
      </c>
      <c r="Q211" s="45">
        <f t="shared" si="29"/>
        <v>3052.05</v>
      </c>
      <c r="R211" s="45"/>
      <c r="T211" s="251"/>
    </row>
    <row r="212" spans="1:20" x14ac:dyDescent="0.2">
      <c r="A212" s="139">
        <f t="shared" si="30"/>
        <v>175</v>
      </c>
      <c r="B212" s="42" t="s">
        <v>361</v>
      </c>
      <c r="C212" s="139">
        <v>923</v>
      </c>
      <c r="D212" s="139" t="s">
        <v>159</v>
      </c>
      <c r="E212" s="121">
        <v>513.16067999999996</v>
      </c>
      <c r="F212" s="121">
        <v>12774.98</v>
      </c>
      <c r="G212" s="121">
        <v>6387.49</v>
      </c>
      <c r="H212" s="121">
        <v>6529.180949999999</v>
      </c>
      <c r="I212" s="121">
        <v>7754.829999999999</v>
      </c>
      <c r="J212" s="121">
        <v>6435.0899999999992</v>
      </c>
      <c r="K212" s="121">
        <v>6403.7735400000001</v>
      </c>
      <c r="L212" s="121">
        <v>5863.16</v>
      </c>
      <c r="M212" s="121">
        <v>6354.07953</v>
      </c>
      <c r="N212" s="121">
        <v>3684.74</v>
      </c>
      <c r="O212" s="121">
        <v>6539.9887199999994</v>
      </c>
      <c r="P212" s="121">
        <v>6523.6897900000004</v>
      </c>
      <c r="Q212" s="45">
        <f t="shared" si="29"/>
        <v>75764.163209999999</v>
      </c>
      <c r="R212" s="45"/>
      <c r="T212" s="251"/>
    </row>
    <row r="213" spans="1:20" x14ac:dyDescent="0.2">
      <c r="A213" s="139">
        <f t="shared" si="30"/>
        <v>176</v>
      </c>
      <c r="B213" s="42" t="s">
        <v>362</v>
      </c>
      <c r="C213" s="139">
        <v>923</v>
      </c>
      <c r="D213" s="139" t="s">
        <v>159</v>
      </c>
      <c r="E213" s="121">
        <v>0</v>
      </c>
      <c r="F213" s="121">
        <v>1670</v>
      </c>
      <c r="G213" s="121">
        <v>835</v>
      </c>
      <c r="H213" s="121">
        <v>835</v>
      </c>
      <c r="I213" s="121">
        <v>835</v>
      </c>
      <c r="J213" s="121">
        <v>835</v>
      </c>
      <c r="K213" s="121">
        <v>835</v>
      </c>
      <c r="L213" s="121">
        <v>835</v>
      </c>
      <c r="M213" s="121">
        <v>835</v>
      </c>
      <c r="N213" s="121">
        <v>917.5</v>
      </c>
      <c r="O213" s="121">
        <v>950</v>
      </c>
      <c r="P213" s="121">
        <v>950</v>
      </c>
      <c r="Q213" s="45">
        <f t="shared" si="29"/>
        <v>10332.5</v>
      </c>
      <c r="R213" s="45"/>
      <c r="T213" s="251"/>
    </row>
    <row r="214" spans="1:20" x14ac:dyDescent="0.2">
      <c r="A214" s="139">
        <f t="shared" si="30"/>
        <v>177</v>
      </c>
      <c r="B214" s="42" t="s">
        <v>363</v>
      </c>
      <c r="C214" s="139">
        <v>923</v>
      </c>
      <c r="D214" s="139" t="s">
        <v>159</v>
      </c>
      <c r="E214" s="121"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3.4000000000000004</v>
      </c>
      <c r="L214" s="121">
        <v>0</v>
      </c>
      <c r="M214" s="121">
        <v>0</v>
      </c>
      <c r="N214" s="121">
        <v>0</v>
      </c>
      <c r="O214" s="121">
        <v>0</v>
      </c>
      <c r="P214" s="121">
        <v>718.12</v>
      </c>
      <c r="Q214" s="45">
        <f t="shared" si="29"/>
        <v>721.52</v>
      </c>
      <c r="R214" s="45"/>
      <c r="T214" s="251"/>
    </row>
    <row r="215" spans="1:20" x14ac:dyDescent="0.2">
      <c r="A215" s="139">
        <f t="shared" si="30"/>
        <v>178</v>
      </c>
      <c r="B215" s="42" t="s">
        <v>290</v>
      </c>
      <c r="C215" s="139">
        <v>923</v>
      </c>
      <c r="D215" s="139" t="s">
        <v>159</v>
      </c>
      <c r="E215" s="121">
        <v>13.3</v>
      </c>
      <c r="F215" s="121">
        <v>0</v>
      </c>
      <c r="G215" s="121">
        <v>0</v>
      </c>
      <c r="H215" s="121">
        <v>0</v>
      </c>
      <c r="I215" s="121">
        <v>0</v>
      </c>
      <c r="J215" s="121">
        <v>13.34</v>
      </c>
      <c r="K215" s="121">
        <v>0</v>
      </c>
      <c r="L215" s="121">
        <v>0</v>
      </c>
      <c r="M215" s="121">
        <v>0</v>
      </c>
      <c r="N215" s="121">
        <v>0</v>
      </c>
      <c r="O215" s="121">
        <v>0</v>
      </c>
      <c r="P215" s="121">
        <v>0</v>
      </c>
      <c r="Q215" s="45">
        <f t="shared" si="29"/>
        <v>26.64</v>
      </c>
      <c r="R215" s="45"/>
      <c r="T215" s="251"/>
    </row>
    <row r="216" spans="1:20" x14ac:dyDescent="0.2">
      <c r="A216" s="139">
        <f t="shared" si="30"/>
        <v>179</v>
      </c>
      <c r="B216" s="42" t="s">
        <v>364</v>
      </c>
      <c r="C216" s="139">
        <v>923</v>
      </c>
      <c r="D216" s="139" t="s">
        <v>159</v>
      </c>
      <c r="E216" s="121">
        <v>0</v>
      </c>
      <c r="F216" s="121">
        <v>0</v>
      </c>
      <c r="G216" s="121">
        <v>0</v>
      </c>
      <c r="H216" s="121">
        <v>97.06</v>
      </c>
      <c r="I216" s="121">
        <v>0</v>
      </c>
      <c r="J216" s="121">
        <v>0</v>
      </c>
      <c r="K216" s="121">
        <v>0</v>
      </c>
      <c r="L216" s="121">
        <v>0</v>
      </c>
      <c r="M216" s="121">
        <v>0</v>
      </c>
      <c r="N216" s="121">
        <v>0</v>
      </c>
      <c r="O216" s="121">
        <v>0</v>
      </c>
      <c r="P216" s="121">
        <v>0</v>
      </c>
      <c r="Q216" s="45">
        <f t="shared" si="29"/>
        <v>97.06</v>
      </c>
      <c r="R216" s="45"/>
      <c r="T216" s="251"/>
    </row>
    <row r="217" spans="1:20" x14ac:dyDescent="0.2">
      <c r="A217" s="139">
        <f t="shared" si="30"/>
        <v>180</v>
      </c>
      <c r="B217" s="42" t="s">
        <v>830</v>
      </c>
      <c r="C217" s="139">
        <v>923</v>
      </c>
      <c r="D217" s="139" t="s">
        <v>159</v>
      </c>
      <c r="E217" s="121">
        <v>68.88</v>
      </c>
      <c r="F217" s="121">
        <v>0</v>
      </c>
      <c r="G217" s="121">
        <v>20.04</v>
      </c>
      <c r="H217" s="121">
        <v>0</v>
      </c>
      <c r="I217" s="121">
        <v>0</v>
      </c>
      <c r="J217" s="121">
        <v>0</v>
      </c>
      <c r="K217" s="121">
        <v>0</v>
      </c>
      <c r="L217" s="121">
        <v>0</v>
      </c>
      <c r="M217" s="121">
        <v>0</v>
      </c>
      <c r="N217" s="121">
        <v>0</v>
      </c>
      <c r="O217" s="121">
        <v>0</v>
      </c>
      <c r="P217" s="121">
        <v>0</v>
      </c>
      <c r="Q217" s="45">
        <f t="shared" si="29"/>
        <v>88.919999999999987</v>
      </c>
      <c r="R217" s="45"/>
      <c r="T217" s="251"/>
    </row>
    <row r="218" spans="1:20" x14ac:dyDescent="0.2">
      <c r="A218" s="139">
        <f t="shared" si="30"/>
        <v>181</v>
      </c>
      <c r="B218" s="42" t="s">
        <v>365</v>
      </c>
      <c r="C218" s="139">
        <v>923</v>
      </c>
      <c r="D218" s="139" t="s">
        <v>159</v>
      </c>
      <c r="E218" s="121">
        <v>0</v>
      </c>
      <c r="F218" s="121">
        <v>0</v>
      </c>
      <c r="G218" s="121">
        <v>214.43</v>
      </c>
      <c r="H218" s="121">
        <v>0</v>
      </c>
      <c r="I218" s="121">
        <v>71.16</v>
      </c>
      <c r="J218" s="121">
        <v>0</v>
      </c>
      <c r="K218" s="121">
        <v>0</v>
      </c>
      <c r="L218" s="121">
        <v>0</v>
      </c>
      <c r="M218" s="121">
        <v>0</v>
      </c>
      <c r="N218" s="121">
        <v>0</v>
      </c>
      <c r="O218" s="121">
        <v>0</v>
      </c>
      <c r="P218" s="121">
        <v>0</v>
      </c>
      <c r="Q218" s="45">
        <f t="shared" si="29"/>
        <v>285.59000000000003</v>
      </c>
      <c r="R218" s="45"/>
      <c r="T218" s="251"/>
    </row>
    <row r="219" spans="1:20" x14ac:dyDescent="0.2">
      <c r="A219" s="139">
        <f t="shared" si="30"/>
        <v>182</v>
      </c>
      <c r="B219" s="42" t="s">
        <v>366</v>
      </c>
      <c r="C219" s="139">
        <v>923</v>
      </c>
      <c r="D219" s="139" t="s">
        <v>159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>
        <v>0</v>
      </c>
      <c r="L219" s="121">
        <v>0</v>
      </c>
      <c r="M219" s="121">
        <v>1511.79</v>
      </c>
      <c r="N219" s="121">
        <v>807.4</v>
      </c>
      <c r="O219" s="121">
        <v>0</v>
      </c>
      <c r="P219" s="121">
        <v>880.91</v>
      </c>
      <c r="Q219" s="45">
        <f t="shared" si="29"/>
        <v>3200.1</v>
      </c>
      <c r="R219" s="45"/>
      <c r="T219" s="251"/>
    </row>
    <row r="220" spans="1:20" x14ac:dyDescent="0.2">
      <c r="A220" s="139">
        <f t="shared" si="30"/>
        <v>183</v>
      </c>
      <c r="B220" s="42" t="s">
        <v>196</v>
      </c>
      <c r="C220" s="139">
        <v>923</v>
      </c>
      <c r="D220" s="139" t="s">
        <v>159</v>
      </c>
      <c r="E220" s="121">
        <v>0</v>
      </c>
      <c r="F220" s="121">
        <v>0</v>
      </c>
      <c r="G220" s="121">
        <v>0</v>
      </c>
      <c r="H220" s="121">
        <v>13.090010000000001</v>
      </c>
      <c r="I220" s="121">
        <v>5.83</v>
      </c>
      <c r="J220" s="121">
        <v>0</v>
      </c>
      <c r="K220" s="121">
        <v>0</v>
      </c>
      <c r="L220" s="121">
        <v>0</v>
      </c>
      <c r="M220" s="121">
        <v>0</v>
      </c>
      <c r="N220" s="121">
        <v>0</v>
      </c>
      <c r="O220" s="121">
        <v>4.1900000000000004</v>
      </c>
      <c r="P220" s="121">
        <v>0</v>
      </c>
      <c r="Q220" s="45">
        <f t="shared" si="29"/>
        <v>23.110010000000003</v>
      </c>
      <c r="R220" s="45"/>
      <c r="T220" s="251"/>
    </row>
    <row r="221" spans="1:20" x14ac:dyDescent="0.2">
      <c r="A221" s="139">
        <f t="shared" si="30"/>
        <v>184</v>
      </c>
      <c r="B221" s="42" t="s">
        <v>367</v>
      </c>
      <c r="C221" s="139">
        <v>923</v>
      </c>
      <c r="D221" s="139" t="s">
        <v>159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268.32</v>
      </c>
      <c r="L221" s="121">
        <v>337.75</v>
      </c>
      <c r="M221" s="121">
        <v>337.75</v>
      </c>
      <c r="N221" s="121">
        <v>432.89</v>
      </c>
      <c r="O221" s="121">
        <v>387.67</v>
      </c>
      <c r="P221" s="121">
        <v>367.26</v>
      </c>
      <c r="Q221" s="45">
        <f t="shared" si="29"/>
        <v>2131.6400000000003</v>
      </c>
      <c r="R221" s="45"/>
      <c r="T221" s="251"/>
    </row>
    <row r="222" spans="1:20" x14ac:dyDescent="0.2">
      <c r="A222" s="139">
        <f t="shared" si="30"/>
        <v>185</v>
      </c>
      <c r="B222" s="42" t="s">
        <v>368</v>
      </c>
      <c r="C222" s="139">
        <v>923</v>
      </c>
      <c r="D222" s="139" t="s">
        <v>31</v>
      </c>
      <c r="E222" s="121">
        <v>0</v>
      </c>
      <c r="F222" s="121">
        <v>0</v>
      </c>
      <c r="G222" s="121">
        <v>0</v>
      </c>
      <c r="H222" s="121">
        <v>0</v>
      </c>
      <c r="I222" s="121">
        <v>233.8</v>
      </c>
      <c r="J222" s="121">
        <v>233.8</v>
      </c>
      <c r="K222" s="121">
        <v>467.6</v>
      </c>
      <c r="L222" s="121">
        <v>233.8</v>
      </c>
      <c r="M222" s="121">
        <v>0</v>
      </c>
      <c r="N222" s="121">
        <v>256.89999999999998</v>
      </c>
      <c r="O222" s="121">
        <v>266</v>
      </c>
      <c r="P222" s="121">
        <v>266</v>
      </c>
      <c r="Q222" s="45">
        <f t="shared" si="29"/>
        <v>1957.9</v>
      </c>
      <c r="R222" s="294">
        <v>1</v>
      </c>
      <c r="T222" s="58">
        <f>(SUM(E222:P222)*R222)*(1+$E$650)</f>
        <v>2040.4842220000003</v>
      </c>
    </row>
    <row r="223" spans="1:20" x14ac:dyDescent="0.2">
      <c r="A223" s="139">
        <f t="shared" si="30"/>
        <v>186</v>
      </c>
      <c r="B223" s="42" t="s">
        <v>369</v>
      </c>
      <c r="C223" s="139">
        <v>923</v>
      </c>
      <c r="D223" s="139" t="s">
        <v>159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175.35</v>
      </c>
      <c r="L223" s="121">
        <v>0</v>
      </c>
      <c r="M223" s="121">
        <v>0</v>
      </c>
      <c r="N223" s="121">
        <v>311.95</v>
      </c>
      <c r="O223" s="121">
        <v>0</v>
      </c>
      <c r="P223" s="121">
        <v>0</v>
      </c>
      <c r="Q223" s="45">
        <f t="shared" si="29"/>
        <v>487.29999999999995</v>
      </c>
      <c r="R223" s="45"/>
      <c r="T223" s="251"/>
    </row>
    <row r="224" spans="1:20" x14ac:dyDescent="0.2">
      <c r="A224" s="139">
        <f t="shared" si="30"/>
        <v>187</v>
      </c>
      <c r="B224" s="42" t="s">
        <v>370</v>
      </c>
      <c r="C224" s="139">
        <v>923</v>
      </c>
      <c r="D224" s="139" t="s">
        <v>159</v>
      </c>
      <c r="E224" s="121"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157.44</v>
      </c>
      <c r="K224" s="121">
        <v>0</v>
      </c>
      <c r="L224" s="121">
        <v>0</v>
      </c>
      <c r="M224" s="121">
        <v>0</v>
      </c>
      <c r="N224" s="121">
        <v>0</v>
      </c>
      <c r="O224" s="121">
        <v>0</v>
      </c>
      <c r="P224" s="121">
        <v>0</v>
      </c>
      <c r="Q224" s="45">
        <f t="shared" si="29"/>
        <v>157.44</v>
      </c>
      <c r="R224" s="45"/>
      <c r="T224" s="251"/>
    </row>
    <row r="225" spans="1:20" x14ac:dyDescent="0.2">
      <c r="A225" s="139">
        <f t="shared" si="30"/>
        <v>188</v>
      </c>
      <c r="B225" s="42" t="s">
        <v>371</v>
      </c>
      <c r="C225" s="139">
        <v>923</v>
      </c>
      <c r="D225" s="139" t="s">
        <v>159</v>
      </c>
      <c r="E225" s="121">
        <v>158.59816000000001</v>
      </c>
      <c r="F225" s="121">
        <v>218.38142000000002</v>
      </c>
      <c r="G225" s="121">
        <v>1193.2529599999998</v>
      </c>
      <c r="H225" s="121">
        <v>378.96830999999997</v>
      </c>
      <c r="I225" s="121">
        <v>430.02200000000005</v>
      </c>
      <c r="J225" s="121">
        <v>315.71597999999994</v>
      </c>
      <c r="K225" s="121">
        <v>441.59422000000001</v>
      </c>
      <c r="L225" s="121">
        <v>313.82511</v>
      </c>
      <c r="M225" s="121">
        <v>370.55652000000003</v>
      </c>
      <c r="N225" s="121">
        <v>430.12710000000004</v>
      </c>
      <c r="O225" s="121">
        <v>325.57625999999999</v>
      </c>
      <c r="P225" s="121">
        <v>131.66830999999999</v>
      </c>
      <c r="Q225" s="45">
        <f t="shared" si="29"/>
        <v>4708.2863499999994</v>
      </c>
      <c r="R225" s="45"/>
      <c r="T225" s="251"/>
    </row>
    <row r="226" spans="1:20" x14ac:dyDescent="0.2">
      <c r="A226" s="139">
        <f t="shared" si="30"/>
        <v>189</v>
      </c>
      <c r="B226" s="42" t="s">
        <v>372</v>
      </c>
      <c r="C226" s="139">
        <v>923</v>
      </c>
      <c r="D226" s="139" t="s">
        <v>159</v>
      </c>
      <c r="E226" s="121">
        <v>1489.5041800000001</v>
      </c>
      <c r="F226" s="121">
        <v>1051.7797899999998</v>
      </c>
      <c r="G226" s="121">
        <v>1120.1360299999999</v>
      </c>
      <c r="H226" s="121">
        <v>1071.86823</v>
      </c>
      <c r="I226" s="121">
        <v>1091.8243899999998</v>
      </c>
      <c r="J226" s="121">
        <v>1144.11608</v>
      </c>
      <c r="K226" s="121">
        <v>2013.56131</v>
      </c>
      <c r="L226" s="121">
        <v>1112.4518</v>
      </c>
      <c r="M226" s="121">
        <v>1419.6514900000002</v>
      </c>
      <c r="N226" s="121">
        <v>1484.7605800000001</v>
      </c>
      <c r="O226" s="121">
        <v>2640.8778399999997</v>
      </c>
      <c r="P226" s="121">
        <v>2057.2873100000002</v>
      </c>
      <c r="Q226" s="45">
        <f t="shared" si="29"/>
        <v>17697.819030000002</v>
      </c>
      <c r="R226" s="45"/>
      <c r="T226" s="251"/>
    </row>
    <row r="227" spans="1:20" x14ac:dyDescent="0.2">
      <c r="A227" s="139">
        <f t="shared" si="30"/>
        <v>190</v>
      </c>
      <c r="B227" s="42" t="s">
        <v>292</v>
      </c>
      <c r="C227" s="139">
        <v>923</v>
      </c>
      <c r="D227" s="139" t="s">
        <v>159</v>
      </c>
      <c r="E227" s="121">
        <v>2527.36</v>
      </c>
      <c r="F227" s="121">
        <v>3095.9600000000005</v>
      </c>
      <c r="G227" s="121">
        <v>2733.09</v>
      </c>
      <c r="H227" s="121">
        <v>6632.8029000000006</v>
      </c>
      <c r="I227" s="121">
        <v>6858.62</v>
      </c>
      <c r="J227" s="121">
        <v>5101.2326400000002</v>
      </c>
      <c r="K227" s="121">
        <v>4614.9026699999995</v>
      </c>
      <c r="L227" s="121">
        <v>4557.38</v>
      </c>
      <c r="M227" s="121">
        <v>4886.46</v>
      </c>
      <c r="N227" s="121">
        <v>4957.37</v>
      </c>
      <c r="O227" s="121">
        <v>5006.22</v>
      </c>
      <c r="P227" s="121">
        <v>5952.92</v>
      </c>
      <c r="Q227" s="45">
        <f t="shared" si="29"/>
        <v>56924.318210000005</v>
      </c>
      <c r="R227" s="45"/>
      <c r="T227" s="251"/>
    </row>
    <row r="228" spans="1:20" x14ac:dyDescent="0.2">
      <c r="A228" s="139">
        <f t="shared" si="30"/>
        <v>191</v>
      </c>
      <c r="B228" s="42" t="s">
        <v>373</v>
      </c>
      <c r="C228" s="139">
        <v>923</v>
      </c>
      <c r="D228" s="139" t="s">
        <v>159</v>
      </c>
      <c r="E228" s="121">
        <v>0</v>
      </c>
      <c r="F228" s="121">
        <v>0</v>
      </c>
      <c r="G228" s="121">
        <v>0</v>
      </c>
      <c r="H228" s="121">
        <v>49.455000000000005</v>
      </c>
      <c r="I228" s="121">
        <v>15.04</v>
      </c>
      <c r="J228" s="121">
        <v>0</v>
      </c>
      <c r="K228" s="121">
        <v>0</v>
      </c>
      <c r="L228" s="121">
        <v>0</v>
      </c>
      <c r="M228" s="121">
        <v>0</v>
      </c>
      <c r="N228" s="121">
        <v>0</v>
      </c>
      <c r="O228" s="121">
        <v>0</v>
      </c>
      <c r="P228" s="121">
        <v>0</v>
      </c>
      <c r="Q228" s="45">
        <f t="shared" si="29"/>
        <v>64.495000000000005</v>
      </c>
      <c r="R228" s="45"/>
      <c r="T228" s="251"/>
    </row>
    <row r="229" spans="1:20" x14ac:dyDescent="0.2">
      <c r="A229" s="139">
        <f t="shared" si="30"/>
        <v>192</v>
      </c>
      <c r="B229" s="42" t="s">
        <v>226</v>
      </c>
      <c r="C229" s="139">
        <v>923</v>
      </c>
      <c r="D229" s="139" t="s">
        <v>159</v>
      </c>
      <c r="E229" s="121">
        <v>32.089999999999996</v>
      </c>
      <c r="F229" s="121">
        <v>0</v>
      </c>
      <c r="G229" s="121">
        <v>0</v>
      </c>
      <c r="H229" s="121">
        <v>30.36</v>
      </c>
      <c r="I229" s="121">
        <v>0</v>
      </c>
      <c r="J229" s="121">
        <v>0</v>
      </c>
      <c r="K229" s="121">
        <v>0</v>
      </c>
      <c r="L229" s="121">
        <v>885</v>
      </c>
      <c r="M229" s="121">
        <v>0</v>
      </c>
      <c r="N229" s="121">
        <v>0</v>
      </c>
      <c r="O229" s="121">
        <v>0</v>
      </c>
      <c r="P229" s="121">
        <v>51.42</v>
      </c>
      <c r="Q229" s="45">
        <f t="shared" si="29"/>
        <v>998.87</v>
      </c>
      <c r="R229" s="45"/>
      <c r="T229" s="251"/>
    </row>
    <row r="230" spans="1:20" x14ac:dyDescent="0.2">
      <c r="A230" s="139">
        <f t="shared" si="30"/>
        <v>193</v>
      </c>
      <c r="B230" s="42" t="s">
        <v>374</v>
      </c>
      <c r="C230" s="139">
        <v>923</v>
      </c>
      <c r="D230" s="139" t="s">
        <v>159</v>
      </c>
      <c r="E230" s="121">
        <v>0</v>
      </c>
      <c r="F230" s="121">
        <v>0</v>
      </c>
      <c r="G230" s="121">
        <v>0</v>
      </c>
      <c r="H230" s="121">
        <v>123.37</v>
      </c>
      <c r="I230" s="121">
        <v>658.5</v>
      </c>
      <c r="J230" s="121">
        <v>0</v>
      </c>
      <c r="K230" s="121">
        <v>278.09000000000003</v>
      </c>
      <c r="L230" s="121">
        <v>0</v>
      </c>
      <c r="M230" s="121">
        <v>643.44999000000007</v>
      </c>
      <c r="N230" s="121">
        <v>849.69915000000003</v>
      </c>
      <c r="O230" s="121">
        <v>350.65291000000002</v>
      </c>
      <c r="P230" s="121">
        <v>407.18</v>
      </c>
      <c r="Q230" s="45">
        <f t="shared" si="29"/>
        <v>3310.9420500000001</v>
      </c>
      <c r="R230" s="45"/>
      <c r="T230" s="251"/>
    </row>
    <row r="231" spans="1:20" x14ac:dyDescent="0.2">
      <c r="A231" s="139">
        <f t="shared" si="30"/>
        <v>194</v>
      </c>
      <c r="B231" s="42" t="s">
        <v>375</v>
      </c>
      <c r="C231" s="139">
        <v>923</v>
      </c>
      <c r="D231" s="139" t="s">
        <v>159</v>
      </c>
      <c r="E231" s="121">
        <v>88.31</v>
      </c>
      <c r="F231" s="121">
        <v>196.91289</v>
      </c>
      <c r="G231" s="121">
        <v>98.861159999999998</v>
      </c>
      <c r="H231" s="121">
        <v>0</v>
      </c>
      <c r="I231" s="121">
        <v>10.69</v>
      </c>
      <c r="J231" s="121">
        <v>163.24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0</v>
      </c>
      <c r="Q231" s="45">
        <f t="shared" si="29"/>
        <v>558.01405</v>
      </c>
      <c r="R231" s="45"/>
      <c r="T231" s="251"/>
    </row>
    <row r="232" spans="1:20" x14ac:dyDescent="0.2">
      <c r="A232" s="139">
        <f t="shared" si="30"/>
        <v>195</v>
      </c>
      <c r="B232" s="42" t="s">
        <v>376</v>
      </c>
      <c r="C232" s="139">
        <v>923</v>
      </c>
      <c r="D232" s="139" t="s">
        <v>159</v>
      </c>
      <c r="E232" s="121"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334.34687000000002</v>
      </c>
      <c r="K232" s="121">
        <v>0</v>
      </c>
      <c r="L232" s="121">
        <v>0</v>
      </c>
      <c r="M232" s="121">
        <v>0</v>
      </c>
      <c r="N232" s="121">
        <v>0</v>
      </c>
      <c r="O232" s="121">
        <v>0</v>
      </c>
      <c r="P232" s="121">
        <v>0</v>
      </c>
      <c r="Q232" s="45">
        <f t="shared" si="29"/>
        <v>334.34687000000002</v>
      </c>
      <c r="R232" s="45"/>
      <c r="T232" s="251"/>
    </row>
    <row r="233" spans="1:20" x14ac:dyDescent="0.2">
      <c r="A233" s="139">
        <f t="shared" si="30"/>
        <v>196</v>
      </c>
      <c r="B233" s="42" t="s">
        <v>203</v>
      </c>
      <c r="C233" s="139">
        <v>923</v>
      </c>
      <c r="D233" s="139" t="s">
        <v>159</v>
      </c>
      <c r="E233" s="121">
        <v>93.48</v>
      </c>
      <c r="F233" s="121">
        <v>0</v>
      </c>
      <c r="G233" s="121">
        <v>95.188839999999999</v>
      </c>
      <c r="H233" s="121">
        <v>102.33104</v>
      </c>
      <c r="I233" s="121">
        <v>0</v>
      </c>
      <c r="J233" s="121">
        <v>0</v>
      </c>
      <c r="K233" s="121">
        <v>0</v>
      </c>
      <c r="L233" s="121">
        <v>0</v>
      </c>
      <c r="M233" s="121">
        <v>0</v>
      </c>
      <c r="N233" s="121">
        <v>0</v>
      </c>
      <c r="O233" s="121">
        <v>0</v>
      </c>
      <c r="P233" s="121">
        <v>0</v>
      </c>
      <c r="Q233" s="45">
        <f t="shared" si="29"/>
        <v>290.99987999999996</v>
      </c>
      <c r="R233" s="45"/>
      <c r="T233" s="251"/>
    </row>
    <row r="234" spans="1:20" x14ac:dyDescent="0.2">
      <c r="A234" s="139">
        <f t="shared" si="30"/>
        <v>197</v>
      </c>
      <c r="B234" s="42" t="s">
        <v>377</v>
      </c>
      <c r="C234" s="139">
        <v>923</v>
      </c>
      <c r="D234" s="139" t="s">
        <v>159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  <c r="J234" s="121">
        <v>0</v>
      </c>
      <c r="K234" s="121">
        <v>574.6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45">
        <f t="shared" si="29"/>
        <v>574.6</v>
      </c>
      <c r="R234" s="45"/>
      <c r="T234" s="251"/>
    </row>
    <row r="235" spans="1:20" x14ac:dyDescent="0.2">
      <c r="A235" s="139">
        <f t="shared" si="30"/>
        <v>198</v>
      </c>
      <c r="B235" s="42" t="s">
        <v>378</v>
      </c>
      <c r="C235" s="139">
        <v>923</v>
      </c>
      <c r="D235" s="139" t="s">
        <v>159</v>
      </c>
      <c r="E235" s="121">
        <v>0</v>
      </c>
      <c r="F235" s="121">
        <v>0</v>
      </c>
      <c r="G235" s="121">
        <v>0</v>
      </c>
      <c r="H235" s="121">
        <v>0</v>
      </c>
      <c r="I235" s="121">
        <v>0</v>
      </c>
      <c r="J235" s="121">
        <v>0</v>
      </c>
      <c r="K235" s="121">
        <v>0</v>
      </c>
      <c r="L235" s="121">
        <v>0</v>
      </c>
      <c r="M235" s="121">
        <v>1662.12</v>
      </c>
      <c r="N235" s="121">
        <v>0</v>
      </c>
      <c r="O235" s="121">
        <v>0</v>
      </c>
      <c r="P235" s="121">
        <v>0</v>
      </c>
      <c r="Q235" s="45">
        <f t="shared" si="29"/>
        <v>1662.12</v>
      </c>
      <c r="R235" s="45"/>
      <c r="T235" s="251"/>
    </row>
    <row r="236" spans="1:20" x14ac:dyDescent="0.2">
      <c r="A236" s="139">
        <f t="shared" si="30"/>
        <v>199</v>
      </c>
      <c r="B236" s="42" t="s">
        <v>379</v>
      </c>
      <c r="C236" s="139">
        <v>923</v>
      </c>
      <c r="D236" s="139" t="s">
        <v>159</v>
      </c>
      <c r="E236" s="121">
        <v>0</v>
      </c>
      <c r="F236" s="121">
        <v>634.43999999999994</v>
      </c>
      <c r="G236" s="121">
        <v>820.32999999999993</v>
      </c>
      <c r="H236" s="121">
        <v>0</v>
      </c>
      <c r="I236" s="121">
        <v>0</v>
      </c>
      <c r="J236" s="121">
        <v>622.23</v>
      </c>
      <c r="K236" s="121">
        <v>0</v>
      </c>
      <c r="L236" s="121">
        <v>204.24</v>
      </c>
      <c r="M236" s="121">
        <v>552.9</v>
      </c>
      <c r="N236" s="121">
        <v>1841.87</v>
      </c>
      <c r="O236" s="121">
        <v>0</v>
      </c>
      <c r="P236" s="121">
        <v>241.42</v>
      </c>
      <c r="Q236" s="45">
        <f t="shared" si="29"/>
        <v>4917.43</v>
      </c>
      <c r="R236" s="45"/>
      <c r="T236" s="251"/>
    </row>
    <row r="237" spans="1:20" x14ac:dyDescent="0.2">
      <c r="A237" s="139">
        <f t="shared" si="30"/>
        <v>200</v>
      </c>
      <c r="B237" s="42" t="s">
        <v>380</v>
      </c>
      <c r="C237" s="139">
        <v>923</v>
      </c>
      <c r="D237" s="139" t="s">
        <v>159</v>
      </c>
      <c r="E237" s="121">
        <v>0</v>
      </c>
      <c r="F237" s="121">
        <v>0</v>
      </c>
      <c r="G237" s="121">
        <v>0</v>
      </c>
      <c r="H237" s="121">
        <v>0</v>
      </c>
      <c r="I237" s="121">
        <v>0</v>
      </c>
      <c r="J237" s="121">
        <v>0</v>
      </c>
      <c r="K237" s="121">
        <v>0</v>
      </c>
      <c r="L237" s="121">
        <v>0</v>
      </c>
      <c r="M237" s="121">
        <v>0</v>
      </c>
      <c r="N237" s="121">
        <v>0</v>
      </c>
      <c r="O237" s="121">
        <v>0</v>
      </c>
      <c r="P237" s="121">
        <v>26.55001</v>
      </c>
      <c r="Q237" s="45">
        <f t="shared" si="29"/>
        <v>26.55001</v>
      </c>
      <c r="R237" s="45"/>
      <c r="T237" s="251"/>
    </row>
    <row r="238" spans="1:20" x14ac:dyDescent="0.2">
      <c r="A238" s="139">
        <f t="shared" si="30"/>
        <v>201</v>
      </c>
      <c r="B238" s="42" t="s">
        <v>381</v>
      </c>
      <c r="C238" s="139">
        <v>923</v>
      </c>
      <c r="D238" s="139" t="s">
        <v>159</v>
      </c>
      <c r="E238" s="121">
        <v>5324.8399999999992</v>
      </c>
      <c r="F238" s="121">
        <v>2176.13</v>
      </c>
      <c r="G238" s="121">
        <v>4461.0031100000006</v>
      </c>
      <c r="H238" s="121">
        <v>1429.0001900000002</v>
      </c>
      <c r="I238" s="121">
        <v>2073.12</v>
      </c>
      <c r="J238" s="121">
        <v>1041.6599999999999</v>
      </c>
      <c r="K238" s="121">
        <v>2863.16</v>
      </c>
      <c r="L238" s="121">
        <v>3111.7300000000009</v>
      </c>
      <c r="M238" s="121">
        <v>2130.31</v>
      </c>
      <c r="N238" s="121">
        <v>2088.58</v>
      </c>
      <c r="O238" s="121">
        <v>1900.81</v>
      </c>
      <c r="P238" s="121">
        <v>4248.76</v>
      </c>
      <c r="Q238" s="45">
        <f t="shared" si="29"/>
        <v>32849.103300000002</v>
      </c>
      <c r="R238" s="45"/>
      <c r="T238" s="251"/>
    </row>
    <row r="239" spans="1:20" x14ac:dyDescent="0.2">
      <c r="A239" s="139">
        <f t="shared" si="30"/>
        <v>202</v>
      </c>
      <c r="B239" s="42" t="s">
        <v>382</v>
      </c>
      <c r="C239" s="139">
        <v>923</v>
      </c>
      <c r="D239" s="139" t="s">
        <v>159</v>
      </c>
      <c r="E239" s="121">
        <v>0</v>
      </c>
      <c r="F239" s="121">
        <v>0</v>
      </c>
      <c r="G239" s="121">
        <v>0</v>
      </c>
      <c r="H239" s="121">
        <v>0</v>
      </c>
      <c r="I239" s="121">
        <v>0</v>
      </c>
      <c r="J239" s="121">
        <v>0</v>
      </c>
      <c r="K239" s="121">
        <v>0</v>
      </c>
      <c r="L239" s="121">
        <v>200.4</v>
      </c>
      <c r="M239" s="121">
        <v>0</v>
      </c>
      <c r="N239" s="121">
        <v>0</v>
      </c>
      <c r="O239" s="121">
        <v>0</v>
      </c>
      <c r="P239" s="121">
        <v>0</v>
      </c>
      <c r="Q239" s="45">
        <f t="shared" si="29"/>
        <v>200.4</v>
      </c>
      <c r="R239" s="45"/>
      <c r="T239" s="251"/>
    </row>
    <row r="240" spans="1:20" x14ac:dyDescent="0.2">
      <c r="A240" s="139">
        <f t="shared" si="30"/>
        <v>203</v>
      </c>
      <c r="B240" s="42" t="s">
        <v>831</v>
      </c>
      <c r="C240" s="139">
        <v>923</v>
      </c>
      <c r="D240" s="139" t="s">
        <v>159</v>
      </c>
      <c r="E240" s="121">
        <v>0</v>
      </c>
      <c r="F240" s="121">
        <v>0</v>
      </c>
      <c r="G240" s="121">
        <v>373.28</v>
      </c>
      <c r="H240" s="121">
        <v>0</v>
      </c>
      <c r="I240" s="121">
        <v>0</v>
      </c>
      <c r="J240" s="121">
        <v>0</v>
      </c>
      <c r="K240" s="121">
        <v>0</v>
      </c>
      <c r="L240" s="121">
        <v>0</v>
      </c>
      <c r="M240" s="121">
        <v>0</v>
      </c>
      <c r="N240" s="121">
        <v>0</v>
      </c>
      <c r="O240" s="121">
        <v>0</v>
      </c>
      <c r="P240" s="121">
        <v>0</v>
      </c>
      <c r="Q240" s="45">
        <f t="shared" si="29"/>
        <v>373.28</v>
      </c>
      <c r="R240" s="45"/>
      <c r="T240" s="251"/>
    </row>
    <row r="241" spans="1:20" x14ac:dyDescent="0.2">
      <c r="A241" s="139">
        <f t="shared" si="30"/>
        <v>204</v>
      </c>
      <c r="B241" s="42" t="s">
        <v>171</v>
      </c>
      <c r="C241" s="139">
        <v>923</v>
      </c>
      <c r="D241" s="139" t="s">
        <v>159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348.65</v>
      </c>
      <c r="O241" s="121">
        <v>0</v>
      </c>
      <c r="P241" s="121">
        <v>102.0176</v>
      </c>
      <c r="Q241" s="45">
        <f t="shared" si="29"/>
        <v>450.66759999999999</v>
      </c>
      <c r="R241" s="45"/>
      <c r="T241" s="251"/>
    </row>
    <row r="242" spans="1:20" x14ac:dyDescent="0.2">
      <c r="A242" s="139">
        <f t="shared" si="30"/>
        <v>205</v>
      </c>
      <c r="B242" s="42" t="s">
        <v>383</v>
      </c>
      <c r="C242" s="139">
        <v>923</v>
      </c>
      <c r="D242" s="139" t="s">
        <v>159</v>
      </c>
      <c r="E242" s="121">
        <v>20.63</v>
      </c>
      <c r="F242" s="121">
        <v>21.01</v>
      </c>
      <c r="G242" s="121">
        <v>20.900000000000002</v>
      </c>
      <c r="H242" s="121">
        <v>20.83896</v>
      </c>
      <c r="I242" s="121">
        <v>19.216439999999999</v>
      </c>
      <c r="J242" s="121">
        <v>21.1</v>
      </c>
      <c r="K242" s="121">
        <v>21.09646</v>
      </c>
      <c r="L242" s="121">
        <v>21.1</v>
      </c>
      <c r="M242" s="121">
        <v>22.690469999999998</v>
      </c>
      <c r="N242" s="121">
        <v>0</v>
      </c>
      <c r="O242" s="121">
        <v>0</v>
      </c>
      <c r="P242" s="121">
        <v>0</v>
      </c>
      <c r="Q242" s="45">
        <f t="shared" si="29"/>
        <v>188.58233000000001</v>
      </c>
      <c r="R242" s="45"/>
      <c r="T242" s="251"/>
    </row>
    <row r="243" spans="1:20" x14ac:dyDescent="0.2">
      <c r="A243" s="139">
        <f t="shared" si="30"/>
        <v>206</v>
      </c>
      <c r="B243" s="42" t="s">
        <v>384</v>
      </c>
      <c r="C243" s="139">
        <v>923</v>
      </c>
      <c r="D243" s="139" t="s">
        <v>159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  <c r="J243" s="121">
        <v>0</v>
      </c>
      <c r="K243" s="121">
        <v>0</v>
      </c>
      <c r="L243" s="121">
        <v>90.42</v>
      </c>
      <c r="M243" s="121">
        <v>38.479999999999997</v>
      </c>
      <c r="N243" s="121">
        <v>0</v>
      </c>
      <c r="O243" s="121">
        <v>0</v>
      </c>
      <c r="P243" s="121">
        <v>0</v>
      </c>
      <c r="Q243" s="45">
        <f t="shared" si="29"/>
        <v>128.9</v>
      </c>
      <c r="R243" s="45"/>
      <c r="T243" s="251"/>
    </row>
    <row r="244" spans="1:20" x14ac:dyDescent="0.2">
      <c r="A244" s="139">
        <f t="shared" si="30"/>
        <v>207</v>
      </c>
      <c r="B244" s="42" t="s">
        <v>38</v>
      </c>
      <c r="C244" s="139">
        <v>923</v>
      </c>
      <c r="D244" s="139" t="s">
        <v>159</v>
      </c>
      <c r="E244" s="121">
        <v>0</v>
      </c>
      <c r="F244" s="121">
        <v>0</v>
      </c>
      <c r="G244" s="121">
        <v>0</v>
      </c>
      <c r="H244" s="121">
        <v>0</v>
      </c>
      <c r="I244" s="121">
        <v>81.77</v>
      </c>
      <c r="J244" s="121">
        <v>0</v>
      </c>
      <c r="K244" s="121">
        <v>0</v>
      </c>
      <c r="L244" s="121">
        <v>0</v>
      </c>
      <c r="M244" s="121">
        <v>0</v>
      </c>
      <c r="N244" s="121">
        <v>0</v>
      </c>
      <c r="O244" s="121">
        <v>0</v>
      </c>
      <c r="P244" s="121">
        <v>0</v>
      </c>
      <c r="Q244" s="45">
        <f t="shared" si="29"/>
        <v>81.77</v>
      </c>
      <c r="R244" s="45"/>
      <c r="T244" s="251"/>
    </row>
    <row r="245" spans="1:20" x14ac:dyDescent="0.2">
      <c r="A245" s="139">
        <f t="shared" si="30"/>
        <v>208</v>
      </c>
      <c r="B245" s="42" t="s">
        <v>197</v>
      </c>
      <c r="C245" s="139">
        <v>923</v>
      </c>
      <c r="D245" s="139" t="s">
        <v>159</v>
      </c>
      <c r="E245" s="121">
        <v>0</v>
      </c>
      <c r="F245" s="121">
        <v>262.05999999999995</v>
      </c>
      <c r="G245" s="121">
        <v>0</v>
      </c>
      <c r="H245" s="121">
        <v>0</v>
      </c>
      <c r="I245" s="121">
        <v>63.53</v>
      </c>
      <c r="J245" s="121">
        <v>0</v>
      </c>
      <c r="K245" s="121">
        <v>190.59</v>
      </c>
      <c r="L245" s="121">
        <v>0</v>
      </c>
      <c r="M245" s="121">
        <v>64.709999999999994</v>
      </c>
      <c r="N245" s="121">
        <v>64.709999999999994</v>
      </c>
      <c r="O245" s="121">
        <v>64.56</v>
      </c>
      <c r="P245" s="121">
        <v>64.709999999999994</v>
      </c>
      <c r="Q245" s="45">
        <f t="shared" si="29"/>
        <v>774.87000000000012</v>
      </c>
      <c r="R245" s="45"/>
      <c r="T245" s="251"/>
    </row>
    <row r="246" spans="1:20" x14ac:dyDescent="0.2">
      <c r="A246" s="139">
        <f t="shared" si="30"/>
        <v>209</v>
      </c>
      <c r="B246" s="42" t="s">
        <v>832</v>
      </c>
      <c r="C246" s="139">
        <v>923</v>
      </c>
      <c r="D246" s="139" t="s">
        <v>159</v>
      </c>
      <c r="E246" s="121">
        <v>0</v>
      </c>
      <c r="F246" s="121">
        <v>243.82</v>
      </c>
      <c r="G246" s="121">
        <v>0</v>
      </c>
      <c r="H246" s="121">
        <v>0</v>
      </c>
      <c r="I246" s="121">
        <v>0</v>
      </c>
      <c r="J246" s="121">
        <v>0</v>
      </c>
      <c r="K246" s="121">
        <v>0</v>
      </c>
      <c r="L246" s="121">
        <v>0</v>
      </c>
      <c r="M246" s="121">
        <v>0</v>
      </c>
      <c r="N246" s="121">
        <v>0</v>
      </c>
      <c r="O246" s="121">
        <v>0</v>
      </c>
      <c r="P246" s="121">
        <v>0</v>
      </c>
      <c r="Q246" s="45">
        <f t="shared" si="29"/>
        <v>243.82</v>
      </c>
      <c r="R246" s="45"/>
      <c r="T246" s="251"/>
    </row>
    <row r="247" spans="1:20" x14ac:dyDescent="0.2">
      <c r="A247" s="139">
        <f t="shared" si="30"/>
        <v>210</v>
      </c>
      <c r="B247" s="42" t="s">
        <v>312</v>
      </c>
      <c r="C247" s="139">
        <v>923</v>
      </c>
      <c r="D247" s="139" t="s">
        <v>159</v>
      </c>
      <c r="E247" s="121">
        <v>0</v>
      </c>
      <c r="F247" s="121">
        <v>0</v>
      </c>
      <c r="G247" s="121">
        <v>708.83999999999992</v>
      </c>
      <c r="H247" s="121">
        <v>0</v>
      </c>
      <c r="I247" s="121">
        <v>0</v>
      </c>
      <c r="J247" s="121">
        <v>0</v>
      </c>
      <c r="K247" s="121">
        <v>0</v>
      </c>
      <c r="L247" s="121">
        <v>0</v>
      </c>
      <c r="M247" s="121">
        <v>0</v>
      </c>
      <c r="N247" s="121">
        <v>0</v>
      </c>
      <c r="O247" s="121">
        <v>0</v>
      </c>
      <c r="P247" s="121">
        <v>0</v>
      </c>
      <c r="Q247" s="45">
        <f t="shared" si="29"/>
        <v>708.83999999999992</v>
      </c>
      <c r="R247" s="45"/>
      <c r="T247" s="251"/>
    </row>
    <row r="248" spans="1:20" x14ac:dyDescent="0.2">
      <c r="A248" s="139">
        <f t="shared" si="30"/>
        <v>211</v>
      </c>
      <c r="B248" s="42" t="s">
        <v>833</v>
      </c>
      <c r="C248" s="139">
        <v>923</v>
      </c>
      <c r="D248" s="139" t="s">
        <v>159</v>
      </c>
      <c r="E248" s="121">
        <v>0</v>
      </c>
      <c r="F248" s="121">
        <v>667.33</v>
      </c>
      <c r="G248" s="121">
        <v>0</v>
      </c>
      <c r="H248" s="121">
        <v>0</v>
      </c>
      <c r="I248" s="121">
        <v>0</v>
      </c>
      <c r="J248" s="121">
        <v>0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21">
        <v>0</v>
      </c>
      <c r="Q248" s="45">
        <f t="shared" si="29"/>
        <v>667.33</v>
      </c>
      <c r="R248" s="45"/>
      <c r="T248" s="251"/>
    </row>
    <row r="249" spans="1:20" x14ac:dyDescent="0.2">
      <c r="A249" s="139">
        <f t="shared" si="30"/>
        <v>212</v>
      </c>
      <c r="B249" s="42" t="s">
        <v>834</v>
      </c>
      <c r="C249" s="139">
        <v>923</v>
      </c>
      <c r="D249" s="139" t="s">
        <v>159</v>
      </c>
      <c r="E249" s="121">
        <v>0</v>
      </c>
      <c r="F249" s="121">
        <v>0</v>
      </c>
      <c r="G249" s="121">
        <v>384.59</v>
      </c>
      <c r="H249" s="121">
        <v>0</v>
      </c>
      <c r="I249" s="121">
        <v>0</v>
      </c>
      <c r="J249" s="121">
        <v>0</v>
      </c>
      <c r="K249" s="121">
        <v>0</v>
      </c>
      <c r="L249" s="121">
        <v>0</v>
      </c>
      <c r="M249" s="121">
        <v>0</v>
      </c>
      <c r="N249" s="121">
        <v>0</v>
      </c>
      <c r="O249" s="121">
        <v>0</v>
      </c>
      <c r="P249" s="121">
        <v>0</v>
      </c>
      <c r="Q249" s="45">
        <f t="shared" si="29"/>
        <v>384.59</v>
      </c>
      <c r="R249" s="45"/>
      <c r="T249" s="251"/>
    </row>
    <row r="250" spans="1:20" x14ac:dyDescent="0.2">
      <c r="A250" s="139">
        <f t="shared" si="30"/>
        <v>213</v>
      </c>
      <c r="B250" s="42" t="s">
        <v>385</v>
      </c>
      <c r="C250" s="139">
        <v>923</v>
      </c>
      <c r="D250" s="139" t="s">
        <v>159</v>
      </c>
      <c r="E250" s="121">
        <v>158.97999999999999</v>
      </c>
      <c r="F250" s="121">
        <v>0</v>
      </c>
      <c r="G250" s="121">
        <v>10.040000000000001</v>
      </c>
      <c r="H250" s="121">
        <v>65.819999999999993</v>
      </c>
      <c r="I250" s="121">
        <v>0</v>
      </c>
      <c r="J250" s="121">
        <v>0</v>
      </c>
      <c r="K250" s="121">
        <v>0</v>
      </c>
      <c r="L250" s="121">
        <v>0</v>
      </c>
      <c r="M250" s="121">
        <v>0</v>
      </c>
      <c r="N250" s="121">
        <v>0</v>
      </c>
      <c r="O250" s="121">
        <v>0</v>
      </c>
      <c r="P250" s="121">
        <v>0</v>
      </c>
      <c r="Q250" s="45">
        <f t="shared" si="29"/>
        <v>234.83999999999997</v>
      </c>
      <c r="R250" s="45"/>
      <c r="T250" s="251"/>
    </row>
    <row r="251" spans="1:20" x14ac:dyDescent="0.2">
      <c r="A251" s="139">
        <f t="shared" si="30"/>
        <v>214</v>
      </c>
      <c r="B251" s="42" t="s">
        <v>386</v>
      </c>
      <c r="C251" s="139">
        <v>923</v>
      </c>
      <c r="D251" s="139" t="s">
        <v>159</v>
      </c>
      <c r="E251" s="121">
        <v>0</v>
      </c>
      <c r="F251" s="121">
        <v>0</v>
      </c>
      <c r="G251" s="121">
        <v>0</v>
      </c>
      <c r="H251" s="121">
        <v>1548</v>
      </c>
      <c r="I251" s="121">
        <v>0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1">
        <v>0</v>
      </c>
      <c r="Q251" s="45">
        <f t="shared" si="29"/>
        <v>1548</v>
      </c>
      <c r="R251" s="45"/>
      <c r="T251" s="251"/>
    </row>
    <row r="252" spans="1:20" x14ac:dyDescent="0.2">
      <c r="A252" s="139">
        <f t="shared" si="30"/>
        <v>215</v>
      </c>
      <c r="B252" s="42" t="s">
        <v>293</v>
      </c>
      <c r="C252" s="139">
        <v>923</v>
      </c>
      <c r="D252" s="139" t="s">
        <v>159</v>
      </c>
      <c r="E252" s="121">
        <v>0</v>
      </c>
      <c r="F252" s="121">
        <v>790.47886000000005</v>
      </c>
      <c r="G252" s="121">
        <v>637.98</v>
      </c>
      <c r="H252" s="121">
        <v>0</v>
      </c>
      <c r="I252" s="121">
        <v>0</v>
      </c>
      <c r="J252" s="121">
        <v>0</v>
      </c>
      <c r="K252" s="121">
        <v>0</v>
      </c>
      <c r="L252" s="121">
        <v>0</v>
      </c>
      <c r="M252" s="121">
        <v>0</v>
      </c>
      <c r="N252" s="121">
        <v>0</v>
      </c>
      <c r="O252" s="121">
        <v>0</v>
      </c>
      <c r="P252" s="121">
        <v>1876.83</v>
      </c>
      <c r="Q252" s="45">
        <f t="shared" si="29"/>
        <v>3305.2888600000001</v>
      </c>
      <c r="R252" s="45"/>
      <c r="T252" s="251"/>
    </row>
    <row r="253" spans="1:20" x14ac:dyDescent="0.2">
      <c r="A253" s="139">
        <f t="shared" si="30"/>
        <v>216</v>
      </c>
      <c r="B253" s="42" t="s">
        <v>387</v>
      </c>
      <c r="C253" s="139">
        <v>923</v>
      </c>
      <c r="D253" s="139" t="s">
        <v>159</v>
      </c>
      <c r="E253" s="121">
        <v>0</v>
      </c>
      <c r="F253" s="121">
        <v>0</v>
      </c>
      <c r="G253" s="121">
        <v>0</v>
      </c>
      <c r="H253" s="121">
        <v>0</v>
      </c>
      <c r="I253" s="121">
        <v>0</v>
      </c>
      <c r="J253" s="121">
        <v>0</v>
      </c>
      <c r="K253" s="121">
        <v>104.64</v>
      </c>
      <c r="L253" s="121">
        <v>0</v>
      </c>
      <c r="M253" s="121">
        <v>0</v>
      </c>
      <c r="N253" s="121">
        <v>0</v>
      </c>
      <c r="O253" s="121">
        <v>0</v>
      </c>
      <c r="P253" s="121">
        <v>0</v>
      </c>
      <c r="Q253" s="45">
        <f t="shared" si="29"/>
        <v>104.64</v>
      </c>
      <c r="R253" s="45"/>
      <c r="T253" s="251"/>
    </row>
    <row r="254" spans="1:20" x14ac:dyDescent="0.2">
      <c r="A254" s="139">
        <f t="shared" si="30"/>
        <v>217</v>
      </c>
      <c r="B254" s="42" t="s">
        <v>388</v>
      </c>
      <c r="C254" s="139">
        <v>923</v>
      </c>
      <c r="D254" s="139" t="s">
        <v>159</v>
      </c>
      <c r="E254" s="121">
        <v>13120</v>
      </c>
      <c r="F254" s="121">
        <v>0</v>
      </c>
      <c r="G254" s="121">
        <v>0</v>
      </c>
      <c r="H254" s="121">
        <v>3594.81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0</v>
      </c>
      <c r="Q254" s="45">
        <f t="shared" si="29"/>
        <v>16714.810000000001</v>
      </c>
      <c r="R254" s="45"/>
      <c r="T254" s="251"/>
    </row>
    <row r="255" spans="1:20" x14ac:dyDescent="0.2">
      <c r="A255" s="139">
        <f t="shared" si="30"/>
        <v>218</v>
      </c>
      <c r="B255" s="42" t="s">
        <v>198</v>
      </c>
      <c r="C255" s="139">
        <v>923</v>
      </c>
      <c r="D255" s="139" t="s">
        <v>159</v>
      </c>
      <c r="E255" s="121">
        <v>0</v>
      </c>
      <c r="F255" s="121">
        <v>75.11</v>
      </c>
      <c r="G255" s="121">
        <v>0</v>
      </c>
      <c r="H255" s="121">
        <v>0</v>
      </c>
      <c r="I255" s="121">
        <v>0</v>
      </c>
      <c r="J255" s="121">
        <v>0</v>
      </c>
      <c r="K255" s="121">
        <v>0</v>
      </c>
      <c r="L255" s="121">
        <v>0</v>
      </c>
      <c r="M255" s="121">
        <v>0</v>
      </c>
      <c r="N255" s="121">
        <v>37.51</v>
      </c>
      <c r="O255" s="121">
        <v>10.63</v>
      </c>
      <c r="P255" s="121">
        <v>38.58</v>
      </c>
      <c r="Q255" s="45">
        <f t="shared" si="29"/>
        <v>161.82999999999998</v>
      </c>
      <c r="R255" s="45"/>
      <c r="T255" s="251"/>
    </row>
    <row r="256" spans="1:20" x14ac:dyDescent="0.2">
      <c r="A256" s="139">
        <f t="shared" si="30"/>
        <v>219</v>
      </c>
      <c r="B256" s="42" t="s">
        <v>389</v>
      </c>
      <c r="C256" s="139">
        <v>923</v>
      </c>
      <c r="D256" s="139" t="s">
        <v>159</v>
      </c>
      <c r="E256" s="121">
        <v>41.44538</v>
      </c>
      <c r="F256" s="121">
        <v>0</v>
      </c>
      <c r="G256" s="121">
        <v>42.2</v>
      </c>
      <c r="H256" s="121">
        <v>42.2</v>
      </c>
      <c r="I256" s="121">
        <v>42.2</v>
      </c>
      <c r="J256" s="121">
        <v>0</v>
      </c>
      <c r="K256" s="121">
        <v>42.2</v>
      </c>
      <c r="L256" s="121">
        <v>124.40184000000001</v>
      </c>
      <c r="M256" s="121">
        <v>42.201889999999999</v>
      </c>
      <c r="N256" s="121">
        <v>0</v>
      </c>
      <c r="O256" s="121">
        <v>96.674540000000007</v>
      </c>
      <c r="P256" s="121">
        <v>48.015520000000002</v>
      </c>
      <c r="Q256" s="45">
        <f t="shared" si="29"/>
        <v>521.53917000000001</v>
      </c>
      <c r="R256" s="45"/>
      <c r="T256" s="251"/>
    </row>
    <row r="257" spans="1:20" x14ac:dyDescent="0.2">
      <c r="A257" s="139">
        <f t="shared" si="30"/>
        <v>220</v>
      </c>
      <c r="B257" s="42" t="s">
        <v>390</v>
      </c>
      <c r="C257" s="139">
        <v>923</v>
      </c>
      <c r="D257" s="139" t="s">
        <v>159</v>
      </c>
      <c r="E257" s="121">
        <v>0</v>
      </c>
      <c r="F257" s="121">
        <v>0</v>
      </c>
      <c r="G257" s="121">
        <v>0</v>
      </c>
      <c r="H257" s="121">
        <v>0</v>
      </c>
      <c r="I257" s="121">
        <v>0</v>
      </c>
      <c r="J257" s="121">
        <v>0</v>
      </c>
      <c r="K257" s="121">
        <v>41.75</v>
      </c>
      <c r="L257" s="121">
        <v>16.7</v>
      </c>
      <c r="M257" s="121">
        <v>0</v>
      </c>
      <c r="N257" s="121">
        <v>0</v>
      </c>
      <c r="O257" s="121">
        <v>0</v>
      </c>
      <c r="P257" s="121">
        <v>0</v>
      </c>
      <c r="Q257" s="45">
        <f t="shared" si="29"/>
        <v>58.45</v>
      </c>
      <c r="R257" s="45"/>
      <c r="T257" s="251"/>
    </row>
    <row r="258" spans="1:20" x14ac:dyDescent="0.2">
      <c r="A258" s="139">
        <f t="shared" si="30"/>
        <v>221</v>
      </c>
      <c r="B258" s="42" t="s">
        <v>835</v>
      </c>
      <c r="C258" s="139">
        <v>923</v>
      </c>
      <c r="D258" s="139" t="s">
        <v>159</v>
      </c>
      <c r="E258" s="121">
        <v>815.72</v>
      </c>
      <c r="F258" s="121">
        <v>0</v>
      </c>
      <c r="G258" s="121">
        <v>2269.4500000000003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21">
        <v>0</v>
      </c>
      <c r="Q258" s="45">
        <f t="shared" si="29"/>
        <v>3085.17</v>
      </c>
      <c r="R258" s="45"/>
      <c r="T258" s="251"/>
    </row>
    <row r="259" spans="1:20" x14ac:dyDescent="0.2">
      <c r="A259" s="139">
        <f t="shared" si="30"/>
        <v>222</v>
      </c>
      <c r="B259" s="42" t="s">
        <v>391</v>
      </c>
      <c r="C259" s="139">
        <v>923</v>
      </c>
      <c r="D259" s="139" t="s">
        <v>159</v>
      </c>
      <c r="E259" s="121">
        <v>39.99</v>
      </c>
      <c r="F259" s="121">
        <v>0</v>
      </c>
      <c r="G259" s="121">
        <v>0</v>
      </c>
      <c r="H259" s="121">
        <v>0</v>
      </c>
      <c r="I259" s="121">
        <v>50.54</v>
      </c>
      <c r="J259" s="121">
        <v>0</v>
      </c>
      <c r="K259" s="121">
        <v>0</v>
      </c>
      <c r="L259" s="121">
        <v>34.25</v>
      </c>
      <c r="M259" s="121">
        <v>0</v>
      </c>
      <c r="N259" s="121">
        <v>19.886600000000001</v>
      </c>
      <c r="O259" s="121">
        <v>0</v>
      </c>
      <c r="P259" s="121">
        <v>0</v>
      </c>
      <c r="Q259" s="45">
        <f t="shared" si="29"/>
        <v>144.66660000000002</v>
      </c>
      <c r="R259" s="45"/>
      <c r="T259" s="251"/>
    </row>
    <row r="260" spans="1:20" x14ac:dyDescent="0.2">
      <c r="A260" s="139">
        <f t="shared" si="30"/>
        <v>223</v>
      </c>
      <c r="B260" s="42" t="s">
        <v>392</v>
      </c>
      <c r="C260" s="139">
        <v>923</v>
      </c>
      <c r="D260" s="139" t="s">
        <v>159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0</v>
      </c>
      <c r="M260" s="121">
        <v>673.31</v>
      </c>
      <c r="N260" s="121">
        <v>0</v>
      </c>
      <c r="O260" s="121">
        <v>786.36</v>
      </c>
      <c r="P260" s="121">
        <v>0</v>
      </c>
      <c r="Q260" s="45">
        <f t="shared" si="29"/>
        <v>1459.67</v>
      </c>
      <c r="R260" s="45"/>
      <c r="T260" s="251"/>
    </row>
    <row r="261" spans="1:20" x14ac:dyDescent="0.2">
      <c r="A261" s="139">
        <f t="shared" si="30"/>
        <v>224</v>
      </c>
      <c r="B261" s="42" t="s">
        <v>393</v>
      </c>
      <c r="C261" s="139">
        <v>923</v>
      </c>
      <c r="D261" s="139" t="s">
        <v>159</v>
      </c>
      <c r="E261" s="121">
        <v>3484.1300099999999</v>
      </c>
      <c r="F261" s="121">
        <v>86.139989999999997</v>
      </c>
      <c r="G261" s="121">
        <v>1555.42</v>
      </c>
      <c r="H261" s="121">
        <v>2677.0600000000004</v>
      </c>
      <c r="I261" s="121">
        <v>519.56000000000006</v>
      </c>
      <c r="J261" s="121">
        <v>2362.0399699999998</v>
      </c>
      <c r="K261" s="121">
        <v>1172.73</v>
      </c>
      <c r="L261" s="121">
        <v>7836.7</v>
      </c>
      <c r="M261" s="121">
        <v>1659.5999900000002</v>
      </c>
      <c r="N261" s="121">
        <v>1880.8099900000002</v>
      </c>
      <c r="O261" s="121">
        <v>2282.6500200000005</v>
      </c>
      <c r="P261" s="121">
        <v>1826.3400100000001</v>
      </c>
      <c r="Q261" s="45">
        <f t="shared" si="29"/>
        <v>27343.179980000001</v>
      </c>
      <c r="R261" s="45"/>
      <c r="T261" s="251"/>
    </row>
    <row r="262" spans="1:20" x14ac:dyDescent="0.2">
      <c r="A262" s="139">
        <f t="shared" si="30"/>
        <v>225</v>
      </c>
      <c r="B262" s="42" t="s">
        <v>394</v>
      </c>
      <c r="C262" s="139">
        <v>923</v>
      </c>
      <c r="D262" s="139" t="s">
        <v>159</v>
      </c>
      <c r="E262" s="121">
        <v>0</v>
      </c>
      <c r="F262" s="121">
        <v>0</v>
      </c>
      <c r="G262" s="121">
        <v>0</v>
      </c>
      <c r="H262" s="121">
        <v>0</v>
      </c>
      <c r="I262" s="121">
        <v>109.31</v>
      </c>
      <c r="J262" s="121">
        <v>487.37977000000001</v>
      </c>
      <c r="K262" s="121">
        <v>911.19</v>
      </c>
      <c r="L262" s="121">
        <v>0</v>
      </c>
      <c r="M262" s="121">
        <v>0</v>
      </c>
      <c r="N262" s="121">
        <v>1046.7392399999999</v>
      </c>
      <c r="O262" s="121">
        <v>0</v>
      </c>
      <c r="P262" s="121">
        <v>966.81999999999994</v>
      </c>
      <c r="Q262" s="45">
        <f t="shared" si="29"/>
        <v>3521.4390100000001</v>
      </c>
      <c r="R262" s="45"/>
      <c r="T262" s="251"/>
    </row>
    <row r="263" spans="1:20" x14ac:dyDescent="0.2">
      <c r="A263" s="139">
        <f t="shared" si="30"/>
        <v>226</v>
      </c>
      <c r="B263" s="42" t="s">
        <v>836</v>
      </c>
      <c r="C263" s="139">
        <v>923</v>
      </c>
      <c r="D263" s="139" t="s">
        <v>159</v>
      </c>
      <c r="E263" s="121">
        <v>221.11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1">
        <v>0</v>
      </c>
      <c r="Q263" s="45">
        <f t="shared" si="29"/>
        <v>221.11</v>
      </c>
      <c r="R263" s="45"/>
      <c r="T263" s="251"/>
    </row>
    <row r="264" spans="1:20" x14ac:dyDescent="0.2">
      <c r="A264" s="139">
        <f t="shared" si="30"/>
        <v>227</v>
      </c>
      <c r="B264" s="42" t="s">
        <v>395</v>
      </c>
      <c r="C264" s="139">
        <v>923</v>
      </c>
      <c r="D264" s="139" t="s">
        <v>159</v>
      </c>
      <c r="E264" s="121">
        <v>0</v>
      </c>
      <c r="F264" s="121">
        <v>213.91</v>
      </c>
      <c r="G264" s="121">
        <v>213.91040000000001</v>
      </c>
      <c r="H264" s="121">
        <v>210.65432000000001</v>
      </c>
      <c r="I264" s="121">
        <v>211.93425999999999</v>
      </c>
      <c r="J264" s="121">
        <v>211.93539999999999</v>
      </c>
      <c r="K264" s="121">
        <v>222.37427</v>
      </c>
      <c r="L264" s="121">
        <v>220.89086</v>
      </c>
      <c r="M264" s="121">
        <v>220.89026000000001</v>
      </c>
      <c r="N264" s="121">
        <v>242.18824000000001</v>
      </c>
      <c r="O264" s="121">
        <v>0</v>
      </c>
      <c r="P264" s="121">
        <v>0</v>
      </c>
      <c r="Q264" s="45">
        <f t="shared" si="29"/>
        <v>1968.6880099999998</v>
      </c>
      <c r="R264" s="45"/>
      <c r="T264" s="251"/>
    </row>
    <row r="265" spans="1:20" x14ac:dyDescent="0.2">
      <c r="A265" s="139">
        <f t="shared" si="30"/>
        <v>228</v>
      </c>
      <c r="B265" s="42" t="s">
        <v>396</v>
      </c>
      <c r="C265" s="139">
        <v>923</v>
      </c>
      <c r="D265" s="139" t="s">
        <v>159</v>
      </c>
      <c r="E265" s="121">
        <v>0</v>
      </c>
      <c r="F265" s="121">
        <v>0</v>
      </c>
      <c r="G265" s="121">
        <v>1608.69</v>
      </c>
      <c r="H265" s="121">
        <v>0</v>
      </c>
      <c r="I265" s="121">
        <v>0</v>
      </c>
      <c r="J265" s="121">
        <v>1156.8800000000001</v>
      </c>
      <c r="K265" s="121">
        <v>1008.51</v>
      </c>
      <c r="L265" s="121">
        <v>0</v>
      </c>
      <c r="M265" s="121">
        <v>0</v>
      </c>
      <c r="N265" s="121">
        <v>0</v>
      </c>
      <c r="O265" s="121">
        <v>0</v>
      </c>
      <c r="P265" s="121">
        <v>0</v>
      </c>
      <c r="Q265" s="45">
        <f t="shared" si="29"/>
        <v>3774.08</v>
      </c>
      <c r="R265" s="45"/>
      <c r="T265" s="251"/>
    </row>
    <row r="266" spans="1:20" x14ac:dyDescent="0.2">
      <c r="A266" s="139">
        <f t="shared" si="30"/>
        <v>229</v>
      </c>
      <c r="B266" s="42" t="s">
        <v>199</v>
      </c>
      <c r="C266" s="139">
        <v>923</v>
      </c>
      <c r="D266" s="139" t="s">
        <v>159</v>
      </c>
      <c r="E266" s="121">
        <v>0</v>
      </c>
      <c r="F266" s="121">
        <v>0</v>
      </c>
      <c r="G266" s="121">
        <v>0</v>
      </c>
      <c r="H266" s="121">
        <v>0</v>
      </c>
      <c r="I266" s="121">
        <v>0</v>
      </c>
      <c r="J266" s="121">
        <v>0</v>
      </c>
      <c r="K266" s="121">
        <v>0</v>
      </c>
      <c r="L266" s="121">
        <v>0</v>
      </c>
      <c r="M266" s="121">
        <v>0</v>
      </c>
      <c r="N266" s="121">
        <v>0</v>
      </c>
      <c r="O266" s="121">
        <v>2.09</v>
      </c>
      <c r="P266" s="121">
        <v>0</v>
      </c>
      <c r="Q266" s="45">
        <f t="shared" si="29"/>
        <v>2.09</v>
      </c>
      <c r="R266" s="45"/>
      <c r="T266" s="251"/>
    </row>
    <row r="267" spans="1:20" x14ac:dyDescent="0.2">
      <c r="A267" s="139">
        <f t="shared" si="30"/>
        <v>230</v>
      </c>
      <c r="B267" s="42" t="s">
        <v>837</v>
      </c>
      <c r="C267" s="139">
        <v>923</v>
      </c>
      <c r="D267" s="139" t="s">
        <v>159</v>
      </c>
      <c r="E267" s="121">
        <v>13.99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121">
        <v>0</v>
      </c>
      <c r="N267" s="121">
        <v>0</v>
      </c>
      <c r="O267" s="121">
        <v>0</v>
      </c>
      <c r="P267" s="121">
        <v>0</v>
      </c>
      <c r="Q267" s="45">
        <f t="shared" ref="Q267:Q330" si="31">SUM(E267:P267)</f>
        <v>13.99</v>
      </c>
      <c r="R267" s="45"/>
      <c r="T267" s="251"/>
    </row>
    <row r="268" spans="1:20" x14ac:dyDescent="0.2">
      <c r="A268" s="139">
        <f t="shared" si="30"/>
        <v>231</v>
      </c>
      <c r="B268" s="42" t="s">
        <v>397</v>
      </c>
      <c r="C268" s="139">
        <v>923</v>
      </c>
      <c r="D268" s="139" t="s">
        <v>159</v>
      </c>
      <c r="E268" s="121">
        <v>0</v>
      </c>
      <c r="F268" s="121">
        <v>0</v>
      </c>
      <c r="G268" s="121">
        <v>2905.76</v>
      </c>
      <c r="H268" s="121">
        <v>0</v>
      </c>
      <c r="I268" s="121">
        <v>0</v>
      </c>
      <c r="J268" s="121">
        <v>0</v>
      </c>
      <c r="K268" s="121">
        <v>2446.5499999999997</v>
      </c>
      <c r="L268" s="121">
        <v>0</v>
      </c>
      <c r="M268" s="121">
        <v>2366.19</v>
      </c>
      <c r="N268" s="121">
        <v>0</v>
      </c>
      <c r="O268" s="121">
        <v>0</v>
      </c>
      <c r="P268" s="121">
        <v>2784.75</v>
      </c>
      <c r="Q268" s="45">
        <f t="shared" si="31"/>
        <v>10503.25</v>
      </c>
      <c r="R268" s="45"/>
      <c r="T268" s="251"/>
    </row>
    <row r="269" spans="1:20" x14ac:dyDescent="0.2">
      <c r="A269" s="139">
        <f t="shared" ref="A269:A332" si="32">A268+1</f>
        <v>232</v>
      </c>
      <c r="B269" s="42" t="s">
        <v>118</v>
      </c>
      <c r="C269" s="139">
        <v>923</v>
      </c>
      <c r="D269" s="139" t="s">
        <v>159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417.5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1">
        <v>0</v>
      </c>
      <c r="Q269" s="45">
        <f t="shared" si="31"/>
        <v>417.5</v>
      </c>
      <c r="R269" s="45"/>
      <c r="T269" s="251"/>
    </row>
    <row r="270" spans="1:20" x14ac:dyDescent="0.2">
      <c r="A270" s="139">
        <f t="shared" si="32"/>
        <v>233</v>
      </c>
      <c r="B270" s="42" t="s">
        <v>398</v>
      </c>
      <c r="C270" s="139">
        <v>923</v>
      </c>
      <c r="D270" s="139" t="s">
        <v>159</v>
      </c>
      <c r="E270" s="121">
        <v>1876.6</v>
      </c>
      <c r="F270" s="121">
        <v>0</v>
      </c>
      <c r="G270" s="121">
        <v>0</v>
      </c>
      <c r="H270" s="121">
        <v>0</v>
      </c>
      <c r="I270" s="121">
        <v>0</v>
      </c>
      <c r="J270" s="121">
        <v>42.12</v>
      </c>
      <c r="K270" s="121">
        <v>0</v>
      </c>
      <c r="L270" s="121">
        <v>0</v>
      </c>
      <c r="M270" s="121">
        <v>0</v>
      </c>
      <c r="N270" s="121">
        <v>0</v>
      </c>
      <c r="O270" s="121">
        <v>0</v>
      </c>
      <c r="P270" s="121">
        <v>0</v>
      </c>
      <c r="Q270" s="45">
        <f t="shared" si="31"/>
        <v>1918.7199999999998</v>
      </c>
      <c r="R270" s="45"/>
      <c r="T270" s="251"/>
    </row>
    <row r="271" spans="1:20" x14ac:dyDescent="0.2">
      <c r="A271" s="139">
        <f t="shared" si="32"/>
        <v>234</v>
      </c>
      <c r="B271" s="42" t="s">
        <v>838</v>
      </c>
      <c r="C271" s="139">
        <v>923</v>
      </c>
      <c r="D271" s="139" t="s">
        <v>159</v>
      </c>
      <c r="E271" s="121">
        <v>2353.9899999999998</v>
      </c>
      <c r="F271" s="121">
        <v>0</v>
      </c>
      <c r="G271" s="121">
        <v>0</v>
      </c>
      <c r="H271" s="121">
        <v>0</v>
      </c>
      <c r="I271" s="121">
        <v>0</v>
      </c>
      <c r="J271" s="121">
        <v>0</v>
      </c>
      <c r="K271" s="121">
        <v>0</v>
      </c>
      <c r="L271" s="121">
        <v>0</v>
      </c>
      <c r="M271" s="121">
        <v>0</v>
      </c>
      <c r="N271" s="121">
        <v>0</v>
      </c>
      <c r="O271" s="121">
        <v>0</v>
      </c>
      <c r="P271" s="121">
        <v>0</v>
      </c>
      <c r="Q271" s="45">
        <f t="shared" si="31"/>
        <v>2353.9899999999998</v>
      </c>
      <c r="R271" s="45"/>
      <c r="T271" s="251"/>
    </row>
    <row r="272" spans="1:20" x14ac:dyDescent="0.2">
      <c r="A272" s="139">
        <f t="shared" si="32"/>
        <v>235</v>
      </c>
      <c r="B272" s="42" t="s">
        <v>399</v>
      </c>
      <c r="C272" s="139">
        <v>923</v>
      </c>
      <c r="D272" s="139" t="s">
        <v>159</v>
      </c>
      <c r="E272" s="121">
        <v>4.95</v>
      </c>
      <c r="F272" s="121">
        <v>15.65</v>
      </c>
      <c r="G272" s="121">
        <v>5.76</v>
      </c>
      <c r="H272" s="121">
        <v>0</v>
      </c>
      <c r="I272" s="121">
        <v>26.05</v>
      </c>
      <c r="J272" s="121">
        <v>0</v>
      </c>
      <c r="K272" s="121">
        <v>0</v>
      </c>
      <c r="L272" s="121">
        <v>5.7</v>
      </c>
      <c r="M272" s="121">
        <v>6.71</v>
      </c>
      <c r="N272" s="121">
        <v>0</v>
      </c>
      <c r="O272" s="121">
        <v>0</v>
      </c>
      <c r="P272" s="121">
        <v>0</v>
      </c>
      <c r="Q272" s="45">
        <f t="shared" si="31"/>
        <v>64.819999999999993</v>
      </c>
      <c r="R272" s="45"/>
      <c r="T272" s="251"/>
    </row>
    <row r="273" spans="1:20" x14ac:dyDescent="0.2">
      <c r="A273" s="139">
        <f t="shared" si="32"/>
        <v>236</v>
      </c>
      <c r="B273" s="42" t="s">
        <v>400</v>
      </c>
      <c r="C273" s="139">
        <v>923</v>
      </c>
      <c r="D273" s="139" t="s">
        <v>159</v>
      </c>
      <c r="E273" s="121">
        <v>0</v>
      </c>
      <c r="F273" s="121">
        <v>0</v>
      </c>
      <c r="G273" s="121">
        <v>0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1">
        <v>3416.62</v>
      </c>
      <c r="Q273" s="45">
        <f t="shared" si="31"/>
        <v>3416.62</v>
      </c>
      <c r="R273" s="45"/>
      <c r="T273" s="251"/>
    </row>
    <row r="274" spans="1:20" x14ac:dyDescent="0.2">
      <c r="A274" s="139">
        <f t="shared" si="32"/>
        <v>237</v>
      </c>
      <c r="B274" s="42" t="s">
        <v>839</v>
      </c>
      <c r="C274" s="139">
        <v>923</v>
      </c>
      <c r="D274" s="139" t="s">
        <v>159</v>
      </c>
      <c r="E274" s="121">
        <v>1223.95</v>
      </c>
      <c r="F274" s="121">
        <v>2938.56</v>
      </c>
      <c r="G274" s="121">
        <v>0</v>
      </c>
      <c r="H274" s="121">
        <v>0</v>
      </c>
      <c r="I274" s="121">
        <v>0</v>
      </c>
      <c r="J274" s="121">
        <v>0</v>
      </c>
      <c r="K274" s="121">
        <v>0</v>
      </c>
      <c r="L274" s="121">
        <v>0</v>
      </c>
      <c r="M274" s="121">
        <v>0</v>
      </c>
      <c r="N274" s="121">
        <v>0</v>
      </c>
      <c r="O274" s="121">
        <v>0</v>
      </c>
      <c r="P274" s="121">
        <v>0</v>
      </c>
      <c r="Q274" s="45">
        <f t="shared" si="31"/>
        <v>4162.51</v>
      </c>
      <c r="R274" s="45"/>
      <c r="T274" s="251"/>
    </row>
    <row r="275" spans="1:20" x14ac:dyDescent="0.2">
      <c r="A275" s="139">
        <f t="shared" si="32"/>
        <v>238</v>
      </c>
      <c r="B275" s="42" t="s">
        <v>401</v>
      </c>
      <c r="C275" s="139">
        <v>923</v>
      </c>
      <c r="D275" s="139" t="s">
        <v>159</v>
      </c>
      <c r="E275" s="121">
        <v>0</v>
      </c>
      <c r="F275" s="121">
        <v>0</v>
      </c>
      <c r="G275" s="121">
        <v>30.84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121">
        <v>31.35</v>
      </c>
      <c r="N275" s="121">
        <v>0</v>
      </c>
      <c r="O275" s="121">
        <v>0</v>
      </c>
      <c r="P275" s="121">
        <v>0</v>
      </c>
      <c r="Q275" s="45">
        <f t="shared" si="31"/>
        <v>62.19</v>
      </c>
      <c r="R275" s="45"/>
      <c r="T275" s="251"/>
    </row>
    <row r="276" spans="1:20" x14ac:dyDescent="0.2">
      <c r="A276" s="139">
        <f t="shared" si="32"/>
        <v>239</v>
      </c>
      <c r="B276" s="42" t="s">
        <v>402</v>
      </c>
      <c r="C276" s="139">
        <v>923</v>
      </c>
      <c r="D276" s="139" t="s">
        <v>159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5399.94</v>
      </c>
      <c r="O276" s="121">
        <v>0</v>
      </c>
      <c r="P276" s="121">
        <v>0</v>
      </c>
      <c r="Q276" s="45">
        <f t="shared" si="31"/>
        <v>5399.94</v>
      </c>
      <c r="R276" s="45"/>
      <c r="T276" s="251"/>
    </row>
    <row r="277" spans="1:20" x14ac:dyDescent="0.2">
      <c r="A277" s="139">
        <f t="shared" si="32"/>
        <v>240</v>
      </c>
      <c r="B277" s="42" t="s">
        <v>210</v>
      </c>
      <c r="C277" s="139">
        <v>923</v>
      </c>
      <c r="D277" s="139" t="s">
        <v>159</v>
      </c>
      <c r="E277" s="121">
        <v>0</v>
      </c>
      <c r="F277" s="121">
        <v>0</v>
      </c>
      <c r="G277" s="121">
        <v>86.96</v>
      </c>
      <c r="H277" s="121">
        <v>80.790000000000006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1">
        <v>0</v>
      </c>
      <c r="Q277" s="45">
        <f t="shared" si="31"/>
        <v>167.75</v>
      </c>
      <c r="R277" s="45"/>
      <c r="T277" s="251"/>
    </row>
    <row r="278" spans="1:20" x14ac:dyDescent="0.2">
      <c r="A278" s="139">
        <f t="shared" si="32"/>
        <v>241</v>
      </c>
      <c r="B278" s="42" t="s">
        <v>211</v>
      </c>
      <c r="C278" s="139">
        <v>923</v>
      </c>
      <c r="D278" s="139" t="s">
        <v>159</v>
      </c>
      <c r="E278" s="121">
        <v>0</v>
      </c>
      <c r="F278" s="121">
        <v>0</v>
      </c>
      <c r="G278" s="121">
        <v>86.96</v>
      </c>
      <c r="H278" s="121">
        <v>0</v>
      </c>
      <c r="I278" s="121">
        <v>85.24</v>
      </c>
      <c r="J278" s="121">
        <v>0</v>
      </c>
      <c r="K278" s="121">
        <v>0</v>
      </c>
      <c r="L278" s="121">
        <v>0</v>
      </c>
      <c r="M278" s="121">
        <v>88.57</v>
      </c>
      <c r="N278" s="121">
        <v>0</v>
      </c>
      <c r="O278" s="121">
        <v>0</v>
      </c>
      <c r="P278" s="121">
        <v>0</v>
      </c>
      <c r="Q278" s="45">
        <f t="shared" si="31"/>
        <v>260.77</v>
      </c>
      <c r="R278" s="45"/>
      <c r="T278" s="251"/>
    </row>
    <row r="279" spans="1:20" x14ac:dyDescent="0.2">
      <c r="A279" s="139">
        <f t="shared" si="32"/>
        <v>242</v>
      </c>
      <c r="B279" s="42" t="s">
        <v>227</v>
      </c>
      <c r="C279" s="139">
        <v>923</v>
      </c>
      <c r="D279" s="139" t="s">
        <v>159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1">
        <v>1330</v>
      </c>
      <c r="Q279" s="45">
        <f t="shared" si="31"/>
        <v>1330</v>
      </c>
      <c r="R279" s="45"/>
      <c r="T279" s="251"/>
    </row>
    <row r="280" spans="1:20" x14ac:dyDescent="0.2">
      <c r="A280" s="139">
        <f t="shared" si="32"/>
        <v>243</v>
      </c>
      <c r="B280" s="42" t="s">
        <v>403</v>
      </c>
      <c r="C280" s="139">
        <v>923</v>
      </c>
      <c r="D280" s="139" t="s">
        <v>159</v>
      </c>
      <c r="E280" s="121">
        <v>59.87</v>
      </c>
      <c r="F280" s="121">
        <v>0</v>
      </c>
      <c r="G280" s="121">
        <v>323.14999999999998</v>
      </c>
      <c r="H280" s="121">
        <v>0</v>
      </c>
      <c r="I280" s="121">
        <v>0</v>
      </c>
      <c r="J280" s="121">
        <v>0</v>
      </c>
      <c r="K280" s="121">
        <v>128</v>
      </c>
      <c r="L280" s="121">
        <v>510</v>
      </c>
      <c r="M280" s="121">
        <v>0</v>
      </c>
      <c r="N280" s="121">
        <v>0</v>
      </c>
      <c r="O280" s="121">
        <v>0</v>
      </c>
      <c r="P280" s="121">
        <v>0</v>
      </c>
      <c r="Q280" s="45">
        <f t="shared" si="31"/>
        <v>1021.02</v>
      </c>
      <c r="R280" s="45"/>
      <c r="T280" s="251"/>
    </row>
    <row r="281" spans="1:20" x14ac:dyDescent="0.2">
      <c r="A281" s="139">
        <f t="shared" si="32"/>
        <v>244</v>
      </c>
      <c r="B281" s="42" t="s">
        <v>294</v>
      </c>
      <c r="C281" s="139">
        <v>923</v>
      </c>
      <c r="D281" s="139" t="s">
        <v>159</v>
      </c>
      <c r="E281" s="121">
        <v>0</v>
      </c>
      <c r="F281" s="121">
        <v>0</v>
      </c>
      <c r="G281" s="121">
        <v>0</v>
      </c>
      <c r="H281" s="121">
        <v>0</v>
      </c>
      <c r="I281" s="121">
        <v>300.60000000000002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1">
        <v>0</v>
      </c>
      <c r="Q281" s="45">
        <f t="shared" si="31"/>
        <v>300.60000000000002</v>
      </c>
      <c r="R281" s="45"/>
      <c r="T281" s="251"/>
    </row>
    <row r="282" spans="1:20" x14ac:dyDescent="0.2">
      <c r="A282" s="139">
        <f t="shared" si="32"/>
        <v>245</v>
      </c>
      <c r="B282" s="42" t="s">
        <v>404</v>
      </c>
      <c r="C282" s="139">
        <v>923</v>
      </c>
      <c r="D282" s="139" t="s">
        <v>159</v>
      </c>
      <c r="E282" s="121">
        <v>0</v>
      </c>
      <c r="F282" s="121">
        <v>0</v>
      </c>
      <c r="G282" s="121">
        <v>0</v>
      </c>
      <c r="H282" s="121">
        <v>0</v>
      </c>
      <c r="I282" s="121">
        <v>0</v>
      </c>
      <c r="J282" s="121">
        <v>0</v>
      </c>
      <c r="K282" s="121">
        <v>0</v>
      </c>
      <c r="L282" s="121">
        <v>0</v>
      </c>
      <c r="M282" s="121">
        <v>0</v>
      </c>
      <c r="N282" s="121">
        <v>748.07</v>
      </c>
      <c r="O282" s="121">
        <v>0</v>
      </c>
      <c r="P282" s="121">
        <v>1883.78</v>
      </c>
      <c r="Q282" s="45">
        <f t="shared" si="31"/>
        <v>2631.85</v>
      </c>
      <c r="R282" s="45"/>
      <c r="T282" s="251"/>
    </row>
    <row r="283" spans="1:20" x14ac:dyDescent="0.2">
      <c r="A283" s="139">
        <f t="shared" si="32"/>
        <v>246</v>
      </c>
      <c r="B283" s="42" t="s">
        <v>405</v>
      </c>
      <c r="C283" s="139">
        <v>923</v>
      </c>
      <c r="D283" s="139" t="s">
        <v>159</v>
      </c>
      <c r="E283" s="121">
        <v>983.14</v>
      </c>
      <c r="F283" s="121">
        <v>857.50113999999996</v>
      </c>
      <c r="G283" s="121">
        <v>857.5</v>
      </c>
      <c r="H283" s="121">
        <v>0</v>
      </c>
      <c r="I283" s="121">
        <v>0</v>
      </c>
      <c r="J283" s="121">
        <v>0</v>
      </c>
      <c r="K283" s="121">
        <v>0</v>
      </c>
      <c r="L283" s="121">
        <v>0</v>
      </c>
      <c r="M283" s="121">
        <v>0</v>
      </c>
      <c r="N283" s="121">
        <v>0</v>
      </c>
      <c r="O283" s="121">
        <v>722.5</v>
      </c>
      <c r="P283" s="121">
        <v>1445</v>
      </c>
      <c r="Q283" s="45">
        <f t="shared" si="31"/>
        <v>4865.6411399999997</v>
      </c>
      <c r="R283" s="45"/>
      <c r="T283" s="251"/>
    </row>
    <row r="284" spans="1:20" x14ac:dyDescent="0.2">
      <c r="A284" s="139">
        <f t="shared" si="32"/>
        <v>247</v>
      </c>
      <c r="B284" s="42" t="s">
        <v>406</v>
      </c>
      <c r="C284" s="139">
        <v>923</v>
      </c>
      <c r="D284" s="139" t="s">
        <v>159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0</v>
      </c>
      <c r="O284" s="121">
        <v>2108.0500000000002</v>
      </c>
      <c r="P284" s="121">
        <v>0</v>
      </c>
      <c r="Q284" s="45">
        <f t="shared" si="31"/>
        <v>2108.0500000000002</v>
      </c>
      <c r="R284" s="45"/>
      <c r="T284" s="251"/>
    </row>
    <row r="285" spans="1:20" x14ac:dyDescent="0.2">
      <c r="A285" s="139">
        <f t="shared" si="32"/>
        <v>248</v>
      </c>
      <c r="B285" s="42" t="s">
        <v>407</v>
      </c>
      <c r="C285" s="139">
        <v>923</v>
      </c>
      <c r="D285" s="139" t="s">
        <v>159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572.54999999999995</v>
      </c>
      <c r="K285" s="121">
        <v>0</v>
      </c>
      <c r="L285" s="121">
        <v>0</v>
      </c>
      <c r="M285" s="121">
        <v>0</v>
      </c>
      <c r="N285" s="121">
        <v>0</v>
      </c>
      <c r="O285" s="121">
        <v>219.57</v>
      </c>
      <c r="P285" s="121">
        <v>0</v>
      </c>
      <c r="Q285" s="45">
        <f t="shared" si="31"/>
        <v>792.11999999999989</v>
      </c>
      <c r="R285" s="45"/>
      <c r="T285" s="251"/>
    </row>
    <row r="286" spans="1:20" x14ac:dyDescent="0.2">
      <c r="A286" s="139">
        <f t="shared" si="32"/>
        <v>249</v>
      </c>
      <c r="B286" s="42" t="s">
        <v>408</v>
      </c>
      <c r="C286" s="139">
        <v>923</v>
      </c>
      <c r="D286" s="139" t="s">
        <v>159</v>
      </c>
      <c r="E286" s="121">
        <v>0</v>
      </c>
      <c r="F286" s="121">
        <v>2222.37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2800.64</v>
      </c>
      <c r="P286" s="121">
        <v>0</v>
      </c>
      <c r="Q286" s="45">
        <f t="shared" si="31"/>
        <v>5023.01</v>
      </c>
      <c r="R286" s="45"/>
      <c r="T286" s="251"/>
    </row>
    <row r="287" spans="1:20" x14ac:dyDescent="0.2">
      <c r="A287" s="139">
        <f t="shared" si="32"/>
        <v>250</v>
      </c>
      <c r="B287" s="42" t="s">
        <v>409</v>
      </c>
      <c r="C287" s="139">
        <v>923</v>
      </c>
      <c r="D287" s="139" t="s">
        <v>159</v>
      </c>
      <c r="E287" s="121">
        <v>0</v>
      </c>
      <c r="F287" s="121">
        <v>0</v>
      </c>
      <c r="G287" s="121">
        <v>0</v>
      </c>
      <c r="H287" s="121">
        <v>0</v>
      </c>
      <c r="I287" s="121">
        <v>0</v>
      </c>
      <c r="J287" s="121">
        <v>0</v>
      </c>
      <c r="K287" s="121">
        <v>0</v>
      </c>
      <c r="L287" s="121">
        <v>211.28</v>
      </c>
      <c r="M287" s="121">
        <v>0</v>
      </c>
      <c r="N287" s="121">
        <v>0</v>
      </c>
      <c r="O287" s="121">
        <v>0</v>
      </c>
      <c r="P287" s="121">
        <v>0</v>
      </c>
      <c r="Q287" s="45">
        <f t="shared" si="31"/>
        <v>211.28</v>
      </c>
      <c r="R287" s="45"/>
      <c r="T287" s="251"/>
    </row>
    <row r="288" spans="1:20" x14ac:dyDescent="0.2">
      <c r="A288" s="139">
        <f t="shared" si="32"/>
        <v>251</v>
      </c>
      <c r="B288" s="42" t="s">
        <v>295</v>
      </c>
      <c r="C288" s="139">
        <v>923</v>
      </c>
      <c r="D288" s="139" t="s">
        <v>159</v>
      </c>
      <c r="E288" s="121">
        <v>0</v>
      </c>
      <c r="F288" s="121">
        <v>0</v>
      </c>
      <c r="G288" s="121">
        <v>0</v>
      </c>
      <c r="H288" s="121">
        <v>595.5</v>
      </c>
      <c r="I288" s="121">
        <v>0</v>
      </c>
      <c r="J288" s="121">
        <v>189.75</v>
      </c>
      <c r="K288" s="121">
        <v>0</v>
      </c>
      <c r="L288" s="121">
        <v>195</v>
      </c>
      <c r="M288" s="121">
        <v>195</v>
      </c>
      <c r="N288" s="121">
        <v>0</v>
      </c>
      <c r="O288" s="121">
        <v>0</v>
      </c>
      <c r="P288" s="121">
        <v>867</v>
      </c>
      <c r="Q288" s="45">
        <f t="shared" si="31"/>
        <v>2042.25</v>
      </c>
      <c r="R288" s="45"/>
      <c r="T288" s="251"/>
    </row>
    <row r="289" spans="1:20" x14ac:dyDescent="0.2">
      <c r="A289" s="139">
        <f t="shared" si="32"/>
        <v>252</v>
      </c>
      <c r="B289" s="42" t="s">
        <v>296</v>
      </c>
      <c r="C289" s="139">
        <v>923</v>
      </c>
      <c r="D289" s="139" t="s">
        <v>159</v>
      </c>
      <c r="E289" s="121">
        <v>235.8</v>
      </c>
      <c r="F289" s="121">
        <v>0</v>
      </c>
      <c r="G289" s="121">
        <v>0</v>
      </c>
      <c r="H289" s="121">
        <v>-238.2</v>
      </c>
      <c r="I289" s="121">
        <v>238.2</v>
      </c>
      <c r="J289" s="121">
        <v>0</v>
      </c>
      <c r="K289" s="121">
        <v>0</v>
      </c>
      <c r="L289" s="121">
        <v>0</v>
      </c>
      <c r="M289" s="121">
        <v>0</v>
      </c>
      <c r="N289" s="121">
        <v>605.53</v>
      </c>
      <c r="O289" s="121">
        <v>0</v>
      </c>
      <c r="P289" s="121">
        <v>0</v>
      </c>
      <c r="Q289" s="45">
        <f t="shared" si="31"/>
        <v>841.32999999999993</v>
      </c>
      <c r="R289" s="45"/>
      <c r="T289" s="251"/>
    </row>
    <row r="290" spans="1:20" x14ac:dyDescent="0.2">
      <c r="A290" s="139">
        <f t="shared" si="32"/>
        <v>253</v>
      </c>
      <c r="B290" s="42" t="s">
        <v>317</v>
      </c>
      <c r="C290" s="139">
        <v>923</v>
      </c>
      <c r="D290" s="139" t="s">
        <v>159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152.6</v>
      </c>
      <c r="K290" s="121">
        <v>0</v>
      </c>
      <c r="L290" s="121">
        <v>152.6</v>
      </c>
      <c r="M290" s="121">
        <v>0</v>
      </c>
      <c r="N290" s="121">
        <v>0</v>
      </c>
      <c r="O290" s="121">
        <v>173.61</v>
      </c>
      <c r="P290" s="121">
        <v>0</v>
      </c>
      <c r="Q290" s="45">
        <f t="shared" si="31"/>
        <v>478.81</v>
      </c>
      <c r="R290" s="45"/>
      <c r="T290" s="251"/>
    </row>
    <row r="291" spans="1:20" x14ac:dyDescent="0.2">
      <c r="A291" s="139">
        <f t="shared" si="32"/>
        <v>254</v>
      </c>
      <c r="B291" s="42" t="s">
        <v>212</v>
      </c>
      <c r="C291" s="139">
        <v>923</v>
      </c>
      <c r="D291" s="139" t="s">
        <v>159</v>
      </c>
      <c r="E291" s="121">
        <v>10.56024</v>
      </c>
      <c r="F291" s="121">
        <v>54.83</v>
      </c>
      <c r="G291" s="121">
        <v>64.81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1">
        <v>78.025419999999997</v>
      </c>
      <c r="Q291" s="45">
        <f t="shared" si="31"/>
        <v>208.22566</v>
      </c>
      <c r="R291" s="45"/>
      <c r="T291" s="251"/>
    </row>
    <row r="292" spans="1:20" x14ac:dyDescent="0.2">
      <c r="A292" s="139">
        <f t="shared" si="32"/>
        <v>255</v>
      </c>
      <c r="B292" s="42" t="s">
        <v>410</v>
      </c>
      <c r="C292" s="139">
        <v>923</v>
      </c>
      <c r="D292" s="139" t="s">
        <v>159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  <c r="K292" s="121">
        <v>0</v>
      </c>
      <c r="L292" s="121">
        <v>0</v>
      </c>
      <c r="M292" s="121">
        <v>42.97</v>
      </c>
      <c r="N292" s="121">
        <v>0</v>
      </c>
      <c r="O292" s="121">
        <v>293.26</v>
      </c>
      <c r="P292" s="121">
        <v>0</v>
      </c>
      <c r="Q292" s="45">
        <f t="shared" si="31"/>
        <v>336.23</v>
      </c>
      <c r="R292" s="45"/>
      <c r="T292" s="251"/>
    </row>
    <row r="293" spans="1:20" x14ac:dyDescent="0.2">
      <c r="A293" s="139">
        <f t="shared" si="32"/>
        <v>256</v>
      </c>
      <c r="B293" s="42" t="s">
        <v>411</v>
      </c>
      <c r="C293" s="139">
        <v>923</v>
      </c>
      <c r="D293" s="139" t="s">
        <v>159</v>
      </c>
      <c r="E293" s="121">
        <v>0</v>
      </c>
      <c r="F293" s="121">
        <v>0</v>
      </c>
      <c r="G293" s="121">
        <v>0</v>
      </c>
      <c r="H293" s="121">
        <v>0</v>
      </c>
      <c r="I293" s="121">
        <v>0</v>
      </c>
      <c r="J293" s="121">
        <v>0</v>
      </c>
      <c r="K293" s="121">
        <v>7647.77</v>
      </c>
      <c r="L293" s="121">
        <v>0</v>
      </c>
      <c r="M293" s="121">
        <v>0</v>
      </c>
      <c r="N293" s="121">
        <v>0</v>
      </c>
      <c r="O293" s="121">
        <v>0</v>
      </c>
      <c r="P293" s="121">
        <v>0</v>
      </c>
      <c r="Q293" s="45">
        <f t="shared" si="31"/>
        <v>7647.77</v>
      </c>
      <c r="R293" s="45"/>
      <c r="T293" s="251"/>
    </row>
    <row r="294" spans="1:20" x14ac:dyDescent="0.2">
      <c r="A294" s="139">
        <f t="shared" si="32"/>
        <v>257</v>
      </c>
      <c r="B294" s="42" t="s">
        <v>412</v>
      </c>
      <c r="C294" s="139">
        <v>923</v>
      </c>
      <c r="D294" s="139" t="s">
        <v>159</v>
      </c>
      <c r="E294" s="121">
        <v>0</v>
      </c>
      <c r="F294" s="121">
        <v>1603.5800099999999</v>
      </c>
      <c r="G294" s="121">
        <v>255.88</v>
      </c>
      <c r="H294" s="121">
        <v>310.57336999999995</v>
      </c>
      <c r="I294" s="121">
        <v>0</v>
      </c>
      <c r="J294" s="121">
        <v>186.42000000000002</v>
      </c>
      <c r="K294" s="121">
        <v>112.85</v>
      </c>
      <c r="L294" s="121">
        <v>113.2</v>
      </c>
      <c r="M294" s="121">
        <v>114.4</v>
      </c>
      <c r="N294" s="121">
        <v>124.85</v>
      </c>
      <c r="O294" s="121">
        <v>0</v>
      </c>
      <c r="P294" s="121">
        <v>0</v>
      </c>
      <c r="Q294" s="45">
        <f t="shared" si="31"/>
        <v>2821.7533799999997</v>
      </c>
      <c r="R294" s="45"/>
      <c r="T294" s="251"/>
    </row>
    <row r="295" spans="1:20" x14ac:dyDescent="0.2">
      <c r="A295" s="139">
        <f t="shared" si="32"/>
        <v>258</v>
      </c>
      <c r="B295" s="42" t="s">
        <v>413</v>
      </c>
      <c r="C295" s="139">
        <v>923</v>
      </c>
      <c r="D295" s="139" t="s">
        <v>159</v>
      </c>
      <c r="E295" s="121">
        <v>0</v>
      </c>
      <c r="F295" s="121">
        <v>0</v>
      </c>
      <c r="G295" s="121">
        <v>0</v>
      </c>
      <c r="H295" s="121">
        <v>0</v>
      </c>
      <c r="I295" s="121">
        <v>0</v>
      </c>
      <c r="J295" s="121">
        <v>0</v>
      </c>
      <c r="K295" s="121">
        <v>0</v>
      </c>
      <c r="L295" s="121">
        <v>0</v>
      </c>
      <c r="M295" s="121">
        <v>0</v>
      </c>
      <c r="N295" s="121">
        <v>652.74</v>
      </c>
      <c r="O295" s="121">
        <v>0</v>
      </c>
      <c r="P295" s="121">
        <v>74.489999999999995</v>
      </c>
      <c r="Q295" s="45">
        <f t="shared" si="31"/>
        <v>727.23</v>
      </c>
      <c r="R295" s="45"/>
      <c r="T295" s="251"/>
    </row>
    <row r="296" spans="1:20" x14ac:dyDescent="0.2">
      <c r="A296" s="139">
        <f t="shared" si="32"/>
        <v>259</v>
      </c>
      <c r="B296" s="42" t="s">
        <v>414</v>
      </c>
      <c r="C296" s="139">
        <v>923</v>
      </c>
      <c r="D296" s="139" t="s">
        <v>159</v>
      </c>
      <c r="E296" s="121">
        <v>0</v>
      </c>
      <c r="F296" s="121">
        <v>0</v>
      </c>
      <c r="G296" s="121">
        <v>0</v>
      </c>
      <c r="H296" s="121">
        <v>0</v>
      </c>
      <c r="I296" s="121">
        <v>0</v>
      </c>
      <c r="J296" s="121">
        <v>0</v>
      </c>
      <c r="K296" s="121">
        <v>0</v>
      </c>
      <c r="L296" s="121">
        <v>41.75</v>
      </c>
      <c r="M296" s="121">
        <v>0</v>
      </c>
      <c r="N296" s="121">
        <v>0</v>
      </c>
      <c r="O296" s="121">
        <v>0</v>
      </c>
      <c r="P296" s="121">
        <v>0</v>
      </c>
      <c r="Q296" s="45">
        <f t="shared" si="31"/>
        <v>41.75</v>
      </c>
      <c r="R296" s="45"/>
      <c r="T296" s="251"/>
    </row>
    <row r="297" spans="1:20" x14ac:dyDescent="0.2">
      <c r="A297" s="139">
        <f t="shared" si="32"/>
        <v>260</v>
      </c>
      <c r="B297" s="42" t="s">
        <v>201</v>
      </c>
      <c r="C297" s="139">
        <v>923</v>
      </c>
      <c r="D297" s="139" t="s">
        <v>159</v>
      </c>
      <c r="E297" s="121">
        <v>4035.9800000000005</v>
      </c>
      <c r="F297" s="121">
        <v>2616.91</v>
      </c>
      <c r="G297" s="121">
        <v>3976.48</v>
      </c>
      <c r="H297" s="121">
        <v>4398.87</v>
      </c>
      <c r="I297" s="121">
        <v>2953.2599999999998</v>
      </c>
      <c r="J297" s="121">
        <v>3556.1099999999997</v>
      </c>
      <c r="K297" s="121">
        <v>2027.2800000000002</v>
      </c>
      <c r="L297" s="121">
        <v>1427.6399999999999</v>
      </c>
      <c r="M297" s="121">
        <v>5242.29</v>
      </c>
      <c r="N297" s="121">
        <v>1231.3300000000002</v>
      </c>
      <c r="O297" s="121">
        <v>1065.6199999999999</v>
      </c>
      <c r="P297" s="121">
        <v>1554.1100000000001</v>
      </c>
      <c r="Q297" s="45">
        <f t="shared" si="31"/>
        <v>34085.879999999997</v>
      </c>
      <c r="R297" s="45"/>
      <c r="T297" s="251"/>
    </row>
    <row r="298" spans="1:20" x14ac:dyDescent="0.2">
      <c r="A298" s="139">
        <f t="shared" si="32"/>
        <v>261</v>
      </c>
      <c r="B298" s="42" t="s">
        <v>840</v>
      </c>
      <c r="C298" s="139">
        <v>923</v>
      </c>
      <c r="D298" s="139" t="s">
        <v>159</v>
      </c>
      <c r="E298" s="121">
        <v>5493.25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0</v>
      </c>
      <c r="M298" s="121">
        <v>0</v>
      </c>
      <c r="N298" s="121">
        <v>0</v>
      </c>
      <c r="O298" s="121">
        <v>0</v>
      </c>
      <c r="P298" s="121">
        <v>0</v>
      </c>
      <c r="Q298" s="45">
        <f t="shared" si="31"/>
        <v>5493.25</v>
      </c>
      <c r="R298" s="45"/>
      <c r="T298" s="251"/>
    </row>
    <row r="299" spans="1:20" x14ac:dyDescent="0.2">
      <c r="A299" s="139">
        <f t="shared" si="32"/>
        <v>262</v>
      </c>
      <c r="B299" s="42" t="s">
        <v>415</v>
      </c>
      <c r="C299" s="139">
        <v>923</v>
      </c>
      <c r="D299" s="139" t="s">
        <v>159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1">
        <v>201.98</v>
      </c>
      <c r="Q299" s="45">
        <f t="shared" si="31"/>
        <v>201.98</v>
      </c>
      <c r="R299" s="45"/>
      <c r="T299" s="251"/>
    </row>
    <row r="300" spans="1:20" x14ac:dyDescent="0.2">
      <c r="A300" s="139">
        <f t="shared" si="32"/>
        <v>263</v>
      </c>
      <c r="B300" s="42" t="s">
        <v>416</v>
      </c>
      <c r="C300" s="139">
        <v>923</v>
      </c>
      <c r="D300" s="139" t="s">
        <v>159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  <c r="L300" s="121">
        <v>0</v>
      </c>
      <c r="M300" s="121">
        <v>406.77</v>
      </c>
      <c r="N300" s="121">
        <v>0</v>
      </c>
      <c r="O300" s="121">
        <v>0</v>
      </c>
      <c r="P300" s="121">
        <v>0</v>
      </c>
      <c r="Q300" s="45">
        <f t="shared" si="31"/>
        <v>406.77</v>
      </c>
      <c r="R300" s="45"/>
      <c r="T300" s="251"/>
    </row>
    <row r="301" spans="1:20" x14ac:dyDescent="0.2">
      <c r="A301" s="139">
        <f t="shared" si="32"/>
        <v>264</v>
      </c>
      <c r="B301" s="42" t="s">
        <v>417</v>
      </c>
      <c r="C301" s="139">
        <v>923</v>
      </c>
      <c r="D301" s="139" t="s">
        <v>159</v>
      </c>
      <c r="E301" s="121">
        <v>0</v>
      </c>
      <c r="F301" s="121">
        <v>0</v>
      </c>
      <c r="G301" s="121">
        <v>0</v>
      </c>
      <c r="H301" s="121">
        <v>0</v>
      </c>
      <c r="I301" s="121">
        <v>199.9</v>
      </c>
      <c r="J301" s="121">
        <v>118.32</v>
      </c>
      <c r="K301" s="121">
        <v>0</v>
      </c>
      <c r="L301" s="121">
        <v>0</v>
      </c>
      <c r="M301" s="121">
        <v>104.88</v>
      </c>
      <c r="N301" s="121">
        <v>159.1</v>
      </c>
      <c r="O301" s="121">
        <v>0</v>
      </c>
      <c r="P301" s="121">
        <v>0</v>
      </c>
      <c r="Q301" s="45">
        <f t="shared" si="31"/>
        <v>582.20000000000005</v>
      </c>
      <c r="R301" s="45"/>
      <c r="T301" s="251"/>
    </row>
    <row r="302" spans="1:20" x14ac:dyDescent="0.2">
      <c r="A302" s="139">
        <f t="shared" si="32"/>
        <v>265</v>
      </c>
      <c r="B302" s="42" t="s">
        <v>418</v>
      </c>
      <c r="C302" s="139">
        <v>923</v>
      </c>
      <c r="D302" s="139" t="s">
        <v>159</v>
      </c>
      <c r="E302" s="121">
        <v>11.57</v>
      </c>
      <c r="F302" s="121">
        <v>0</v>
      </c>
      <c r="G302" s="121">
        <v>0</v>
      </c>
      <c r="H302" s="121">
        <v>41.94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  <c r="P302" s="121">
        <v>0</v>
      </c>
      <c r="Q302" s="45">
        <f t="shared" si="31"/>
        <v>53.51</v>
      </c>
      <c r="R302" s="45"/>
      <c r="T302" s="251"/>
    </row>
    <row r="303" spans="1:20" x14ac:dyDescent="0.2">
      <c r="A303" s="139">
        <f t="shared" si="32"/>
        <v>266</v>
      </c>
      <c r="B303" s="42" t="s">
        <v>818</v>
      </c>
      <c r="C303" s="139">
        <v>923</v>
      </c>
      <c r="D303" s="139" t="s">
        <v>159</v>
      </c>
      <c r="E303" s="121">
        <v>1409.34</v>
      </c>
      <c r="F303" s="121">
        <v>0</v>
      </c>
      <c r="G303" s="121">
        <v>0</v>
      </c>
      <c r="H303" s="121">
        <v>0</v>
      </c>
      <c r="I303" s="121">
        <v>0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1">
        <v>0</v>
      </c>
      <c r="Q303" s="45">
        <f t="shared" si="31"/>
        <v>1409.34</v>
      </c>
      <c r="R303" s="45"/>
      <c r="T303" s="251"/>
    </row>
    <row r="304" spans="1:20" x14ac:dyDescent="0.2">
      <c r="A304" s="139">
        <f t="shared" si="32"/>
        <v>267</v>
      </c>
      <c r="B304" s="42" t="s">
        <v>419</v>
      </c>
      <c r="C304" s="139">
        <v>923</v>
      </c>
      <c r="D304" s="139" t="s">
        <v>159</v>
      </c>
      <c r="E304" s="121">
        <v>176.3</v>
      </c>
      <c r="F304" s="121">
        <v>0</v>
      </c>
      <c r="G304" s="121">
        <v>0</v>
      </c>
      <c r="H304" s="121">
        <v>0</v>
      </c>
      <c r="I304" s="121">
        <v>0</v>
      </c>
      <c r="J304" s="121">
        <v>89.76</v>
      </c>
      <c r="K304" s="121">
        <v>89.761089999999996</v>
      </c>
      <c r="L304" s="121">
        <v>0</v>
      </c>
      <c r="M304" s="121">
        <v>0</v>
      </c>
      <c r="N304" s="121">
        <v>98.63</v>
      </c>
      <c r="O304" s="121">
        <v>0</v>
      </c>
      <c r="P304" s="121">
        <v>0</v>
      </c>
      <c r="Q304" s="45">
        <f t="shared" si="31"/>
        <v>454.45109000000002</v>
      </c>
      <c r="R304" s="45"/>
      <c r="T304" s="251"/>
    </row>
    <row r="305" spans="1:20" x14ac:dyDescent="0.2">
      <c r="A305" s="139">
        <f t="shared" si="32"/>
        <v>268</v>
      </c>
      <c r="B305" s="42" t="s">
        <v>224</v>
      </c>
      <c r="C305" s="139">
        <v>923</v>
      </c>
      <c r="D305" s="139" t="s">
        <v>159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11711.540029999998</v>
      </c>
      <c r="L305" s="121">
        <v>2693.37</v>
      </c>
      <c r="M305" s="121">
        <v>6674.4274999999998</v>
      </c>
      <c r="N305" s="121">
        <v>0</v>
      </c>
      <c r="O305" s="121">
        <v>0</v>
      </c>
      <c r="P305" s="121">
        <v>0</v>
      </c>
      <c r="Q305" s="45">
        <f t="shared" si="31"/>
        <v>21079.337529999997</v>
      </c>
      <c r="R305" s="45"/>
      <c r="T305" s="251"/>
    </row>
    <row r="306" spans="1:20" x14ac:dyDescent="0.2">
      <c r="A306" s="139">
        <f t="shared" si="32"/>
        <v>269</v>
      </c>
      <c r="B306" s="42" t="s">
        <v>420</v>
      </c>
      <c r="C306" s="139">
        <v>923</v>
      </c>
      <c r="D306" s="139" t="s">
        <v>159</v>
      </c>
      <c r="E306" s="121">
        <v>660.3399999999998</v>
      </c>
      <c r="F306" s="121">
        <v>488.48999999999995</v>
      </c>
      <c r="G306" s="121">
        <v>488.49</v>
      </c>
      <c r="H306" s="121">
        <v>9.89</v>
      </c>
      <c r="I306" s="121">
        <v>9.81</v>
      </c>
      <c r="J306" s="121">
        <v>0</v>
      </c>
      <c r="K306" s="121">
        <v>9.2100000000000009</v>
      </c>
      <c r="L306" s="121">
        <v>9.2100000000000009</v>
      </c>
      <c r="M306" s="121">
        <v>19.3</v>
      </c>
      <c r="N306" s="121">
        <v>10.119999999999999</v>
      </c>
      <c r="O306" s="121">
        <v>10.47</v>
      </c>
      <c r="P306" s="121">
        <v>59.75</v>
      </c>
      <c r="Q306" s="45">
        <f t="shared" si="31"/>
        <v>1775.0799999999997</v>
      </c>
      <c r="R306" s="45"/>
      <c r="T306" s="251"/>
    </row>
    <row r="307" spans="1:20" x14ac:dyDescent="0.2">
      <c r="A307" s="139">
        <f t="shared" si="32"/>
        <v>270</v>
      </c>
      <c r="B307" s="42" t="s">
        <v>421</v>
      </c>
      <c r="C307" s="139">
        <v>923</v>
      </c>
      <c r="D307" s="139" t="s">
        <v>159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0</v>
      </c>
      <c r="K307" s="121">
        <v>0</v>
      </c>
      <c r="L307" s="121">
        <v>0</v>
      </c>
      <c r="M307" s="121">
        <v>0</v>
      </c>
      <c r="N307" s="121">
        <v>0</v>
      </c>
      <c r="O307" s="121">
        <v>0</v>
      </c>
      <c r="P307" s="121">
        <v>3736.6200099999996</v>
      </c>
      <c r="Q307" s="45">
        <f t="shared" si="31"/>
        <v>3736.6200099999996</v>
      </c>
      <c r="R307" s="45"/>
      <c r="T307" s="251"/>
    </row>
    <row r="308" spans="1:20" x14ac:dyDescent="0.2">
      <c r="A308" s="139">
        <f t="shared" si="32"/>
        <v>271</v>
      </c>
      <c r="B308" s="42" t="s">
        <v>422</v>
      </c>
      <c r="C308" s="139">
        <v>923</v>
      </c>
      <c r="D308" s="139" t="s">
        <v>159</v>
      </c>
      <c r="E308" s="121">
        <v>0</v>
      </c>
      <c r="F308" s="121">
        <v>0</v>
      </c>
      <c r="G308" s="121">
        <v>0</v>
      </c>
      <c r="H308" s="121">
        <v>897.63</v>
      </c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1">
        <v>0</v>
      </c>
      <c r="Q308" s="45">
        <f t="shared" si="31"/>
        <v>897.63</v>
      </c>
      <c r="R308" s="45"/>
      <c r="T308" s="251"/>
    </row>
    <row r="309" spans="1:20" x14ac:dyDescent="0.2">
      <c r="A309" s="139">
        <f t="shared" si="32"/>
        <v>272</v>
      </c>
      <c r="B309" s="42" t="s">
        <v>423</v>
      </c>
      <c r="C309" s="139">
        <v>923</v>
      </c>
      <c r="D309" s="139" t="s">
        <v>159</v>
      </c>
      <c r="E309" s="121">
        <v>0</v>
      </c>
      <c r="F309" s="121">
        <v>0</v>
      </c>
      <c r="G309" s="121">
        <v>0</v>
      </c>
      <c r="H309" s="121">
        <v>0</v>
      </c>
      <c r="I309" s="121">
        <v>0</v>
      </c>
      <c r="J309" s="121">
        <v>0</v>
      </c>
      <c r="K309" s="121">
        <v>0</v>
      </c>
      <c r="L309" s="121">
        <v>75.790000000000006</v>
      </c>
      <c r="M309" s="121">
        <v>210.45001999999999</v>
      </c>
      <c r="N309" s="121">
        <v>0</v>
      </c>
      <c r="O309" s="121">
        <v>60.51999</v>
      </c>
      <c r="P309" s="121">
        <v>0</v>
      </c>
      <c r="Q309" s="45">
        <f t="shared" si="31"/>
        <v>346.76001000000002</v>
      </c>
      <c r="R309" s="45"/>
      <c r="T309" s="251"/>
    </row>
    <row r="310" spans="1:20" x14ac:dyDescent="0.2">
      <c r="A310" s="139">
        <f t="shared" si="32"/>
        <v>273</v>
      </c>
      <c r="B310" s="42" t="s">
        <v>167</v>
      </c>
      <c r="C310" s="139">
        <v>923</v>
      </c>
      <c r="D310" s="139" t="s">
        <v>159</v>
      </c>
      <c r="E310" s="121">
        <v>1375.41</v>
      </c>
      <c r="F310" s="121">
        <v>0</v>
      </c>
      <c r="G310" s="121">
        <v>240.35</v>
      </c>
      <c r="H310" s="121">
        <v>0</v>
      </c>
      <c r="I310" s="121">
        <v>0</v>
      </c>
      <c r="J310" s="121">
        <v>0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1">
        <v>0</v>
      </c>
      <c r="Q310" s="45">
        <f t="shared" si="31"/>
        <v>1615.76</v>
      </c>
      <c r="R310" s="45"/>
      <c r="T310" s="251"/>
    </row>
    <row r="311" spans="1:20" x14ac:dyDescent="0.2">
      <c r="A311" s="139">
        <f t="shared" si="32"/>
        <v>274</v>
      </c>
      <c r="B311" s="42" t="s">
        <v>424</v>
      </c>
      <c r="C311" s="139">
        <v>923</v>
      </c>
      <c r="D311" s="139" t="s">
        <v>159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121">
        <v>9.3899999999999988</v>
      </c>
      <c r="K311" s="121">
        <v>0</v>
      </c>
      <c r="L311" s="121">
        <v>0</v>
      </c>
      <c r="M311" s="121">
        <v>0</v>
      </c>
      <c r="N311" s="121">
        <v>0</v>
      </c>
      <c r="O311" s="121">
        <v>1526.4390499999997</v>
      </c>
      <c r="P311" s="121">
        <v>154.04</v>
      </c>
      <c r="Q311" s="45">
        <f t="shared" si="31"/>
        <v>1689.8690499999998</v>
      </c>
      <c r="R311" s="45"/>
      <c r="T311" s="251"/>
    </row>
    <row r="312" spans="1:20" x14ac:dyDescent="0.2">
      <c r="A312" s="139">
        <f t="shared" si="32"/>
        <v>275</v>
      </c>
      <c r="B312" s="42" t="s">
        <v>425</v>
      </c>
      <c r="C312" s="139">
        <v>923</v>
      </c>
      <c r="D312" s="139" t="s">
        <v>159</v>
      </c>
      <c r="E312" s="121">
        <v>636.17999999999984</v>
      </c>
      <c r="F312" s="121">
        <v>0</v>
      </c>
      <c r="G312" s="121">
        <v>0</v>
      </c>
      <c r="H312" s="121">
        <v>319.74</v>
      </c>
      <c r="I312" s="121">
        <v>0</v>
      </c>
      <c r="J312" s="121">
        <v>0</v>
      </c>
      <c r="K312" s="121">
        <v>322.37</v>
      </c>
      <c r="L312" s="121">
        <v>0</v>
      </c>
      <c r="M312" s="121">
        <v>0</v>
      </c>
      <c r="N312" s="121">
        <v>347.46000000000004</v>
      </c>
      <c r="O312" s="121">
        <v>0</v>
      </c>
      <c r="P312" s="121">
        <v>0</v>
      </c>
      <c r="Q312" s="45">
        <f t="shared" si="31"/>
        <v>1625.75</v>
      </c>
      <c r="R312" s="45"/>
      <c r="T312" s="251"/>
    </row>
    <row r="313" spans="1:20" x14ac:dyDescent="0.2">
      <c r="A313" s="139">
        <f t="shared" si="32"/>
        <v>276</v>
      </c>
      <c r="B313" s="42" t="s">
        <v>426</v>
      </c>
      <c r="C313" s="139">
        <v>923</v>
      </c>
      <c r="D313" s="139" t="s">
        <v>159</v>
      </c>
      <c r="E313" s="121">
        <v>0</v>
      </c>
      <c r="F313" s="121">
        <v>7.66</v>
      </c>
      <c r="G313" s="121">
        <v>0</v>
      </c>
      <c r="H313" s="121">
        <v>0</v>
      </c>
      <c r="I313" s="121">
        <v>0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74.099999999999994</v>
      </c>
      <c r="Q313" s="45">
        <f t="shared" si="31"/>
        <v>81.759999999999991</v>
      </c>
      <c r="R313" s="45"/>
      <c r="T313" s="251"/>
    </row>
    <row r="314" spans="1:20" x14ac:dyDescent="0.2">
      <c r="A314" s="139">
        <f t="shared" si="32"/>
        <v>277</v>
      </c>
      <c r="B314" s="42" t="s">
        <v>202</v>
      </c>
      <c r="C314" s="139">
        <v>923</v>
      </c>
      <c r="D314" s="139" t="s">
        <v>159</v>
      </c>
      <c r="E314" s="121">
        <v>574.62976000000003</v>
      </c>
      <c r="F314" s="121">
        <v>39.22</v>
      </c>
      <c r="G314" s="121">
        <v>392.69000000000005</v>
      </c>
      <c r="H314" s="121">
        <v>0</v>
      </c>
      <c r="I314" s="121">
        <v>0</v>
      </c>
      <c r="J314" s="121">
        <v>0</v>
      </c>
      <c r="K314" s="121">
        <v>0</v>
      </c>
      <c r="L314" s="121">
        <v>0</v>
      </c>
      <c r="M314" s="121">
        <v>0</v>
      </c>
      <c r="N314" s="121">
        <v>0</v>
      </c>
      <c r="O314" s="121">
        <v>0</v>
      </c>
      <c r="P314" s="121">
        <v>0</v>
      </c>
      <c r="Q314" s="45">
        <f t="shared" si="31"/>
        <v>1006.5397600000001</v>
      </c>
      <c r="R314" s="45"/>
      <c r="T314" s="251"/>
    </row>
    <row r="315" spans="1:20" x14ac:dyDescent="0.2">
      <c r="A315" s="139">
        <f t="shared" si="32"/>
        <v>278</v>
      </c>
      <c r="B315" s="42" t="s">
        <v>229</v>
      </c>
      <c r="C315" s="139">
        <v>923</v>
      </c>
      <c r="D315" s="139" t="s">
        <v>159</v>
      </c>
      <c r="E315" s="121">
        <v>53.27</v>
      </c>
      <c r="F315" s="121">
        <v>0</v>
      </c>
      <c r="G315" s="121">
        <v>0</v>
      </c>
      <c r="H315" s="121">
        <v>107.46000000000001</v>
      </c>
      <c r="I315" s="121">
        <v>0</v>
      </c>
      <c r="J315" s="121">
        <v>113.65</v>
      </c>
      <c r="K315" s="121">
        <v>0</v>
      </c>
      <c r="L315" s="121">
        <v>167.39</v>
      </c>
      <c r="M315" s="121">
        <v>0</v>
      </c>
      <c r="N315" s="121">
        <v>18.200000000000003</v>
      </c>
      <c r="O315" s="121">
        <v>49.14</v>
      </c>
      <c r="P315" s="121">
        <v>0</v>
      </c>
      <c r="Q315" s="45">
        <f t="shared" si="31"/>
        <v>509.10999999999996</v>
      </c>
      <c r="R315" s="45"/>
      <c r="T315" s="251"/>
    </row>
    <row r="316" spans="1:20" x14ac:dyDescent="0.2">
      <c r="A316" s="139">
        <f t="shared" si="32"/>
        <v>279</v>
      </c>
      <c r="B316" s="42" t="s">
        <v>841</v>
      </c>
      <c r="C316" s="139">
        <v>923</v>
      </c>
      <c r="D316" s="139" t="s">
        <v>159</v>
      </c>
      <c r="E316" s="121">
        <v>1301.6300000000001</v>
      </c>
      <c r="F316" s="121">
        <v>0</v>
      </c>
      <c r="G316" s="121">
        <v>0</v>
      </c>
      <c r="H316" s="121">
        <v>0</v>
      </c>
      <c r="I316" s="121">
        <v>0</v>
      </c>
      <c r="J316" s="121">
        <v>0</v>
      </c>
      <c r="K316" s="121">
        <v>0</v>
      </c>
      <c r="L316" s="121">
        <v>0</v>
      </c>
      <c r="M316" s="121">
        <v>0</v>
      </c>
      <c r="N316" s="121">
        <v>0</v>
      </c>
      <c r="O316" s="121">
        <v>0</v>
      </c>
      <c r="P316" s="121">
        <v>0</v>
      </c>
      <c r="Q316" s="45">
        <f t="shared" si="31"/>
        <v>1301.6300000000001</v>
      </c>
      <c r="R316" s="45"/>
      <c r="T316" s="251"/>
    </row>
    <row r="317" spans="1:20" x14ac:dyDescent="0.2">
      <c r="A317" s="139">
        <f t="shared" si="32"/>
        <v>280</v>
      </c>
      <c r="B317" s="42" t="s">
        <v>427</v>
      </c>
      <c r="C317" s="139">
        <v>923</v>
      </c>
      <c r="D317" s="139" t="s">
        <v>159</v>
      </c>
      <c r="E317" s="121">
        <v>66.22</v>
      </c>
      <c r="F317" s="121">
        <v>0</v>
      </c>
      <c r="G317" s="121">
        <v>21.599999999999998</v>
      </c>
      <c r="H317" s="121">
        <v>3.56</v>
      </c>
      <c r="I317" s="121">
        <v>0</v>
      </c>
      <c r="J317" s="121">
        <v>0</v>
      </c>
      <c r="K317" s="121">
        <v>14.65</v>
      </c>
      <c r="L317" s="121">
        <v>0</v>
      </c>
      <c r="M317" s="121">
        <v>0</v>
      </c>
      <c r="N317" s="121">
        <v>0</v>
      </c>
      <c r="O317" s="121">
        <v>0</v>
      </c>
      <c r="P317" s="121">
        <v>0</v>
      </c>
      <c r="Q317" s="45">
        <f t="shared" si="31"/>
        <v>106.03</v>
      </c>
      <c r="R317" s="45"/>
      <c r="T317" s="251"/>
    </row>
    <row r="318" spans="1:20" x14ac:dyDescent="0.2">
      <c r="A318" s="139">
        <f t="shared" si="32"/>
        <v>281</v>
      </c>
      <c r="B318" s="42" t="s">
        <v>428</v>
      </c>
      <c r="C318" s="139">
        <v>923</v>
      </c>
      <c r="D318" s="139" t="s">
        <v>159</v>
      </c>
      <c r="E318" s="121">
        <v>0</v>
      </c>
      <c r="F318" s="121">
        <v>0</v>
      </c>
      <c r="G318" s="121">
        <v>0</v>
      </c>
      <c r="H318" s="121">
        <v>0</v>
      </c>
      <c r="I318" s="121">
        <v>0</v>
      </c>
      <c r="J318" s="121">
        <v>0</v>
      </c>
      <c r="K318" s="121">
        <v>0</v>
      </c>
      <c r="L318" s="121">
        <v>0</v>
      </c>
      <c r="M318" s="121">
        <v>668</v>
      </c>
      <c r="N318" s="121">
        <v>1133.1099999999999</v>
      </c>
      <c r="O318" s="121">
        <v>0</v>
      </c>
      <c r="P318" s="121">
        <v>0</v>
      </c>
      <c r="Q318" s="45">
        <f t="shared" si="31"/>
        <v>1801.11</v>
      </c>
      <c r="R318" s="45"/>
      <c r="T318" s="251"/>
    </row>
    <row r="319" spans="1:20" x14ac:dyDescent="0.2">
      <c r="A319" s="139">
        <f t="shared" si="32"/>
        <v>282</v>
      </c>
      <c r="B319" s="42" t="s">
        <v>429</v>
      </c>
      <c r="C319" s="139">
        <v>923</v>
      </c>
      <c r="D319" s="139" t="s">
        <v>159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121">
        <v>1882.65</v>
      </c>
      <c r="M319" s="121">
        <v>0</v>
      </c>
      <c r="N319" s="121">
        <v>0</v>
      </c>
      <c r="O319" s="121">
        <v>0</v>
      </c>
      <c r="P319" s="121">
        <v>0</v>
      </c>
      <c r="Q319" s="45">
        <f t="shared" si="31"/>
        <v>1882.65</v>
      </c>
      <c r="R319" s="45"/>
      <c r="T319" s="251"/>
    </row>
    <row r="320" spans="1:20" x14ac:dyDescent="0.2">
      <c r="A320" s="139">
        <f t="shared" si="32"/>
        <v>283</v>
      </c>
      <c r="B320" s="42" t="s">
        <v>430</v>
      </c>
      <c r="C320" s="139">
        <v>923</v>
      </c>
      <c r="D320" s="139" t="s">
        <v>159</v>
      </c>
      <c r="E320" s="121">
        <v>6.45</v>
      </c>
      <c r="F320" s="121">
        <v>0</v>
      </c>
      <c r="G320" s="121">
        <v>0</v>
      </c>
      <c r="H320" s="121">
        <v>10.650000000000002</v>
      </c>
      <c r="I320" s="121">
        <v>0</v>
      </c>
      <c r="J320" s="121">
        <v>0</v>
      </c>
      <c r="K320" s="121">
        <v>31.770000000000003</v>
      </c>
      <c r="L320" s="121">
        <v>0</v>
      </c>
      <c r="M320" s="121">
        <v>36.39</v>
      </c>
      <c r="N320" s="121">
        <v>14.950000000000001</v>
      </c>
      <c r="O320" s="121">
        <v>47.79</v>
      </c>
      <c r="P320" s="121">
        <v>76.27000000000001</v>
      </c>
      <c r="Q320" s="45">
        <f t="shared" si="31"/>
        <v>224.27</v>
      </c>
      <c r="R320" s="45"/>
      <c r="T320" s="251"/>
    </row>
    <row r="321" spans="1:20" x14ac:dyDescent="0.2">
      <c r="A321" s="139">
        <f t="shared" si="32"/>
        <v>284</v>
      </c>
      <c r="B321" s="42" t="s">
        <v>431</v>
      </c>
      <c r="C321" s="139">
        <v>923</v>
      </c>
      <c r="D321" s="139" t="s">
        <v>159</v>
      </c>
      <c r="E321" s="121">
        <v>28.45</v>
      </c>
      <c r="F321" s="121">
        <v>90</v>
      </c>
      <c r="G321" s="121">
        <v>0</v>
      </c>
      <c r="H321" s="121">
        <v>0</v>
      </c>
      <c r="I321" s="121">
        <v>0</v>
      </c>
      <c r="J321" s="121">
        <v>15.76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0</v>
      </c>
      <c r="Q321" s="45">
        <f t="shared" si="31"/>
        <v>134.21</v>
      </c>
      <c r="R321" s="45"/>
      <c r="T321" s="251"/>
    </row>
    <row r="322" spans="1:20" x14ac:dyDescent="0.2">
      <c r="A322" s="139">
        <f t="shared" si="32"/>
        <v>285</v>
      </c>
      <c r="B322" s="42" t="s">
        <v>842</v>
      </c>
      <c r="C322" s="139">
        <v>923</v>
      </c>
      <c r="D322" s="139" t="s">
        <v>159</v>
      </c>
      <c r="E322" s="121">
        <v>0</v>
      </c>
      <c r="F322" s="121">
        <v>12.78</v>
      </c>
      <c r="G322" s="121">
        <v>0</v>
      </c>
      <c r="H322" s="121">
        <v>0</v>
      </c>
      <c r="I322" s="121">
        <v>0</v>
      </c>
      <c r="J322" s="121">
        <v>0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1">
        <v>0</v>
      </c>
      <c r="Q322" s="45">
        <f t="shared" si="31"/>
        <v>12.78</v>
      </c>
      <c r="R322" s="45"/>
      <c r="T322" s="251"/>
    </row>
    <row r="323" spans="1:20" x14ac:dyDescent="0.2">
      <c r="A323" s="139">
        <f t="shared" si="32"/>
        <v>286</v>
      </c>
      <c r="B323" s="42" t="s">
        <v>432</v>
      </c>
      <c r="C323" s="139">
        <v>923</v>
      </c>
      <c r="D323" s="139" t="s">
        <v>159</v>
      </c>
      <c r="E323" s="121">
        <v>0</v>
      </c>
      <c r="F323" s="121">
        <v>0</v>
      </c>
      <c r="G323" s="121">
        <v>0</v>
      </c>
      <c r="H323" s="121">
        <v>0</v>
      </c>
      <c r="I323" s="121">
        <v>1072.8504</v>
      </c>
      <c r="J323" s="121">
        <v>0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1">
        <v>0</v>
      </c>
      <c r="Q323" s="45">
        <f t="shared" si="31"/>
        <v>1072.8504</v>
      </c>
      <c r="R323" s="45"/>
      <c r="T323" s="251"/>
    </row>
    <row r="324" spans="1:20" x14ac:dyDescent="0.2">
      <c r="A324" s="139">
        <f t="shared" si="32"/>
        <v>287</v>
      </c>
      <c r="B324" s="144" t="s">
        <v>433</v>
      </c>
      <c r="C324" s="143">
        <v>923</v>
      </c>
      <c r="D324" s="143" t="s">
        <v>665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279.27000000000004</v>
      </c>
      <c r="M324" s="129">
        <v>259.91000000000003</v>
      </c>
      <c r="N324" s="129">
        <v>0</v>
      </c>
      <c r="O324" s="129">
        <v>2392.86</v>
      </c>
      <c r="P324" s="129">
        <v>5795.48</v>
      </c>
      <c r="Q324" s="45">
        <f t="shared" si="31"/>
        <v>8727.52</v>
      </c>
      <c r="R324" s="45"/>
      <c r="T324" s="251"/>
    </row>
    <row r="325" spans="1:20" x14ac:dyDescent="0.2">
      <c r="A325" s="139">
        <f t="shared" si="32"/>
        <v>288</v>
      </c>
      <c r="B325" s="144" t="s">
        <v>843</v>
      </c>
      <c r="C325" s="143">
        <v>923</v>
      </c>
      <c r="D325" s="143" t="s">
        <v>159</v>
      </c>
      <c r="E325" s="187">
        <v>0</v>
      </c>
      <c r="F325" s="187">
        <v>686.63</v>
      </c>
      <c r="G325" s="187">
        <v>0</v>
      </c>
      <c r="H325" s="187">
        <v>0</v>
      </c>
      <c r="I325" s="187">
        <v>0</v>
      </c>
      <c r="J325" s="187">
        <v>0</v>
      </c>
      <c r="K325" s="187">
        <v>0</v>
      </c>
      <c r="L325" s="187">
        <v>0</v>
      </c>
      <c r="M325" s="187">
        <v>0</v>
      </c>
      <c r="N325" s="187">
        <v>0</v>
      </c>
      <c r="O325" s="187">
        <v>0</v>
      </c>
      <c r="P325" s="187">
        <v>0</v>
      </c>
      <c r="Q325" s="45">
        <f t="shared" si="31"/>
        <v>686.63</v>
      </c>
      <c r="R325" s="45"/>
      <c r="T325" s="251"/>
    </row>
    <row r="326" spans="1:20" x14ac:dyDescent="0.2">
      <c r="A326" s="139">
        <f t="shared" si="32"/>
        <v>289</v>
      </c>
      <c r="B326" s="144" t="s">
        <v>434</v>
      </c>
      <c r="C326" s="143">
        <v>923</v>
      </c>
      <c r="D326" s="143" t="s">
        <v>159</v>
      </c>
      <c r="E326" s="187">
        <v>1047.3499999999999</v>
      </c>
      <c r="F326" s="187">
        <v>0</v>
      </c>
      <c r="G326" s="187">
        <v>0</v>
      </c>
      <c r="H326" s="187">
        <v>384.52</v>
      </c>
      <c r="I326" s="187">
        <v>1981.9799900000003</v>
      </c>
      <c r="J326" s="187">
        <v>1880.1000000000001</v>
      </c>
      <c r="K326" s="187">
        <v>2152.4700000000003</v>
      </c>
      <c r="L326" s="187">
        <v>2141.0305800000006</v>
      </c>
      <c r="M326" s="187">
        <v>2393.3000000000002</v>
      </c>
      <c r="N326" s="187">
        <v>858.7</v>
      </c>
      <c r="O326" s="187">
        <v>203.93</v>
      </c>
      <c r="P326" s="187">
        <v>1626.51</v>
      </c>
      <c r="Q326" s="45">
        <f t="shared" si="31"/>
        <v>14669.890570000001</v>
      </c>
      <c r="R326" s="45"/>
      <c r="T326" s="251"/>
    </row>
    <row r="327" spans="1:20" x14ac:dyDescent="0.2">
      <c r="A327" s="139">
        <f t="shared" si="32"/>
        <v>290</v>
      </c>
      <c r="B327" s="144" t="s">
        <v>435</v>
      </c>
      <c r="C327" s="143">
        <v>923</v>
      </c>
      <c r="D327" s="143" t="s">
        <v>159</v>
      </c>
      <c r="E327" s="187">
        <v>0</v>
      </c>
      <c r="F327" s="187">
        <v>0</v>
      </c>
      <c r="G327" s="187">
        <v>0</v>
      </c>
      <c r="H327" s="187">
        <v>0</v>
      </c>
      <c r="I327" s="187">
        <v>524.77449000000001</v>
      </c>
      <c r="J327" s="187">
        <v>932.06</v>
      </c>
      <c r="K327" s="187">
        <v>0</v>
      </c>
      <c r="L327" s="187">
        <v>0</v>
      </c>
      <c r="M327" s="187">
        <v>0</v>
      </c>
      <c r="N327" s="187">
        <v>0</v>
      </c>
      <c r="O327" s="187">
        <v>0</v>
      </c>
      <c r="P327" s="187">
        <v>0</v>
      </c>
      <c r="Q327" s="45">
        <f t="shared" si="31"/>
        <v>1456.83449</v>
      </c>
      <c r="R327" s="45"/>
      <c r="T327" s="251"/>
    </row>
    <row r="328" spans="1:20" x14ac:dyDescent="0.2">
      <c r="A328" s="139">
        <f t="shared" si="32"/>
        <v>291</v>
      </c>
      <c r="B328" s="144" t="s">
        <v>119</v>
      </c>
      <c r="C328" s="143">
        <v>923</v>
      </c>
      <c r="D328" s="143" t="s">
        <v>159</v>
      </c>
      <c r="E328" s="187">
        <v>0</v>
      </c>
      <c r="F328" s="187">
        <v>1656.64</v>
      </c>
      <c r="G328" s="187">
        <v>0</v>
      </c>
      <c r="H328" s="187">
        <v>0</v>
      </c>
      <c r="I328" s="187">
        <v>0</v>
      </c>
      <c r="J328" s="129">
        <v>0</v>
      </c>
      <c r="K328" s="129">
        <v>0</v>
      </c>
      <c r="L328" s="129">
        <v>0</v>
      </c>
      <c r="M328" s="129">
        <v>1486.47</v>
      </c>
      <c r="N328" s="129">
        <v>1728.57</v>
      </c>
      <c r="O328" s="129">
        <v>0</v>
      </c>
      <c r="P328" s="129">
        <v>0</v>
      </c>
      <c r="Q328" s="45">
        <f t="shared" si="31"/>
        <v>4871.68</v>
      </c>
      <c r="R328" s="45"/>
      <c r="T328" s="251"/>
    </row>
    <row r="329" spans="1:20" x14ac:dyDescent="0.2">
      <c r="A329" s="139">
        <f t="shared" si="32"/>
        <v>292</v>
      </c>
      <c r="B329" s="147" t="s">
        <v>436</v>
      </c>
      <c r="C329" s="143">
        <v>923</v>
      </c>
      <c r="D329" s="143" t="s">
        <v>159</v>
      </c>
      <c r="E329" s="129">
        <v>0</v>
      </c>
      <c r="F329" s="129">
        <v>0</v>
      </c>
      <c r="G329" s="129">
        <v>55.370000000000005</v>
      </c>
      <c r="H329" s="129">
        <v>18.88</v>
      </c>
      <c r="I329" s="129">
        <v>0</v>
      </c>
      <c r="J329" s="129">
        <v>21.7</v>
      </c>
      <c r="K329" s="129">
        <v>76.760000000000005</v>
      </c>
      <c r="L329" s="129">
        <v>0</v>
      </c>
      <c r="M329" s="129">
        <v>0</v>
      </c>
      <c r="N329" s="129">
        <v>124.72000000000001</v>
      </c>
      <c r="O329" s="129">
        <v>0</v>
      </c>
      <c r="P329" s="129">
        <v>96.63</v>
      </c>
      <c r="Q329" s="45">
        <f t="shared" si="31"/>
        <v>394.06</v>
      </c>
      <c r="R329" s="45"/>
      <c r="T329" s="251"/>
    </row>
    <row r="330" spans="1:20" x14ac:dyDescent="0.2">
      <c r="A330" s="139">
        <f t="shared" si="32"/>
        <v>293</v>
      </c>
      <c r="B330" s="42" t="s">
        <v>844</v>
      </c>
      <c r="C330" s="139">
        <v>923</v>
      </c>
      <c r="D330" s="139" t="s">
        <v>159</v>
      </c>
      <c r="E330" s="121">
        <v>18.090000000000003</v>
      </c>
      <c r="F330" s="121">
        <v>0</v>
      </c>
      <c r="G330" s="121">
        <v>0</v>
      </c>
      <c r="H330" s="121">
        <v>0</v>
      </c>
      <c r="I330" s="121">
        <v>0</v>
      </c>
      <c r="J330" s="121"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45">
        <f t="shared" si="31"/>
        <v>18.090000000000003</v>
      </c>
      <c r="R330" s="45"/>
      <c r="T330" s="251"/>
    </row>
    <row r="331" spans="1:20" x14ac:dyDescent="0.2">
      <c r="A331" s="139">
        <f t="shared" si="32"/>
        <v>294</v>
      </c>
      <c r="B331" s="42" t="s">
        <v>437</v>
      </c>
      <c r="C331" s="139">
        <v>923</v>
      </c>
      <c r="D331" s="139" t="s">
        <v>159</v>
      </c>
      <c r="E331" s="121">
        <v>507.33</v>
      </c>
      <c r="F331" s="121">
        <v>0</v>
      </c>
      <c r="G331" s="121">
        <v>0</v>
      </c>
      <c r="H331" s="121">
        <v>0</v>
      </c>
      <c r="I331" s="121">
        <v>0</v>
      </c>
      <c r="J331" s="121">
        <v>0</v>
      </c>
      <c r="K331" s="121">
        <v>0</v>
      </c>
      <c r="L331" s="121">
        <v>0</v>
      </c>
      <c r="M331" s="121">
        <v>0</v>
      </c>
      <c r="N331" s="121">
        <v>0</v>
      </c>
      <c r="O331" s="121">
        <v>0</v>
      </c>
      <c r="P331" s="121">
        <v>0</v>
      </c>
      <c r="Q331" s="45">
        <f t="shared" ref="Q331:Q395" si="33">SUM(E331:P331)</f>
        <v>507.33</v>
      </c>
      <c r="R331" s="45"/>
      <c r="T331" s="251"/>
    </row>
    <row r="332" spans="1:20" x14ac:dyDescent="0.2">
      <c r="A332" s="139">
        <f t="shared" si="32"/>
        <v>295</v>
      </c>
      <c r="B332" s="42" t="s">
        <v>438</v>
      </c>
      <c r="C332" s="139">
        <v>923</v>
      </c>
      <c r="D332" s="139" t="s">
        <v>159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  <c r="J332" s="121">
        <v>0</v>
      </c>
      <c r="K332" s="121">
        <v>0</v>
      </c>
      <c r="L332" s="121">
        <v>0</v>
      </c>
      <c r="M332" s="121">
        <v>0</v>
      </c>
      <c r="N332" s="121">
        <v>0</v>
      </c>
      <c r="O332" s="121">
        <v>1757.97</v>
      </c>
      <c r="P332" s="121">
        <v>0</v>
      </c>
      <c r="Q332" s="45">
        <f t="shared" si="33"/>
        <v>1757.97</v>
      </c>
      <c r="R332" s="45"/>
      <c r="T332" s="251"/>
    </row>
    <row r="333" spans="1:20" x14ac:dyDescent="0.2">
      <c r="A333" s="139">
        <f t="shared" ref="A333:A396" si="34">A332+1</f>
        <v>296</v>
      </c>
      <c r="B333" s="42" t="s">
        <v>439</v>
      </c>
      <c r="C333" s="139">
        <v>923</v>
      </c>
      <c r="D333" s="139" t="s">
        <v>159</v>
      </c>
      <c r="E333" s="121">
        <v>83.075959999999995</v>
      </c>
      <c r="F333" s="121">
        <v>80.260949999999994</v>
      </c>
      <c r="G333" s="121">
        <v>81.166300000000007</v>
      </c>
      <c r="H333" s="121">
        <v>82.539010000000005</v>
      </c>
      <c r="I333" s="121">
        <v>80.695490000000007</v>
      </c>
      <c r="J333" s="121">
        <v>0</v>
      </c>
      <c r="K333" s="121">
        <v>221.66640000000001</v>
      </c>
      <c r="L333" s="121">
        <v>106.96142999999999</v>
      </c>
      <c r="M333" s="121">
        <v>0</v>
      </c>
      <c r="N333" s="121">
        <v>217.57209</v>
      </c>
      <c r="O333" s="121">
        <v>120.29657</v>
      </c>
      <c r="P333" s="121">
        <v>104.64058</v>
      </c>
      <c r="Q333" s="45">
        <f t="shared" si="33"/>
        <v>1178.8747799999999</v>
      </c>
      <c r="R333" s="45"/>
      <c r="T333" s="251"/>
    </row>
    <row r="334" spans="1:20" x14ac:dyDescent="0.2">
      <c r="A334" s="139">
        <f t="shared" si="34"/>
        <v>297</v>
      </c>
      <c r="B334" s="42" t="s">
        <v>845</v>
      </c>
      <c r="C334" s="139">
        <v>923</v>
      </c>
      <c r="D334" s="139" t="s">
        <v>159</v>
      </c>
      <c r="E334" s="121">
        <v>4857.4799999999996</v>
      </c>
      <c r="F334" s="121">
        <v>0</v>
      </c>
      <c r="G334" s="121">
        <v>0</v>
      </c>
      <c r="H334" s="121">
        <v>0</v>
      </c>
      <c r="I334" s="121">
        <v>0</v>
      </c>
      <c r="J334" s="121">
        <v>0</v>
      </c>
      <c r="K334" s="121">
        <v>0</v>
      </c>
      <c r="L334" s="121">
        <v>0</v>
      </c>
      <c r="M334" s="121">
        <v>0</v>
      </c>
      <c r="N334" s="121">
        <v>0</v>
      </c>
      <c r="O334" s="121">
        <v>5779.31</v>
      </c>
      <c r="P334" s="121">
        <v>0</v>
      </c>
      <c r="Q334" s="45">
        <f t="shared" si="33"/>
        <v>10636.79</v>
      </c>
      <c r="R334" s="45"/>
      <c r="T334" s="251"/>
    </row>
    <row r="335" spans="1:20" x14ac:dyDescent="0.2">
      <c r="A335" s="139">
        <f t="shared" si="34"/>
        <v>298</v>
      </c>
      <c r="B335" s="42" t="s">
        <v>440</v>
      </c>
      <c r="C335" s="139">
        <v>923</v>
      </c>
      <c r="D335" s="139" t="s">
        <v>159</v>
      </c>
      <c r="E335" s="121">
        <v>0</v>
      </c>
      <c r="F335" s="121">
        <v>103.95</v>
      </c>
      <c r="G335" s="121">
        <v>0</v>
      </c>
      <c r="H335" s="121">
        <v>0</v>
      </c>
      <c r="I335" s="121">
        <v>0</v>
      </c>
      <c r="J335" s="121">
        <v>188.86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1">
        <v>0</v>
      </c>
      <c r="Q335" s="45">
        <f t="shared" si="33"/>
        <v>292.81</v>
      </c>
      <c r="R335" s="45"/>
      <c r="T335" s="251"/>
    </row>
    <row r="336" spans="1:20" x14ac:dyDescent="0.2">
      <c r="A336" s="139">
        <f t="shared" si="34"/>
        <v>299</v>
      </c>
      <c r="B336" s="42" t="s">
        <v>441</v>
      </c>
      <c r="C336" s="139">
        <v>923</v>
      </c>
      <c r="D336" s="139" t="s">
        <v>159</v>
      </c>
      <c r="E336" s="121">
        <v>137.58937</v>
      </c>
      <c r="F336" s="121">
        <v>98.209620000000001</v>
      </c>
      <c r="G336" s="121">
        <v>133.09789000000001</v>
      </c>
      <c r="H336" s="121">
        <v>133.09818999999999</v>
      </c>
      <c r="I336" s="121">
        <v>0</v>
      </c>
      <c r="J336" s="121">
        <v>0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1">
        <v>0</v>
      </c>
      <c r="Q336" s="45">
        <f t="shared" si="33"/>
        <v>501.99507</v>
      </c>
      <c r="R336" s="45"/>
      <c r="T336" s="251"/>
    </row>
    <row r="337" spans="1:20" x14ac:dyDescent="0.2">
      <c r="A337" s="139">
        <f t="shared" si="34"/>
        <v>300</v>
      </c>
      <c r="B337" s="42" t="s">
        <v>442</v>
      </c>
      <c r="C337" s="139">
        <v>923</v>
      </c>
      <c r="D337" s="139" t="s">
        <v>159</v>
      </c>
      <c r="E337" s="121">
        <v>0</v>
      </c>
      <c r="F337" s="121">
        <v>1249.6099999999999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850.38</v>
      </c>
      <c r="Q337" s="45">
        <f t="shared" si="33"/>
        <v>2099.9899999999998</v>
      </c>
      <c r="R337" s="45"/>
      <c r="T337" s="251"/>
    </row>
    <row r="338" spans="1:20" x14ac:dyDescent="0.2">
      <c r="A338" s="139">
        <f t="shared" si="34"/>
        <v>301</v>
      </c>
      <c r="B338" s="42" t="s">
        <v>443</v>
      </c>
      <c r="C338" s="139">
        <v>923</v>
      </c>
      <c r="D338" s="139" t="s">
        <v>159</v>
      </c>
      <c r="E338" s="121">
        <v>419.15</v>
      </c>
      <c r="F338" s="121">
        <v>1665.67137</v>
      </c>
      <c r="G338" s="121">
        <v>393.12</v>
      </c>
      <c r="H338" s="121">
        <v>472.47</v>
      </c>
      <c r="I338" s="121">
        <v>0</v>
      </c>
      <c r="J338" s="121">
        <v>485.30221</v>
      </c>
      <c r="K338" s="121">
        <v>0</v>
      </c>
      <c r="L338" s="121">
        <v>1858.7181599999999</v>
      </c>
      <c r="M338" s="121">
        <v>550.34828000000005</v>
      </c>
      <c r="N338" s="121">
        <v>0</v>
      </c>
      <c r="O338" s="121">
        <v>1581.6200000000001</v>
      </c>
      <c r="P338" s="121">
        <v>1113.25</v>
      </c>
      <c r="Q338" s="45">
        <f t="shared" si="33"/>
        <v>8539.6500200000009</v>
      </c>
      <c r="R338" s="45"/>
      <c r="T338" s="251"/>
    </row>
    <row r="339" spans="1:20" x14ac:dyDescent="0.2">
      <c r="A339" s="139">
        <f t="shared" si="34"/>
        <v>302</v>
      </c>
      <c r="B339" s="42" t="s">
        <v>444</v>
      </c>
      <c r="C339" s="139">
        <v>923</v>
      </c>
      <c r="D339" s="139" t="s">
        <v>159</v>
      </c>
      <c r="E339" s="121">
        <v>44.98</v>
      </c>
      <c r="F339" s="121">
        <v>0</v>
      </c>
      <c r="G339" s="121">
        <v>54.56</v>
      </c>
      <c r="H339" s="121">
        <v>41.14</v>
      </c>
      <c r="I339" s="121">
        <v>0</v>
      </c>
      <c r="J339" s="121">
        <v>0</v>
      </c>
      <c r="K339" s="121">
        <v>2.69</v>
      </c>
      <c r="L339" s="121">
        <v>286.08999000000006</v>
      </c>
      <c r="M339" s="121">
        <v>0</v>
      </c>
      <c r="N339" s="121">
        <v>0</v>
      </c>
      <c r="O339" s="121">
        <v>0</v>
      </c>
      <c r="P339" s="121">
        <v>0</v>
      </c>
      <c r="Q339" s="45">
        <f t="shared" si="33"/>
        <v>429.45999000000006</v>
      </c>
      <c r="R339" s="45"/>
      <c r="T339" s="251"/>
    </row>
    <row r="340" spans="1:20" x14ac:dyDescent="0.2">
      <c r="A340" s="139">
        <f t="shared" si="34"/>
        <v>303</v>
      </c>
      <c r="B340" s="42" t="s">
        <v>230</v>
      </c>
      <c r="C340" s="139">
        <v>923</v>
      </c>
      <c r="D340" s="139" t="s">
        <v>159</v>
      </c>
      <c r="E340" s="121">
        <v>0</v>
      </c>
      <c r="F340" s="121">
        <v>147.28</v>
      </c>
      <c r="G340" s="121">
        <v>0</v>
      </c>
      <c r="H340" s="121">
        <v>0</v>
      </c>
      <c r="I340" s="121">
        <v>0</v>
      </c>
      <c r="J340" s="121">
        <v>0</v>
      </c>
      <c r="K340" s="121">
        <v>0</v>
      </c>
      <c r="L340" s="121">
        <v>0</v>
      </c>
      <c r="M340" s="121">
        <v>0</v>
      </c>
      <c r="N340" s="121">
        <v>0</v>
      </c>
      <c r="O340" s="121">
        <v>0</v>
      </c>
      <c r="P340" s="121">
        <v>0</v>
      </c>
      <c r="Q340" s="45">
        <f t="shared" si="33"/>
        <v>147.28</v>
      </c>
      <c r="R340" s="45"/>
      <c r="T340" s="251"/>
    </row>
    <row r="341" spans="1:20" x14ac:dyDescent="0.2">
      <c r="A341" s="139">
        <f t="shared" si="34"/>
        <v>304</v>
      </c>
      <c r="B341" s="42" t="s">
        <v>445</v>
      </c>
      <c r="C341" s="139">
        <v>923</v>
      </c>
      <c r="D341" s="139" t="s">
        <v>159</v>
      </c>
      <c r="E341" s="121">
        <v>0</v>
      </c>
      <c r="F341" s="121">
        <v>0</v>
      </c>
      <c r="G341" s="121">
        <v>0</v>
      </c>
      <c r="H341" s="121">
        <v>0</v>
      </c>
      <c r="I341" s="121">
        <v>0</v>
      </c>
      <c r="J341" s="121"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1">
        <v>4332</v>
      </c>
      <c r="Q341" s="45">
        <f t="shared" si="33"/>
        <v>4332</v>
      </c>
      <c r="R341" s="45"/>
      <c r="T341" s="251"/>
    </row>
    <row r="342" spans="1:20" x14ac:dyDescent="0.2">
      <c r="A342" s="139">
        <f t="shared" si="34"/>
        <v>305</v>
      </c>
      <c r="B342" s="42" t="s">
        <v>846</v>
      </c>
      <c r="C342" s="139">
        <v>923</v>
      </c>
      <c r="D342" s="139" t="s">
        <v>159</v>
      </c>
      <c r="E342" s="121">
        <v>264.7</v>
      </c>
      <c r="F342" s="121">
        <v>0</v>
      </c>
      <c r="G342" s="121">
        <v>0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1">
        <v>0</v>
      </c>
      <c r="Q342" s="45">
        <f t="shared" si="33"/>
        <v>264.7</v>
      </c>
      <c r="R342" s="45"/>
      <c r="T342" s="251"/>
    </row>
    <row r="343" spans="1:20" x14ac:dyDescent="0.2">
      <c r="A343" s="139">
        <f t="shared" si="34"/>
        <v>306</v>
      </c>
      <c r="B343" s="42" t="s">
        <v>221</v>
      </c>
      <c r="C343" s="139">
        <v>923</v>
      </c>
      <c r="D343" s="139" t="s">
        <v>159</v>
      </c>
      <c r="E343" s="121">
        <v>0</v>
      </c>
      <c r="F343" s="121">
        <v>0</v>
      </c>
      <c r="G343" s="121">
        <v>0</v>
      </c>
      <c r="H343" s="121">
        <v>0</v>
      </c>
      <c r="I343" s="121">
        <v>1843.68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45">
        <f t="shared" si="33"/>
        <v>1843.68</v>
      </c>
      <c r="R343" s="45"/>
      <c r="T343" s="251"/>
    </row>
    <row r="344" spans="1:20" x14ac:dyDescent="0.2">
      <c r="A344" s="139">
        <f t="shared" si="34"/>
        <v>307</v>
      </c>
      <c r="B344" s="42" t="s">
        <v>327</v>
      </c>
      <c r="C344" s="139">
        <v>923</v>
      </c>
      <c r="D344" s="139" t="s">
        <v>159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8.51</v>
      </c>
      <c r="N344" s="121">
        <v>17.09</v>
      </c>
      <c r="O344" s="121">
        <v>0</v>
      </c>
      <c r="P344" s="121">
        <v>35.42</v>
      </c>
      <c r="Q344" s="45">
        <f t="shared" si="33"/>
        <v>61.02</v>
      </c>
      <c r="R344" s="45"/>
      <c r="T344" s="251"/>
    </row>
    <row r="345" spans="1:20" x14ac:dyDescent="0.2">
      <c r="A345" s="139">
        <f t="shared" si="34"/>
        <v>308</v>
      </c>
      <c r="B345" s="42" t="s">
        <v>446</v>
      </c>
      <c r="C345" s="139">
        <v>923</v>
      </c>
      <c r="D345" s="139" t="s">
        <v>159</v>
      </c>
      <c r="E345" s="121">
        <v>0</v>
      </c>
      <c r="F345" s="121">
        <v>0</v>
      </c>
      <c r="G345" s="121">
        <v>0</v>
      </c>
      <c r="H345" s="121">
        <v>114.68001</v>
      </c>
      <c r="I345" s="121">
        <v>0</v>
      </c>
      <c r="J345" s="121">
        <v>0</v>
      </c>
      <c r="K345" s="121">
        <v>0</v>
      </c>
      <c r="L345" s="121">
        <v>84.12</v>
      </c>
      <c r="M345" s="121">
        <v>113.04999999999998</v>
      </c>
      <c r="N345" s="121">
        <v>0</v>
      </c>
      <c r="O345" s="121">
        <v>80.320000000000007</v>
      </c>
      <c r="P345" s="121">
        <v>29.74</v>
      </c>
      <c r="Q345" s="45">
        <f t="shared" si="33"/>
        <v>421.91001</v>
      </c>
      <c r="R345" s="45"/>
      <c r="T345" s="251"/>
    </row>
    <row r="346" spans="1:20" x14ac:dyDescent="0.2">
      <c r="A346" s="139">
        <f t="shared" si="34"/>
        <v>309</v>
      </c>
      <c r="B346" s="42" t="s">
        <v>447</v>
      </c>
      <c r="C346" s="139">
        <v>923</v>
      </c>
      <c r="D346" s="139" t="s">
        <v>159</v>
      </c>
      <c r="E346" s="121">
        <v>0</v>
      </c>
      <c r="F346" s="121">
        <v>84.77</v>
      </c>
      <c r="G346" s="121">
        <v>52.809999999999995</v>
      </c>
      <c r="H346" s="121">
        <v>-28.98</v>
      </c>
      <c r="I346" s="121">
        <v>0</v>
      </c>
      <c r="J346" s="121">
        <v>0</v>
      </c>
      <c r="K346" s="121">
        <v>-86.4</v>
      </c>
      <c r="L346" s="121">
        <v>0</v>
      </c>
      <c r="M346" s="121">
        <v>0</v>
      </c>
      <c r="N346" s="121">
        <v>0</v>
      </c>
      <c r="O346" s="121">
        <v>0</v>
      </c>
      <c r="P346" s="121">
        <v>0</v>
      </c>
      <c r="Q346" s="45">
        <f t="shared" si="33"/>
        <v>22.199999999999974</v>
      </c>
      <c r="R346" s="45"/>
      <c r="T346" s="251"/>
    </row>
    <row r="347" spans="1:20" x14ac:dyDescent="0.2">
      <c r="A347" s="139">
        <f t="shared" si="34"/>
        <v>310</v>
      </c>
      <c r="B347" s="42" t="s">
        <v>448</v>
      </c>
      <c r="C347" s="139">
        <v>923</v>
      </c>
      <c r="D347" s="139" t="s">
        <v>159</v>
      </c>
      <c r="E347" s="121">
        <v>0</v>
      </c>
      <c r="F347" s="121">
        <v>0</v>
      </c>
      <c r="G347" s="121">
        <v>0</v>
      </c>
      <c r="H347" s="121">
        <v>4926.74</v>
      </c>
      <c r="I347" s="121">
        <v>0</v>
      </c>
      <c r="J347" s="121">
        <v>50.980000000000004</v>
      </c>
      <c r="K347" s="121">
        <v>0</v>
      </c>
      <c r="L347" s="121">
        <v>0</v>
      </c>
      <c r="M347" s="121">
        <v>0</v>
      </c>
      <c r="N347" s="121">
        <v>0</v>
      </c>
      <c r="O347" s="121">
        <v>1988.52</v>
      </c>
      <c r="P347" s="121">
        <v>250.89</v>
      </c>
      <c r="Q347" s="45">
        <f t="shared" si="33"/>
        <v>7217.13</v>
      </c>
      <c r="R347" s="45"/>
      <c r="T347" s="251"/>
    </row>
    <row r="348" spans="1:20" x14ac:dyDescent="0.2">
      <c r="A348" s="139">
        <f t="shared" si="34"/>
        <v>311</v>
      </c>
      <c r="B348" s="42" t="s">
        <v>449</v>
      </c>
      <c r="C348" s="139">
        <v>923</v>
      </c>
      <c r="D348" s="139" t="s">
        <v>159</v>
      </c>
      <c r="E348" s="121">
        <v>527.66999999999996</v>
      </c>
      <c r="F348" s="121">
        <v>2338.84</v>
      </c>
      <c r="G348" s="121">
        <v>2167.98</v>
      </c>
      <c r="H348" s="121">
        <v>1291.10205</v>
      </c>
      <c r="I348" s="121">
        <v>1252.1499999999999</v>
      </c>
      <c r="J348" s="121">
        <v>671.52736000000004</v>
      </c>
      <c r="K348" s="121">
        <v>760.59733000000006</v>
      </c>
      <c r="L348" s="121">
        <v>707.44999999999993</v>
      </c>
      <c r="M348" s="121">
        <v>531.28</v>
      </c>
      <c r="N348" s="121">
        <v>742.27</v>
      </c>
      <c r="O348" s="121">
        <v>188.06</v>
      </c>
      <c r="P348" s="121">
        <v>48.24</v>
      </c>
      <c r="Q348" s="45">
        <f t="shared" si="33"/>
        <v>11227.166740000001</v>
      </c>
      <c r="R348" s="45"/>
      <c r="T348" s="251"/>
    </row>
    <row r="349" spans="1:20" x14ac:dyDescent="0.2">
      <c r="A349" s="139">
        <f t="shared" si="34"/>
        <v>312</v>
      </c>
      <c r="B349" s="144" t="s">
        <v>174</v>
      </c>
      <c r="C349" s="139">
        <v>923</v>
      </c>
      <c r="D349" s="139" t="s">
        <v>159</v>
      </c>
      <c r="E349" s="121">
        <f>488.11+E702</f>
        <v>488.11</v>
      </c>
      <c r="F349" s="121">
        <f>F702</f>
        <v>0</v>
      </c>
      <c r="G349" s="121">
        <f t="shared" ref="G349:P349" si="35">G702</f>
        <v>0</v>
      </c>
      <c r="H349" s="121">
        <f t="shared" si="35"/>
        <v>0</v>
      </c>
      <c r="I349" s="121">
        <f t="shared" si="35"/>
        <v>0</v>
      </c>
      <c r="J349" s="121">
        <f t="shared" si="35"/>
        <v>0</v>
      </c>
      <c r="K349" s="121">
        <f t="shared" si="35"/>
        <v>946.68000000000006</v>
      </c>
      <c r="L349" s="121">
        <f t="shared" si="35"/>
        <v>0</v>
      </c>
      <c r="M349" s="121">
        <f t="shared" si="35"/>
        <v>0</v>
      </c>
      <c r="N349" s="121">
        <f t="shared" si="35"/>
        <v>0</v>
      </c>
      <c r="O349" s="121">
        <f t="shared" si="35"/>
        <v>0</v>
      </c>
      <c r="P349" s="121">
        <f t="shared" si="35"/>
        <v>0</v>
      </c>
      <c r="Q349" s="45">
        <f t="shared" si="33"/>
        <v>1434.79</v>
      </c>
      <c r="R349" s="45"/>
      <c r="T349" s="251"/>
    </row>
    <row r="350" spans="1:20" x14ac:dyDescent="0.2">
      <c r="A350" s="139">
        <f t="shared" si="34"/>
        <v>313</v>
      </c>
      <c r="B350" s="144" t="s">
        <v>450</v>
      </c>
      <c r="C350" s="139">
        <v>923</v>
      </c>
      <c r="D350" s="139" t="s">
        <v>159</v>
      </c>
      <c r="E350" s="121">
        <v>0</v>
      </c>
      <c r="F350" s="121">
        <v>0</v>
      </c>
      <c r="G350" s="121">
        <v>0</v>
      </c>
      <c r="H350" s="121">
        <v>0</v>
      </c>
      <c r="I350" s="121">
        <v>0</v>
      </c>
      <c r="J350" s="121">
        <v>36.020000000000003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1">
        <v>0</v>
      </c>
      <c r="Q350" s="45">
        <f t="shared" si="33"/>
        <v>36.020000000000003</v>
      </c>
      <c r="R350" s="45"/>
      <c r="T350" s="251"/>
    </row>
    <row r="351" spans="1:20" x14ac:dyDescent="0.2">
      <c r="A351" s="139">
        <f t="shared" si="34"/>
        <v>314</v>
      </c>
      <c r="B351" s="144" t="s">
        <v>307</v>
      </c>
      <c r="C351" s="139">
        <v>923</v>
      </c>
      <c r="D351" s="139" t="s">
        <v>159</v>
      </c>
      <c r="E351" s="121">
        <v>0</v>
      </c>
      <c r="F351" s="121">
        <v>2871.8899899999997</v>
      </c>
      <c r="G351" s="121">
        <v>4258.9368900000018</v>
      </c>
      <c r="H351" s="121">
        <v>1703.8200099999999</v>
      </c>
      <c r="I351" s="121">
        <v>953.22</v>
      </c>
      <c r="J351" s="121">
        <v>1245.6600000000001</v>
      </c>
      <c r="K351" s="121">
        <v>2228.8999899999999</v>
      </c>
      <c r="L351" s="121">
        <v>1773.2793999999997</v>
      </c>
      <c r="M351" s="121">
        <v>1206.52</v>
      </c>
      <c r="N351" s="121">
        <v>889.57083999999998</v>
      </c>
      <c r="O351" s="121">
        <v>296.68808000000001</v>
      </c>
      <c r="P351" s="121">
        <v>1072.6899999999998</v>
      </c>
      <c r="Q351" s="45">
        <f t="shared" si="33"/>
        <v>18501.175199999998</v>
      </c>
      <c r="R351" s="45"/>
      <c r="T351" s="251"/>
    </row>
    <row r="352" spans="1:20" x14ac:dyDescent="0.2">
      <c r="A352" s="139">
        <f t="shared" si="34"/>
        <v>315</v>
      </c>
      <c r="B352" s="144" t="s">
        <v>451</v>
      </c>
      <c r="C352" s="139">
        <v>923</v>
      </c>
      <c r="D352" s="139" t="s">
        <v>159</v>
      </c>
      <c r="E352" s="121">
        <v>0</v>
      </c>
      <c r="F352" s="121">
        <v>287.24</v>
      </c>
      <c r="G352" s="121">
        <v>0</v>
      </c>
      <c r="H352" s="121">
        <v>0</v>
      </c>
      <c r="I352" s="121">
        <v>0</v>
      </c>
      <c r="J352" s="121">
        <v>0</v>
      </c>
      <c r="K352" s="121">
        <v>0</v>
      </c>
      <c r="L352" s="121">
        <v>0</v>
      </c>
      <c r="M352" s="121">
        <v>69.099999999999994</v>
      </c>
      <c r="N352" s="121">
        <v>0</v>
      </c>
      <c r="O352" s="121">
        <v>0</v>
      </c>
      <c r="P352" s="121">
        <v>0</v>
      </c>
      <c r="Q352" s="45">
        <f t="shared" si="33"/>
        <v>356.34000000000003</v>
      </c>
      <c r="R352" s="45"/>
      <c r="T352" s="251"/>
    </row>
    <row r="353" spans="1:20" x14ac:dyDescent="0.2">
      <c r="A353" s="139">
        <f t="shared" si="34"/>
        <v>316</v>
      </c>
      <c r="B353" s="144" t="s">
        <v>175</v>
      </c>
      <c r="C353" s="139">
        <v>923</v>
      </c>
      <c r="D353" s="139" t="s">
        <v>159</v>
      </c>
      <c r="E353" s="121">
        <f>E703</f>
        <v>0</v>
      </c>
      <c r="F353" s="121">
        <f>F703</f>
        <v>0</v>
      </c>
      <c r="G353" s="121">
        <f>201.78+G703</f>
        <v>201.78</v>
      </c>
      <c r="H353" s="121">
        <f>219.57+H703</f>
        <v>528.57665999999995</v>
      </c>
      <c r="I353" s="121">
        <f>521.77+I703</f>
        <v>574.54459999999995</v>
      </c>
      <c r="J353" s="121">
        <f t="shared" ref="J353:P353" si="36">J703</f>
        <v>0</v>
      </c>
      <c r="K353" s="121">
        <f t="shared" si="36"/>
        <v>61.21</v>
      </c>
      <c r="L353" s="121">
        <f t="shared" si="36"/>
        <v>0</v>
      </c>
      <c r="M353" s="121">
        <f t="shared" si="36"/>
        <v>0</v>
      </c>
      <c r="N353" s="121">
        <f t="shared" si="36"/>
        <v>57.986559999999997</v>
      </c>
      <c r="O353" s="121">
        <f t="shared" si="36"/>
        <v>9.59</v>
      </c>
      <c r="P353" s="121">
        <f t="shared" si="36"/>
        <v>0</v>
      </c>
      <c r="Q353" s="45">
        <f t="shared" si="33"/>
        <v>1433.6878199999999</v>
      </c>
      <c r="R353" s="45"/>
      <c r="T353" s="251"/>
    </row>
    <row r="354" spans="1:20" x14ac:dyDescent="0.2">
      <c r="A354" s="139">
        <f t="shared" si="34"/>
        <v>317</v>
      </c>
      <c r="B354" s="144" t="s">
        <v>176</v>
      </c>
      <c r="C354" s="139">
        <v>923</v>
      </c>
      <c r="D354" s="139" t="s">
        <v>159</v>
      </c>
      <c r="E354" s="121">
        <f>E704</f>
        <v>0.46</v>
      </c>
      <c r="F354" s="121">
        <f t="shared" ref="F354:P354" si="37">F704</f>
        <v>0</v>
      </c>
      <c r="G354" s="121">
        <f t="shared" si="37"/>
        <v>0</v>
      </c>
      <c r="H354" s="121">
        <f t="shared" si="37"/>
        <v>0</v>
      </c>
      <c r="I354" s="121">
        <f t="shared" si="37"/>
        <v>0</v>
      </c>
      <c r="J354" s="121">
        <f t="shared" si="37"/>
        <v>0</v>
      </c>
      <c r="K354" s="121">
        <f t="shared" si="37"/>
        <v>0</v>
      </c>
      <c r="L354" s="121">
        <f t="shared" si="37"/>
        <v>0</v>
      </c>
      <c r="M354" s="121">
        <f t="shared" si="37"/>
        <v>0</v>
      </c>
      <c r="N354" s="121">
        <f t="shared" si="37"/>
        <v>9.2634399999999992</v>
      </c>
      <c r="O354" s="121">
        <f t="shared" si="37"/>
        <v>0</v>
      </c>
      <c r="P354" s="121">
        <f t="shared" si="37"/>
        <v>0</v>
      </c>
      <c r="Q354" s="45">
        <f t="shared" ref="Q354" si="38">SUM(E354:P354)</f>
        <v>9.7234400000000001</v>
      </c>
      <c r="R354" s="45"/>
      <c r="T354" s="251"/>
    </row>
    <row r="355" spans="1:20" x14ac:dyDescent="0.2">
      <c r="A355" s="139">
        <f t="shared" si="34"/>
        <v>318</v>
      </c>
      <c r="B355" s="144" t="s">
        <v>452</v>
      </c>
      <c r="C355" s="139">
        <v>923</v>
      </c>
      <c r="D355" s="139" t="s">
        <v>159</v>
      </c>
      <c r="E355" s="121">
        <v>723.17</v>
      </c>
      <c r="F355" s="121">
        <v>479.94</v>
      </c>
      <c r="G355" s="121">
        <v>20.526620000000001</v>
      </c>
      <c r="H355" s="121">
        <v>9.69</v>
      </c>
      <c r="I355" s="121">
        <v>1952.89</v>
      </c>
      <c r="J355" s="121"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1">
        <v>0</v>
      </c>
      <c r="Q355" s="45">
        <f t="shared" si="33"/>
        <v>3186.2166200000001</v>
      </c>
      <c r="R355" s="45"/>
      <c r="T355" s="251"/>
    </row>
    <row r="356" spans="1:20" x14ac:dyDescent="0.2">
      <c r="A356" s="139">
        <f t="shared" si="34"/>
        <v>319</v>
      </c>
      <c r="B356" s="42" t="s">
        <v>328</v>
      </c>
      <c r="C356" s="139">
        <v>923</v>
      </c>
      <c r="D356" s="139" t="s">
        <v>159</v>
      </c>
      <c r="E356" s="121">
        <v>362.78462000000002</v>
      </c>
      <c r="F356" s="121">
        <v>422.60863000000001</v>
      </c>
      <c r="G356" s="121">
        <v>0</v>
      </c>
      <c r="H356" s="121">
        <v>257.62</v>
      </c>
      <c r="I356" s="121">
        <v>0</v>
      </c>
      <c r="J356" s="121">
        <v>249.05779000000001</v>
      </c>
      <c r="K356" s="121">
        <v>123.24000000000001</v>
      </c>
      <c r="L356" s="121">
        <v>123.24</v>
      </c>
      <c r="M356" s="121">
        <v>122.51984000000002</v>
      </c>
      <c r="N356" s="121">
        <v>108.99</v>
      </c>
      <c r="O356" s="121">
        <v>721.74545000000012</v>
      </c>
      <c r="P356" s="121">
        <v>247.50447000000003</v>
      </c>
      <c r="Q356" s="45">
        <f t="shared" si="33"/>
        <v>2739.3108000000002</v>
      </c>
      <c r="R356" s="45"/>
      <c r="T356" s="251"/>
    </row>
    <row r="357" spans="1:20" x14ac:dyDescent="0.2">
      <c r="A357" s="139">
        <f t="shared" si="34"/>
        <v>320</v>
      </c>
      <c r="B357" s="42" t="s">
        <v>847</v>
      </c>
      <c r="C357" s="139">
        <v>923</v>
      </c>
      <c r="D357" s="139" t="s">
        <v>159</v>
      </c>
      <c r="E357" s="121">
        <v>0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13532.41</v>
      </c>
      <c r="P357" s="121">
        <v>438</v>
      </c>
      <c r="Q357" s="45">
        <f t="shared" si="33"/>
        <v>13970.41</v>
      </c>
      <c r="R357" s="45"/>
      <c r="T357" s="251"/>
    </row>
    <row r="358" spans="1:20" x14ac:dyDescent="0.2">
      <c r="A358" s="139">
        <f t="shared" si="34"/>
        <v>321</v>
      </c>
      <c r="B358" s="42" t="s">
        <v>453</v>
      </c>
      <c r="C358" s="139">
        <v>923</v>
      </c>
      <c r="D358" s="139" t="s">
        <v>159</v>
      </c>
      <c r="E358" s="121">
        <v>0</v>
      </c>
      <c r="F358" s="121">
        <v>0</v>
      </c>
      <c r="G358" s="121">
        <v>0</v>
      </c>
      <c r="H358" s="121">
        <v>0</v>
      </c>
      <c r="I358" s="121">
        <v>0</v>
      </c>
      <c r="J358" s="121">
        <v>1372</v>
      </c>
      <c r="K358" s="121">
        <v>0</v>
      </c>
      <c r="L358" s="121">
        <v>0</v>
      </c>
      <c r="M358" s="121">
        <v>0</v>
      </c>
      <c r="N358" s="121">
        <v>0</v>
      </c>
      <c r="O358" s="121">
        <v>0</v>
      </c>
      <c r="P358" s="121">
        <v>0</v>
      </c>
      <c r="Q358" s="45">
        <f t="shared" si="33"/>
        <v>1372</v>
      </c>
      <c r="R358" s="45"/>
      <c r="T358" s="251"/>
    </row>
    <row r="359" spans="1:20" x14ac:dyDescent="0.2">
      <c r="A359" s="139">
        <f t="shared" si="34"/>
        <v>322</v>
      </c>
      <c r="B359" s="42" t="s">
        <v>454</v>
      </c>
      <c r="C359" s="139">
        <v>923</v>
      </c>
      <c r="D359" s="139" t="s">
        <v>159</v>
      </c>
      <c r="E359" s="121">
        <v>0</v>
      </c>
      <c r="F359" s="121">
        <v>0</v>
      </c>
      <c r="G359" s="121">
        <v>37.380000000000003</v>
      </c>
      <c r="H359" s="121">
        <v>0</v>
      </c>
      <c r="I359" s="121">
        <v>2227.65002</v>
      </c>
      <c r="J359" s="121">
        <v>0</v>
      </c>
      <c r="K359" s="121">
        <v>214.12273000000002</v>
      </c>
      <c r="L359" s="121">
        <v>0</v>
      </c>
      <c r="M359" s="121">
        <v>1260.38914</v>
      </c>
      <c r="N359" s="121">
        <v>0</v>
      </c>
      <c r="O359" s="121">
        <v>6511.6760699999995</v>
      </c>
      <c r="P359" s="121">
        <v>791.58001999999988</v>
      </c>
      <c r="Q359" s="45">
        <f t="shared" si="33"/>
        <v>11042.797979999999</v>
      </c>
      <c r="R359" s="45"/>
      <c r="T359" s="251"/>
    </row>
    <row r="360" spans="1:20" x14ac:dyDescent="0.2">
      <c r="A360" s="139">
        <f t="shared" si="34"/>
        <v>323</v>
      </c>
      <c r="B360" s="42" t="s">
        <v>848</v>
      </c>
      <c r="C360" s="139">
        <v>923</v>
      </c>
      <c r="D360" s="139" t="s">
        <v>159</v>
      </c>
      <c r="E360" s="121">
        <v>0</v>
      </c>
      <c r="F360" s="121">
        <v>0</v>
      </c>
      <c r="G360" s="121">
        <v>744.44999999999993</v>
      </c>
      <c r="H360" s="121">
        <v>0</v>
      </c>
      <c r="I360" s="121">
        <v>0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0</v>
      </c>
      <c r="Q360" s="45">
        <f t="shared" si="33"/>
        <v>744.44999999999993</v>
      </c>
      <c r="R360" s="45"/>
      <c r="T360" s="251"/>
    </row>
    <row r="361" spans="1:20" x14ac:dyDescent="0.2">
      <c r="A361" s="139">
        <f t="shared" si="34"/>
        <v>324</v>
      </c>
      <c r="B361" s="42" t="s">
        <v>455</v>
      </c>
      <c r="C361" s="139">
        <v>923</v>
      </c>
      <c r="D361" s="139" t="s">
        <v>159</v>
      </c>
      <c r="E361" s="121">
        <v>0</v>
      </c>
      <c r="F361" s="121">
        <v>0</v>
      </c>
      <c r="G361" s="121">
        <v>0</v>
      </c>
      <c r="H361" s="121">
        <v>0</v>
      </c>
      <c r="I361" s="121">
        <v>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130.02000000000001</v>
      </c>
      <c r="P361" s="121">
        <v>0</v>
      </c>
      <c r="Q361" s="45">
        <f t="shared" si="33"/>
        <v>130.02000000000001</v>
      </c>
      <c r="R361" s="45"/>
      <c r="T361" s="251"/>
    </row>
    <row r="362" spans="1:20" x14ac:dyDescent="0.2">
      <c r="A362" s="139">
        <f t="shared" si="34"/>
        <v>325</v>
      </c>
      <c r="B362" s="42" t="s">
        <v>456</v>
      </c>
      <c r="C362" s="139">
        <v>923</v>
      </c>
      <c r="D362" s="139" t="s">
        <v>159</v>
      </c>
      <c r="E362" s="121">
        <v>0</v>
      </c>
      <c r="F362" s="121">
        <v>0</v>
      </c>
      <c r="G362" s="121">
        <v>0</v>
      </c>
      <c r="H362" s="121">
        <v>0</v>
      </c>
      <c r="I362" s="121">
        <v>301.75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1">
        <v>0</v>
      </c>
      <c r="Q362" s="45">
        <f t="shared" si="33"/>
        <v>301.75</v>
      </c>
      <c r="R362" s="45"/>
      <c r="T362" s="251"/>
    </row>
    <row r="363" spans="1:20" x14ac:dyDescent="0.2">
      <c r="A363" s="139">
        <f t="shared" si="34"/>
        <v>326</v>
      </c>
      <c r="B363" s="42" t="s">
        <v>457</v>
      </c>
      <c r="C363" s="139">
        <v>923</v>
      </c>
      <c r="D363" s="139" t="s">
        <v>159</v>
      </c>
      <c r="E363" s="121">
        <v>0</v>
      </c>
      <c r="F363" s="121">
        <v>0</v>
      </c>
      <c r="G363" s="121">
        <v>0</v>
      </c>
      <c r="H363" s="121">
        <v>0</v>
      </c>
      <c r="I363" s="121">
        <v>0</v>
      </c>
      <c r="J363" s="121">
        <v>0</v>
      </c>
      <c r="K363" s="121">
        <v>0</v>
      </c>
      <c r="L363" s="121">
        <v>0</v>
      </c>
      <c r="M363" s="121">
        <v>1201.75</v>
      </c>
      <c r="N363" s="121">
        <v>739.31000000000006</v>
      </c>
      <c r="O363" s="121">
        <v>0</v>
      </c>
      <c r="P363" s="121">
        <v>259.82</v>
      </c>
      <c r="Q363" s="45">
        <f t="shared" si="33"/>
        <v>2200.88</v>
      </c>
      <c r="R363" s="45"/>
      <c r="T363" s="251"/>
    </row>
    <row r="364" spans="1:20" x14ac:dyDescent="0.2">
      <c r="A364" s="139">
        <f t="shared" si="34"/>
        <v>327</v>
      </c>
      <c r="B364" s="42" t="s">
        <v>308</v>
      </c>
      <c r="C364" s="139">
        <v>923</v>
      </c>
      <c r="D364" s="139" t="s">
        <v>159</v>
      </c>
      <c r="E364" s="121">
        <v>72.06</v>
      </c>
      <c r="F364" s="121">
        <v>76.08</v>
      </c>
      <c r="G364" s="121">
        <v>80.41</v>
      </c>
      <c r="H364" s="121">
        <v>80.41</v>
      </c>
      <c r="I364" s="121">
        <v>0</v>
      </c>
      <c r="J364" s="121"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937.54000000000008</v>
      </c>
      <c r="Q364" s="45">
        <f t="shared" si="33"/>
        <v>1246.5</v>
      </c>
      <c r="R364" s="45"/>
      <c r="T364" s="251"/>
    </row>
    <row r="365" spans="1:20" x14ac:dyDescent="0.2">
      <c r="A365" s="139">
        <f t="shared" si="34"/>
        <v>328</v>
      </c>
      <c r="B365" s="42" t="s">
        <v>849</v>
      </c>
      <c r="C365" s="139">
        <v>923</v>
      </c>
      <c r="D365" s="139" t="s">
        <v>159</v>
      </c>
      <c r="E365" s="121">
        <v>0</v>
      </c>
      <c r="F365" s="121">
        <v>0</v>
      </c>
      <c r="G365" s="121">
        <v>5595</v>
      </c>
      <c r="H365" s="121">
        <v>100</v>
      </c>
      <c r="I365" s="121">
        <v>0</v>
      </c>
      <c r="J365" s="121">
        <v>1025</v>
      </c>
      <c r="K365" s="121">
        <v>600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45">
        <f t="shared" si="33"/>
        <v>7320</v>
      </c>
      <c r="R365" s="45"/>
      <c r="T365" s="251"/>
    </row>
    <row r="366" spans="1:20" x14ac:dyDescent="0.2">
      <c r="A366" s="139">
        <f t="shared" si="34"/>
        <v>329</v>
      </c>
      <c r="B366" s="42" t="s">
        <v>458</v>
      </c>
      <c r="C366" s="139">
        <v>923</v>
      </c>
      <c r="D366" s="139" t="s">
        <v>159</v>
      </c>
      <c r="E366" s="121">
        <v>0</v>
      </c>
      <c r="F366" s="121">
        <v>0</v>
      </c>
      <c r="G366" s="121">
        <v>59.577500000000001</v>
      </c>
      <c r="H366" s="121">
        <v>0</v>
      </c>
      <c r="I366" s="121">
        <v>0</v>
      </c>
      <c r="J366" s="121">
        <v>0</v>
      </c>
      <c r="K366" s="121">
        <v>0</v>
      </c>
      <c r="L366" s="121">
        <v>56.43</v>
      </c>
      <c r="M366" s="121">
        <v>0</v>
      </c>
      <c r="N366" s="121">
        <v>0</v>
      </c>
      <c r="O366" s="121">
        <v>0</v>
      </c>
      <c r="P366" s="121">
        <v>0</v>
      </c>
      <c r="Q366" s="45">
        <f t="shared" si="33"/>
        <v>116.00749999999999</v>
      </c>
      <c r="R366" s="45"/>
      <c r="T366" s="251"/>
    </row>
    <row r="367" spans="1:20" x14ac:dyDescent="0.2">
      <c r="A367" s="139">
        <f t="shared" si="34"/>
        <v>330</v>
      </c>
      <c r="B367" s="42" t="s">
        <v>213</v>
      </c>
      <c r="C367" s="139">
        <v>923</v>
      </c>
      <c r="D367" s="139" t="s">
        <v>159</v>
      </c>
      <c r="E367" s="121">
        <v>0</v>
      </c>
      <c r="F367" s="121">
        <v>0</v>
      </c>
      <c r="G367" s="121">
        <v>0</v>
      </c>
      <c r="H367" s="121">
        <v>0</v>
      </c>
      <c r="I367" s="121">
        <v>3.4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45">
        <f t="shared" si="33"/>
        <v>3.4</v>
      </c>
      <c r="R367" s="45"/>
      <c r="T367" s="251"/>
    </row>
    <row r="368" spans="1:20" x14ac:dyDescent="0.2">
      <c r="A368" s="139">
        <f t="shared" si="34"/>
        <v>331</v>
      </c>
      <c r="B368" s="42" t="s">
        <v>459</v>
      </c>
      <c r="C368" s="139">
        <v>923</v>
      </c>
      <c r="D368" s="139" t="s">
        <v>159</v>
      </c>
      <c r="E368" s="121">
        <v>2356.84339</v>
      </c>
      <c r="F368" s="121">
        <v>2174.91</v>
      </c>
      <c r="G368" s="121">
        <v>2864.1099999999997</v>
      </c>
      <c r="H368" s="121">
        <v>8801.630000000001</v>
      </c>
      <c r="I368" s="121">
        <v>5.54</v>
      </c>
      <c r="J368" s="121">
        <v>6442.7400000000007</v>
      </c>
      <c r="K368" s="121">
        <v>684.24</v>
      </c>
      <c r="L368" s="121">
        <v>5388.46</v>
      </c>
      <c r="M368" s="121">
        <v>2037.94</v>
      </c>
      <c r="N368" s="121">
        <v>1206.0900000000001</v>
      </c>
      <c r="O368" s="121">
        <v>117.78999999999999</v>
      </c>
      <c r="P368" s="121">
        <v>1821.30952</v>
      </c>
      <c r="Q368" s="45">
        <f t="shared" si="33"/>
        <v>33901.602910000001</v>
      </c>
      <c r="R368" s="45"/>
      <c r="T368" s="251"/>
    </row>
    <row r="369" spans="1:20" x14ac:dyDescent="0.2">
      <c r="A369" s="139">
        <f t="shared" si="34"/>
        <v>332</v>
      </c>
      <c r="B369" s="42" t="s">
        <v>460</v>
      </c>
      <c r="C369" s="139">
        <v>923</v>
      </c>
      <c r="D369" s="139" t="s">
        <v>159</v>
      </c>
      <c r="E369" s="121">
        <v>0</v>
      </c>
      <c r="F369" s="121">
        <v>0</v>
      </c>
      <c r="G369" s="121">
        <v>0</v>
      </c>
      <c r="H369" s="121">
        <v>0</v>
      </c>
      <c r="I369" s="121">
        <v>0</v>
      </c>
      <c r="J369" s="121">
        <v>0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1">
        <v>509.48</v>
      </c>
      <c r="Q369" s="45">
        <f t="shared" si="33"/>
        <v>509.48</v>
      </c>
      <c r="R369" s="45"/>
      <c r="T369" s="251"/>
    </row>
    <row r="370" spans="1:20" x14ac:dyDescent="0.2">
      <c r="A370" s="139">
        <f t="shared" si="34"/>
        <v>333</v>
      </c>
      <c r="B370" s="42" t="s">
        <v>850</v>
      </c>
      <c r="C370" s="139">
        <v>923</v>
      </c>
      <c r="D370" s="139" t="s">
        <v>159</v>
      </c>
      <c r="E370" s="121">
        <v>0</v>
      </c>
      <c r="F370" s="121">
        <v>641.88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45">
        <f t="shared" si="33"/>
        <v>641.88</v>
      </c>
      <c r="R370" s="45"/>
      <c r="T370" s="251"/>
    </row>
    <row r="371" spans="1:20" x14ac:dyDescent="0.2">
      <c r="A371" s="139">
        <f t="shared" si="34"/>
        <v>334</v>
      </c>
      <c r="B371" s="42" t="s">
        <v>461</v>
      </c>
      <c r="C371" s="139">
        <v>923</v>
      </c>
      <c r="D371" s="139" t="s">
        <v>159</v>
      </c>
      <c r="E371" s="121">
        <v>0</v>
      </c>
      <c r="F371" s="121">
        <v>0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462.55</v>
      </c>
      <c r="N371" s="121">
        <v>0</v>
      </c>
      <c r="O371" s="121">
        <v>0</v>
      </c>
      <c r="P371" s="121">
        <v>0</v>
      </c>
      <c r="Q371" s="45">
        <f t="shared" si="33"/>
        <v>462.55</v>
      </c>
      <c r="R371" s="45"/>
      <c r="T371" s="251"/>
    </row>
    <row r="372" spans="1:20" x14ac:dyDescent="0.2">
      <c r="A372" s="139">
        <f t="shared" si="34"/>
        <v>335</v>
      </c>
      <c r="B372" s="42" t="s">
        <v>462</v>
      </c>
      <c r="C372" s="139">
        <v>923</v>
      </c>
      <c r="D372" s="139" t="s">
        <v>159</v>
      </c>
      <c r="E372" s="121">
        <v>92.72</v>
      </c>
      <c r="F372" s="121">
        <v>0</v>
      </c>
      <c r="G372" s="121">
        <v>0</v>
      </c>
      <c r="H372" s="121">
        <v>94.44</v>
      </c>
      <c r="I372" s="121">
        <v>0</v>
      </c>
      <c r="J372" s="121">
        <v>62.82</v>
      </c>
      <c r="K372" s="121">
        <v>0</v>
      </c>
      <c r="L372" s="121">
        <v>33.450000000000003</v>
      </c>
      <c r="M372" s="121">
        <v>0</v>
      </c>
      <c r="N372" s="121">
        <v>34.39</v>
      </c>
      <c r="O372" s="121">
        <v>35.599999999999994</v>
      </c>
      <c r="P372" s="121">
        <v>71.210000000000008</v>
      </c>
      <c r="Q372" s="45">
        <f t="shared" si="33"/>
        <v>424.63</v>
      </c>
      <c r="R372" s="45"/>
      <c r="T372" s="251"/>
    </row>
    <row r="373" spans="1:20" x14ac:dyDescent="0.2">
      <c r="A373" s="139">
        <f t="shared" si="34"/>
        <v>336</v>
      </c>
      <c r="B373" s="42" t="s">
        <v>350</v>
      </c>
      <c r="C373" s="139">
        <v>923</v>
      </c>
      <c r="D373" s="139" t="s">
        <v>159</v>
      </c>
      <c r="E373" s="121">
        <v>0</v>
      </c>
      <c r="F373" s="121">
        <v>91.18</v>
      </c>
      <c r="G373" s="121">
        <v>91.18</v>
      </c>
      <c r="H373" s="121">
        <v>0</v>
      </c>
      <c r="I373" s="121">
        <v>0</v>
      </c>
      <c r="J373" s="121">
        <v>55.26</v>
      </c>
      <c r="K373" s="121">
        <v>0</v>
      </c>
      <c r="L373" s="121">
        <v>0</v>
      </c>
      <c r="M373" s="121">
        <v>0</v>
      </c>
      <c r="N373" s="121">
        <v>0</v>
      </c>
      <c r="O373" s="121">
        <v>5541.6999799999958</v>
      </c>
      <c r="P373" s="121">
        <v>6952.5999999999995</v>
      </c>
      <c r="Q373" s="45">
        <f t="shared" si="33"/>
        <v>12731.919979999995</v>
      </c>
      <c r="R373" s="45"/>
      <c r="T373" s="251"/>
    </row>
    <row r="374" spans="1:20" x14ac:dyDescent="0.2">
      <c r="A374" s="139">
        <f t="shared" si="34"/>
        <v>337</v>
      </c>
      <c r="B374" s="42" t="s">
        <v>851</v>
      </c>
      <c r="C374" s="139">
        <v>923</v>
      </c>
      <c r="D374" s="139" t="s">
        <v>159</v>
      </c>
      <c r="E374" s="121">
        <v>0</v>
      </c>
      <c r="F374" s="121">
        <v>177.41</v>
      </c>
      <c r="G374" s="121">
        <v>0</v>
      </c>
      <c r="H374" s="121">
        <v>0</v>
      </c>
      <c r="I374" s="121">
        <v>0</v>
      </c>
      <c r="J374" s="121"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1">
        <v>0</v>
      </c>
      <c r="Q374" s="45">
        <f t="shared" si="33"/>
        <v>177.41</v>
      </c>
      <c r="R374" s="45"/>
      <c r="T374" s="251"/>
    </row>
    <row r="375" spans="1:20" x14ac:dyDescent="0.2">
      <c r="A375" s="139">
        <f t="shared" si="34"/>
        <v>338</v>
      </c>
      <c r="B375" s="42" t="s">
        <v>463</v>
      </c>
      <c r="C375" s="139">
        <v>923</v>
      </c>
      <c r="D375" s="139" t="s">
        <v>159</v>
      </c>
      <c r="E375" s="121">
        <v>293.06</v>
      </c>
      <c r="F375" s="121">
        <v>299.83</v>
      </c>
      <c r="G375" s="121">
        <v>299.02999999999997</v>
      </c>
      <c r="H375" s="121">
        <v>321.38</v>
      </c>
      <c r="I375" s="121">
        <v>321.85000000000002</v>
      </c>
      <c r="J375" s="121">
        <v>320.11</v>
      </c>
      <c r="K375" s="121">
        <v>328.54</v>
      </c>
      <c r="L375" s="121">
        <v>289.01</v>
      </c>
      <c r="M375" s="121">
        <v>319.66999999999996</v>
      </c>
      <c r="N375" s="121">
        <v>346.47</v>
      </c>
      <c r="O375" s="121">
        <v>355.52</v>
      </c>
      <c r="P375" s="121">
        <v>355.26</v>
      </c>
      <c r="Q375" s="45">
        <f t="shared" si="33"/>
        <v>3849.7300000000005</v>
      </c>
      <c r="R375" s="45"/>
      <c r="T375" s="251"/>
    </row>
    <row r="376" spans="1:20" x14ac:dyDescent="0.2">
      <c r="A376" s="139">
        <f t="shared" si="34"/>
        <v>339</v>
      </c>
      <c r="B376" s="42" t="s">
        <v>464</v>
      </c>
      <c r="C376" s="139">
        <v>923</v>
      </c>
      <c r="D376" s="139" t="s">
        <v>159</v>
      </c>
      <c r="E376" s="121">
        <v>0</v>
      </c>
      <c r="F376" s="121">
        <v>0</v>
      </c>
      <c r="G376" s="121">
        <v>25.19</v>
      </c>
      <c r="H376" s="121">
        <v>0</v>
      </c>
      <c r="I376" s="121">
        <v>0</v>
      </c>
      <c r="J376" s="121">
        <v>0</v>
      </c>
      <c r="K376" s="121">
        <v>294.48</v>
      </c>
      <c r="L376" s="121">
        <v>24.72</v>
      </c>
      <c r="M376" s="121">
        <v>0</v>
      </c>
      <c r="N376" s="121">
        <v>0</v>
      </c>
      <c r="O376" s="121">
        <v>0</v>
      </c>
      <c r="P376" s="121">
        <v>0</v>
      </c>
      <c r="Q376" s="45">
        <f t="shared" si="33"/>
        <v>344.39</v>
      </c>
      <c r="R376" s="45"/>
      <c r="T376" s="251"/>
    </row>
    <row r="377" spans="1:20" x14ac:dyDescent="0.2">
      <c r="A377" s="139">
        <f t="shared" si="34"/>
        <v>340</v>
      </c>
      <c r="B377" s="42" t="s">
        <v>231</v>
      </c>
      <c r="C377" s="139">
        <v>923</v>
      </c>
      <c r="D377" s="139" t="s">
        <v>159</v>
      </c>
      <c r="E377" s="121">
        <v>23.360000000000003</v>
      </c>
      <c r="F377" s="121">
        <v>42.46987</v>
      </c>
      <c r="G377" s="121">
        <v>90.570009999999996</v>
      </c>
      <c r="H377" s="121">
        <v>2.82</v>
      </c>
      <c r="I377" s="121">
        <v>496.96566999999999</v>
      </c>
      <c r="J377" s="121">
        <v>30.01999</v>
      </c>
      <c r="K377" s="121">
        <v>379.03278000000006</v>
      </c>
      <c r="L377" s="121">
        <v>27.780010000000001</v>
      </c>
      <c r="M377" s="121">
        <v>18.399989999999999</v>
      </c>
      <c r="N377" s="121">
        <v>204.31995000000001</v>
      </c>
      <c r="O377" s="121">
        <v>845.67960000000005</v>
      </c>
      <c r="P377" s="121">
        <v>4829.1332500000017</v>
      </c>
      <c r="Q377" s="45">
        <f t="shared" si="33"/>
        <v>6990.5511200000019</v>
      </c>
      <c r="R377" s="45"/>
      <c r="T377" s="251"/>
    </row>
    <row r="378" spans="1:20" x14ac:dyDescent="0.2">
      <c r="A378" s="139">
        <f t="shared" si="34"/>
        <v>341</v>
      </c>
      <c r="B378" s="42" t="s">
        <v>465</v>
      </c>
      <c r="C378" s="139">
        <v>923</v>
      </c>
      <c r="D378" s="139" t="s">
        <v>159</v>
      </c>
      <c r="E378" s="121">
        <v>0</v>
      </c>
      <c r="F378" s="121">
        <v>0</v>
      </c>
      <c r="G378" s="121">
        <v>0</v>
      </c>
      <c r="H378" s="121">
        <v>14.87</v>
      </c>
      <c r="I378" s="121">
        <v>0</v>
      </c>
      <c r="J378" s="121">
        <v>0</v>
      </c>
      <c r="K378" s="121">
        <v>157.11000000000001</v>
      </c>
      <c r="L378" s="121">
        <v>319.39999999999998</v>
      </c>
      <c r="M378" s="121">
        <v>159.69999999999999</v>
      </c>
      <c r="N378" s="121">
        <v>0</v>
      </c>
      <c r="O378" s="121">
        <v>0</v>
      </c>
      <c r="P378" s="121">
        <v>0</v>
      </c>
      <c r="Q378" s="45">
        <f t="shared" si="33"/>
        <v>651.07999999999993</v>
      </c>
      <c r="R378" s="45"/>
      <c r="T378" s="251"/>
    </row>
    <row r="379" spans="1:20" x14ac:dyDescent="0.2">
      <c r="A379" s="139">
        <f t="shared" si="34"/>
        <v>342</v>
      </c>
      <c r="B379" s="42" t="s">
        <v>466</v>
      </c>
      <c r="C379" s="139">
        <v>923</v>
      </c>
      <c r="D379" s="139" t="s">
        <v>159</v>
      </c>
      <c r="E379" s="121">
        <v>0</v>
      </c>
      <c r="F379" s="121">
        <v>0</v>
      </c>
      <c r="G379" s="121">
        <v>0</v>
      </c>
      <c r="H379" s="121">
        <v>0</v>
      </c>
      <c r="I379" s="121">
        <v>0</v>
      </c>
      <c r="J379" s="121">
        <v>0</v>
      </c>
      <c r="K379" s="121">
        <v>0</v>
      </c>
      <c r="L379" s="121">
        <v>0</v>
      </c>
      <c r="M379" s="121">
        <v>997.78009000000009</v>
      </c>
      <c r="N379" s="121">
        <v>0</v>
      </c>
      <c r="O379" s="121">
        <v>53.78</v>
      </c>
      <c r="P379" s="121">
        <v>0</v>
      </c>
      <c r="Q379" s="45">
        <f t="shared" si="33"/>
        <v>1051.5600900000002</v>
      </c>
      <c r="R379" s="45"/>
      <c r="T379" s="251"/>
    </row>
    <row r="380" spans="1:20" x14ac:dyDescent="0.2">
      <c r="A380" s="139">
        <f t="shared" si="34"/>
        <v>343</v>
      </c>
      <c r="B380" s="42" t="s">
        <v>467</v>
      </c>
      <c r="C380" s="139">
        <v>923</v>
      </c>
      <c r="D380" s="139" t="s">
        <v>159</v>
      </c>
      <c r="E380" s="121">
        <v>0</v>
      </c>
      <c r="F380" s="121">
        <v>0</v>
      </c>
      <c r="G380" s="121">
        <v>0</v>
      </c>
      <c r="H380" s="121">
        <v>0</v>
      </c>
      <c r="I380" s="121">
        <v>1839.24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45">
        <f t="shared" si="33"/>
        <v>1839.24</v>
      </c>
      <c r="R380" s="45"/>
      <c r="T380" s="251"/>
    </row>
    <row r="381" spans="1:20" x14ac:dyDescent="0.2">
      <c r="A381" s="139">
        <f t="shared" si="34"/>
        <v>344</v>
      </c>
      <c r="B381" s="42" t="s">
        <v>852</v>
      </c>
      <c r="C381" s="139">
        <v>923</v>
      </c>
      <c r="D381" s="139" t="s">
        <v>159</v>
      </c>
      <c r="E381" s="121">
        <v>18.809999999999999</v>
      </c>
      <c r="F381" s="121">
        <v>0</v>
      </c>
      <c r="G381" s="121">
        <v>0</v>
      </c>
      <c r="H381" s="121">
        <v>0</v>
      </c>
      <c r="I381" s="121">
        <v>0</v>
      </c>
      <c r="J381" s="121"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45">
        <f t="shared" si="33"/>
        <v>18.809999999999999</v>
      </c>
      <c r="R381" s="45"/>
      <c r="T381" s="251"/>
    </row>
    <row r="382" spans="1:20" x14ac:dyDescent="0.2">
      <c r="A382" s="139">
        <f t="shared" si="34"/>
        <v>345</v>
      </c>
      <c r="B382" s="42" t="s">
        <v>468</v>
      </c>
      <c r="C382" s="139">
        <v>923</v>
      </c>
      <c r="D382" s="139" t="s">
        <v>159</v>
      </c>
      <c r="E382" s="121">
        <v>113.60000000000001</v>
      </c>
      <c r="F382" s="121">
        <v>39.82</v>
      </c>
      <c r="G382" s="121">
        <v>40.1</v>
      </c>
      <c r="H382" s="121">
        <v>44.246630000000003</v>
      </c>
      <c r="I382" s="121">
        <v>0</v>
      </c>
      <c r="J382" s="121">
        <v>0</v>
      </c>
      <c r="K382" s="121">
        <v>130.53</v>
      </c>
      <c r="L382" s="121">
        <v>0</v>
      </c>
      <c r="M382" s="121">
        <v>41.91</v>
      </c>
      <c r="N382" s="121">
        <v>0</v>
      </c>
      <c r="O382" s="121">
        <v>0</v>
      </c>
      <c r="P382" s="121">
        <v>191.95999999999998</v>
      </c>
      <c r="Q382" s="45">
        <f t="shared" si="33"/>
        <v>602.16662999999994</v>
      </c>
      <c r="R382" s="45"/>
      <c r="T382" s="251"/>
    </row>
    <row r="383" spans="1:20" x14ac:dyDescent="0.2">
      <c r="A383" s="139">
        <f t="shared" si="34"/>
        <v>346</v>
      </c>
      <c r="B383" s="42" t="s">
        <v>469</v>
      </c>
      <c r="C383" s="139">
        <v>923</v>
      </c>
      <c r="D383" s="139" t="s">
        <v>159</v>
      </c>
      <c r="E383" s="121">
        <v>254.29000000000002</v>
      </c>
      <c r="F383" s="121">
        <v>150.96011000000001</v>
      </c>
      <c r="G383" s="121">
        <v>97.87</v>
      </c>
      <c r="H383" s="121">
        <v>17.77</v>
      </c>
      <c r="I383" s="121">
        <v>134.04153000000002</v>
      </c>
      <c r="J383" s="121">
        <v>0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1">
        <v>0</v>
      </c>
      <c r="Q383" s="45">
        <f t="shared" si="33"/>
        <v>654.93164000000002</v>
      </c>
      <c r="R383" s="45"/>
      <c r="T383" s="251"/>
    </row>
    <row r="384" spans="1:20" x14ac:dyDescent="0.2">
      <c r="A384" s="139">
        <f t="shared" si="34"/>
        <v>347</v>
      </c>
      <c r="B384" s="42" t="s">
        <v>225</v>
      </c>
      <c r="C384" s="139">
        <v>923</v>
      </c>
      <c r="D384" s="139" t="s">
        <v>159</v>
      </c>
      <c r="E384" s="121">
        <v>591.24005999999997</v>
      </c>
      <c r="F384" s="121">
        <v>0</v>
      </c>
      <c r="G384" s="121">
        <v>340.33492999999999</v>
      </c>
      <c r="H384" s="121">
        <v>863.08497</v>
      </c>
      <c r="I384" s="121">
        <v>50.112489999999994</v>
      </c>
      <c r="J384" s="121">
        <v>34.79</v>
      </c>
      <c r="K384" s="121">
        <v>24.17454</v>
      </c>
      <c r="L384" s="121">
        <v>592.22</v>
      </c>
      <c r="M384" s="121">
        <v>263.74995999999999</v>
      </c>
      <c r="N384" s="121">
        <v>21.45</v>
      </c>
      <c r="O384" s="121">
        <v>16.66</v>
      </c>
      <c r="P384" s="121">
        <v>207.10999000000001</v>
      </c>
      <c r="Q384" s="45">
        <f t="shared" si="33"/>
        <v>3004.9269399999994</v>
      </c>
      <c r="R384" s="45"/>
      <c r="T384" s="251"/>
    </row>
    <row r="385" spans="1:20" x14ac:dyDescent="0.2">
      <c r="A385" s="139">
        <f t="shared" si="34"/>
        <v>348</v>
      </c>
      <c r="B385" s="42" t="s">
        <v>470</v>
      </c>
      <c r="C385" s="139">
        <v>923</v>
      </c>
      <c r="D385" s="139" t="s">
        <v>159</v>
      </c>
      <c r="E385" s="121">
        <v>0</v>
      </c>
      <c r="F385" s="121">
        <v>0</v>
      </c>
      <c r="G385" s="121">
        <v>0</v>
      </c>
      <c r="H385" s="121">
        <v>0</v>
      </c>
      <c r="I385" s="121">
        <v>0</v>
      </c>
      <c r="J385" s="121">
        <v>0</v>
      </c>
      <c r="K385" s="121">
        <v>0</v>
      </c>
      <c r="L385" s="121">
        <v>0</v>
      </c>
      <c r="M385" s="121">
        <v>0</v>
      </c>
      <c r="N385" s="121">
        <v>80740</v>
      </c>
      <c r="O385" s="121">
        <v>0</v>
      </c>
      <c r="P385" s="121">
        <v>0</v>
      </c>
      <c r="Q385" s="45">
        <f t="shared" si="33"/>
        <v>80740</v>
      </c>
      <c r="R385" s="45"/>
      <c r="T385" s="251"/>
    </row>
    <row r="386" spans="1:20" x14ac:dyDescent="0.2">
      <c r="A386" s="139">
        <f t="shared" si="34"/>
        <v>349</v>
      </c>
      <c r="B386" s="144" t="s">
        <v>471</v>
      </c>
      <c r="C386" s="139">
        <v>923</v>
      </c>
      <c r="D386" s="139" t="s">
        <v>159</v>
      </c>
      <c r="E386" s="121">
        <v>0</v>
      </c>
      <c r="F386" s="121">
        <v>0</v>
      </c>
      <c r="G386" s="121">
        <v>0</v>
      </c>
      <c r="H386" s="121">
        <v>0</v>
      </c>
      <c r="I386" s="121">
        <v>0</v>
      </c>
      <c r="J386" s="121">
        <v>0</v>
      </c>
      <c r="K386" s="121">
        <v>0</v>
      </c>
      <c r="L386" s="121">
        <v>0</v>
      </c>
      <c r="M386" s="121">
        <v>2.0699999999999998</v>
      </c>
      <c r="N386" s="121">
        <v>0</v>
      </c>
      <c r="O386" s="121">
        <v>0</v>
      </c>
      <c r="P386" s="121">
        <v>0</v>
      </c>
      <c r="Q386" s="45">
        <f t="shared" si="33"/>
        <v>2.0699999999999998</v>
      </c>
      <c r="R386" s="45"/>
      <c r="T386" s="251"/>
    </row>
    <row r="387" spans="1:20" x14ac:dyDescent="0.2">
      <c r="A387" s="139">
        <f t="shared" si="34"/>
        <v>350</v>
      </c>
      <c r="B387" s="42" t="s">
        <v>472</v>
      </c>
      <c r="C387" s="139">
        <v>923</v>
      </c>
      <c r="D387" s="139" t="s">
        <v>159</v>
      </c>
      <c r="E387" s="121">
        <v>0</v>
      </c>
      <c r="F387" s="121">
        <v>0</v>
      </c>
      <c r="G387" s="121">
        <v>0</v>
      </c>
      <c r="H387" s="121">
        <v>0</v>
      </c>
      <c r="I387" s="121">
        <v>0</v>
      </c>
      <c r="J387" s="121">
        <v>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1">
        <v>1057.1600000000001</v>
      </c>
      <c r="Q387" s="45">
        <f t="shared" si="33"/>
        <v>1057.1600000000001</v>
      </c>
      <c r="R387" s="45"/>
      <c r="T387" s="251"/>
    </row>
    <row r="388" spans="1:20" x14ac:dyDescent="0.2">
      <c r="A388" s="139">
        <f t="shared" si="34"/>
        <v>351</v>
      </c>
      <c r="B388" s="42" t="s">
        <v>473</v>
      </c>
      <c r="C388" s="139">
        <v>923</v>
      </c>
      <c r="D388" s="139" t="s">
        <v>159</v>
      </c>
      <c r="E388" s="121">
        <v>0</v>
      </c>
      <c r="F388" s="121">
        <v>0</v>
      </c>
      <c r="G388" s="121">
        <v>0</v>
      </c>
      <c r="H388" s="121">
        <v>0</v>
      </c>
      <c r="I388" s="121">
        <v>0</v>
      </c>
      <c r="J388" s="121">
        <v>0</v>
      </c>
      <c r="K388" s="121">
        <v>0</v>
      </c>
      <c r="L388" s="121">
        <v>0</v>
      </c>
      <c r="M388" s="121">
        <v>0</v>
      </c>
      <c r="N388" s="121">
        <v>0</v>
      </c>
      <c r="O388" s="121">
        <v>8169.9299999999994</v>
      </c>
      <c r="P388" s="121">
        <v>4204.1099999999997</v>
      </c>
      <c r="Q388" s="45">
        <f t="shared" si="33"/>
        <v>12374.039999999999</v>
      </c>
      <c r="R388" s="45"/>
      <c r="T388" s="251"/>
    </row>
    <row r="389" spans="1:20" x14ac:dyDescent="0.2">
      <c r="A389" s="139">
        <f t="shared" si="34"/>
        <v>352</v>
      </c>
      <c r="B389" s="42" t="s">
        <v>474</v>
      </c>
      <c r="C389" s="139">
        <v>923</v>
      </c>
      <c r="D389" s="139" t="s">
        <v>159</v>
      </c>
      <c r="E389" s="121">
        <v>0</v>
      </c>
      <c r="F389" s="121">
        <v>0</v>
      </c>
      <c r="G389" s="121">
        <v>0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396.74</v>
      </c>
      <c r="Q389" s="45">
        <f t="shared" si="33"/>
        <v>396.74</v>
      </c>
      <c r="R389" s="45"/>
      <c r="T389" s="251"/>
    </row>
    <row r="390" spans="1:20" x14ac:dyDescent="0.2">
      <c r="A390" s="139">
        <f t="shared" si="34"/>
        <v>353</v>
      </c>
      <c r="B390" s="42" t="s">
        <v>205</v>
      </c>
      <c r="C390" s="139">
        <v>923</v>
      </c>
      <c r="D390" s="139" t="s">
        <v>159</v>
      </c>
      <c r="E390" s="121">
        <v>0</v>
      </c>
      <c r="F390" s="121">
        <v>0</v>
      </c>
      <c r="G390" s="121">
        <v>0</v>
      </c>
      <c r="H390" s="121">
        <v>0</v>
      </c>
      <c r="I390" s="121">
        <v>0</v>
      </c>
      <c r="J390" s="121">
        <v>23.16</v>
      </c>
      <c r="K390" s="121">
        <v>0</v>
      </c>
      <c r="L390" s="121">
        <v>0</v>
      </c>
      <c r="M390" s="121">
        <v>0</v>
      </c>
      <c r="N390" s="121">
        <v>36.630000000000003</v>
      </c>
      <c r="O390" s="121">
        <v>0</v>
      </c>
      <c r="P390" s="121">
        <v>0</v>
      </c>
      <c r="Q390" s="45">
        <f t="shared" si="33"/>
        <v>59.790000000000006</v>
      </c>
      <c r="R390" s="45"/>
      <c r="T390" s="251"/>
    </row>
    <row r="391" spans="1:20" x14ac:dyDescent="0.2">
      <c r="A391" s="139">
        <f t="shared" si="34"/>
        <v>354</v>
      </c>
      <c r="B391" s="144" t="s">
        <v>214</v>
      </c>
      <c r="C391" s="143">
        <v>923</v>
      </c>
      <c r="D391" s="143" t="s">
        <v>159</v>
      </c>
      <c r="E391" s="187">
        <v>0</v>
      </c>
      <c r="F391" s="187">
        <v>0</v>
      </c>
      <c r="G391" s="187">
        <v>0</v>
      </c>
      <c r="H391" s="187">
        <v>10.26</v>
      </c>
      <c r="I391" s="187">
        <v>0</v>
      </c>
      <c r="J391" s="187">
        <v>0</v>
      </c>
      <c r="K391" s="187">
        <v>15.44</v>
      </c>
      <c r="L391" s="187">
        <v>36.29</v>
      </c>
      <c r="M391" s="187">
        <v>255.34</v>
      </c>
      <c r="N391" s="187">
        <v>0</v>
      </c>
      <c r="O391" s="187">
        <v>0</v>
      </c>
      <c r="P391" s="187">
        <v>60.26</v>
      </c>
      <c r="Q391" s="45">
        <f t="shared" si="33"/>
        <v>377.59</v>
      </c>
      <c r="R391" s="45"/>
      <c r="T391" s="251"/>
    </row>
    <row r="392" spans="1:20" x14ac:dyDescent="0.2">
      <c r="A392" s="139">
        <f t="shared" si="34"/>
        <v>355</v>
      </c>
      <c r="B392" s="144" t="s">
        <v>475</v>
      </c>
      <c r="C392" s="143">
        <v>923</v>
      </c>
      <c r="D392" s="143" t="s">
        <v>159</v>
      </c>
      <c r="E392" s="187">
        <v>0</v>
      </c>
      <c r="F392" s="187">
        <v>0</v>
      </c>
      <c r="G392" s="187">
        <v>0</v>
      </c>
      <c r="H392" s="187">
        <v>3.34</v>
      </c>
      <c r="I392" s="187">
        <v>0</v>
      </c>
      <c r="J392" s="187">
        <v>0</v>
      </c>
      <c r="K392" s="187">
        <v>0</v>
      </c>
      <c r="L392" s="187">
        <v>0</v>
      </c>
      <c r="M392" s="187">
        <v>0</v>
      </c>
      <c r="N392" s="187">
        <v>0</v>
      </c>
      <c r="O392" s="187">
        <v>0</v>
      </c>
      <c r="P392" s="187">
        <v>0</v>
      </c>
      <c r="Q392" s="45">
        <f t="shared" si="33"/>
        <v>3.34</v>
      </c>
      <c r="R392" s="45"/>
      <c r="T392" s="251"/>
    </row>
    <row r="393" spans="1:20" x14ac:dyDescent="0.2">
      <c r="A393" s="139">
        <f t="shared" si="34"/>
        <v>356</v>
      </c>
      <c r="B393" s="144" t="s">
        <v>232</v>
      </c>
      <c r="C393" s="143">
        <v>923</v>
      </c>
      <c r="D393" s="143" t="s">
        <v>159</v>
      </c>
      <c r="E393" s="187">
        <v>0</v>
      </c>
      <c r="F393" s="187">
        <v>0</v>
      </c>
      <c r="G393" s="187">
        <v>0</v>
      </c>
      <c r="H393" s="187">
        <v>0</v>
      </c>
      <c r="I393" s="187">
        <v>0</v>
      </c>
      <c r="J393" s="187">
        <v>0</v>
      </c>
      <c r="K393" s="187">
        <v>0</v>
      </c>
      <c r="L393" s="187">
        <v>0</v>
      </c>
      <c r="M393" s="187">
        <v>15.07</v>
      </c>
      <c r="N393" s="187">
        <v>0</v>
      </c>
      <c r="O393" s="187">
        <v>0</v>
      </c>
      <c r="P393" s="187">
        <v>0</v>
      </c>
      <c r="Q393" s="45">
        <f t="shared" si="33"/>
        <v>15.07</v>
      </c>
      <c r="R393" s="45"/>
      <c r="T393" s="251"/>
    </row>
    <row r="394" spans="1:20" x14ac:dyDescent="0.2">
      <c r="A394" s="139">
        <f t="shared" si="34"/>
        <v>357</v>
      </c>
      <c r="B394" s="144" t="s">
        <v>476</v>
      </c>
      <c r="C394" s="143">
        <v>923</v>
      </c>
      <c r="D394" s="143" t="s">
        <v>159</v>
      </c>
      <c r="E394" s="187">
        <v>138.71</v>
      </c>
      <c r="F394" s="187">
        <v>0</v>
      </c>
      <c r="G394" s="187">
        <v>0</v>
      </c>
      <c r="H394" s="187">
        <v>0</v>
      </c>
      <c r="I394" s="187">
        <v>42.09</v>
      </c>
      <c r="J394" s="187">
        <v>0</v>
      </c>
      <c r="K394" s="187">
        <v>0</v>
      </c>
      <c r="L394" s="187">
        <v>0</v>
      </c>
      <c r="M394" s="187">
        <v>0</v>
      </c>
      <c r="N394" s="187">
        <v>0</v>
      </c>
      <c r="O394" s="187">
        <v>0</v>
      </c>
      <c r="P394" s="187">
        <v>0</v>
      </c>
      <c r="Q394" s="45">
        <f t="shared" si="33"/>
        <v>180.8</v>
      </c>
      <c r="R394" s="45"/>
      <c r="T394" s="251"/>
    </row>
    <row r="395" spans="1:20" x14ac:dyDescent="0.2">
      <c r="A395" s="139">
        <f t="shared" si="34"/>
        <v>358</v>
      </c>
      <c r="B395" s="144" t="s">
        <v>477</v>
      </c>
      <c r="C395" s="143">
        <v>923</v>
      </c>
      <c r="D395" s="143" t="s">
        <v>159</v>
      </c>
      <c r="E395" s="187">
        <v>0</v>
      </c>
      <c r="F395" s="187">
        <v>0</v>
      </c>
      <c r="G395" s="187">
        <v>0</v>
      </c>
      <c r="H395" s="187">
        <v>0</v>
      </c>
      <c r="I395" s="187">
        <v>0</v>
      </c>
      <c r="J395" s="187">
        <v>0</v>
      </c>
      <c r="K395" s="187">
        <v>0</v>
      </c>
      <c r="L395" s="187">
        <v>0</v>
      </c>
      <c r="M395" s="187">
        <v>0</v>
      </c>
      <c r="N395" s="187">
        <v>0</v>
      </c>
      <c r="O395" s="187">
        <v>930</v>
      </c>
      <c r="P395" s="187">
        <v>5208</v>
      </c>
      <c r="Q395" s="45">
        <f t="shared" si="33"/>
        <v>6138</v>
      </c>
      <c r="R395" s="45"/>
      <c r="T395" s="251"/>
    </row>
    <row r="396" spans="1:20" x14ac:dyDescent="0.2">
      <c r="A396" s="139">
        <f t="shared" si="34"/>
        <v>359</v>
      </c>
      <c r="B396" s="144" t="s">
        <v>478</v>
      </c>
      <c r="C396" s="143">
        <v>923</v>
      </c>
      <c r="D396" s="143" t="s">
        <v>159</v>
      </c>
      <c r="E396" s="187">
        <v>0</v>
      </c>
      <c r="F396" s="187">
        <v>0</v>
      </c>
      <c r="G396" s="187">
        <v>0</v>
      </c>
      <c r="H396" s="187">
        <v>0</v>
      </c>
      <c r="I396" s="187">
        <v>0</v>
      </c>
      <c r="J396" s="187">
        <v>0</v>
      </c>
      <c r="K396" s="187">
        <v>0</v>
      </c>
      <c r="L396" s="187">
        <v>0</v>
      </c>
      <c r="M396" s="187">
        <v>0</v>
      </c>
      <c r="N396" s="187">
        <v>449.58</v>
      </c>
      <c r="O396" s="187">
        <v>0</v>
      </c>
      <c r="P396" s="187">
        <v>465.5</v>
      </c>
      <c r="Q396" s="45">
        <f t="shared" ref="Q396:Q535" si="39">SUM(E396:P396)</f>
        <v>915.07999999999993</v>
      </c>
      <c r="R396" s="45"/>
      <c r="T396" s="251"/>
    </row>
    <row r="397" spans="1:20" x14ac:dyDescent="0.2">
      <c r="A397" s="139">
        <f t="shared" ref="A397:A460" si="40">A396+1</f>
        <v>360</v>
      </c>
      <c r="B397" s="144" t="s">
        <v>479</v>
      </c>
      <c r="C397" s="143">
        <v>923</v>
      </c>
      <c r="D397" s="143" t="s">
        <v>159</v>
      </c>
      <c r="E397" s="187">
        <v>0</v>
      </c>
      <c r="F397" s="187">
        <v>0</v>
      </c>
      <c r="G397" s="187">
        <v>0</v>
      </c>
      <c r="H397" s="187">
        <v>0</v>
      </c>
      <c r="I397" s="187">
        <v>0</v>
      </c>
      <c r="J397" s="187">
        <v>0</v>
      </c>
      <c r="K397" s="187">
        <v>0</v>
      </c>
      <c r="L397" s="187">
        <v>0</v>
      </c>
      <c r="M397" s="187">
        <v>0</v>
      </c>
      <c r="N397" s="187">
        <v>0</v>
      </c>
      <c r="O397" s="187">
        <v>0</v>
      </c>
      <c r="P397" s="187">
        <v>2187.73</v>
      </c>
      <c r="Q397" s="45">
        <f t="shared" si="39"/>
        <v>2187.73</v>
      </c>
      <c r="R397" s="45"/>
      <c r="T397" s="251"/>
    </row>
    <row r="398" spans="1:20" x14ac:dyDescent="0.2">
      <c r="A398" s="139">
        <f t="shared" si="40"/>
        <v>361</v>
      </c>
      <c r="B398" s="144" t="s">
        <v>480</v>
      </c>
      <c r="C398" s="143">
        <v>923</v>
      </c>
      <c r="D398" s="143" t="s">
        <v>159</v>
      </c>
      <c r="E398" s="187">
        <v>0</v>
      </c>
      <c r="F398" s="187">
        <v>0</v>
      </c>
      <c r="G398" s="187">
        <v>0</v>
      </c>
      <c r="H398" s="187">
        <v>400.8</v>
      </c>
      <c r="I398" s="187">
        <v>0</v>
      </c>
      <c r="J398" s="187">
        <v>0</v>
      </c>
      <c r="K398" s="187">
        <v>0</v>
      </c>
      <c r="L398" s="187">
        <v>0</v>
      </c>
      <c r="M398" s="187">
        <v>0</v>
      </c>
      <c r="N398" s="187">
        <v>0</v>
      </c>
      <c r="O398" s="187">
        <v>3252.82</v>
      </c>
      <c r="P398" s="187">
        <v>0</v>
      </c>
      <c r="Q398" s="45">
        <f t="shared" si="39"/>
        <v>3653.6200000000003</v>
      </c>
      <c r="R398" s="45"/>
      <c r="T398" s="251"/>
    </row>
    <row r="399" spans="1:20" x14ac:dyDescent="0.2">
      <c r="A399" s="139">
        <f t="shared" si="40"/>
        <v>362</v>
      </c>
      <c r="B399" s="147" t="s">
        <v>481</v>
      </c>
      <c r="C399" s="143">
        <v>923</v>
      </c>
      <c r="D399" s="143" t="s">
        <v>159</v>
      </c>
      <c r="E399" s="129">
        <v>23583.200000000001</v>
      </c>
      <c r="F399" s="129">
        <v>0</v>
      </c>
      <c r="G399" s="129">
        <v>1603.2</v>
      </c>
      <c r="H399" s="129">
        <v>0</v>
      </c>
      <c r="I399" s="129">
        <v>1603.2</v>
      </c>
      <c r="J399" s="129">
        <v>0</v>
      </c>
      <c r="K399" s="129">
        <v>0</v>
      </c>
      <c r="L399" s="129">
        <v>0</v>
      </c>
      <c r="M399" s="129">
        <v>0</v>
      </c>
      <c r="N399" s="129">
        <v>1761.6</v>
      </c>
      <c r="O399" s="129">
        <v>0</v>
      </c>
      <c r="P399" s="129">
        <v>12844</v>
      </c>
      <c r="Q399" s="45">
        <f t="shared" si="39"/>
        <v>41395.199999999997</v>
      </c>
      <c r="R399" s="45"/>
      <c r="T399" s="251"/>
    </row>
    <row r="400" spans="1:20" x14ac:dyDescent="0.2">
      <c r="A400" s="139">
        <f t="shared" si="40"/>
        <v>363</v>
      </c>
      <c r="B400" s="42" t="s">
        <v>482</v>
      </c>
      <c r="C400" s="139">
        <v>923</v>
      </c>
      <c r="D400" s="139" t="s">
        <v>159</v>
      </c>
      <c r="E400" s="121">
        <v>352.6</v>
      </c>
      <c r="F400" s="121">
        <v>0</v>
      </c>
      <c r="G400" s="121">
        <v>0</v>
      </c>
      <c r="H400" s="121">
        <v>0</v>
      </c>
      <c r="I400" s="121">
        <v>0</v>
      </c>
      <c r="J400" s="121">
        <v>0</v>
      </c>
      <c r="K400" s="121">
        <v>77.548910000000006</v>
      </c>
      <c r="L400" s="121">
        <v>0</v>
      </c>
      <c r="M400" s="121">
        <v>0</v>
      </c>
      <c r="N400" s="121">
        <v>0</v>
      </c>
      <c r="O400" s="121">
        <v>0</v>
      </c>
      <c r="P400" s="121">
        <v>0</v>
      </c>
      <c r="Q400" s="45">
        <f t="shared" si="39"/>
        <v>430.14891</v>
      </c>
      <c r="R400" s="45"/>
      <c r="T400" s="251"/>
    </row>
    <row r="401" spans="1:20" x14ac:dyDescent="0.2">
      <c r="A401" s="139">
        <f t="shared" si="40"/>
        <v>364</v>
      </c>
      <c r="B401" s="42" t="s">
        <v>483</v>
      </c>
      <c r="C401" s="139">
        <v>923</v>
      </c>
      <c r="D401" s="139" t="s">
        <v>159</v>
      </c>
      <c r="E401" s="121">
        <v>0</v>
      </c>
      <c r="F401" s="121">
        <v>0</v>
      </c>
      <c r="G401" s="121">
        <v>0</v>
      </c>
      <c r="H401" s="121">
        <v>40.720330000000004</v>
      </c>
      <c r="I401" s="121">
        <v>0</v>
      </c>
      <c r="J401" s="121"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0</v>
      </c>
      <c r="Q401" s="45">
        <f t="shared" si="39"/>
        <v>40.720330000000004</v>
      </c>
      <c r="R401" s="45"/>
      <c r="T401" s="251"/>
    </row>
    <row r="402" spans="1:20" x14ac:dyDescent="0.2">
      <c r="A402" s="139">
        <f t="shared" si="40"/>
        <v>365</v>
      </c>
      <c r="B402" s="42" t="s">
        <v>484</v>
      </c>
      <c r="C402" s="139">
        <v>923</v>
      </c>
      <c r="D402" s="139" t="s">
        <v>159</v>
      </c>
      <c r="E402" s="121">
        <v>0</v>
      </c>
      <c r="F402" s="121">
        <v>0</v>
      </c>
      <c r="G402" s="121">
        <v>0</v>
      </c>
      <c r="H402" s="121">
        <v>0</v>
      </c>
      <c r="I402" s="121">
        <v>0</v>
      </c>
      <c r="J402" s="121">
        <v>1952.8700000000001</v>
      </c>
      <c r="K402" s="121">
        <v>180.82000000000002</v>
      </c>
      <c r="L402" s="121">
        <v>0</v>
      </c>
      <c r="M402" s="121">
        <v>0</v>
      </c>
      <c r="N402" s="121">
        <v>0</v>
      </c>
      <c r="O402" s="121">
        <v>0</v>
      </c>
      <c r="P402" s="121">
        <v>0</v>
      </c>
      <c r="Q402" s="45">
        <f t="shared" si="39"/>
        <v>2133.69</v>
      </c>
      <c r="R402" s="45"/>
      <c r="T402" s="251"/>
    </row>
    <row r="403" spans="1:20" x14ac:dyDescent="0.2">
      <c r="A403" s="139">
        <f t="shared" si="40"/>
        <v>366</v>
      </c>
      <c r="B403" s="42" t="s">
        <v>299</v>
      </c>
      <c r="C403" s="139">
        <v>923</v>
      </c>
      <c r="D403" s="139" t="s">
        <v>159</v>
      </c>
      <c r="E403" s="121">
        <v>2159.06</v>
      </c>
      <c r="F403" s="121">
        <v>0</v>
      </c>
      <c r="G403" s="121">
        <v>3729.1099999999997</v>
      </c>
      <c r="H403" s="121">
        <v>0</v>
      </c>
      <c r="I403" s="121">
        <v>263.81</v>
      </c>
      <c r="J403" s="121">
        <v>47.64</v>
      </c>
      <c r="K403" s="121">
        <v>0</v>
      </c>
      <c r="L403" s="121">
        <v>0</v>
      </c>
      <c r="M403" s="121">
        <v>0</v>
      </c>
      <c r="N403" s="121">
        <v>2511.0100000000002</v>
      </c>
      <c r="O403" s="121">
        <v>0</v>
      </c>
      <c r="P403" s="121">
        <v>2599.96</v>
      </c>
      <c r="Q403" s="45">
        <f t="shared" si="39"/>
        <v>11310.59</v>
      </c>
      <c r="R403" s="45"/>
      <c r="T403" s="251"/>
    </row>
    <row r="404" spans="1:20" x14ac:dyDescent="0.2">
      <c r="A404" s="139">
        <f t="shared" si="40"/>
        <v>367</v>
      </c>
      <c r="B404" s="42" t="s">
        <v>485</v>
      </c>
      <c r="C404" s="139">
        <v>923</v>
      </c>
      <c r="D404" s="139" t="s">
        <v>159</v>
      </c>
      <c r="E404" s="121">
        <v>0</v>
      </c>
      <c r="F404" s="121">
        <v>0</v>
      </c>
      <c r="G404" s="121">
        <v>0</v>
      </c>
      <c r="H404" s="121">
        <v>0</v>
      </c>
      <c r="I404" s="121">
        <v>0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261.60000000000002</v>
      </c>
      <c r="P404" s="121">
        <v>0</v>
      </c>
      <c r="Q404" s="45">
        <f t="shared" si="39"/>
        <v>261.60000000000002</v>
      </c>
      <c r="R404" s="45"/>
      <c r="T404" s="251"/>
    </row>
    <row r="405" spans="1:20" x14ac:dyDescent="0.2">
      <c r="A405" s="139">
        <f t="shared" si="40"/>
        <v>368</v>
      </c>
      <c r="B405" s="42" t="s">
        <v>300</v>
      </c>
      <c r="C405" s="139">
        <v>923</v>
      </c>
      <c r="D405" s="139" t="s">
        <v>159</v>
      </c>
      <c r="E405" s="121">
        <v>4937.3500000000004</v>
      </c>
      <c r="F405" s="121">
        <v>1926.1578300000001</v>
      </c>
      <c r="G405" s="121">
        <v>184.58</v>
      </c>
      <c r="H405" s="121">
        <v>622.94000000000005</v>
      </c>
      <c r="I405" s="121">
        <v>0</v>
      </c>
      <c r="J405" s="121">
        <v>2209.14</v>
      </c>
      <c r="K405" s="121">
        <v>211.34</v>
      </c>
      <c r="L405" s="121">
        <v>680.28000000000009</v>
      </c>
      <c r="M405" s="121">
        <v>960.35000000000014</v>
      </c>
      <c r="N405" s="121">
        <v>1681.77</v>
      </c>
      <c r="O405" s="121">
        <v>2616.5228699999998</v>
      </c>
      <c r="P405" s="121">
        <v>1041.83</v>
      </c>
      <c r="Q405" s="45">
        <f t="shared" si="39"/>
        <v>17072.260699999999</v>
      </c>
      <c r="R405" s="45"/>
      <c r="T405" s="251"/>
    </row>
    <row r="406" spans="1:20" x14ac:dyDescent="0.2">
      <c r="A406" s="139">
        <f t="shared" si="40"/>
        <v>369</v>
      </c>
      <c r="B406" s="42" t="s">
        <v>486</v>
      </c>
      <c r="C406" s="139">
        <v>923</v>
      </c>
      <c r="D406" s="139" t="s">
        <v>159</v>
      </c>
      <c r="E406" s="121">
        <v>0</v>
      </c>
      <c r="F406" s="121">
        <v>0</v>
      </c>
      <c r="G406" s="121">
        <v>0</v>
      </c>
      <c r="H406" s="121">
        <v>0</v>
      </c>
      <c r="I406" s="121">
        <v>710.05586000000005</v>
      </c>
      <c r="J406" s="121">
        <v>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1">
        <v>864.83992999999998</v>
      </c>
      <c r="Q406" s="45">
        <f t="shared" si="39"/>
        <v>1574.89579</v>
      </c>
      <c r="R406" s="45"/>
      <c r="T406" s="251"/>
    </row>
    <row r="407" spans="1:20" x14ac:dyDescent="0.2">
      <c r="A407" s="139">
        <f t="shared" si="40"/>
        <v>370</v>
      </c>
      <c r="B407" s="42" t="s">
        <v>487</v>
      </c>
      <c r="C407" s="139">
        <v>923</v>
      </c>
      <c r="D407" s="139" t="s">
        <v>159</v>
      </c>
      <c r="E407" s="121">
        <v>0</v>
      </c>
      <c r="F407" s="121">
        <v>0</v>
      </c>
      <c r="G407" s="121">
        <v>0</v>
      </c>
      <c r="H407" s="121">
        <v>0</v>
      </c>
      <c r="I407" s="121">
        <v>0</v>
      </c>
      <c r="J407" s="121">
        <v>793.25</v>
      </c>
      <c r="K407" s="121">
        <v>1934.23</v>
      </c>
      <c r="L407" s="121">
        <v>0</v>
      </c>
      <c r="M407" s="121">
        <v>0</v>
      </c>
      <c r="N407" s="121">
        <v>871.63</v>
      </c>
      <c r="O407" s="121">
        <v>0</v>
      </c>
      <c r="P407" s="121">
        <v>0</v>
      </c>
      <c r="Q407" s="45">
        <f t="shared" si="39"/>
        <v>3599.11</v>
      </c>
      <c r="R407" s="45"/>
      <c r="T407" s="251"/>
    </row>
    <row r="408" spans="1:20" x14ac:dyDescent="0.2">
      <c r="A408" s="139">
        <f t="shared" si="40"/>
        <v>371</v>
      </c>
      <c r="B408" s="42" t="s">
        <v>488</v>
      </c>
      <c r="C408" s="139">
        <v>923</v>
      </c>
      <c r="D408" s="139" t="s">
        <v>159</v>
      </c>
      <c r="E408" s="121">
        <v>0</v>
      </c>
      <c r="F408" s="121">
        <v>297.93</v>
      </c>
      <c r="G408" s="121">
        <v>58.66</v>
      </c>
      <c r="H408" s="121">
        <v>0</v>
      </c>
      <c r="I408" s="121">
        <v>0</v>
      </c>
      <c r="J408" s="121">
        <v>0</v>
      </c>
      <c r="K408" s="121">
        <v>823.2</v>
      </c>
      <c r="L408" s="121">
        <v>0</v>
      </c>
      <c r="M408" s="121">
        <v>54.01</v>
      </c>
      <c r="N408" s="121">
        <v>0</v>
      </c>
      <c r="O408" s="121">
        <v>0</v>
      </c>
      <c r="P408" s="121">
        <v>0</v>
      </c>
      <c r="Q408" s="45">
        <f t="shared" si="39"/>
        <v>1233.8</v>
      </c>
      <c r="R408" s="45"/>
      <c r="T408" s="251"/>
    </row>
    <row r="409" spans="1:20" x14ac:dyDescent="0.2">
      <c r="A409" s="139">
        <f t="shared" si="40"/>
        <v>372</v>
      </c>
      <c r="B409" s="42" t="s">
        <v>489</v>
      </c>
      <c r="C409" s="139">
        <v>923</v>
      </c>
      <c r="D409" s="139" t="s">
        <v>159</v>
      </c>
      <c r="E409" s="121">
        <v>0</v>
      </c>
      <c r="F409" s="121">
        <v>0</v>
      </c>
      <c r="G409" s="121">
        <v>0</v>
      </c>
      <c r="H409" s="121">
        <v>0</v>
      </c>
      <c r="I409" s="121">
        <v>0</v>
      </c>
      <c r="J409" s="121">
        <v>0</v>
      </c>
      <c r="K409" s="121">
        <v>0</v>
      </c>
      <c r="L409" s="121">
        <v>0</v>
      </c>
      <c r="M409" s="121">
        <v>0</v>
      </c>
      <c r="N409" s="121">
        <v>95.2</v>
      </c>
      <c r="O409" s="121">
        <v>0</v>
      </c>
      <c r="P409" s="121">
        <v>0</v>
      </c>
      <c r="Q409" s="45">
        <f t="shared" si="39"/>
        <v>95.2</v>
      </c>
      <c r="R409" s="45"/>
      <c r="T409" s="251"/>
    </row>
    <row r="410" spans="1:20" x14ac:dyDescent="0.2">
      <c r="A410" s="139">
        <f t="shared" si="40"/>
        <v>373</v>
      </c>
      <c r="B410" s="42" t="s">
        <v>193</v>
      </c>
      <c r="C410" s="139">
        <v>923</v>
      </c>
      <c r="D410" s="139" t="s">
        <v>159</v>
      </c>
      <c r="E410" s="121">
        <v>163.68</v>
      </c>
      <c r="F410" s="121">
        <v>1552.5799999999992</v>
      </c>
      <c r="G410" s="121">
        <v>0</v>
      </c>
      <c r="H410" s="121">
        <v>1004.9599999999994</v>
      </c>
      <c r="I410" s="121">
        <v>119.36998</v>
      </c>
      <c r="J410" s="121">
        <v>25.770000000000003</v>
      </c>
      <c r="K410" s="121">
        <v>91.01</v>
      </c>
      <c r="L410" s="121">
        <v>0</v>
      </c>
      <c r="M410" s="121">
        <v>468.87</v>
      </c>
      <c r="N410" s="121">
        <v>247.42000000000002</v>
      </c>
      <c r="O410" s="121">
        <v>6.65</v>
      </c>
      <c r="P410" s="121">
        <v>1232.23</v>
      </c>
      <c r="Q410" s="45">
        <f t="shared" si="39"/>
        <v>4912.5399799999986</v>
      </c>
      <c r="R410" s="45"/>
      <c r="T410" s="251"/>
    </row>
    <row r="411" spans="1:20" x14ac:dyDescent="0.2">
      <c r="A411" s="139">
        <f t="shared" si="40"/>
        <v>374</v>
      </c>
      <c r="B411" s="42" t="s">
        <v>490</v>
      </c>
      <c r="C411" s="139">
        <v>923</v>
      </c>
      <c r="D411" s="139" t="s">
        <v>159</v>
      </c>
      <c r="E411" s="121">
        <v>0</v>
      </c>
      <c r="F411" s="121">
        <v>43.27</v>
      </c>
      <c r="G411" s="121">
        <v>43.27</v>
      </c>
      <c r="H411" s="121">
        <v>0</v>
      </c>
      <c r="I411" s="121">
        <v>0</v>
      </c>
      <c r="J411" s="121">
        <v>0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1">
        <v>0</v>
      </c>
      <c r="Q411" s="45">
        <f t="shared" si="39"/>
        <v>86.54</v>
      </c>
      <c r="R411" s="45"/>
      <c r="T411" s="251"/>
    </row>
    <row r="412" spans="1:20" x14ac:dyDescent="0.2">
      <c r="A412" s="139">
        <f t="shared" si="40"/>
        <v>375</v>
      </c>
      <c r="B412" s="42" t="s">
        <v>491</v>
      </c>
      <c r="C412" s="139">
        <v>923</v>
      </c>
      <c r="D412" s="139" t="s">
        <v>159</v>
      </c>
      <c r="E412" s="121">
        <v>0</v>
      </c>
      <c r="F412" s="121">
        <v>832</v>
      </c>
      <c r="G412" s="121">
        <v>0</v>
      </c>
      <c r="H412" s="121">
        <v>0</v>
      </c>
      <c r="I412" s="121">
        <v>133.09857</v>
      </c>
      <c r="J412" s="121">
        <v>167.99499</v>
      </c>
      <c r="K412" s="121">
        <v>133.09521999999998</v>
      </c>
      <c r="L412" s="121">
        <v>132.20121999999998</v>
      </c>
      <c r="M412" s="121">
        <v>132.19999999999999</v>
      </c>
      <c r="N412" s="121">
        <v>144.30023</v>
      </c>
      <c r="O412" s="121">
        <v>148.78224</v>
      </c>
      <c r="P412" s="121">
        <v>148.78308999999999</v>
      </c>
      <c r="Q412" s="45">
        <f t="shared" si="39"/>
        <v>1972.4555599999999</v>
      </c>
      <c r="R412" s="45"/>
      <c r="T412" s="251"/>
    </row>
    <row r="413" spans="1:20" x14ac:dyDescent="0.2">
      <c r="A413" s="139">
        <f t="shared" si="40"/>
        <v>376</v>
      </c>
      <c r="B413" s="42" t="s">
        <v>492</v>
      </c>
      <c r="C413" s="139">
        <v>923</v>
      </c>
      <c r="D413" s="139" t="s">
        <v>159</v>
      </c>
      <c r="E413" s="121">
        <v>93.490000000000009</v>
      </c>
      <c r="F413" s="121">
        <v>0</v>
      </c>
      <c r="G413" s="121">
        <v>0</v>
      </c>
      <c r="H413" s="121">
        <v>0</v>
      </c>
      <c r="I413" s="121">
        <v>0</v>
      </c>
      <c r="J413" s="121">
        <v>0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1">
        <v>0</v>
      </c>
      <c r="Q413" s="45">
        <f t="shared" si="39"/>
        <v>93.490000000000009</v>
      </c>
      <c r="R413" s="45"/>
      <c r="T413" s="251"/>
    </row>
    <row r="414" spans="1:20" x14ac:dyDescent="0.2">
      <c r="A414" s="139">
        <f t="shared" si="40"/>
        <v>377</v>
      </c>
      <c r="B414" s="42" t="s">
        <v>215</v>
      </c>
      <c r="C414" s="139">
        <v>923</v>
      </c>
      <c r="D414" s="139" t="s">
        <v>159</v>
      </c>
      <c r="E414" s="121">
        <v>0</v>
      </c>
      <c r="F414" s="121">
        <v>0</v>
      </c>
      <c r="G414" s="121">
        <v>6.58</v>
      </c>
      <c r="H414" s="121">
        <v>0</v>
      </c>
      <c r="I414" s="121">
        <v>7.11</v>
      </c>
      <c r="J414" s="121">
        <v>6.61</v>
      </c>
      <c r="K414" s="121">
        <v>6.61</v>
      </c>
      <c r="L414" s="121">
        <v>7.25</v>
      </c>
      <c r="M414" s="121">
        <v>0</v>
      </c>
      <c r="N414" s="121">
        <v>0</v>
      </c>
      <c r="O414" s="121">
        <v>0</v>
      </c>
      <c r="P414" s="121">
        <v>13.98</v>
      </c>
      <c r="Q414" s="45">
        <f t="shared" si="39"/>
        <v>48.14</v>
      </c>
      <c r="R414" s="45"/>
      <c r="T414" s="251"/>
    </row>
    <row r="415" spans="1:20" x14ac:dyDescent="0.2">
      <c r="A415" s="139">
        <f t="shared" si="40"/>
        <v>378</v>
      </c>
      <c r="B415" s="42" t="s">
        <v>493</v>
      </c>
      <c r="C415" s="139">
        <v>923</v>
      </c>
      <c r="D415" s="139" t="s">
        <v>159</v>
      </c>
      <c r="E415" s="121">
        <v>656</v>
      </c>
      <c r="F415" s="121">
        <v>668</v>
      </c>
      <c r="G415" s="121">
        <v>668.87</v>
      </c>
      <c r="H415" s="121">
        <v>668</v>
      </c>
      <c r="I415" s="121">
        <v>668</v>
      </c>
      <c r="J415" s="121">
        <v>668</v>
      </c>
      <c r="K415" s="121">
        <v>668</v>
      </c>
      <c r="L415" s="121">
        <v>668</v>
      </c>
      <c r="M415" s="121">
        <v>668</v>
      </c>
      <c r="N415" s="121">
        <v>0</v>
      </c>
      <c r="O415" s="121">
        <v>0</v>
      </c>
      <c r="P415" s="121">
        <v>0</v>
      </c>
      <c r="Q415" s="45">
        <f t="shared" si="39"/>
        <v>6000.87</v>
      </c>
      <c r="R415" s="45"/>
      <c r="T415" s="251"/>
    </row>
    <row r="416" spans="1:20" x14ac:dyDescent="0.2">
      <c r="A416" s="139">
        <f t="shared" si="40"/>
        <v>379</v>
      </c>
      <c r="B416" s="42" t="s">
        <v>853</v>
      </c>
      <c r="C416" s="139">
        <v>923</v>
      </c>
      <c r="D416" s="139" t="s">
        <v>159</v>
      </c>
      <c r="E416" s="121">
        <v>171.51447000000002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1">
        <v>0</v>
      </c>
      <c r="Q416" s="45">
        <f t="shared" si="39"/>
        <v>171.51447000000002</v>
      </c>
      <c r="R416" s="45"/>
      <c r="T416" s="251"/>
    </row>
    <row r="417" spans="1:20" x14ac:dyDescent="0.2">
      <c r="A417" s="139">
        <f t="shared" si="40"/>
        <v>380</v>
      </c>
      <c r="B417" s="42" t="s">
        <v>494</v>
      </c>
      <c r="C417" s="139">
        <v>923</v>
      </c>
      <c r="D417" s="139" t="s">
        <v>159</v>
      </c>
      <c r="E417" s="121">
        <v>0</v>
      </c>
      <c r="F417" s="121">
        <v>0</v>
      </c>
      <c r="G417" s="121">
        <v>1788.76</v>
      </c>
      <c r="H417" s="121">
        <v>1434.79</v>
      </c>
      <c r="I417" s="121">
        <v>0</v>
      </c>
      <c r="J417" s="121">
        <v>532.59999999999991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0</v>
      </c>
      <c r="Q417" s="45">
        <f t="shared" si="39"/>
        <v>3756.15</v>
      </c>
      <c r="R417" s="45"/>
      <c r="T417" s="251"/>
    </row>
    <row r="418" spans="1:20" x14ac:dyDescent="0.2">
      <c r="A418" s="139">
        <f t="shared" si="40"/>
        <v>381</v>
      </c>
      <c r="B418" s="42" t="s">
        <v>216</v>
      </c>
      <c r="C418" s="139">
        <v>923</v>
      </c>
      <c r="D418" s="139" t="s">
        <v>159</v>
      </c>
      <c r="E418" s="121">
        <v>67.139319999999998</v>
      </c>
      <c r="F418" s="121">
        <v>668</v>
      </c>
      <c r="G418" s="121">
        <v>35.949240000000003</v>
      </c>
      <c r="H418" s="121">
        <v>97.37</v>
      </c>
      <c r="I418" s="121">
        <v>56.104140000000001</v>
      </c>
      <c r="J418" s="121">
        <v>561.91</v>
      </c>
      <c r="K418" s="121">
        <v>20.130000000000003</v>
      </c>
      <c r="L418" s="121">
        <v>0</v>
      </c>
      <c r="M418" s="121">
        <v>3477.4800100000002</v>
      </c>
      <c r="N418" s="121">
        <v>0</v>
      </c>
      <c r="O418" s="121">
        <v>229.20000000000002</v>
      </c>
      <c r="P418" s="121">
        <v>368.17356999999998</v>
      </c>
      <c r="Q418" s="45">
        <f t="shared" si="39"/>
        <v>5581.4562800000003</v>
      </c>
      <c r="R418" s="45"/>
      <c r="T418" s="251"/>
    </row>
    <row r="419" spans="1:20" x14ac:dyDescent="0.2">
      <c r="A419" s="139">
        <f t="shared" si="40"/>
        <v>382</v>
      </c>
      <c r="B419" s="42" t="s">
        <v>495</v>
      </c>
      <c r="C419" s="139">
        <v>923</v>
      </c>
      <c r="D419" s="139" t="s">
        <v>159</v>
      </c>
      <c r="E419" s="121">
        <v>0</v>
      </c>
      <c r="F419" s="121">
        <v>0</v>
      </c>
      <c r="G419" s="121">
        <v>0</v>
      </c>
      <c r="H419" s="121">
        <v>0</v>
      </c>
      <c r="I419" s="121">
        <v>36.42</v>
      </c>
      <c r="J419" s="121">
        <v>0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1">
        <v>0</v>
      </c>
      <c r="Q419" s="45">
        <f t="shared" si="39"/>
        <v>36.42</v>
      </c>
      <c r="R419" s="45"/>
      <c r="T419" s="251"/>
    </row>
    <row r="420" spans="1:20" x14ac:dyDescent="0.2">
      <c r="A420" s="139">
        <f t="shared" si="40"/>
        <v>383</v>
      </c>
      <c r="B420" s="42" t="s">
        <v>496</v>
      </c>
      <c r="C420" s="139">
        <v>923</v>
      </c>
      <c r="D420" s="139" t="s">
        <v>159</v>
      </c>
      <c r="E420" s="121">
        <v>0</v>
      </c>
      <c r="F420" s="121">
        <v>0</v>
      </c>
      <c r="G420" s="121">
        <v>0</v>
      </c>
      <c r="H420" s="121">
        <v>0</v>
      </c>
      <c r="I420" s="121">
        <v>0</v>
      </c>
      <c r="J420" s="121">
        <v>251.82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1">
        <v>0</v>
      </c>
      <c r="Q420" s="45">
        <f t="shared" si="39"/>
        <v>251.82</v>
      </c>
      <c r="R420" s="45"/>
      <c r="T420" s="251"/>
    </row>
    <row r="421" spans="1:20" x14ac:dyDescent="0.2">
      <c r="A421" s="139">
        <f t="shared" si="40"/>
        <v>384</v>
      </c>
      <c r="B421" s="42" t="s">
        <v>854</v>
      </c>
      <c r="C421" s="139">
        <v>923</v>
      </c>
      <c r="D421" s="139" t="s">
        <v>159</v>
      </c>
      <c r="E421" s="121">
        <v>1532.0900000000001</v>
      </c>
      <c r="F421" s="121">
        <v>0</v>
      </c>
      <c r="G421" s="121">
        <v>0</v>
      </c>
      <c r="H421" s="121">
        <v>0</v>
      </c>
      <c r="I421" s="121">
        <v>0</v>
      </c>
      <c r="J421" s="121">
        <v>0</v>
      </c>
      <c r="K421" s="121">
        <v>0</v>
      </c>
      <c r="L421" s="121">
        <v>0</v>
      </c>
      <c r="M421" s="121">
        <v>0</v>
      </c>
      <c r="N421" s="121">
        <v>0</v>
      </c>
      <c r="O421" s="121">
        <v>0</v>
      </c>
      <c r="P421" s="121">
        <v>0</v>
      </c>
      <c r="Q421" s="45">
        <f t="shared" si="39"/>
        <v>1532.0900000000001</v>
      </c>
      <c r="R421" s="45"/>
      <c r="T421" s="251"/>
    </row>
    <row r="422" spans="1:20" x14ac:dyDescent="0.2">
      <c r="A422" s="139">
        <f t="shared" si="40"/>
        <v>385</v>
      </c>
      <c r="B422" s="42" t="s">
        <v>497</v>
      </c>
      <c r="C422" s="139">
        <v>923</v>
      </c>
      <c r="D422" s="139" t="s">
        <v>159</v>
      </c>
      <c r="E422" s="121">
        <v>3085.33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4442.9400000000005</v>
      </c>
      <c r="Q422" s="45">
        <f t="shared" si="39"/>
        <v>7528.27</v>
      </c>
      <c r="R422" s="45"/>
      <c r="T422" s="251"/>
    </row>
    <row r="423" spans="1:20" x14ac:dyDescent="0.2">
      <c r="A423" s="139">
        <f t="shared" si="40"/>
        <v>386</v>
      </c>
      <c r="B423" s="42" t="s">
        <v>498</v>
      </c>
      <c r="C423" s="139">
        <v>923</v>
      </c>
      <c r="D423" s="139" t="s">
        <v>159</v>
      </c>
      <c r="E423" s="121">
        <v>0</v>
      </c>
      <c r="F423" s="121">
        <v>20.03</v>
      </c>
      <c r="G423" s="121">
        <v>0</v>
      </c>
      <c r="H423" s="121">
        <v>0</v>
      </c>
      <c r="I423" s="121">
        <v>36.240360000000003</v>
      </c>
      <c r="J423" s="121">
        <v>91.43001000000001</v>
      </c>
      <c r="K423" s="121">
        <v>85.36</v>
      </c>
      <c r="L423" s="121">
        <v>1595.4836599999999</v>
      </c>
      <c r="M423" s="121">
        <v>105.86071</v>
      </c>
      <c r="N423" s="121">
        <v>3475.2200399999997</v>
      </c>
      <c r="O423" s="121">
        <v>3482.4941999999996</v>
      </c>
      <c r="P423" s="121">
        <v>3447.8721100000002</v>
      </c>
      <c r="Q423" s="45">
        <f t="shared" si="39"/>
        <v>12339.99109</v>
      </c>
      <c r="R423" s="45"/>
      <c r="T423" s="251"/>
    </row>
    <row r="424" spans="1:20" x14ac:dyDescent="0.2">
      <c r="A424" s="139">
        <f t="shared" si="40"/>
        <v>387</v>
      </c>
      <c r="B424" s="42" t="s">
        <v>499</v>
      </c>
      <c r="C424" s="139">
        <v>923</v>
      </c>
      <c r="D424" s="139" t="s">
        <v>159</v>
      </c>
      <c r="E424" s="121">
        <v>0</v>
      </c>
      <c r="F424" s="121">
        <v>0</v>
      </c>
      <c r="G424" s="121">
        <v>0</v>
      </c>
      <c r="H424" s="121">
        <v>89.08</v>
      </c>
      <c r="I424" s="121">
        <v>0</v>
      </c>
      <c r="J424" s="121">
        <v>0</v>
      </c>
      <c r="K424" s="121">
        <v>997.37999999999988</v>
      </c>
      <c r="L424" s="121">
        <v>57.2</v>
      </c>
      <c r="M424" s="121">
        <v>0</v>
      </c>
      <c r="N424" s="121">
        <v>143.42339999999999</v>
      </c>
      <c r="O424" s="121">
        <v>548.95000000000005</v>
      </c>
      <c r="P424" s="121">
        <v>0</v>
      </c>
      <c r="Q424" s="45">
        <f t="shared" si="39"/>
        <v>1836.0333999999998</v>
      </c>
      <c r="R424" s="45"/>
      <c r="T424" s="251"/>
    </row>
    <row r="425" spans="1:20" x14ac:dyDescent="0.2">
      <c r="A425" s="139">
        <f t="shared" si="40"/>
        <v>388</v>
      </c>
      <c r="B425" s="144" t="s">
        <v>179</v>
      </c>
      <c r="C425" s="139">
        <v>923</v>
      </c>
      <c r="D425" s="139" t="s">
        <v>159</v>
      </c>
      <c r="E425" s="121">
        <f>E705</f>
        <v>0</v>
      </c>
      <c r="F425" s="121">
        <f t="shared" ref="F425:J425" si="41">F705</f>
        <v>0</v>
      </c>
      <c r="G425" s="121">
        <f t="shared" si="41"/>
        <v>0</v>
      </c>
      <c r="H425" s="121">
        <f>663.82128+H705</f>
        <v>663.82128</v>
      </c>
      <c r="I425" s="121">
        <f t="shared" si="41"/>
        <v>0</v>
      </c>
      <c r="J425" s="121">
        <f t="shared" si="41"/>
        <v>0</v>
      </c>
      <c r="K425" s="121">
        <f>74.98+K705</f>
        <v>74.98</v>
      </c>
      <c r="L425" s="121">
        <f>873.12+L705</f>
        <v>873.12</v>
      </c>
      <c r="M425" s="121">
        <f>410.75+M705</f>
        <v>410.75</v>
      </c>
      <c r="N425" s="121">
        <f>146.8+N705</f>
        <v>769.29</v>
      </c>
      <c r="O425" s="121">
        <f>532+O705</f>
        <v>532</v>
      </c>
      <c r="P425" s="121">
        <f t="shared" ref="P425" si="42">P705</f>
        <v>0</v>
      </c>
      <c r="Q425" s="45">
        <f t="shared" si="39"/>
        <v>3323.96128</v>
      </c>
      <c r="R425" s="45"/>
      <c r="T425" s="251">
        <f>SUM(E425:P425)*(1+$E$650)</f>
        <v>3464.1659667904005</v>
      </c>
    </row>
    <row r="426" spans="1:20" x14ac:dyDescent="0.2">
      <c r="A426" s="139">
        <f t="shared" si="40"/>
        <v>389</v>
      </c>
      <c r="B426" s="42" t="s">
        <v>500</v>
      </c>
      <c r="C426" s="139">
        <v>923</v>
      </c>
      <c r="D426" s="139" t="s">
        <v>159</v>
      </c>
      <c r="E426" s="121">
        <v>0</v>
      </c>
      <c r="F426" s="121">
        <v>0</v>
      </c>
      <c r="G426" s="121">
        <v>0</v>
      </c>
      <c r="H426" s="121">
        <v>0</v>
      </c>
      <c r="I426" s="121">
        <v>0</v>
      </c>
      <c r="J426" s="121">
        <v>0</v>
      </c>
      <c r="K426" s="121">
        <v>0</v>
      </c>
      <c r="L426" s="121">
        <v>389.22</v>
      </c>
      <c r="M426" s="121">
        <v>0</v>
      </c>
      <c r="N426" s="121">
        <v>0</v>
      </c>
      <c r="O426" s="121">
        <v>0</v>
      </c>
      <c r="P426" s="121">
        <v>0</v>
      </c>
      <c r="Q426" s="45">
        <f t="shared" si="39"/>
        <v>389.22</v>
      </c>
      <c r="R426" s="45"/>
      <c r="T426" s="251"/>
    </row>
    <row r="427" spans="1:20" x14ac:dyDescent="0.2">
      <c r="A427" s="139">
        <f t="shared" si="40"/>
        <v>390</v>
      </c>
      <c r="B427" s="42" t="s">
        <v>501</v>
      </c>
      <c r="C427" s="139">
        <v>923</v>
      </c>
      <c r="D427" s="139" t="s">
        <v>159</v>
      </c>
      <c r="E427" s="121">
        <v>1486.05</v>
      </c>
      <c r="F427" s="121">
        <v>144.4</v>
      </c>
      <c r="G427" s="121">
        <v>0</v>
      </c>
      <c r="H427" s="121">
        <v>0</v>
      </c>
      <c r="I427" s="121">
        <v>138.68</v>
      </c>
      <c r="J427" s="121">
        <v>138.68</v>
      </c>
      <c r="K427" s="121">
        <v>474.9</v>
      </c>
      <c r="L427" s="121">
        <v>0</v>
      </c>
      <c r="M427" s="121">
        <v>0</v>
      </c>
      <c r="N427" s="121">
        <v>0</v>
      </c>
      <c r="O427" s="121">
        <v>189.21</v>
      </c>
      <c r="P427" s="121">
        <v>202.73027999999999</v>
      </c>
      <c r="Q427" s="45">
        <f t="shared" si="39"/>
        <v>2774.6502799999998</v>
      </c>
      <c r="R427" s="45"/>
      <c r="T427" s="251"/>
    </row>
    <row r="428" spans="1:20" x14ac:dyDescent="0.2">
      <c r="A428" s="139">
        <f t="shared" si="40"/>
        <v>391</v>
      </c>
      <c r="B428" s="42" t="s">
        <v>809</v>
      </c>
      <c r="C428" s="139">
        <v>923</v>
      </c>
      <c r="D428" s="139" t="s">
        <v>159</v>
      </c>
      <c r="E428" s="121">
        <v>12021.14661</v>
      </c>
      <c r="F428" s="121">
        <v>3471</v>
      </c>
      <c r="G428" s="121">
        <v>10426.740000000002</v>
      </c>
      <c r="H428" s="121">
        <v>54843.557099999998</v>
      </c>
      <c r="I428" s="121">
        <v>37297.71</v>
      </c>
      <c r="J428" s="121">
        <v>3006.6831299999994</v>
      </c>
      <c r="K428" s="121">
        <v>3343.94</v>
      </c>
      <c r="L428" s="121">
        <v>3015.54</v>
      </c>
      <c r="M428" s="121">
        <v>10341.83</v>
      </c>
      <c r="N428" s="121">
        <v>-5086.76</v>
      </c>
      <c r="O428" s="121">
        <v>5193.0371300000006</v>
      </c>
      <c r="P428" s="121">
        <v>2674.5804800000001</v>
      </c>
      <c r="Q428" s="45">
        <f t="shared" si="39"/>
        <v>140549.00444999998</v>
      </c>
      <c r="R428" s="45"/>
      <c r="T428" s="251"/>
    </row>
    <row r="429" spans="1:20" x14ac:dyDescent="0.2">
      <c r="A429" s="139">
        <f t="shared" si="40"/>
        <v>392</v>
      </c>
      <c r="B429" s="42" t="s">
        <v>502</v>
      </c>
      <c r="C429" s="139">
        <v>923</v>
      </c>
      <c r="D429" s="139" t="s">
        <v>159</v>
      </c>
      <c r="E429" s="121">
        <v>0</v>
      </c>
      <c r="F429" s="121">
        <v>0</v>
      </c>
      <c r="G429" s="121">
        <v>32.97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20.09</v>
      </c>
      <c r="N429" s="121">
        <v>0</v>
      </c>
      <c r="O429" s="121">
        <v>0</v>
      </c>
      <c r="P429" s="121">
        <v>0</v>
      </c>
      <c r="Q429" s="45">
        <f t="shared" si="39"/>
        <v>53.06</v>
      </c>
      <c r="R429" s="45"/>
      <c r="T429" s="251"/>
    </row>
    <row r="430" spans="1:20" x14ac:dyDescent="0.2">
      <c r="A430" s="139">
        <f t="shared" si="40"/>
        <v>393</v>
      </c>
      <c r="B430" s="42" t="s">
        <v>503</v>
      </c>
      <c r="C430" s="139">
        <v>923</v>
      </c>
      <c r="D430" s="139" t="s">
        <v>159</v>
      </c>
      <c r="E430" s="121">
        <v>0</v>
      </c>
      <c r="F430" s="121">
        <v>0</v>
      </c>
      <c r="G430" s="121">
        <v>0</v>
      </c>
      <c r="H430" s="121">
        <v>0</v>
      </c>
      <c r="I430" s="121">
        <v>0</v>
      </c>
      <c r="J430" s="121">
        <v>0</v>
      </c>
      <c r="K430" s="121">
        <v>0</v>
      </c>
      <c r="L430" s="121">
        <v>124.95</v>
      </c>
      <c r="M430" s="121">
        <v>0</v>
      </c>
      <c r="N430" s="121">
        <v>0</v>
      </c>
      <c r="O430" s="121">
        <v>0</v>
      </c>
      <c r="P430" s="121">
        <v>0</v>
      </c>
      <c r="Q430" s="45">
        <f t="shared" si="39"/>
        <v>124.95</v>
      </c>
      <c r="R430" s="45"/>
      <c r="T430" s="251"/>
    </row>
    <row r="431" spans="1:20" x14ac:dyDescent="0.2">
      <c r="A431" s="139">
        <f t="shared" si="40"/>
        <v>394</v>
      </c>
      <c r="B431" s="42" t="s">
        <v>284</v>
      </c>
      <c r="C431" s="139">
        <v>923</v>
      </c>
      <c r="D431" s="139" t="s">
        <v>159</v>
      </c>
      <c r="E431" s="121">
        <v>0</v>
      </c>
      <c r="F431" s="121">
        <v>0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43.35</v>
      </c>
      <c r="Q431" s="45">
        <f t="shared" si="39"/>
        <v>43.35</v>
      </c>
      <c r="R431" s="45"/>
      <c r="T431" s="251"/>
    </row>
    <row r="432" spans="1:20" x14ac:dyDescent="0.2">
      <c r="A432" s="139">
        <f t="shared" si="40"/>
        <v>395</v>
      </c>
      <c r="B432" s="42" t="s">
        <v>504</v>
      </c>
      <c r="C432" s="139">
        <v>923</v>
      </c>
      <c r="D432" s="139" t="s">
        <v>159</v>
      </c>
      <c r="E432" s="121">
        <v>0</v>
      </c>
      <c r="F432" s="121">
        <v>0</v>
      </c>
      <c r="G432" s="121">
        <v>0</v>
      </c>
      <c r="H432" s="121">
        <v>0</v>
      </c>
      <c r="I432" s="121">
        <v>0</v>
      </c>
      <c r="J432" s="121">
        <v>0</v>
      </c>
      <c r="K432" s="121">
        <v>0</v>
      </c>
      <c r="L432" s="121">
        <v>0</v>
      </c>
      <c r="M432" s="121">
        <v>301</v>
      </c>
      <c r="N432" s="121">
        <v>0</v>
      </c>
      <c r="O432" s="121">
        <v>0</v>
      </c>
      <c r="P432" s="121">
        <v>0</v>
      </c>
      <c r="Q432" s="45">
        <f t="shared" si="39"/>
        <v>301</v>
      </c>
      <c r="R432" s="45"/>
      <c r="T432" s="251"/>
    </row>
    <row r="433" spans="1:20" x14ac:dyDescent="0.2">
      <c r="A433" s="139">
        <f t="shared" si="40"/>
        <v>396</v>
      </c>
      <c r="B433" s="144" t="s">
        <v>275</v>
      </c>
      <c r="C433" s="139">
        <v>923</v>
      </c>
      <c r="D433" s="139" t="s">
        <v>159</v>
      </c>
      <c r="E433" s="121">
        <f>E706</f>
        <v>0</v>
      </c>
      <c r="F433" s="121">
        <f t="shared" ref="F433:P433" si="43">F706</f>
        <v>0</v>
      </c>
      <c r="G433" s="121">
        <f t="shared" si="43"/>
        <v>0</v>
      </c>
      <c r="H433" s="121">
        <f t="shared" si="43"/>
        <v>0</v>
      </c>
      <c r="I433" s="121">
        <f t="shared" si="43"/>
        <v>0</v>
      </c>
      <c r="J433" s="121">
        <f t="shared" si="43"/>
        <v>0</v>
      </c>
      <c r="K433" s="121">
        <f t="shared" si="43"/>
        <v>414.16</v>
      </c>
      <c r="L433" s="121">
        <f t="shared" si="43"/>
        <v>0</v>
      </c>
      <c r="M433" s="121">
        <f t="shared" si="43"/>
        <v>0</v>
      </c>
      <c r="N433" s="121">
        <f t="shared" si="43"/>
        <v>0</v>
      </c>
      <c r="O433" s="121">
        <f t="shared" si="43"/>
        <v>0</v>
      </c>
      <c r="P433" s="121">
        <f t="shared" si="43"/>
        <v>0</v>
      </c>
      <c r="Q433" s="45">
        <f t="shared" si="39"/>
        <v>414.16</v>
      </c>
      <c r="R433" s="45"/>
      <c r="T433" s="251"/>
    </row>
    <row r="434" spans="1:20" x14ac:dyDescent="0.2">
      <c r="A434" s="139">
        <f t="shared" si="40"/>
        <v>397</v>
      </c>
      <c r="B434" s="42" t="s">
        <v>804</v>
      </c>
      <c r="C434" s="139">
        <v>923</v>
      </c>
      <c r="D434" s="139" t="s">
        <v>159</v>
      </c>
      <c r="E434" s="121">
        <v>0</v>
      </c>
      <c r="F434" s="121">
        <v>0</v>
      </c>
      <c r="G434" s="121">
        <v>55.36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0</v>
      </c>
      <c r="Q434" s="45">
        <f t="shared" si="39"/>
        <v>55.36</v>
      </c>
      <c r="R434" s="45"/>
      <c r="T434" s="251"/>
    </row>
    <row r="435" spans="1:20" x14ac:dyDescent="0.2">
      <c r="A435" s="139">
        <f t="shared" si="40"/>
        <v>398</v>
      </c>
      <c r="B435" s="42" t="s">
        <v>339</v>
      </c>
      <c r="C435" s="139">
        <v>923</v>
      </c>
      <c r="D435" s="139" t="s">
        <v>159</v>
      </c>
      <c r="E435" s="121">
        <v>0</v>
      </c>
      <c r="F435" s="121">
        <v>0</v>
      </c>
      <c r="G435" s="121">
        <v>0</v>
      </c>
      <c r="H435" s="121">
        <v>0</v>
      </c>
      <c r="I435" s="121">
        <v>0</v>
      </c>
      <c r="J435" s="121">
        <v>0</v>
      </c>
      <c r="K435" s="121">
        <v>212.58</v>
      </c>
      <c r="L435" s="121">
        <v>0</v>
      </c>
      <c r="M435" s="121">
        <v>0</v>
      </c>
      <c r="N435" s="121">
        <v>0</v>
      </c>
      <c r="O435" s="121">
        <v>0</v>
      </c>
      <c r="P435" s="121">
        <v>0</v>
      </c>
      <c r="Q435" s="45">
        <f t="shared" si="39"/>
        <v>212.58</v>
      </c>
      <c r="R435" s="45"/>
      <c r="T435" s="251"/>
    </row>
    <row r="436" spans="1:20" x14ac:dyDescent="0.2">
      <c r="A436" s="139">
        <f t="shared" si="40"/>
        <v>399</v>
      </c>
      <c r="B436" s="42" t="s">
        <v>505</v>
      </c>
      <c r="C436" s="139">
        <v>923</v>
      </c>
      <c r="D436" s="139" t="s">
        <v>159</v>
      </c>
      <c r="E436" s="121">
        <v>0</v>
      </c>
      <c r="F436" s="121">
        <v>0</v>
      </c>
      <c r="G436" s="121">
        <v>0</v>
      </c>
      <c r="H436" s="121">
        <v>0</v>
      </c>
      <c r="I436" s="121">
        <v>637.16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1">
        <v>0</v>
      </c>
      <c r="Q436" s="45">
        <f t="shared" si="39"/>
        <v>637.16</v>
      </c>
      <c r="R436" s="45"/>
      <c r="T436" s="251"/>
    </row>
    <row r="437" spans="1:20" x14ac:dyDescent="0.2">
      <c r="A437" s="139">
        <f t="shared" si="40"/>
        <v>400</v>
      </c>
      <c r="B437" s="42" t="s">
        <v>855</v>
      </c>
      <c r="C437" s="139">
        <v>923</v>
      </c>
      <c r="D437" s="139" t="s">
        <v>159</v>
      </c>
      <c r="E437" s="121">
        <v>328</v>
      </c>
      <c r="F437" s="121">
        <v>334</v>
      </c>
      <c r="G437" s="121">
        <v>0</v>
      </c>
      <c r="H437" s="121">
        <v>0</v>
      </c>
      <c r="I437" s="121">
        <v>0</v>
      </c>
      <c r="J437" s="121">
        <v>0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1">
        <v>0</v>
      </c>
      <c r="Q437" s="45">
        <f t="shared" si="39"/>
        <v>662</v>
      </c>
      <c r="R437" s="45"/>
      <c r="T437" s="251"/>
    </row>
    <row r="438" spans="1:20" x14ac:dyDescent="0.2">
      <c r="A438" s="139">
        <f t="shared" si="40"/>
        <v>401</v>
      </c>
      <c r="B438" s="42" t="s">
        <v>506</v>
      </c>
      <c r="C438" s="139">
        <v>923</v>
      </c>
      <c r="D438" s="139" t="s">
        <v>159</v>
      </c>
      <c r="E438" s="121">
        <v>0</v>
      </c>
      <c r="F438" s="121">
        <v>0</v>
      </c>
      <c r="G438" s="121">
        <v>0</v>
      </c>
      <c r="H438" s="121">
        <v>0</v>
      </c>
      <c r="I438" s="121">
        <v>0</v>
      </c>
      <c r="J438" s="121">
        <v>12.860000000000001</v>
      </c>
      <c r="K438" s="121">
        <v>948.75</v>
      </c>
      <c r="L438" s="121">
        <v>0</v>
      </c>
      <c r="M438" s="121">
        <v>390</v>
      </c>
      <c r="N438" s="121">
        <v>210</v>
      </c>
      <c r="O438" s="121">
        <v>0</v>
      </c>
      <c r="P438" s="121">
        <v>433.5</v>
      </c>
      <c r="Q438" s="45">
        <f t="shared" si="39"/>
        <v>1995.1100000000001</v>
      </c>
      <c r="R438" s="45"/>
      <c r="T438" s="251"/>
    </row>
    <row r="439" spans="1:20" x14ac:dyDescent="0.2">
      <c r="A439" s="139">
        <f t="shared" si="40"/>
        <v>402</v>
      </c>
      <c r="B439" s="42" t="s">
        <v>507</v>
      </c>
      <c r="C439" s="139">
        <v>923</v>
      </c>
      <c r="D439" s="139" t="s">
        <v>159</v>
      </c>
      <c r="E439" s="121">
        <v>0</v>
      </c>
      <c r="F439" s="121">
        <v>0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667.32</v>
      </c>
      <c r="O439" s="121">
        <v>0</v>
      </c>
      <c r="P439" s="121">
        <v>0</v>
      </c>
      <c r="Q439" s="45">
        <f t="shared" si="39"/>
        <v>667.32</v>
      </c>
      <c r="R439" s="45"/>
      <c r="T439" s="251"/>
    </row>
    <row r="440" spans="1:20" x14ac:dyDescent="0.2">
      <c r="A440" s="139">
        <f t="shared" si="40"/>
        <v>403</v>
      </c>
      <c r="B440" s="42" t="s">
        <v>508</v>
      </c>
      <c r="C440" s="139">
        <v>923</v>
      </c>
      <c r="D440" s="139" t="s">
        <v>159</v>
      </c>
      <c r="E440" s="121">
        <v>0</v>
      </c>
      <c r="F440" s="121">
        <v>0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1083</v>
      </c>
      <c r="P440" s="121">
        <v>1805</v>
      </c>
      <c r="Q440" s="45">
        <f t="shared" si="39"/>
        <v>2888</v>
      </c>
      <c r="R440" s="45"/>
      <c r="T440" s="251"/>
    </row>
    <row r="441" spans="1:20" x14ac:dyDescent="0.2">
      <c r="A441" s="139">
        <f t="shared" si="40"/>
        <v>404</v>
      </c>
      <c r="B441" s="42" t="s">
        <v>509</v>
      </c>
      <c r="C441" s="139">
        <v>923</v>
      </c>
      <c r="D441" s="139" t="s">
        <v>159</v>
      </c>
      <c r="E441" s="121">
        <v>0</v>
      </c>
      <c r="F441" s="121">
        <v>0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529.09</v>
      </c>
      <c r="O441" s="121">
        <v>-547.83000000000004</v>
      </c>
      <c r="P441" s="121">
        <v>0</v>
      </c>
      <c r="Q441" s="45">
        <f t="shared" si="39"/>
        <v>-18.740000000000009</v>
      </c>
      <c r="R441" s="45"/>
      <c r="T441" s="251"/>
    </row>
    <row r="442" spans="1:20" x14ac:dyDescent="0.2">
      <c r="A442" s="139">
        <f t="shared" si="40"/>
        <v>405</v>
      </c>
      <c r="B442" s="42" t="s">
        <v>510</v>
      </c>
      <c r="C442" s="139">
        <v>923</v>
      </c>
      <c r="D442" s="139" t="s">
        <v>159</v>
      </c>
      <c r="E442" s="121">
        <v>0</v>
      </c>
      <c r="F442" s="121">
        <v>0</v>
      </c>
      <c r="G442" s="121">
        <v>0</v>
      </c>
      <c r="H442" s="121">
        <v>0</v>
      </c>
      <c r="I442" s="121">
        <v>1.1200000000000001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0</v>
      </c>
      <c r="Q442" s="45">
        <f t="shared" si="39"/>
        <v>1.1200000000000001</v>
      </c>
      <c r="R442" s="45"/>
      <c r="T442" s="251"/>
    </row>
    <row r="443" spans="1:20" s="144" customFormat="1" x14ac:dyDescent="0.2">
      <c r="A443" s="139">
        <f t="shared" si="40"/>
        <v>406</v>
      </c>
      <c r="B443" s="42" t="s">
        <v>511</v>
      </c>
      <c r="C443" s="139">
        <v>923</v>
      </c>
      <c r="D443" s="139" t="s">
        <v>159</v>
      </c>
      <c r="E443" s="121">
        <v>0</v>
      </c>
      <c r="F443" s="121">
        <v>0</v>
      </c>
      <c r="G443" s="121">
        <v>0</v>
      </c>
      <c r="H443" s="121">
        <v>550.19000000000005</v>
      </c>
      <c r="I443" s="121">
        <v>0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0</v>
      </c>
      <c r="Q443" s="45">
        <f t="shared" si="39"/>
        <v>550.19000000000005</v>
      </c>
      <c r="R443" s="45"/>
      <c r="S443" s="223"/>
      <c r="T443" s="251"/>
    </row>
    <row r="444" spans="1:20" x14ac:dyDescent="0.2">
      <c r="A444" s="139">
        <f t="shared" si="40"/>
        <v>407</v>
      </c>
      <c r="B444" s="42" t="s">
        <v>512</v>
      </c>
      <c r="C444" s="139">
        <v>923</v>
      </c>
      <c r="D444" s="139" t="s">
        <v>159</v>
      </c>
      <c r="E444" s="121">
        <v>0</v>
      </c>
      <c r="F444" s="121">
        <v>0</v>
      </c>
      <c r="G444" s="121">
        <v>0</v>
      </c>
      <c r="H444" s="121">
        <v>651.85871999999995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587.46</v>
      </c>
      <c r="Q444" s="45">
        <f t="shared" si="39"/>
        <v>1239.31872</v>
      </c>
      <c r="R444" s="45"/>
      <c r="T444" s="251"/>
    </row>
    <row r="445" spans="1:20" x14ac:dyDescent="0.2">
      <c r="A445" s="139">
        <f t="shared" si="40"/>
        <v>408</v>
      </c>
      <c r="B445" s="42" t="s">
        <v>856</v>
      </c>
      <c r="C445" s="139">
        <v>923</v>
      </c>
      <c r="D445" s="139" t="s">
        <v>159</v>
      </c>
      <c r="E445" s="121">
        <v>717.17728</v>
      </c>
      <c r="F445" s="121">
        <v>0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1">
        <v>0</v>
      </c>
      <c r="Q445" s="45">
        <f t="shared" si="39"/>
        <v>717.17728</v>
      </c>
      <c r="R445" s="45"/>
      <c r="T445" s="251"/>
    </row>
    <row r="446" spans="1:20" x14ac:dyDescent="0.2">
      <c r="A446" s="139">
        <f t="shared" si="40"/>
        <v>409</v>
      </c>
      <c r="B446" s="42" t="s">
        <v>513</v>
      </c>
      <c r="C446" s="139">
        <v>923</v>
      </c>
      <c r="D446" s="139" t="s">
        <v>159</v>
      </c>
      <c r="E446" s="121">
        <v>80.960000000000008</v>
      </c>
      <c r="F446" s="121">
        <v>155.69923</v>
      </c>
      <c r="G446" s="121">
        <v>73.25</v>
      </c>
      <c r="H446" s="121">
        <v>83.72</v>
      </c>
      <c r="I446" s="121">
        <v>104.65</v>
      </c>
      <c r="J446" s="121">
        <v>146.51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1">
        <v>0</v>
      </c>
      <c r="Q446" s="45">
        <f t="shared" si="39"/>
        <v>644.78922999999998</v>
      </c>
      <c r="R446" s="45"/>
      <c r="T446" s="251"/>
    </row>
    <row r="447" spans="1:20" x14ac:dyDescent="0.2">
      <c r="A447" s="139">
        <f t="shared" si="40"/>
        <v>410</v>
      </c>
      <c r="B447" s="42" t="s">
        <v>514</v>
      </c>
      <c r="C447" s="139">
        <v>923</v>
      </c>
      <c r="D447" s="139" t="s">
        <v>159</v>
      </c>
      <c r="E447" s="121">
        <v>0</v>
      </c>
      <c r="F447" s="121">
        <v>0</v>
      </c>
      <c r="G447" s="121">
        <v>561.49</v>
      </c>
      <c r="H447" s="121">
        <v>0</v>
      </c>
      <c r="I447" s="121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582.98</v>
      </c>
      <c r="Q447" s="45">
        <f t="shared" si="39"/>
        <v>1144.47</v>
      </c>
      <c r="R447" s="45"/>
      <c r="T447" s="251"/>
    </row>
    <row r="448" spans="1:20" x14ac:dyDescent="0.2">
      <c r="A448" s="139">
        <f t="shared" si="40"/>
        <v>411</v>
      </c>
      <c r="B448" s="42" t="s">
        <v>342</v>
      </c>
      <c r="C448" s="139">
        <v>923</v>
      </c>
      <c r="D448" s="139" t="s">
        <v>159</v>
      </c>
      <c r="E448" s="121">
        <v>0</v>
      </c>
      <c r="F448" s="121">
        <v>0</v>
      </c>
      <c r="G448" s="121">
        <v>0</v>
      </c>
      <c r="H448" s="121">
        <v>0</v>
      </c>
      <c r="I448" s="121">
        <v>0</v>
      </c>
      <c r="J448" s="121">
        <v>416.5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0</v>
      </c>
      <c r="Q448" s="45">
        <f t="shared" si="39"/>
        <v>416.5</v>
      </c>
      <c r="R448" s="45"/>
      <c r="T448" s="251"/>
    </row>
    <row r="449" spans="1:20" x14ac:dyDescent="0.2">
      <c r="A449" s="139">
        <f t="shared" si="40"/>
        <v>412</v>
      </c>
      <c r="B449" s="42" t="s">
        <v>515</v>
      </c>
      <c r="C449" s="139">
        <v>923</v>
      </c>
      <c r="D449" s="139" t="s">
        <v>159</v>
      </c>
      <c r="E449" s="121">
        <v>0</v>
      </c>
      <c r="F449" s="121">
        <v>0</v>
      </c>
      <c r="G449" s="121">
        <v>0</v>
      </c>
      <c r="H449" s="121">
        <v>0</v>
      </c>
      <c r="I449" s="121">
        <v>0</v>
      </c>
      <c r="J449" s="121">
        <v>0</v>
      </c>
      <c r="K449" s="121">
        <v>0</v>
      </c>
      <c r="L449" s="121">
        <v>0</v>
      </c>
      <c r="M449" s="121">
        <v>762.71</v>
      </c>
      <c r="N449" s="121">
        <v>0</v>
      </c>
      <c r="O449" s="121">
        <v>0</v>
      </c>
      <c r="P449" s="121">
        <v>939.55</v>
      </c>
      <c r="Q449" s="45">
        <f t="shared" si="39"/>
        <v>1702.26</v>
      </c>
      <c r="R449" s="45"/>
      <c r="T449" s="251"/>
    </row>
    <row r="450" spans="1:20" x14ac:dyDescent="0.2">
      <c r="A450" s="139">
        <f t="shared" si="40"/>
        <v>413</v>
      </c>
      <c r="B450" s="42" t="s">
        <v>516</v>
      </c>
      <c r="C450" s="139">
        <v>923</v>
      </c>
      <c r="D450" s="139" t="s">
        <v>159</v>
      </c>
      <c r="E450" s="121">
        <v>0</v>
      </c>
      <c r="F450" s="121">
        <v>0</v>
      </c>
      <c r="G450" s="121">
        <v>0</v>
      </c>
      <c r="H450" s="121">
        <v>62.69</v>
      </c>
      <c r="I450" s="121">
        <v>0</v>
      </c>
      <c r="J450" s="121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1">
        <v>0</v>
      </c>
      <c r="Q450" s="45">
        <f t="shared" si="39"/>
        <v>62.69</v>
      </c>
      <c r="R450" s="45"/>
      <c r="T450" s="251"/>
    </row>
    <row r="451" spans="1:20" x14ac:dyDescent="0.2">
      <c r="A451" s="139">
        <f t="shared" si="40"/>
        <v>414</v>
      </c>
      <c r="B451" s="42" t="s">
        <v>517</v>
      </c>
      <c r="C451" s="139">
        <v>923</v>
      </c>
      <c r="D451" s="139" t="s">
        <v>159</v>
      </c>
      <c r="E451" s="121">
        <v>0</v>
      </c>
      <c r="F451" s="121">
        <v>0</v>
      </c>
      <c r="G451" s="121">
        <v>0</v>
      </c>
      <c r="H451" s="121">
        <v>0</v>
      </c>
      <c r="I451" s="121">
        <v>0</v>
      </c>
      <c r="J451" s="121">
        <v>0</v>
      </c>
      <c r="K451" s="121">
        <v>0</v>
      </c>
      <c r="L451" s="121">
        <v>0</v>
      </c>
      <c r="M451" s="121">
        <v>8324.5500000000011</v>
      </c>
      <c r="N451" s="121">
        <v>0</v>
      </c>
      <c r="O451" s="121">
        <v>0</v>
      </c>
      <c r="P451" s="121">
        <v>0</v>
      </c>
      <c r="Q451" s="45">
        <f t="shared" si="39"/>
        <v>8324.5500000000011</v>
      </c>
      <c r="R451" s="45"/>
      <c r="T451" s="251"/>
    </row>
    <row r="452" spans="1:20" x14ac:dyDescent="0.2">
      <c r="A452" s="139">
        <f t="shared" si="40"/>
        <v>415</v>
      </c>
      <c r="B452" s="42" t="s">
        <v>857</v>
      </c>
      <c r="C452" s="139">
        <v>923</v>
      </c>
      <c r="D452" s="139" t="s">
        <v>159</v>
      </c>
      <c r="E452" s="121">
        <v>0</v>
      </c>
      <c r="F452" s="121">
        <v>725.2</v>
      </c>
      <c r="G452" s="121">
        <v>0</v>
      </c>
      <c r="H452" s="121">
        <v>0</v>
      </c>
      <c r="I452" s="121">
        <v>0</v>
      </c>
      <c r="J452" s="121">
        <v>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1">
        <v>0</v>
      </c>
      <c r="Q452" s="45">
        <f t="shared" si="39"/>
        <v>725.2</v>
      </c>
      <c r="R452" s="45"/>
      <c r="T452" s="251"/>
    </row>
    <row r="453" spans="1:20" x14ac:dyDescent="0.2">
      <c r="A453" s="139">
        <f t="shared" si="40"/>
        <v>416</v>
      </c>
      <c r="B453" s="42" t="s">
        <v>233</v>
      </c>
      <c r="C453" s="139">
        <v>923</v>
      </c>
      <c r="D453" s="139" t="s">
        <v>159</v>
      </c>
      <c r="E453" s="121">
        <v>42.52</v>
      </c>
      <c r="F453" s="121">
        <v>83.16</v>
      </c>
      <c r="G453" s="121">
        <v>250.5</v>
      </c>
      <c r="H453" s="121">
        <v>1.83</v>
      </c>
      <c r="I453" s="121">
        <v>0</v>
      </c>
      <c r="J453" s="121">
        <v>250.5</v>
      </c>
      <c r="K453" s="121">
        <v>250.5</v>
      </c>
      <c r="L453" s="121">
        <v>250.5</v>
      </c>
      <c r="M453" s="121">
        <v>0</v>
      </c>
      <c r="N453" s="121">
        <v>0</v>
      </c>
      <c r="O453" s="121">
        <v>0</v>
      </c>
      <c r="P453" s="121">
        <v>0</v>
      </c>
      <c r="Q453" s="45">
        <f t="shared" si="39"/>
        <v>1129.51</v>
      </c>
      <c r="R453" s="45"/>
      <c r="T453" s="251"/>
    </row>
    <row r="454" spans="1:20" x14ac:dyDescent="0.2">
      <c r="A454" s="139">
        <f t="shared" si="40"/>
        <v>417</v>
      </c>
      <c r="B454" s="42" t="s">
        <v>858</v>
      </c>
      <c r="C454" s="139">
        <v>923</v>
      </c>
      <c r="D454" s="139" t="s">
        <v>159</v>
      </c>
      <c r="E454" s="121">
        <v>3623.46</v>
      </c>
      <c r="F454" s="121">
        <v>0</v>
      </c>
      <c r="G454" s="121">
        <v>0</v>
      </c>
      <c r="H454" s="121">
        <v>0</v>
      </c>
      <c r="I454" s="121">
        <v>0</v>
      </c>
      <c r="J454" s="121">
        <v>0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1">
        <v>0</v>
      </c>
      <c r="Q454" s="45">
        <f t="shared" si="39"/>
        <v>3623.46</v>
      </c>
      <c r="R454" s="45"/>
      <c r="T454" s="251"/>
    </row>
    <row r="455" spans="1:20" x14ac:dyDescent="0.2">
      <c r="A455" s="139">
        <f t="shared" si="40"/>
        <v>418</v>
      </c>
      <c r="B455" s="42" t="s">
        <v>518</v>
      </c>
      <c r="C455" s="139">
        <v>923</v>
      </c>
      <c r="D455" s="139" t="s">
        <v>159</v>
      </c>
      <c r="E455" s="121">
        <v>0</v>
      </c>
      <c r="F455" s="121">
        <v>0</v>
      </c>
      <c r="G455" s="121">
        <v>0</v>
      </c>
      <c r="H455" s="121">
        <v>0</v>
      </c>
      <c r="I455" s="121">
        <v>0</v>
      </c>
      <c r="J455" s="121">
        <v>15.32</v>
      </c>
      <c r="K455" s="121">
        <v>0</v>
      </c>
      <c r="L455" s="121">
        <v>0</v>
      </c>
      <c r="M455" s="121">
        <v>0</v>
      </c>
      <c r="N455" s="121">
        <v>0</v>
      </c>
      <c r="O455" s="121">
        <v>0</v>
      </c>
      <c r="P455" s="121">
        <v>0</v>
      </c>
      <c r="Q455" s="45">
        <f t="shared" si="39"/>
        <v>15.32</v>
      </c>
      <c r="R455" s="45"/>
      <c r="T455" s="251"/>
    </row>
    <row r="456" spans="1:20" x14ac:dyDescent="0.2">
      <c r="A456" s="139">
        <f t="shared" si="40"/>
        <v>419</v>
      </c>
      <c r="B456" s="42" t="s">
        <v>519</v>
      </c>
      <c r="C456" s="139">
        <v>923</v>
      </c>
      <c r="D456" s="139" t="s">
        <v>159</v>
      </c>
      <c r="E456" s="121">
        <v>0</v>
      </c>
      <c r="F456" s="121">
        <v>0</v>
      </c>
      <c r="G456" s="121">
        <v>0</v>
      </c>
      <c r="H456" s="121">
        <v>0</v>
      </c>
      <c r="I456" s="121">
        <v>0</v>
      </c>
      <c r="J456" s="121">
        <v>0</v>
      </c>
      <c r="K456" s="121">
        <v>0</v>
      </c>
      <c r="L456" s="121">
        <v>0</v>
      </c>
      <c r="M456" s="121">
        <v>0</v>
      </c>
      <c r="N456" s="121">
        <v>110.46</v>
      </c>
      <c r="O456" s="121">
        <v>0</v>
      </c>
      <c r="P456" s="121">
        <v>0</v>
      </c>
      <c r="Q456" s="45">
        <f t="shared" ref="Q456:Q519" si="44">SUM(E456:P456)</f>
        <v>110.46</v>
      </c>
      <c r="R456" s="45"/>
      <c r="T456" s="251"/>
    </row>
    <row r="457" spans="1:20" x14ac:dyDescent="0.2">
      <c r="A457" s="139">
        <f t="shared" si="40"/>
        <v>420</v>
      </c>
      <c r="B457" s="42" t="s">
        <v>520</v>
      </c>
      <c r="C457" s="139">
        <v>923</v>
      </c>
      <c r="D457" s="139" t="s">
        <v>159</v>
      </c>
      <c r="E457" s="121">
        <v>23.28</v>
      </c>
      <c r="F457" s="121">
        <v>0</v>
      </c>
      <c r="G457" s="121">
        <v>21.85</v>
      </c>
      <c r="H457" s="121">
        <v>821.04</v>
      </c>
      <c r="I457" s="121">
        <v>0</v>
      </c>
      <c r="J457" s="121">
        <v>0</v>
      </c>
      <c r="K457" s="121">
        <v>0</v>
      </c>
      <c r="L457" s="121">
        <v>0</v>
      </c>
      <c r="M457" s="121">
        <v>1658.84</v>
      </c>
      <c r="N457" s="121">
        <v>0</v>
      </c>
      <c r="O457" s="121">
        <v>0</v>
      </c>
      <c r="P457" s="121">
        <v>3774.69</v>
      </c>
      <c r="Q457" s="45">
        <f t="shared" si="44"/>
        <v>6299.7</v>
      </c>
      <c r="R457" s="45"/>
      <c r="T457" s="251"/>
    </row>
    <row r="458" spans="1:20" x14ac:dyDescent="0.2">
      <c r="A458" s="139">
        <f t="shared" si="40"/>
        <v>421</v>
      </c>
      <c r="B458" s="42" t="s">
        <v>859</v>
      </c>
      <c r="C458" s="139">
        <v>923</v>
      </c>
      <c r="D458" s="139" t="s">
        <v>159</v>
      </c>
      <c r="E458" s="121">
        <v>0</v>
      </c>
      <c r="F458" s="121">
        <v>2836.5</v>
      </c>
      <c r="G458" s="121">
        <v>0</v>
      </c>
      <c r="H458" s="121">
        <v>0</v>
      </c>
      <c r="I458" s="121">
        <v>0</v>
      </c>
      <c r="J458" s="121">
        <v>0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1">
        <v>0</v>
      </c>
      <c r="Q458" s="45">
        <f t="shared" si="44"/>
        <v>2836.5</v>
      </c>
      <c r="R458" s="45"/>
      <c r="T458" s="251"/>
    </row>
    <row r="459" spans="1:20" x14ac:dyDescent="0.2">
      <c r="A459" s="139">
        <f t="shared" si="40"/>
        <v>422</v>
      </c>
      <c r="B459" s="42" t="s">
        <v>521</v>
      </c>
      <c r="C459" s="139">
        <v>923</v>
      </c>
      <c r="D459" s="139" t="s">
        <v>159</v>
      </c>
      <c r="E459" s="121">
        <v>0</v>
      </c>
      <c r="F459" s="121">
        <v>0</v>
      </c>
      <c r="G459" s="121">
        <v>0</v>
      </c>
      <c r="H459" s="121">
        <v>0</v>
      </c>
      <c r="I459" s="121">
        <v>0</v>
      </c>
      <c r="J459" s="121">
        <v>1239.6599900000001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1">
        <v>0</v>
      </c>
      <c r="Q459" s="45">
        <f t="shared" si="44"/>
        <v>1239.6599900000001</v>
      </c>
      <c r="R459" s="45"/>
      <c r="T459" s="251"/>
    </row>
    <row r="460" spans="1:20" x14ac:dyDescent="0.2">
      <c r="A460" s="139">
        <f t="shared" si="40"/>
        <v>423</v>
      </c>
      <c r="B460" s="42" t="s">
        <v>522</v>
      </c>
      <c r="C460" s="139">
        <v>923</v>
      </c>
      <c r="D460" s="139" t="s">
        <v>159</v>
      </c>
      <c r="E460" s="121">
        <v>1968</v>
      </c>
      <c r="F460" s="121">
        <v>0</v>
      </c>
      <c r="G460" s="121">
        <v>0</v>
      </c>
      <c r="H460" s="121">
        <v>0</v>
      </c>
      <c r="I460" s="121">
        <v>0</v>
      </c>
      <c r="J460" s="121">
        <v>0</v>
      </c>
      <c r="K460" s="121">
        <v>1336</v>
      </c>
      <c r="L460" s="121">
        <v>1002</v>
      </c>
      <c r="M460" s="121">
        <v>0</v>
      </c>
      <c r="N460" s="121">
        <v>0</v>
      </c>
      <c r="O460" s="121">
        <v>1140</v>
      </c>
      <c r="P460" s="121">
        <v>0</v>
      </c>
      <c r="Q460" s="45">
        <f t="shared" si="44"/>
        <v>5446</v>
      </c>
      <c r="R460" s="45"/>
      <c r="T460" s="251"/>
    </row>
    <row r="461" spans="1:20" x14ac:dyDescent="0.2">
      <c r="A461" s="139">
        <f t="shared" ref="A461:A524" si="45">A460+1</f>
        <v>424</v>
      </c>
      <c r="B461" s="42" t="s">
        <v>860</v>
      </c>
      <c r="C461" s="139">
        <v>923</v>
      </c>
      <c r="D461" s="139" t="s">
        <v>159</v>
      </c>
      <c r="E461" s="121">
        <v>1160.75</v>
      </c>
      <c r="F461" s="121">
        <v>0</v>
      </c>
      <c r="G461" s="121">
        <v>0</v>
      </c>
      <c r="H461" s="121">
        <v>0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1">
        <v>0</v>
      </c>
      <c r="Q461" s="45">
        <f t="shared" si="44"/>
        <v>1160.75</v>
      </c>
      <c r="R461" s="45"/>
      <c r="T461" s="251"/>
    </row>
    <row r="462" spans="1:20" x14ac:dyDescent="0.2">
      <c r="A462" s="139">
        <f t="shared" si="45"/>
        <v>425</v>
      </c>
      <c r="B462" s="42" t="s">
        <v>523</v>
      </c>
      <c r="C462" s="139">
        <v>923</v>
      </c>
      <c r="D462" s="139" t="s">
        <v>159</v>
      </c>
      <c r="E462" s="121">
        <v>0</v>
      </c>
      <c r="F462" s="121">
        <v>0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1">
        <v>1220.18</v>
      </c>
      <c r="Q462" s="45">
        <f t="shared" si="44"/>
        <v>1220.18</v>
      </c>
      <c r="R462" s="45"/>
      <c r="T462" s="251"/>
    </row>
    <row r="463" spans="1:20" x14ac:dyDescent="0.2">
      <c r="A463" s="139">
        <f t="shared" si="45"/>
        <v>426</v>
      </c>
      <c r="B463" s="42" t="s">
        <v>524</v>
      </c>
      <c r="C463" s="139">
        <v>923</v>
      </c>
      <c r="D463" s="139" t="s">
        <v>159</v>
      </c>
      <c r="E463" s="121">
        <v>49.2</v>
      </c>
      <c r="F463" s="121">
        <v>0</v>
      </c>
      <c r="G463" s="121">
        <v>0</v>
      </c>
      <c r="H463" s="121">
        <v>2587.16</v>
      </c>
      <c r="I463" s="121">
        <v>83.5</v>
      </c>
      <c r="J463" s="121">
        <v>25.05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0</v>
      </c>
      <c r="Q463" s="45">
        <f t="shared" si="44"/>
        <v>2744.91</v>
      </c>
      <c r="R463" s="45"/>
      <c r="T463" s="251"/>
    </row>
    <row r="464" spans="1:20" x14ac:dyDescent="0.2">
      <c r="A464" s="139">
        <f t="shared" si="45"/>
        <v>427</v>
      </c>
      <c r="B464" s="42" t="s">
        <v>861</v>
      </c>
      <c r="C464" s="139">
        <v>923</v>
      </c>
      <c r="D464" s="139" t="s">
        <v>159</v>
      </c>
      <c r="E464" s="121">
        <v>308.13</v>
      </c>
      <c r="F464" s="121">
        <v>0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0</v>
      </c>
      <c r="N464" s="121">
        <v>0</v>
      </c>
      <c r="O464" s="121">
        <v>0</v>
      </c>
      <c r="P464" s="121">
        <v>0</v>
      </c>
      <c r="Q464" s="45">
        <f t="shared" si="44"/>
        <v>308.13</v>
      </c>
      <c r="R464" s="45"/>
      <c r="T464" s="251"/>
    </row>
    <row r="465" spans="1:20" x14ac:dyDescent="0.2">
      <c r="A465" s="139">
        <f t="shared" si="45"/>
        <v>428</v>
      </c>
      <c r="B465" s="42" t="s">
        <v>525</v>
      </c>
      <c r="C465" s="139">
        <v>923</v>
      </c>
      <c r="D465" s="139" t="s">
        <v>159</v>
      </c>
      <c r="E465" s="121">
        <v>0</v>
      </c>
      <c r="F465" s="121">
        <v>0</v>
      </c>
      <c r="G465" s="121">
        <v>0</v>
      </c>
      <c r="H465" s="121">
        <v>131.01</v>
      </c>
      <c r="I465" s="121">
        <v>0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1">
        <v>0</v>
      </c>
      <c r="Q465" s="45">
        <f t="shared" si="44"/>
        <v>131.01</v>
      </c>
      <c r="R465" s="45"/>
      <c r="T465" s="251"/>
    </row>
    <row r="466" spans="1:20" x14ac:dyDescent="0.2">
      <c r="A466" s="139">
        <f t="shared" si="45"/>
        <v>429</v>
      </c>
      <c r="B466" s="42" t="s">
        <v>526</v>
      </c>
      <c r="C466" s="139">
        <v>923</v>
      </c>
      <c r="D466" s="139" t="s">
        <v>159</v>
      </c>
      <c r="E466" s="121">
        <v>0</v>
      </c>
      <c r="F466" s="121">
        <v>0</v>
      </c>
      <c r="G466" s="121">
        <v>0</v>
      </c>
      <c r="H466" s="121">
        <v>0</v>
      </c>
      <c r="I466" s="121">
        <v>0</v>
      </c>
      <c r="J466" s="121">
        <v>97.68</v>
      </c>
      <c r="K466" s="121">
        <v>5587.84</v>
      </c>
      <c r="L466" s="121">
        <v>0</v>
      </c>
      <c r="M466" s="121">
        <v>5280.37</v>
      </c>
      <c r="N466" s="121">
        <v>10780.89</v>
      </c>
      <c r="O466" s="121">
        <v>0</v>
      </c>
      <c r="P466" s="121">
        <v>771.58</v>
      </c>
      <c r="Q466" s="45">
        <f t="shared" si="44"/>
        <v>22518.36</v>
      </c>
      <c r="R466" s="45"/>
      <c r="T466" s="251"/>
    </row>
    <row r="467" spans="1:20" x14ac:dyDescent="0.2">
      <c r="A467" s="139">
        <f t="shared" si="45"/>
        <v>430</v>
      </c>
      <c r="B467" s="42" t="s">
        <v>527</v>
      </c>
      <c r="C467" s="139">
        <v>923</v>
      </c>
      <c r="D467" s="139" t="s">
        <v>159</v>
      </c>
      <c r="E467" s="121">
        <v>96.2</v>
      </c>
      <c r="F467" s="121">
        <v>89.499989999999997</v>
      </c>
      <c r="G467" s="121">
        <v>0</v>
      </c>
      <c r="H467" s="121">
        <v>28.25</v>
      </c>
      <c r="I467" s="121">
        <v>54.95</v>
      </c>
      <c r="J467" s="121">
        <v>65.62</v>
      </c>
      <c r="K467" s="121">
        <v>455.62995000000012</v>
      </c>
      <c r="L467" s="121">
        <v>81.47999999999999</v>
      </c>
      <c r="M467" s="121">
        <v>55.550000000000004</v>
      </c>
      <c r="N467" s="121">
        <v>159.05000000000001</v>
      </c>
      <c r="O467" s="121">
        <v>0</v>
      </c>
      <c r="P467" s="121">
        <v>26.71</v>
      </c>
      <c r="Q467" s="45">
        <f t="shared" si="44"/>
        <v>1112.9399400000002</v>
      </c>
      <c r="R467" s="45"/>
      <c r="T467" s="251"/>
    </row>
    <row r="468" spans="1:20" x14ac:dyDescent="0.2">
      <c r="A468" s="139">
        <f t="shared" si="45"/>
        <v>431</v>
      </c>
      <c r="B468" s="42" t="s">
        <v>528</v>
      </c>
      <c r="C468" s="139">
        <v>923</v>
      </c>
      <c r="D468" s="139" t="s">
        <v>159</v>
      </c>
      <c r="E468" s="121">
        <v>0</v>
      </c>
      <c r="F468" s="121">
        <v>0</v>
      </c>
      <c r="G468" s="121">
        <v>0</v>
      </c>
      <c r="H468" s="121">
        <v>0</v>
      </c>
      <c r="I468" s="121">
        <v>0</v>
      </c>
      <c r="J468" s="121">
        <v>0</v>
      </c>
      <c r="K468" s="121">
        <v>0</v>
      </c>
      <c r="L468" s="121">
        <v>230.69</v>
      </c>
      <c r="M468" s="121">
        <v>109.16</v>
      </c>
      <c r="N468" s="121">
        <v>0</v>
      </c>
      <c r="O468" s="121">
        <v>870.12</v>
      </c>
      <c r="P468" s="121">
        <v>84.67</v>
      </c>
      <c r="Q468" s="45">
        <f t="shared" si="44"/>
        <v>1294.6400000000001</v>
      </c>
      <c r="R468" s="45"/>
      <c r="T468" s="251"/>
    </row>
    <row r="469" spans="1:20" x14ac:dyDescent="0.2">
      <c r="A469" s="139">
        <f t="shared" si="45"/>
        <v>432</v>
      </c>
      <c r="B469" s="42" t="s">
        <v>529</v>
      </c>
      <c r="C469" s="139">
        <v>923</v>
      </c>
      <c r="D469" s="139" t="s">
        <v>159</v>
      </c>
      <c r="E469" s="121">
        <v>0</v>
      </c>
      <c r="F469" s="121">
        <v>5828.0300000000007</v>
      </c>
      <c r="G469" s="121">
        <v>0</v>
      </c>
      <c r="H469" s="121">
        <v>7795.05</v>
      </c>
      <c r="I469" s="121">
        <v>0</v>
      </c>
      <c r="J469" s="121">
        <v>0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1">
        <v>0</v>
      </c>
      <c r="Q469" s="45">
        <f t="shared" si="44"/>
        <v>13623.080000000002</v>
      </c>
      <c r="R469" s="45"/>
      <c r="T469" s="251"/>
    </row>
    <row r="470" spans="1:20" x14ac:dyDescent="0.2">
      <c r="A470" s="139">
        <f t="shared" si="45"/>
        <v>433</v>
      </c>
      <c r="B470" s="42" t="s">
        <v>204</v>
      </c>
      <c r="C470" s="139">
        <v>923</v>
      </c>
      <c r="D470" s="139" t="s">
        <v>159</v>
      </c>
      <c r="E470" s="121">
        <v>4948.9799999999996</v>
      </c>
      <c r="F470" s="121">
        <v>0</v>
      </c>
      <c r="G470" s="121">
        <v>0</v>
      </c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1">
        <v>0</v>
      </c>
      <c r="Q470" s="45">
        <f t="shared" si="44"/>
        <v>4948.9799999999996</v>
      </c>
      <c r="R470" s="45"/>
      <c r="T470" s="251"/>
    </row>
    <row r="471" spans="1:20" x14ac:dyDescent="0.2">
      <c r="A471" s="139">
        <f t="shared" si="45"/>
        <v>434</v>
      </c>
      <c r="B471" s="42" t="s">
        <v>530</v>
      </c>
      <c r="C471" s="139">
        <v>923</v>
      </c>
      <c r="D471" s="139" t="s">
        <v>159</v>
      </c>
      <c r="E471" s="121">
        <v>0</v>
      </c>
      <c r="F471" s="121">
        <v>0</v>
      </c>
      <c r="G471" s="121">
        <v>25.32076</v>
      </c>
      <c r="H471" s="121">
        <v>0</v>
      </c>
      <c r="I471" s="121">
        <v>248.94</v>
      </c>
      <c r="J471" s="121">
        <v>0</v>
      </c>
      <c r="K471" s="121">
        <v>0</v>
      </c>
      <c r="L471" s="121">
        <v>0</v>
      </c>
      <c r="M471" s="121">
        <v>46.95</v>
      </c>
      <c r="N471" s="121">
        <v>20.23</v>
      </c>
      <c r="O471" s="121">
        <v>27.64</v>
      </c>
      <c r="P471" s="121">
        <v>0</v>
      </c>
      <c r="Q471" s="45">
        <f t="shared" si="44"/>
        <v>369.08076</v>
      </c>
      <c r="R471" s="45"/>
      <c r="T471" s="251"/>
    </row>
    <row r="472" spans="1:20" x14ac:dyDescent="0.2">
      <c r="A472" s="139">
        <f t="shared" si="45"/>
        <v>435</v>
      </c>
      <c r="B472" s="42" t="s">
        <v>531</v>
      </c>
      <c r="C472" s="139">
        <v>923</v>
      </c>
      <c r="D472" s="139" t="s">
        <v>159</v>
      </c>
      <c r="E472" s="121">
        <v>0</v>
      </c>
      <c r="F472" s="121">
        <v>0</v>
      </c>
      <c r="G472" s="121">
        <v>0</v>
      </c>
      <c r="H472" s="121">
        <v>0</v>
      </c>
      <c r="I472" s="121">
        <v>19.420000000000002</v>
      </c>
      <c r="J472" s="121">
        <v>0</v>
      </c>
      <c r="K472" s="121">
        <v>19.420000000000002</v>
      </c>
      <c r="L472" s="121">
        <v>0</v>
      </c>
      <c r="M472" s="121">
        <v>0</v>
      </c>
      <c r="N472" s="121">
        <v>0</v>
      </c>
      <c r="O472" s="121">
        <v>0</v>
      </c>
      <c r="P472" s="121">
        <v>0</v>
      </c>
      <c r="Q472" s="45">
        <f t="shared" si="44"/>
        <v>38.840000000000003</v>
      </c>
      <c r="R472" s="45"/>
      <c r="T472" s="251"/>
    </row>
    <row r="473" spans="1:20" ht="12.6" customHeight="1" x14ac:dyDescent="0.2">
      <c r="A473" s="139">
        <f t="shared" si="45"/>
        <v>436</v>
      </c>
      <c r="B473" s="42" t="s">
        <v>219</v>
      </c>
      <c r="C473" s="139">
        <v>923</v>
      </c>
      <c r="D473" s="139" t="s">
        <v>159</v>
      </c>
      <c r="E473" s="121">
        <v>0</v>
      </c>
      <c r="F473" s="121">
        <v>0</v>
      </c>
      <c r="G473" s="121">
        <v>0</v>
      </c>
      <c r="H473" s="121">
        <v>0</v>
      </c>
      <c r="I473" s="121">
        <v>0</v>
      </c>
      <c r="J473" s="121">
        <v>146.74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1">
        <v>0</v>
      </c>
      <c r="Q473" s="45">
        <f t="shared" si="44"/>
        <v>146.74</v>
      </c>
      <c r="R473" s="45"/>
      <c r="T473" s="251"/>
    </row>
    <row r="474" spans="1:20" ht="12.6" customHeight="1" x14ac:dyDescent="0.2">
      <c r="A474" s="139">
        <f t="shared" si="45"/>
        <v>437</v>
      </c>
      <c r="B474" s="42" t="s">
        <v>47</v>
      </c>
      <c r="C474" s="139">
        <v>923</v>
      </c>
      <c r="D474" s="139" t="s">
        <v>159</v>
      </c>
      <c r="E474" s="121">
        <v>0</v>
      </c>
      <c r="F474" s="121">
        <v>0</v>
      </c>
      <c r="G474" s="121">
        <v>275.55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1">
        <v>0</v>
      </c>
      <c r="Q474" s="45">
        <f t="shared" si="44"/>
        <v>275.55</v>
      </c>
      <c r="R474" s="45"/>
      <c r="T474" s="251"/>
    </row>
    <row r="475" spans="1:20" ht="12.6" customHeight="1" x14ac:dyDescent="0.2">
      <c r="A475" s="139">
        <f t="shared" si="45"/>
        <v>438</v>
      </c>
      <c r="B475" s="42" t="s">
        <v>532</v>
      </c>
      <c r="C475" s="139">
        <v>923</v>
      </c>
      <c r="D475" s="139" t="s">
        <v>159</v>
      </c>
      <c r="E475" s="121">
        <v>0</v>
      </c>
      <c r="F475" s="121">
        <v>0</v>
      </c>
      <c r="G475" s="121">
        <v>0</v>
      </c>
      <c r="H475" s="121">
        <v>51.52</v>
      </c>
      <c r="I475" s="121">
        <v>0</v>
      </c>
      <c r="J475" s="121">
        <v>167</v>
      </c>
      <c r="K475" s="121">
        <v>164.95</v>
      </c>
      <c r="L475" s="121">
        <v>167</v>
      </c>
      <c r="M475" s="121">
        <v>103.04</v>
      </c>
      <c r="N475" s="121">
        <v>0</v>
      </c>
      <c r="O475" s="121">
        <v>0</v>
      </c>
      <c r="P475" s="121">
        <v>0</v>
      </c>
      <c r="Q475" s="45">
        <f t="shared" si="44"/>
        <v>653.51</v>
      </c>
      <c r="R475" s="45"/>
      <c r="T475" s="251"/>
    </row>
    <row r="476" spans="1:20" ht="12.6" customHeight="1" x14ac:dyDescent="0.2">
      <c r="A476" s="139">
        <f t="shared" si="45"/>
        <v>439</v>
      </c>
      <c r="B476" s="42" t="s">
        <v>533</v>
      </c>
      <c r="C476" s="139">
        <v>923</v>
      </c>
      <c r="D476" s="139" t="s">
        <v>159</v>
      </c>
      <c r="E476" s="121">
        <v>0</v>
      </c>
      <c r="F476" s="121">
        <v>0</v>
      </c>
      <c r="G476" s="121">
        <v>0</v>
      </c>
      <c r="H476" s="121">
        <v>0</v>
      </c>
      <c r="I476" s="121">
        <v>20.438120000000001</v>
      </c>
      <c r="J476" s="121">
        <v>0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1">
        <v>0</v>
      </c>
      <c r="Q476" s="45">
        <f t="shared" si="44"/>
        <v>20.438120000000001</v>
      </c>
      <c r="R476" s="45"/>
      <c r="T476" s="251"/>
    </row>
    <row r="477" spans="1:20" ht="12.6" customHeight="1" x14ac:dyDescent="0.2">
      <c r="A477" s="139">
        <f t="shared" si="45"/>
        <v>440</v>
      </c>
      <c r="B477" s="42" t="s">
        <v>534</v>
      </c>
      <c r="C477" s="139">
        <v>923</v>
      </c>
      <c r="D477" s="139" t="s">
        <v>159</v>
      </c>
      <c r="E477" s="121">
        <v>408.54997000000003</v>
      </c>
      <c r="F477" s="121">
        <v>0</v>
      </c>
      <c r="G477" s="121">
        <v>1205.8750700000001</v>
      </c>
      <c r="H477" s="121">
        <v>811.43000000000006</v>
      </c>
      <c r="I477" s="121">
        <v>0</v>
      </c>
      <c r="J477" s="121">
        <v>0</v>
      </c>
      <c r="K477" s="121">
        <v>365.77</v>
      </c>
      <c r="L477" s="121">
        <v>0</v>
      </c>
      <c r="M477" s="121">
        <v>0</v>
      </c>
      <c r="N477" s="121">
        <v>0</v>
      </c>
      <c r="O477" s="121">
        <v>11519.060010000001</v>
      </c>
      <c r="P477" s="121">
        <v>1265.30999</v>
      </c>
      <c r="Q477" s="45">
        <f t="shared" si="44"/>
        <v>15575.995040000002</v>
      </c>
      <c r="R477" s="45"/>
      <c r="T477" s="251"/>
    </row>
    <row r="478" spans="1:20" ht="12.6" customHeight="1" x14ac:dyDescent="0.2">
      <c r="A478" s="139">
        <f t="shared" si="45"/>
        <v>441</v>
      </c>
      <c r="B478" s="42" t="s">
        <v>535</v>
      </c>
      <c r="C478" s="139">
        <v>923</v>
      </c>
      <c r="D478" s="139" t="s">
        <v>159</v>
      </c>
      <c r="E478" s="121">
        <v>0</v>
      </c>
      <c r="F478" s="121">
        <v>0</v>
      </c>
      <c r="G478" s="121">
        <v>0</v>
      </c>
      <c r="H478" s="121">
        <v>0</v>
      </c>
      <c r="I478" s="121">
        <v>0</v>
      </c>
      <c r="J478" s="121">
        <v>933.22</v>
      </c>
      <c r="K478" s="121">
        <v>0</v>
      </c>
      <c r="L478" s="121">
        <v>0</v>
      </c>
      <c r="M478" s="121">
        <v>0</v>
      </c>
      <c r="N478" s="121">
        <v>0</v>
      </c>
      <c r="O478" s="121">
        <v>0</v>
      </c>
      <c r="P478" s="121">
        <v>0</v>
      </c>
      <c r="Q478" s="45">
        <f t="shared" si="44"/>
        <v>933.22</v>
      </c>
      <c r="R478" s="45"/>
      <c r="T478" s="251"/>
    </row>
    <row r="479" spans="1:20" ht="12.6" customHeight="1" x14ac:dyDescent="0.2">
      <c r="A479" s="139">
        <f t="shared" si="45"/>
        <v>442</v>
      </c>
      <c r="B479" s="42" t="s">
        <v>536</v>
      </c>
      <c r="C479" s="139">
        <v>923</v>
      </c>
      <c r="D479" s="139" t="s">
        <v>159</v>
      </c>
      <c r="E479" s="121">
        <v>931.13000999999986</v>
      </c>
      <c r="F479" s="121">
        <v>1160.94002</v>
      </c>
      <c r="G479" s="121">
        <v>1942.1061999999999</v>
      </c>
      <c r="H479" s="121">
        <v>381.78795000000002</v>
      </c>
      <c r="I479" s="121">
        <v>266.07</v>
      </c>
      <c r="J479" s="121">
        <v>513.5</v>
      </c>
      <c r="K479" s="121">
        <v>277.7</v>
      </c>
      <c r="L479" s="121">
        <v>306.61</v>
      </c>
      <c r="M479" s="121">
        <v>1819.6100000000001</v>
      </c>
      <c r="N479" s="121">
        <v>299.91000000000003</v>
      </c>
      <c r="O479" s="121">
        <v>331.66</v>
      </c>
      <c r="P479" s="121">
        <v>290.39</v>
      </c>
      <c r="Q479" s="45">
        <f t="shared" si="44"/>
        <v>8521.4141799999979</v>
      </c>
      <c r="R479" s="45"/>
      <c r="T479" s="251"/>
    </row>
    <row r="480" spans="1:20" ht="12.6" customHeight="1" x14ac:dyDescent="0.2">
      <c r="A480" s="139">
        <f t="shared" si="45"/>
        <v>443</v>
      </c>
      <c r="B480" s="42" t="s">
        <v>537</v>
      </c>
      <c r="C480" s="139">
        <v>923</v>
      </c>
      <c r="D480" s="139" t="s">
        <v>159</v>
      </c>
      <c r="E480" s="121">
        <v>0</v>
      </c>
      <c r="F480" s="121">
        <v>0</v>
      </c>
      <c r="G480" s="121">
        <v>0</v>
      </c>
      <c r="H480" s="121">
        <v>0</v>
      </c>
      <c r="I480" s="121">
        <v>0</v>
      </c>
      <c r="J480" s="121">
        <v>0</v>
      </c>
      <c r="K480" s="121">
        <v>0</v>
      </c>
      <c r="L480" s="121">
        <v>0.91725999999999996</v>
      </c>
      <c r="M480" s="121">
        <v>0</v>
      </c>
      <c r="N480" s="121">
        <v>0</v>
      </c>
      <c r="O480" s="121">
        <v>0</v>
      </c>
      <c r="P480" s="121">
        <v>0</v>
      </c>
      <c r="Q480" s="45">
        <f t="shared" si="44"/>
        <v>0.91725999999999996</v>
      </c>
      <c r="R480" s="45"/>
      <c r="T480" s="251"/>
    </row>
    <row r="481" spans="1:20" ht="12" customHeight="1" x14ac:dyDescent="0.2">
      <c r="A481" s="139">
        <f t="shared" si="45"/>
        <v>444</v>
      </c>
      <c r="B481" s="42" t="s">
        <v>862</v>
      </c>
      <c r="C481" s="139">
        <v>923</v>
      </c>
      <c r="D481" s="139" t="s">
        <v>159</v>
      </c>
      <c r="E481" s="121">
        <v>131.32552999999999</v>
      </c>
      <c r="F481" s="121">
        <v>0</v>
      </c>
      <c r="G481" s="121">
        <v>0</v>
      </c>
      <c r="H481" s="121">
        <v>0</v>
      </c>
      <c r="I481" s="121">
        <v>0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1">
        <v>0</v>
      </c>
      <c r="Q481" s="45">
        <f t="shared" si="44"/>
        <v>131.32552999999999</v>
      </c>
      <c r="R481" s="45"/>
      <c r="T481" s="251"/>
    </row>
    <row r="482" spans="1:20" x14ac:dyDescent="0.2">
      <c r="A482" s="139">
        <f t="shared" si="45"/>
        <v>445</v>
      </c>
      <c r="B482" s="42" t="s">
        <v>538</v>
      </c>
      <c r="C482" s="139">
        <v>923</v>
      </c>
      <c r="D482" s="139" t="s">
        <v>159</v>
      </c>
      <c r="E482" s="121">
        <v>0</v>
      </c>
      <c r="F482" s="121">
        <v>0</v>
      </c>
      <c r="G482" s="121">
        <v>98.592499999999987</v>
      </c>
      <c r="H482" s="121">
        <v>0</v>
      </c>
      <c r="I482" s="121">
        <v>0</v>
      </c>
      <c r="J482" s="121">
        <v>0</v>
      </c>
      <c r="K482" s="121">
        <v>38.53</v>
      </c>
      <c r="L482" s="121">
        <v>0</v>
      </c>
      <c r="M482" s="121">
        <v>0</v>
      </c>
      <c r="N482" s="121">
        <v>0</v>
      </c>
      <c r="O482" s="121">
        <v>0</v>
      </c>
      <c r="P482" s="121">
        <v>8.77</v>
      </c>
      <c r="Q482" s="45">
        <f t="shared" si="44"/>
        <v>145.89250000000001</v>
      </c>
      <c r="R482" s="45"/>
      <c r="T482" s="251"/>
    </row>
    <row r="483" spans="1:20" x14ac:dyDescent="0.2">
      <c r="A483" s="139">
        <f t="shared" si="45"/>
        <v>446</v>
      </c>
      <c r="B483" s="42" t="s">
        <v>539</v>
      </c>
      <c r="C483" s="139">
        <v>923</v>
      </c>
      <c r="D483" s="139" t="s">
        <v>159</v>
      </c>
      <c r="E483" s="121">
        <v>0</v>
      </c>
      <c r="F483" s="121">
        <v>0</v>
      </c>
      <c r="G483" s="121">
        <v>0</v>
      </c>
      <c r="H483" s="121">
        <v>0</v>
      </c>
      <c r="I483" s="121">
        <v>0</v>
      </c>
      <c r="J483" s="121">
        <v>0</v>
      </c>
      <c r="K483" s="121">
        <v>40.71</v>
      </c>
      <c r="L483" s="121">
        <v>0</v>
      </c>
      <c r="M483" s="121">
        <v>0</v>
      </c>
      <c r="N483" s="121">
        <v>0</v>
      </c>
      <c r="O483" s="121">
        <v>0</v>
      </c>
      <c r="P483" s="121">
        <v>0</v>
      </c>
      <c r="Q483" s="45">
        <f t="shared" si="44"/>
        <v>40.71</v>
      </c>
      <c r="R483" s="45"/>
      <c r="T483" s="251"/>
    </row>
    <row r="484" spans="1:20" x14ac:dyDescent="0.2">
      <c r="A484" s="139">
        <f t="shared" si="45"/>
        <v>447</v>
      </c>
      <c r="B484" s="42" t="s">
        <v>540</v>
      </c>
      <c r="C484" s="139">
        <v>923</v>
      </c>
      <c r="D484" s="139" t="s">
        <v>159</v>
      </c>
      <c r="E484" s="121">
        <v>0</v>
      </c>
      <c r="F484" s="121">
        <v>0</v>
      </c>
      <c r="G484" s="121">
        <v>0</v>
      </c>
      <c r="H484" s="121">
        <v>41.46</v>
      </c>
      <c r="I484" s="121">
        <v>0</v>
      </c>
      <c r="J484" s="121">
        <v>0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1">
        <v>0</v>
      </c>
      <c r="Q484" s="45">
        <f t="shared" si="44"/>
        <v>41.46</v>
      </c>
      <c r="R484" s="45"/>
      <c r="T484" s="251"/>
    </row>
    <row r="485" spans="1:20" x14ac:dyDescent="0.2">
      <c r="A485" s="139">
        <f t="shared" si="45"/>
        <v>448</v>
      </c>
      <c r="B485" s="42" t="s">
        <v>863</v>
      </c>
      <c r="C485" s="139">
        <v>923</v>
      </c>
      <c r="D485" s="139" t="s">
        <v>159</v>
      </c>
      <c r="E485" s="121">
        <v>52.48</v>
      </c>
      <c r="F485" s="121">
        <v>0</v>
      </c>
      <c r="G485" s="121">
        <v>0</v>
      </c>
      <c r="H485" s="121">
        <v>0</v>
      </c>
      <c r="I485" s="121">
        <v>0</v>
      </c>
      <c r="J485" s="121">
        <v>0</v>
      </c>
      <c r="K485" s="121">
        <v>0</v>
      </c>
      <c r="L485" s="121">
        <v>0</v>
      </c>
      <c r="M485" s="121">
        <v>0</v>
      </c>
      <c r="N485" s="121">
        <v>0</v>
      </c>
      <c r="O485" s="121">
        <v>0</v>
      </c>
      <c r="P485" s="121">
        <v>0</v>
      </c>
      <c r="Q485" s="45">
        <f t="shared" si="44"/>
        <v>52.48</v>
      </c>
      <c r="R485" s="45"/>
      <c r="T485" s="251"/>
    </row>
    <row r="486" spans="1:20" x14ac:dyDescent="0.2">
      <c r="A486" s="139">
        <f t="shared" si="45"/>
        <v>449</v>
      </c>
      <c r="B486" s="42" t="s">
        <v>223</v>
      </c>
      <c r="C486" s="139">
        <v>923</v>
      </c>
      <c r="D486" s="139" t="s">
        <v>159</v>
      </c>
      <c r="E486" s="121">
        <v>0</v>
      </c>
      <c r="F486" s="121">
        <v>0</v>
      </c>
      <c r="G486" s="121">
        <v>0</v>
      </c>
      <c r="H486" s="121">
        <v>0</v>
      </c>
      <c r="I486" s="121">
        <v>0</v>
      </c>
      <c r="J486" s="121">
        <v>0</v>
      </c>
      <c r="K486" s="121">
        <v>3187.9300000000003</v>
      </c>
      <c r="L486" s="121">
        <v>564.73</v>
      </c>
      <c r="M486" s="121">
        <v>2876.0800100000001</v>
      </c>
      <c r="N486" s="121">
        <v>1778.79</v>
      </c>
      <c r="O486" s="121">
        <v>2896.2499999999995</v>
      </c>
      <c r="P486" s="121">
        <v>2826.6600100000005</v>
      </c>
      <c r="Q486" s="45">
        <f t="shared" si="44"/>
        <v>14130.440020000002</v>
      </c>
      <c r="R486" s="45"/>
      <c r="T486" s="251"/>
    </row>
    <row r="487" spans="1:20" x14ac:dyDescent="0.2">
      <c r="A487" s="139">
        <f t="shared" si="45"/>
        <v>450</v>
      </c>
      <c r="B487" s="42" t="s">
        <v>541</v>
      </c>
      <c r="C487" s="139">
        <v>923</v>
      </c>
      <c r="D487" s="139" t="s">
        <v>159</v>
      </c>
      <c r="E487" s="121">
        <v>130.03</v>
      </c>
      <c r="F487" s="121">
        <v>109.28</v>
      </c>
      <c r="G487" s="121">
        <v>0</v>
      </c>
      <c r="H487" s="121">
        <v>76.8</v>
      </c>
      <c r="I487" s="121">
        <v>0</v>
      </c>
      <c r="J487" s="121">
        <v>0</v>
      </c>
      <c r="K487" s="121">
        <v>103.77</v>
      </c>
      <c r="L487" s="121">
        <v>0</v>
      </c>
      <c r="M487" s="121">
        <v>0</v>
      </c>
      <c r="N487" s="121">
        <v>0</v>
      </c>
      <c r="O487" s="121">
        <v>0</v>
      </c>
      <c r="P487" s="121">
        <v>0</v>
      </c>
      <c r="Q487" s="45">
        <f t="shared" si="44"/>
        <v>419.88</v>
      </c>
      <c r="R487" s="45"/>
      <c r="T487" s="251"/>
    </row>
    <row r="488" spans="1:20" x14ac:dyDescent="0.2">
      <c r="A488" s="139">
        <f t="shared" si="45"/>
        <v>451</v>
      </c>
      <c r="B488" s="42" t="s">
        <v>542</v>
      </c>
      <c r="C488" s="139">
        <v>923</v>
      </c>
      <c r="D488" s="139" t="s">
        <v>159</v>
      </c>
      <c r="E488" s="121">
        <v>0</v>
      </c>
      <c r="F488" s="121">
        <v>0</v>
      </c>
      <c r="G488" s="121">
        <v>0</v>
      </c>
      <c r="H488" s="121">
        <v>225.98000000000002</v>
      </c>
      <c r="I488" s="121">
        <v>0</v>
      </c>
      <c r="J488" s="121">
        <v>170.43</v>
      </c>
      <c r="K488" s="121">
        <v>86.8</v>
      </c>
      <c r="L488" s="121">
        <v>0</v>
      </c>
      <c r="M488" s="121">
        <v>0</v>
      </c>
      <c r="N488" s="121">
        <v>150.84</v>
      </c>
      <c r="O488" s="121">
        <v>0</v>
      </c>
      <c r="P488" s="121">
        <v>95</v>
      </c>
      <c r="Q488" s="45">
        <f t="shared" si="44"/>
        <v>729.05000000000007</v>
      </c>
      <c r="R488" s="45"/>
      <c r="T488" s="251"/>
    </row>
    <row r="489" spans="1:20" x14ac:dyDescent="0.2">
      <c r="A489" s="139">
        <f t="shared" si="45"/>
        <v>452</v>
      </c>
      <c r="B489" s="42" t="s">
        <v>864</v>
      </c>
      <c r="C489" s="139">
        <v>923</v>
      </c>
      <c r="D489" s="139" t="s">
        <v>159</v>
      </c>
      <c r="E489" s="121">
        <v>1690.6187</v>
      </c>
      <c r="F489" s="121">
        <v>0</v>
      </c>
      <c r="G489" s="121">
        <v>0</v>
      </c>
      <c r="H489" s="121">
        <v>0</v>
      </c>
      <c r="I489" s="121">
        <v>0</v>
      </c>
      <c r="J489" s="121">
        <v>0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1">
        <v>0</v>
      </c>
      <c r="Q489" s="45">
        <f t="shared" si="44"/>
        <v>1690.6187</v>
      </c>
      <c r="R489" s="45"/>
      <c r="T489" s="251"/>
    </row>
    <row r="490" spans="1:20" x14ac:dyDescent="0.2">
      <c r="A490" s="139">
        <f t="shared" si="45"/>
        <v>453</v>
      </c>
      <c r="B490" s="42" t="s">
        <v>206</v>
      </c>
      <c r="C490" s="139">
        <v>923</v>
      </c>
      <c r="D490" s="139" t="s">
        <v>159</v>
      </c>
      <c r="E490" s="121">
        <v>0</v>
      </c>
      <c r="F490" s="121">
        <v>0</v>
      </c>
      <c r="G490" s="121">
        <v>0</v>
      </c>
      <c r="H490" s="121">
        <v>0</v>
      </c>
      <c r="I490" s="121">
        <v>0</v>
      </c>
      <c r="J490" s="121">
        <v>0</v>
      </c>
      <c r="K490" s="121">
        <v>0</v>
      </c>
      <c r="L490" s="121">
        <v>71.02</v>
      </c>
      <c r="M490" s="121">
        <v>0</v>
      </c>
      <c r="N490" s="121">
        <v>0</v>
      </c>
      <c r="O490" s="121">
        <v>0</v>
      </c>
      <c r="P490" s="121">
        <v>0</v>
      </c>
      <c r="Q490" s="45">
        <f t="shared" si="44"/>
        <v>71.02</v>
      </c>
      <c r="R490" s="45"/>
      <c r="T490" s="251"/>
    </row>
    <row r="491" spans="1:20" x14ac:dyDescent="0.2">
      <c r="A491" s="139">
        <f t="shared" si="45"/>
        <v>454</v>
      </c>
      <c r="B491" s="42" t="s">
        <v>865</v>
      </c>
      <c r="C491" s="139">
        <v>923</v>
      </c>
      <c r="D491" s="139" t="s">
        <v>159</v>
      </c>
      <c r="E491" s="121">
        <v>0</v>
      </c>
      <c r="F491" s="121">
        <v>164.53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0</v>
      </c>
      <c r="M491" s="121">
        <v>0</v>
      </c>
      <c r="N491" s="121">
        <v>0</v>
      </c>
      <c r="O491" s="121">
        <v>0</v>
      </c>
      <c r="P491" s="121">
        <v>0</v>
      </c>
      <c r="Q491" s="45">
        <f t="shared" si="44"/>
        <v>164.53</v>
      </c>
      <c r="R491" s="45"/>
      <c r="T491" s="251"/>
    </row>
    <row r="492" spans="1:20" x14ac:dyDescent="0.2">
      <c r="A492" s="139">
        <f t="shared" si="45"/>
        <v>455</v>
      </c>
      <c r="B492" s="42" t="s">
        <v>543</v>
      </c>
      <c r="C492" s="139">
        <v>923</v>
      </c>
      <c r="D492" s="139" t="s">
        <v>159</v>
      </c>
      <c r="E492" s="121">
        <v>0</v>
      </c>
      <c r="F492" s="121">
        <v>0</v>
      </c>
      <c r="G492" s="121">
        <v>0</v>
      </c>
      <c r="H492" s="121">
        <v>0</v>
      </c>
      <c r="I492" s="121">
        <v>0</v>
      </c>
      <c r="J492" s="121">
        <v>0</v>
      </c>
      <c r="K492" s="121">
        <v>0</v>
      </c>
      <c r="L492" s="121">
        <v>0</v>
      </c>
      <c r="M492" s="121">
        <v>0</v>
      </c>
      <c r="N492" s="121">
        <v>0</v>
      </c>
      <c r="O492" s="121">
        <v>388.84</v>
      </c>
      <c r="P492" s="121">
        <v>0</v>
      </c>
      <c r="Q492" s="45">
        <f t="shared" si="44"/>
        <v>388.84</v>
      </c>
      <c r="R492" s="45"/>
      <c r="T492" s="251"/>
    </row>
    <row r="493" spans="1:20" x14ac:dyDescent="0.2">
      <c r="A493" s="139">
        <f t="shared" si="45"/>
        <v>456</v>
      </c>
      <c r="B493" s="42" t="s">
        <v>349</v>
      </c>
      <c r="C493" s="139">
        <v>923</v>
      </c>
      <c r="D493" s="139" t="s">
        <v>159</v>
      </c>
      <c r="E493" s="121">
        <v>1491.52</v>
      </c>
      <c r="F493" s="121">
        <v>4948.67</v>
      </c>
      <c r="G493" s="121">
        <v>605.30999999999995</v>
      </c>
      <c r="H493" s="121">
        <v>3271.95</v>
      </c>
      <c r="I493" s="121">
        <v>1751</v>
      </c>
      <c r="J493" s="121">
        <v>108.96</v>
      </c>
      <c r="K493" s="121">
        <v>3220.1899999999996</v>
      </c>
      <c r="L493" s="121">
        <v>1692.1799900000001</v>
      </c>
      <c r="M493" s="121">
        <v>1627.76</v>
      </c>
      <c r="N493" s="121">
        <v>1907.19</v>
      </c>
      <c r="O493" s="121">
        <v>1797.88</v>
      </c>
      <c r="P493" s="121">
        <v>1920.76</v>
      </c>
      <c r="Q493" s="45">
        <f t="shared" si="44"/>
        <v>24343.369989999996</v>
      </c>
      <c r="R493" s="45"/>
      <c r="T493" s="251"/>
    </row>
    <row r="494" spans="1:20" x14ac:dyDescent="0.2">
      <c r="A494" s="139">
        <f t="shared" si="45"/>
        <v>457</v>
      </c>
      <c r="B494" s="42" t="s">
        <v>866</v>
      </c>
      <c r="C494" s="139">
        <v>923</v>
      </c>
      <c r="D494" s="139" t="s">
        <v>159</v>
      </c>
      <c r="E494" s="121">
        <v>213.2</v>
      </c>
      <c r="F494" s="121">
        <v>0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1">
        <v>0</v>
      </c>
      <c r="Q494" s="45">
        <f t="shared" si="44"/>
        <v>213.2</v>
      </c>
      <c r="R494" s="45"/>
      <c r="T494" s="251"/>
    </row>
    <row r="495" spans="1:20" x14ac:dyDescent="0.2">
      <c r="A495" s="139">
        <f t="shared" si="45"/>
        <v>458</v>
      </c>
      <c r="B495" s="42" t="s">
        <v>544</v>
      </c>
      <c r="C495" s="139">
        <v>923</v>
      </c>
      <c r="D495" s="139" t="s">
        <v>159</v>
      </c>
      <c r="E495" s="121">
        <v>1716.93001</v>
      </c>
      <c r="F495" s="121">
        <v>1236.5699999999997</v>
      </c>
      <c r="G495" s="121">
        <v>1337.8100099999999</v>
      </c>
      <c r="H495" s="121">
        <v>334.84965999999997</v>
      </c>
      <c r="I495" s="121">
        <v>300.13</v>
      </c>
      <c r="J495" s="121">
        <v>0</v>
      </c>
      <c r="K495" s="121">
        <v>119.05</v>
      </c>
      <c r="L495" s="121">
        <v>0</v>
      </c>
      <c r="M495" s="121">
        <v>0</v>
      </c>
      <c r="N495" s="121">
        <v>0</v>
      </c>
      <c r="O495" s="121">
        <v>0</v>
      </c>
      <c r="P495" s="121">
        <v>0</v>
      </c>
      <c r="Q495" s="45">
        <f t="shared" si="44"/>
        <v>5045.33968</v>
      </c>
      <c r="R495" s="45"/>
      <c r="T495" s="251"/>
    </row>
    <row r="496" spans="1:20" x14ac:dyDescent="0.2">
      <c r="A496" s="139">
        <f t="shared" si="45"/>
        <v>459</v>
      </c>
      <c r="B496" s="42" t="s">
        <v>545</v>
      </c>
      <c r="C496" s="139">
        <v>923</v>
      </c>
      <c r="D496" s="139" t="s">
        <v>159</v>
      </c>
      <c r="E496" s="121">
        <v>0</v>
      </c>
      <c r="F496" s="121">
        <v>375.58294000000001</v>
      </c>
      <c r="G496" s="121">
        <v>113.38379999999999</v>
      </c>
      <c r="H496" s="121">
        <v>254.34981999999999</v>
      </c>
      <c r="I496" s="121">
        <v>240.94</v>
      </c>
      <c r="J496" s="121">
        <v>113.38</v>
      </c>
      <c r="K496" s="121">
        <v>248.80999999999997</v>
      </c>
      <c r="L496" s="121">
        <v>0</v>
      </c>
      <c r="M496" s="121">
        <v>369.20000000000005</v>
      </c>
      <c r="N496" s="121">
        <v>0</v>
      </c>
      <c r="O496" s="121">
        <v>506.17</v>
      </c>
      <c r="P496" s="121">
        <v>400.22</v>
      </c>
      <c r="Q496" s="45">
        <f t="shared" si="44"/>
        <v>2622.0365599999996</v>
      </c>
      <c r="R496" s="45"/>
      <c r="T496" s="251"/>
    </row>
    <row r="497" spans="1:20" x14ac:dyDescent="0.2">
      <c r="A497" s="139">
        <f t="shared" si="45"/>
        <v>460</v>
      </c>
      <c r="B497" s="42" t="s">
        <v>546</v>
      </c>
      <c r="C497" s="139">
        <v>923</v>
      </c>
      <c r="D497" s="139" t="s">
        <v>159</v>
      </c>
      <c r="E497" s="121">
        <v>0</v>
      </c>
      <c r="F497" s="121">
        <v>0</v>
      </c>
      <c r="G497" s="121">
        <v>0</v>
      </c>
      <c r="H497" s="121">
        <v>0</v>
      </c>
      <c r="I497" s="121">
        <v>155.38999999999999</v>
      </c>
      <c r="J497" s="121">
        <v>0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1">
        <v>0</v>
      </c>
      <c r="Q497" s="45">
        <f t="shared" si="44"/>
        <v>155.38999999999999</v>
      </c>
      <c r="R497" s="45"/>
      <c r="T497" s="251"/>
    </row>
    <row r="498" spans="1:20" x14ac:dyDescent="0.2">
      <c r="A498" s="139">
        <f t="shared" si="45"/>
        <v>461</v>
      </c>
      <c r="B498" s="42" t="s">
        <v>217</v>
      </c>
      <c r="C498" s="139">
        <v>923</v>
      </c>
      <c r="D498" s="139" t="s">
        <v>159</v>
      </c>
      <c r="E498" s="121">
        <v>0</v>
      </c>
      <c r="F498" s="121">
        <v>0</v>
      </c>
      <c r="G498" s="121">
        <v>0</v>
      </c>
      <c r="H498" s="121">
        <v>0</v>
      </c>
      <c r="I498" s="121">
        <v>5.51</v>
      </c>
      <c r="J498" s="121">
        <v>0</v>
      </c>
      <c r="K498" s="121">
        <v>0</v>
      </c>
      <c r="L498" s="121">
        <v>0</v>
      </c>
      <c r="M498" s="121">
        <v>0</v>
      </c>
      <c r="N498" s="121">
        <v>0</v>
      </c>
      <c r="O498" s="121">
        <v>0</v>
      </c>
      <c r="P498" s="121">
        <v>0</v>
      </c>
      <c r="Q498" s="45">
        <f t="shared" si="44"/>
        <v>5.51</v>
      </c>
      <c r="R498" s="45"/>
      <c r="T498" s="251"/>
    </row>
    <row r="499" spans="1:20" x14ac:dyDescent="0.2">
      <c r="A499" s="139">
        <f t="shared" si="45"/>
        <v>462</v>
      </c>
      <c r="B499" s="42" t="s">
        <v>547</v>
      </c>
      <c r="C499" s="139">
        <v>923</v>
      </c>
      <c r="D499" s="139" t="s">
        <v>159</v>
      </c>
      <c r="E499" s="121">
        <v>0</v>
      </c>
      <c r="F499" s="121">
        <v>0</v>
      </c>
      <c r="G499" s="121">
        <v>890</v>
      </c>
      <c r="H499" s="121">
        <v>0</v>
      </c>
      <c r="I499" s="121">
        <v>680.98</v>
      </c>
      <c r="J499" s="121">
        <v>532.65022999999997</v>
      </c>
      <c r="K499" s="121">
        <v>0</v>
      </c>
      <c r="L499" s="121">
        <v>670.03</v>
      </c>
      <c r="M499" s="121">
        <v>0</v>
      </c>
      <c r="N499" s="121">
        <v>585.91075999999998</v>
      </c>
      <c r="O499" s="121">
        <v>619.09</v>
      </c>
      <c r="P499" s="121">
        <v>307.62</v>
      </c>
      <c r="Q499" s="45">
        <f t="shared" si="44"/>
        <v>4286.2809899999993</v>
      </c>
      <c r="R499" s="45"/>
      <c r="T499" s="251"/>
    </row>
    <row r="500" spans="1:20" x14ac:dyDescent="0.2">
      <c r="A500" s="139">
        <f t="shared" si="45"/>
        <v>463</v>
      </c>
      <c r="B500" s="42" t="s">
        <v>548</v>
      </c>
      <c r="C500" s="139">
        <v>923</v>
      </c>
      <c r="D500" s="139" t="s">
        <v>159</v>
      </c>
      <c r="E500" s="121">
        <v>1042.1500000000001</v>
      </c>
      <c r="F500" s="121">
        <v>0</v>
      </c>
      <c r="G500" s="121">
        <v>365.40337999999997</v>
      </c>
      <c r="H500" s="121">
        <v>30.24</v>
      </c>
      <c r="I500" s="121">
        <v>0</v>
      </c>
      <c r="J500" s="121">
        <v>20.16</v>
      </c>
      <c r="K500" s="121">
        <v>0</v>
      </c>
      <c r="L500" s="121">
        <v>61.92</v>
      </c>
      <c r="M500" s="121">
        <v>0</v>
      </c>
      <c r="N500" s="121">
        <v>88.96</v>
      </c>
      <c r="O500" s="121">
        <v>131.56</v>
      </c>
      <c r="P500" s="121">
        <v>183.04</v>
      </c>
      <c r="Q500" s="45">
        <f t="shared" si="44"/>
        <v>1923.4333800000002</v>
      </c>
      <c r="R500" s="45"/>
      <c r="T500" s="251"/>
    </row>
    <row r="501" spans="1:20" x14ac:dyDescent="0.2">
      <c r="A501" s="139">
        <f t="shared" si="45"/>
        <v>464</v>
      </c>
      <c r="B501" s="42" t="s">
        <v>549</v>
      </c>
      <c r="C501" s="139">
        <v>923</v>
      </c>
      <c r="D501" s="139" t="s">
        <v>159</v>
      </c>
      <c r="E501" s="121">
        <v>0</v>
      </c>
      <c r="F501" s="121">
        <v>0</v>
      </c>
      <c r="G501" s="121">
        <v>0</v>
      </c>
      <c r="H501" s="121">
        <v>11.309999999999999</v>
      </c>
      <c r="I501" s="121">
        <v>0</v>
      </c>
      <c r="J501" s="121">
        <v>0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1">
        <v>0</v>
      </c>
      <c r="Q501" s="45">
        <f t="shared" si="44"/>
        <v>11.309999999999999</v>
      </c>
      <c r="R501" s="45"/>
      <c r="T501" s="251"/>
    </row>
    <row r="502" spans="1:20" x14ac:dyDescent="0.2">
      <c r="A502" s="139">
        <f t="shared" si="45"/>
        <v>465</v>
      </c>
      <c r="B502" s="42" t="s">
        <v>550</v>
      </c>
      <c r="C502" s="139">
        <v>923</v>
      </c>
      <c r="D502" s="139" t="s">
        <v>159</v>
      </c>
      <c r="E502" s="121">
        <v>0</v>
      </c>
      <c r="F502" s="121">
        <v>0</v>
      </c>
      <c r="G502" s="121">
        <v>0</v>
      </c>
      <c r="H502" s="121">
        <v>0</v>
      </c>
      <c r="I502" s="121">
        <v>0</v>
      </c>
      <c r="J502" s="121">
        <v>133.6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1">
        <v>0</v>
      </c>
      <c r="Q502" s="45">
        <f t="shared" si="44"/>
        <v>133.6</v>
      </c>
      <c r="R502" s="45"/>
      <c r="T502" s="251"/>
    </row>
    <row r="503" spans="1:20" x14ac:dyDescent="0.2">
      <c r="A503" s="139">
        <f t="shared" si="45"/>
        <v>466</v>
      </c>
      <c r="B503" s="42" t="s">
        <v>867</v>
      </c>
      <c r="C503" s="139">
        <v>923</v>
      </c>
      <c r="D503" s="139" t="s">
        <v>159</v>
      </c>
      <c r="E503" s="121">
        <v>371.03</v>
      </c>
      <c r="F503" s="121">
        <v>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0</v>
      </c>
      <c r="Q503" s="45">
        <f t="shared" si="44"/>
        <v>371.03</v>
      </c>
      <c r="R503" s="45"/>
      <c r="T503" s="251"/>
    </row>
    <row r="504" spans="1:20" x14ac:dyDescent="0.2">
      <c r="A504" s="139">
        <f t="shared" si="45"/>
        <v>467</v>
      </c>
      <c r="B504" s="42" t="s">
        <v>868</v>
      </c>
      <c r="C504" s="139">
        <v>923</v>
      </c>
      <c r="D504" s="139" t="s">
        <v>159</v>
      </c>
      <c r="E504" s="121">
        <v>198.04</v>
      </c>
      <c r="F504" s="121">
        <v>47.27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1">
        <v>0</v>
      </c>
      <c r="Q504" s="45">
        <f t="shared" si="44"/>
        <v>245.31</v>
      </c>
      <c r="R504" s="45"/>
      <c r="T504" s="251"/>
    </row>
    <row r="505" spans="1:20" x14ac:dyDescent="0.2">
      <c r="A505" s="139">
        <f t="shared" si="45"/>
        <v>468</v>
      </c>
      <c r="B505" s="42" t="s">
        <v>551</v>
      </c>
      <c r="C505" s="139">
        <v>923</v>
      </c>
      <c r="D505" s="139" t="s">
        <v>159</v>
      </c>
      <c r="E505" s="121">
        <v>0</v>
      </c>
      <c r="F505" s="121">
        <v>0</v>
      </c>
      <c r="G505" s="121">
        <v>0</v>
      </c>
      <c r="H505" s="121">
        <v>334</v>
      </c>
      <c r="I505" s="121">
        <v>0</v>
      </c>
      <c r="J505" s="121">
        <v>0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1">
        <v>0</v>
      </c>
      <c r="Q505" s="45">
        <f t="shared" si="44"/>
        <v>334</v>
      </c>
      <c r="R505" s="45"/>
      <c r="T505" s="251"/>
    </row>
    <row r="506" spans="1:20" x14ac:dyDescent="0.2">
      <c r="A506" s="139">
        <f t="shared" si="45"/>
        <v>469</v>
      </c>
      <c r="B506" s="42" t="s">
        <v>552</v>
      </c>
      <c r="C506" s="139">
        <v>923</v>
      </c>
      <c r="D506" s="139" t="s">
        <v>159</v>
      </c>
      <c r="E506" s="121">
        <v>0</v>
      </c>
      <c r="F506" s="121">
        <v>21.33</v>
      </c>
      <c r="G506" s="121">
        <v>10.67</v>
      </c>
      <c r="H506" s="121">
        <v>111.99</v>
      </c>
      <c r="I506" s="121">
        <v>149.32999999999998</v>
      </c>
      <c r="J506" s="121">
        <v>181.32</v>
      </c>
      <c r="K506" s="121">
        <v>80</v>
      </c>
      <c r="L506" s="121">
        <v>58.66</v>
      </c>
      <c r="M506" s="121">
        <v>10.67</v>
      </c>
      <c r="N506" s="121">
        <v>187.52</v>
      </c>
      <c r="O506" s="121">
        <v>0</v>
      </c>
      <c r="P506" s="121">
        <v>0</v>
      </c>
      <c r="Q506" s="45">
        <f t="shared" si="44"/>
        <v>811.4899999999999</v>
      </c>
      <c r="R506" s="45"/>
      <c r="T506" s="251"/>
    </row>
    <row r="507" spans="1:20" x14ac:dyDescent="0.2">
      <c r="A507" s="139">
        <f t="shared" si="45"/>
        <v>470</v>
      </c>
      <c r="B507" s="42" t="s">
        <v>553</v>
      </c>
      <c r="C507" s="139">
        <v>923</v>
      </c>
      <c r="D507" s="139" t="s">
        <v>159</v>
      </c>
      <c r="E507" s="121">
        <v>0</v>
      </c>
      <c r="F507" s="121">
        <v>0</v>
      </c>
      <c r="G507" s="121">
        <v>15.4</v>
      </c>
      <c r="H507" s="121">
        <v>0</v>
      </c>
      <c r="I507" s="121">
        <v>12.557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1">
        <v>0</v>
      </c>
      <c r="Q507" s="45">
        <f t="shared" si="44"/>
        <v>27.957000000000001</v>
      </c>
      <c r="R507" s="45"/>
      <c r="T507" s="251"/>
    </row>
    <row r="508" spans="1:20" x14ac:dyDescent="0.2">
      <c r="A508" s="139">
        <f t="shared" si="45"/>
        <v>471</v>
      </c>
      <c r="B508" s="42" t="s">
        <v>554</v>
      </c>
      <c r="C508" s="139">
        <v>923</v>
      </c>
      <c r="D508" s="139" t="s">
        <v>159</v>
      </c>
      <c r="E508" s="121">
        <v>13.28402</v>
      </c>
      <c r="F508" s="121">
        <v>13.427099999999999</v>
      </c>
      <c r="G508" s="121">
        <v>0</v>
      </c>
      <c r="H508" s="121">
        <v>26.149050000000003</v>
      </c>
      <c r="I508" s="121">
        <v>12.99356</v>
      </c>
      <c r="J508" s="121">
        <v>13.13</v>
      </c>
      <c r="K508" s="121">
        <v>13.43</v>
      </c>
      <c r="L508" s="121">
        <v>13.12274</v>
      </c>
      <c r="M508" s="121">
        <v>13.53</v>
      </c>
      <c r="N508" s="121">
        <v>14.42</v>
      </c>
      <c r="O508" s="121">
        <v>14.82128</v>
      </c>
      <c r="P508" s="121">
        <v>14.93458</v>
      </c>
      <c r="Q508" s="45">
        <f t="shared" si="44"/>
        <v>163.24232999999998</v>
      </c>
      <c r="R508" s="45"/>
      <c r="T508" s="251"/>
    </row>
    <row r="509" spans="1:20" x14ac:dyDescent="0.2">
      <c r="A509" s="139">
        <f t="shared" si="45"/>
        <v>472</v>
      </c>
      <c r="B509" s="42" t="s">
        <v>302</v>
      </c>
      <c r="C509" s="139">
        <v>923</v>
      </c>
      <c r="D509" s="139" t="s">
        <v>159</v>
      </c>
      <c r="E509" s="121">
        <v>0</v>
      </c>
      <c r="F509" s="121">
        <v>0</v>
      </c>
      <c r="G509" s="121">
        <v>0</v>
      </c>
      <c r="H509" s="121">
        <v>0</v>
      </c>
      <c r="I509" s="121">
        <v>24.67</v>
      </c>
      <c r="J509" s="121">
        <v>287.79000000000002</v>
      </c>
      <c r="K509" s="121">
        <v>0</v>
      </c>
      <c r="L509" s="121">
        <v>0</v>
      </c>
      <c r="M509" s="121">
        <v>59.15</v>
      </c>
      <c r="N509" s="121">
        <v>0</v>
      </c>
      <c r="O509" s="121">
        <v>0</v>
      </c>
      <c r="P509" s="121">
        <v>13206.39999</v>
      </c>
      <c r="Q509" s="45">
        <f t="shared" si="44"/>
        <v>13578.00999</v>
      </c>
      <c r="R509" s="45"/>
      <c r="T509" s="251"/>
    </row>
    <row r="510" spans="1:20" x14ac:dyDescent="0.2">
      <c r="A510" s="139">
        <f t="shared" si="45"/>
        <v>473</v>
      </c>
      <c r="B510" s="42" t="s">
        <v>303</v>
      </c>
      <c r="C510" s="139">
        <v>923</v>
      </c>
      <c r="D510" s="139" t="s">
        <v>159</v>
      </c>
      <c r="E510" s="121">
        <v>0</v>
      </c>
      <c r="F510" s="121">
        <v>0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151.49</v>
      </c>
      <c r="M510" s="121">
        <v>889.46</v>
      </c>
      <c r="N510" s="121">
        <v>52.5</v>
      </c>
      <c r="O510" s="121">
        <v>603.65</v>
      </c>
      <c r="P510" s="121">
        <v>0</v>
      </c>
      <c r="Q510" s="45">
        <f t="shared" si="44"/>
        <v>1697.1</v>
      </c>
      <c r="R510" s="45"/>
      <c r="T510" s="251"/>
    </row>
    <row r="511" spans="1:20" x14ac:dyDescent="0.2">
      <c r="A511" s="139">
        <f t="shared" si="45"/>
        <v>474</v>
      </c>
      <c r="B511" s="42" t="s">
        <v>555</v>
      </c>
      <c r="C511" s="139">
        <v>923</v>
      </c>
      <c r="D511" s="139" t="s">
        <v>159</v>
      </c>
      <c r="E511" s="121">
        <v>0</v>
      </c>
      <c r="F511" s="121">
        <v>0</v>
      </c>
      <c r="G511" s="121">
        <v>0</v>
      </c>
      <c r="H511" s="121">
        <v>0</v>
      </c>
      <c r="I511" s="121">
        <v>63.51</v>
      </c>
      <c r="J511" s="121">
        <v>122.75</v>
      </c>
      <c r="K511" s="121">
        <v>407.96</v>
      </c>
      <c r="L511" s="121">
        <v>0</v>
      </c>
      <c r="M511" s="121">
        <v>151.25</v>
      </c>
      <c r="N511" s="121">
        <v>0</v>
      </c>
      <c r="O511" s="121">
        <v>0</v>
      </c>
      <c r="P511" s="121">
        <v>0</v>
      </c>
      <c r="Q511" s="45">
        <f t="shared" si="44"/>
        <v>745.47</v>
      </c>
      <c r="R511" s="45"/>
      <c r="T511" s="251"/>
    </row>
    <row r="512" spans="1:20" x14ac:dyDescent="0.2">
      <c r="A512" s="139">
        <f t="shared" si="45"/>
        <v>475</v>
      </c>
      <c r="B512" s="42" t="s">
        <v>869</v>
      </c>
      <c r="C512" s="139">
        <v>923</v>
      </c>
      <c r="D512" s="139" t="s">
        <v>159</v>
      </c>
      <c r="E512" s="121">
        <v>0</v>
      </c>
      <c r="F512" s="121">
        <v>170.19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1">
        <v>0</v>
      </c>
      <c r="Q512" s="45">
        <f t="shared" si="44"/>
        <v>170.19</v>
      </c>
      <c r="R512" s="45"/>
      <c r="T512" s="251"/>
    </row>
    <row r="513" spans="1:20" x14ac:dyDescent="0.2">
      <c r="A513" s="139">
        <f t="shared" si="45"/>
        <v>476</v>
      </c>
      <c r="B513" s="42" t="s">
        <v>870</v>
      </c>
      <c r="C513" s="139">
        <v>923</v>
      </c>
      <c r="D513" s="139" t="s">
        <v>159</v>
      </c>
      <c r="E513" s="121">
        <v>118.08</v>
      </c>
      <c r="F513" s="121">
        <v>0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121">
        <v>0</v>
      </c>
      <c r="Q513" s="45">
        <f t="shared" si="44"/>
        <v>118.08</v>
      </c>
      <c r="R513" s="45"/>
      <c r="T513" s="251"/>
    </row>
    <row r="514" spans="1:20" x14ac:dyDescent="0.2">
      <c r="A514" s="139">
        <f t="shared" si="45"/>
        <v>477</v>
      </c>
      <c r="B514" s="42" t="s">
        <v>556</v>
      </c>
      <c r="C514" s="139">
        <v>923</v>
      </c>
      <c r="D514" s="139" t="s">
        <v>159</v>
      </c>
      <c r="E514" s="121">
        <v>0</v>
      </c>
      <c r="F514" s="121">
        <v>0</v>
      </c>
      <c r="G514" s="121">
        <v>0</v>
      </c>
      <c r="H514" s="121">
        <v>0</v>
      </c>
      <c r="I514" s="121">
        <v>0</v>
      </c>
      <c r="J514" s="121">
        <v>0</v>
      </c>
      <c r="K514" s="121">
        <v>0</v>
      </c>
      <c r="L514" s="121">
        <v>513</v>
      </c>
      <c r="M514" s="121">
        <v>0</v>
      </c>
      <c r="N514" s="121">
        <v>0</v>
      </c>
      <c r="O514" s="121">
        <v>0</v>
      </c>
      <c r="P514" s="121">
        <v>0</v>
      </c>
      <c r="Q514" s="45">
        <f t="shared" si="44"/>
        <v>513</v>
      </c>
      <c r="R514" s="45"/>
      <c r="T514" s="251"/>
    </row>
    <row r="515" spans="1:20" x14ac:dyDescent="0.2">
      <c r="A515" s="139">
        <f t="shared" si="45"/>
        <v>478</v>
      </c>
      <c r="B515" s="42" t="s">
        <v>871</v>
      </c>
      <c r="C515" s="139">
        <v>923</v>
      </c>
      <c r="D515" s="139" t="s">
        <v>159</v>
      </c>
      <c r="E515" s="121">
        <v>674.37</v>
      </c>
      <c r="F515" s="121">
        <v>0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1">
        <v>0</v>
      </c>
      <c r="Q515" s="45">
        <f t="shared" si="44"/>
        <v>674.37</v>
      </c>
      <c r="R515" s="45"/>
      <c r="T515" s="251"/>
    </row>
    <row r="516" spans="1:20" x14ac:dyDescent="0.2">
      <c r="A516" s="139">
        <f t="shared" si="45"/>
        <v>479</v>
      </c>
      <c r="B516" s="42" t="s">
        <v>208</v>
      </c>
      <c r="C516" s="139">
        <v>923</v>
      </c>
      <c r="D516" s="139" t="s">
        <v>159</v>
      </c>
      <c r="E516" s="121">
        <v>12.59</v>
      </c>
      <c r="F516" s="121">
        <v>0</v>
      </c>
      <c r="G516" s="121">
        <v>186.28</v>
      </c>
      <c r="H516" s="121">
        <v>17.149999999999999</v>
      </c>
      <c r="I516" s="121">
        <v>17.149999999999999</v>
      </c>
      <c r="J516" s="121">
        <v>51.15</v>
      </c>
      <c r="K516" s="121">
        <v>17.149999999999999</v>
      </c>
      <c r="L516" s="121">
        <v>157.54</v>
      </c>
      <c r="M516" s="121">
        <v>93.8</v>
      </c>
      <c r="N516" s="121">
        <v>109.15999999999963</v>
      </c>
      <c r="O516" s="121">
        <v>-3933.76</v>
      </c>
      <c r="P516" s="121">
        <v>163.42000000000002</v>
      </c>
      <c r="Q516" s="45">
        <f t="shared" si="44"/>
        <v>-3108.3700000000008</v>
      </c>
      <c r="R516" s="45"/>
      <c r="T516" s="251"/>
    </row>
    <row r="517" spans="1:20" x14ac:dyDescent="0.2">
      <c r="A517" s="139">
        <f t="shared" si="45"/>
        <v>480</v>
      </c>
      <c r="B517" s="42" t="s">
        <v>872</v>
      </c>
      <c r="C517" s="139">
        <v>923</v>
      </c>
      <c r="D517" s="139" t="s">
        <v>159</v>
      </c>
      <c r="E517" s="121">
        <v>0</v>
      </c>
      <c r="F517" s="121">
        <v>2338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0</v>
      </c>
      <c r="Q517" s="45">
        <f t="shared" si="44"/>
        <v>2338</v>
      </c>
      <c r="R517" s="45"/>
      <c r="T517" s="251"/>
    </row>
    <row r="518" spans="1:20" x14ac:dyDescent="0.2">
      <c r="A518" s="139">
        <f t="shared" si="45"/>
        <v>481</v>
      </c>
      <c r="B518" s="42" t="s">
        <v>873</v>
      </c>
      <c r="C518" s="139">
        <v>923</v>
      </c>
      <c r="D518" s="139" t="s">
        <v>159</v>
      </c>
      <c r="E518" s="121">
        <v>0</v>
      </c>
      <c r="F518" s="121">
        <v>0</v>
      </c>
      <c r="G518" s="121">
        <v>5473.15</v>
      </c>
      <c r="H518" s="121">
        <v>0</v>
      </c>
      <c r="I518" s="121">
        <v>0</v>
      </c>
      <c r="J518" s="121">
        <v>0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1">
        <v>0</v>
      </c>
      <c r="Q518" s="45">
        <f t="shared" si="44"/>
        <v>5473.15</v>
      </c>
      <c r="R518" s="45"/>
      <c r="T518" s="251"/>
    </row>
    <row r="519" spans="1:20" x14ac:dyDescent="0.2">
      <c r="A519" s="139">
        <f t="shared" si="45"/>
        <v>482</v>
      </c>
      <c r="B519" s="42" t="s">
        <v>557</v>
      </c>
      <c r="C519" s="139">
        <v>923</v>
      </c>
      <c r="D519" s="139" t="s">
        <v>159</v>
      </c>
      <c r="E519" s="121">
        <v>14.75</v>
      </c>
      <c r="F519" s="121">
        <v>18.98</v>
      </c>
      <c r="G519" s="121">
        <v>0</v>
      </c>
      <c r="H519" s="121">
        <v>857.53001000000006</v>
      </c>
      <c r="I519" s="121">
        <v>728.79000999999994</v>
      </c>
      <c r="J519" s="121">
        <v>592.04999999999995</v>
      </c>
      <c r="K519" s="121">
        <v>721.37001999999995</v>
      </c>
      <c r="L519" s="121">
        <v>1013.78002</v>
      </c>
      <c r="M519" s="121">
        <v>231.34998999999999</v>
      </c>
      <c r="N519" s="121">
        <v>1534.4999699999998</v>
      </c>
      <c r="O519" s="121">
        <v>586.45000000000005</v>
      </c>
      <c r="P519" s="121">
        <v>504.72999999999996</v>
      </c>
      <c r="Q519" s="45">
        <f t="shared" si="44"/>
        <v>6804.2800199999992</v>
      </c>
      <c r="R519" s="45"/>
      <c r="T519" s="251"/>
    </row>
    <row r="520" spans="1:20" x14ac:dyDescent="0.2">
      <c r="A520" s="139">
        <f t="shared" si="45"/>
        <v>483</v>
      </c>
      <c r="B520" s="42" t="s">
        <v>874</v>
      </c>
      <c r="C520" s="139">
        <v>923</v>
      </c>
      <c r="D520" s="139" t="s">
        <v>159</v>
      </c>
      <c r="E520" s="121">
        <v>0</v>
      </c>
      <c r="F520" s="121">
        <v>619.32000000000005</v>
      </c>
      <c r="G520" s="121">
        <v>0</v>
      </c>
      <c r="H520" s="121">
        <v>0</v>
      </c>
      <c r="I520" s="121">
        <v>0</v>
      </c>
      <c r="J520" s="121"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1">
        <v>0</v>
      </c>
      <c r="Q520" s="45">
        <f t="shared" ref="Q520:Q530" si="46">SUM(E520:P520)</f>
        <v>619.32000000000005</v>
      </c>
      <c r="R520" s="45"/>
      <c r="T520" s="251"/>
    </row>
    <row r="521" spans="1:20" x14ac:dyDescent="0.2">
      <c r="A521" s="139">
        <f t="shared" si="45"/>
        <v>484</v>
      </c>
      <c r="B521" s="42" t="s">
        <v>558</v>
      </c>
      <c r="C521" s="139">
        <v>923</v>
      </c>
      <c r="D521" s="139" t="s">
        <v>159</v>
      </c>
      <c r="E521" s="121">
        <v>29.87068</v>
      </c>
      <c r="F521" s="121">
        <v>28.850460000000002</v>
      </c>
      <c r="G521" s="121">
        <v>28.81401</v>
      </c>
      <c r="H521" s="121">
        <v>29.213509999999999</v>
      </c>
      <c r="I521" s="121">
        <v>33.527090000000001</v>
      </c>
      <c r="J521" s="121">
        <v>29.19</v>
      </c>
      <c r="K521" s="121">
        <v>28.994450000000001</v>
      </c>
      <c r="L521" s="121">
        <v>28.803190000000001</v>
      </c>
      <c r="M521" s="121">
        <v>0</v>
      </c>
      <c r="N521" s="121">
        <v>63.086840000000002</v>
      </c>
      <c r="O521" s="121">
        <v>27.063600000000001</v>
      </c>
      <c r="P521" s="121">
        <v>27.037369999999999</v>
      </c>
      <c r="Q521" s="45">
        <f t="shared" si="46"/>
        <v>354.45120000000003</v>
      </c>
      <c r="R521" s="45"/>
      <c r="T521" s="251"/>
    </row>
    <row r="522" spans="1:20" x14ac:dyDescent="0.2">
      <c r="A522" s="139">
        <f t="shared" si="45"/>
        <v>485</v>
      </c>
      <c r="B522" s="42" t="s">
        <v>559</v>
      </c>
      <c r="C522" s="139">
        <v>923</v>
      </c>
      <c r="D522" s="139" t="s">
        <v>159</v>
      </c>
      <c r="E522" s="121">
        <v>3640.22165</v>
      </c>
      <c r="F522" s="121">
        <v>2305.3277399999997</v>
      </c>
      <c r="G522" s="121">
        <v>5003.5124100000003</v>
      </c>
      <c r="H522" s="121">
        <v>2469.33844</v>
      </c>
      <c r="I522" s="121">
        <v>5053.0281799999993</v>
      </c>
      <c r="J522" s="121">
        <v>3643.6875300000006</v>
      </c>
      <c r="K522" s="121">
        <v>4415.5541000000003</v>
      </c>
      <c r="L522" s="121">
        <v>3914.1963900000001</v>
      </c>
      <c r="M522" s="121">
        <v>3611.2917500000003</v>
      </c>
      <c r="N522" s="121">
        <v>8523.7749199999998</v>
      </c>
      <c r="O522" s="121">
        <v>7165.7434899999998</v>
      </c>
      <c r="P522" s="121">
        <v>5227.8333500000008</v>
      </c>
      <c r="Q522" s="45">
        <f t="shared" si="46"/>
        <v>54973.50995</v>
      </c>
      <c r="R522" s="45"/>
      <c r="T522" s="251"/>
    </row>
    <row r="523" spans="1:20" x14ac:dyDescent="0.2">
      <c r="A523" s="139">
        <f t="shared" si="45"/>
        <v>486</v>
      </c>
      <c r="B523" s="42" t="s">
        <v>560</v>
      </c>
      <c r="C523" s="139">
        <v>923</v>
      </c>
      <c r="D523" s="139" t="s">
        <v>159</v>
      </c>
      <c r="E523" s="121">
        <v>0</v>
      </c>
      <c r="F523" s="121">
        <v>0</v>
      </c>
      <c r="G523" s="121">
        <v>0</v>
      </c>
      <c r="H523" s="121">
        <v>1701.93</v>
      </c>
      <c r="I523" s="121">
        <v>0</v>
      </c>
      <c r="J523" s="121">
        <v>1408.99</v>
      </c>
      <c r="K523" s="121">
        <v>0</v>
      </c>
      <c r="L523" s="121">
        <v>0</v>
      </c>
      <c r="M523" s="121">
        <v>-567.22</v>
      </c>
      <c r="N523" s="121">
        <v>0</v>
      </c>
      <c r="O523" s="121">
        <v>0</v>
      </c>
      <c r="P523" s="121">
        <v>0</v>
      </c>
      <c r="Q523" s="45">
        <f t="shared" si="46"/>
        <v>2543.6999999999998</v>
      </c>
      <c r="R523" s="45"/>
      <c r="T523" s="251"/>
    </row>
    <row r="524" spans="1:20" x14ac:dyDescent="0.2">
      <c r="A524" s="139">
        <f t="shared" si="45"/>
        <v>487</v>
      </c>
      <c r="B524" s="42" t="s">
        <v>346</v>
      </c>
      <c r="C524" s="139">
        <v>923</v>
      </c>
      <c r="D524" s="139" t="s">
        <v>159</v>
      </c>
      <c r="E524" s="121">
        <v>0</v>
      </c>
      <c r="F524" s="121">
        <v>0</v>
      </c>
      <c r="G524" s="121">
        <v>1012.79</v>
      </c>
      <c r="H524" s="121">
        <v>0</v>
      </c>
      <c r="I524" s="121">
        <v>0</v>
      </c>
      <c r="J524" s="121">
        <v>73.75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1">
        <v>0</v>
      </c>
      <c r="Q524" s="45">
        <f t="shared" si="46"/>
        <v>1086.54</v>
      </c>
      <c r="R524" s="45"/>
      <c r="T524" s="251"/>
    </row>
    <row r="525" spans="1:20" x14ac:dyDescent="0.2">
      <c r="A525" s="139">
        <f t="shared" ref="A525:A540" si="47">A524+1</f>
        <v>488</v>
      </c>
      <c r="B525" s="42" t="s">
        <v>195</v>
      </c>
      <c r="C525" s="139">
        <v>923</v>
      </c>
      <c r="D525" s="139" t="s">
        <v>159</v>
      </c>
      <c r="E525" s="121">
        <v>0</v>
      </c>
      <c r="F525" s="121">
        <v>0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232.53</v>
      </c>
      <c r="O525" s="121">
        <v>0</v>
      </c>
      <c r="P525" s="121">
        <v>0</v>
      </c>
      <c r="Q525" s="45">
        <f t="shared" si="46"/>
        <v>232.53</v>
      </c>
      <c r="R525" s="45"/>
      <c r="T525" s="251"/>
    </row>
    <row r="526" spans="1:20" x14ac:dyDescent="0.2">
      <c r="A526" s="139">
        <f t="shared" si="47"/>
        <v>489</v>
      </c>
      <c r="B526" s="42" t="s">
        <v>218</v>
      </c>
      <c r="C526" s="139">
        <v>923</v>
      </c>
      <c r="D526" s="139" t="s">
        <v>159</v>
      </c>
      <c r="E526" s="121">
        <v>0</v>
      </c>
      <c r="F526" s="121">
        <v>0</v>
      </c>
      <c r="G526" s="121">
        <v>0</v>
      </c>
      <c r="H526" s="121">
        <v>13.55</v>
      </c>
      <c r="I526" s="121">
        <v>0</v>
      </c>
      <c r="J526" s="121">
        <v>0</v>
      </c>
      <c r="K526" s="121">
        <v>0</v>
      </c>
      <c r="L526" s="121">
        <v>67.27</v>
      </c>
      <c r="M526" s="121">
        <v>56.28</v>
      </c>
      <c r="N526" s="121">
        <v>63.95</v>
      </c>
      <c r="O526" s="121">
        <v>0</v>
      </c>
      <c r="P526" s="121">
        <v>0</v>
      </c>
      <c r="Q526" s="45">
        <f t="shared" si="46"/>
        <v>201.05</v>
      </c>
      <c r="R526" s="45"/>
      <c r="T526" s="251"/>
    </row>
    <row r="527" spans="1:20" x14ac:dyDescent="0.2">
      <c r="A527" s="139">
        <f t="shared" si="47"/>
        <v>490</v>
      </c>
      <c r="B527" s="42" t="s">
        <v>561</v>
      </c>
      <c r="C527" s="139">
        <v>923</v>
      </c>
      <c r="D527" s="139" t="s">
        <v>159</v>
      </c>
      <c r="E527" s="121">
        <v>0</v>
      </c>
      <c r="F527" s="121">
        <v>0</v>
      </c>
      <c r="G527" s="121">
        <v>0</v>
      </c>
      <c r="H527" s="121">
        <v>3435.08</v>
      </c>
      <c r="I527" s="121">
        <v>0</v>
      </c>
      <c r="J527" s="121">
        <v>2183.08</v>
      </c>
      <c r="K527" s="121">
        <v>0</v>
      </c>
      <c r="L527" s="121">
        <v>0</v>
      </c>
      <c r="M527" s="121">
        <v>0</v>
      </c>
      <c r="N527" s="121">
        <v>813.70999999999992</v>
      </c>
      <c r="O527" s="121">
        <v>0</v>
      </c>
      <c r="P527" s="121">
        <v>0</v>
      </c>
      <c r="Q527" s="45">
        <f t="shared" si="46"/>
        <v>6431.87</v>
      </c>
      <c r="R527" s="45"/>
      <c r="T527" s="251"/>
    </row>
    <row r="528" spans="1:20" x14ac:dyDescent="0.2">
      <c r="A528" s="139">
        <f t="shared" si="47"/>
        <v>491</v>
      </c>
      <c r="B528" s="42" t="s">
        <v>875</v>
      </c>
      <c r="C528" s="139">
        <v>923</v>
      </c>
      <c r="D528" s="139" t="s">
        <v>159</v>
      </c>
      <c r="E528" s="121">
        <v>0</v>
      </c>
      <c r="F528" s="121">
        <v>0</v>
      </c>
      <c r="G528" s="121">
        <v>588.05000000000007</v>
      </c>
      <c r="H528" s="121">
        <v>0</v>
      </c>
      <c r="I528" s="121">
        <v>0</v>
      </c>
      <c r="J528" s="121">
        <v>0</v>
      </c>
      <c r="K528" s="121">
        <v>0</v>
      </c>
      <c r="L528" s="121">
        <v>510.68</v>
      </c>
      <c r="M528" s="121">
        <v>575.87</v>
      </c>
      <c r="N528" s="121">
        <v>0</v>
      </c>
      <c r="O528" s="121">
        <v>676.97</v>
      </c>
      <c r="P528" s="121">
        <v>0</v>
      </c>
      <c r="Q528" s="45">
        <f t="shared" si="46"/>
        <v>2351.5699999999997</v>
      </c>
      <c r="R528" s="45"/>
      <c r="T528" s="251"/>
    </row>
    <row r="529" spans="1:20" x14ac:dyDescent="0.2">
      <c r="A529" s="139">
        <f t="shared" si="47"/>
        <v>492</v>
      </c>
      <c r="B529" s="42" t="s">
        <v>562</v>
      </c>
      <c r="C529" s="139">
        <v>923</v>
      </c>
      <c r="D529" s="139" t="s">
        <v>159</v>
      </c>
      <c r="E529" s="121">
        <v>0</v>
      </c>
      <c r="F529" s="121">
        <v>0</v>
      </c>
      <c r="G529" s="121">
        <v>0</v>
      </c>
      <c r="H529" s="121">
        <v>0</v>
      </c>
      <c r="I529" s="121">
        <v>0</v>
      </c>
      <c r="J529" s="121"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369.69643000000002</v>
      </c>
      <c r="Q529" s="45">
        <f t="shared" si="46"/>
        <v>369.69643000000002</v>
      </c>
      <c r="R529" s="45"/>
      <c r="T529" s="251"/>
    </row>
    <row r="530" spans="1:20" x14ac:dyDescent="0.2">
      <c r="A530" s="139">
        <f t="shared" si="47"/>
        <v>493</v>
      </c>
      <c r="B530" s="144" t="s">
        <v>180</v>
      </c>
      <c r="C530" s="139">
        <v>923</v>
      </c>
      <c r="D530" s="139" t="s">
        <v>159</v>
      </c>
      <c r="E530" s="121">
        <f>E707</f>
        <v>0</v>
      </c>
      <c r="F530" s="121">
        <f t="shared" ref="F530:P530" si="48">F707</f>
        <v>0</v>
      </c>
      <c r="G530" s="121">
        <f t="shared" si="48"/>
        <v>0</v>
      </c>
      <c r="H530" s="121">
        <f t="shared" si="48"/>
        <v>52.773339999999997</v>
      </c>
      <c r="I530" s="121">
        <f t="shared" si="48"/>
        <v>0</v>
      </c>
      <c r="J530" s="121">
        <f t="shared" si="48"/>
        <v>0</v>
      </c>
      <c r="K530" s="121">
        <f t="shared" si="48"/>
        <v>0</v>
      </c>
      <c r="L530" s="121">
        <f t="shared" si="48"/>
        <v>176.76</v>
      </c>
      <c r="M530" s="121">
        <f t="shared" si="48"/>
        <v>149</v>
      </c>
      <c r="N530" s="121">
        <f t="shared" si="48"/>
        <v>0</v>
      </c>
      <c r="O530" s="121">
        <f t="shared" si="48"/>
        <v>0</v>
      </c>
      <c r="P530" s="121">
        <f t="shared" si="48"/>
        <v>0</v>
      </c>
      <c r="Q530" s="45">
        <f t="shared" si="46"/>
        <v>378.53333999999995</v>
      </c>
      <c r="R530" s="45"/>
      <c r="T530" s="251"/>
    </row>
    <row r="531" spans="1:20" x14ac:dyDescent="0.2">
      <c r="A531" s="139">
        <f t="shared" si="47"/>
        <v>494</v>
      </c>
      <c r="B531" s="42" t="s">
        <v>305</v>
      </c>
      <c r="C531" s="139">
        <v>923</v>
      </c>
      <c r="D531" s="139" t="s">
        <v>159</v>
      </c>
      <c r="E531" s="121">
        <v>589.50002000000006</v>
      </c>
      <c r="F531" s="121">
        <v>0</v>
      </c>
      <c r="G531" s="121">
        <v>0</v>
      </c>
      <c r="H531" s="121">
        <v>0</v>
      </c>
      <c r="I531" s="121">
        <v>0</v>
      </c>
      <c r="J531" s="121">
        <v>382.81997000000001</v>
      </c>
      <c r="K531" s="121">
        <v>168.50001</v>
      </c>
      <c r="L531" s="121">
        <v>0</v>
      </c>
      <c r="M531" s="121">
        <v>387.60001</v>
      </c>
      <c r="N531" s="121">
        <v>311.22000000000003</v>
      </c>
      <c r="O531" s="121">
        <v>0</v>
      </c>
      <c r="P531" s="121">
        <v>614.13996999999995</v>
      </c>
      <c r="Q531" s="45">
        <f t="shared" si="39"/>
        <v>2453.7799800000003</v>
      </c>
      <c r="R531" s="45"/>
      <c r="T531" s="251"/>
    </row>
    <row r="532" spans="1:20" x14ac:dyDescent="0.2">
      <c r="A532" s="139">
        <f t="shared" si="47"/>
        <v>495</v>
      </c>
      <c r="B532" s="42" t="s">
        <v>563</v>
      </c>
      <c r="C532" s="139">
        <v>923</v>
      </c>
      <c r="D532" s="139" t="s">
        <v>159</v>
      </c>
      <c r="E532" s="121">
        <v>0</v>
      </c>
      <c r="F532" s="121">
        <v>0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4601.1262099999994</v>
      </c>
      <c r="M532" s="121">
        <v>0</v>
      </c>
      <c r="N532" s="121">
        <v>5883.0500399999992</v>
      </c>
      <c r="O532" s="121">
        <v>0</v>
      </c>
      <c r="P532" s="121">
        <v>3200.4946800000002</v>
      </c>
      <c r="Q532" s="45">
        <f t="shared" si="39"/>
        <v>13684.670929999998</v>
      </c>
      <c r="R532" s="45"/>
      <c r="T532" s="251"/>
    </row>
    <row r="533" spans="1:20" x14ac:dyDescent="0.2">
      <c r="A533" s="139">
        <f t="shared" si="47"/>
        <v>496</v>
      </c>
      <c r="B533" s="42" t="s">
        <v>306</v>
      </c>
      <c r="C533" s="139">
        <v>923</v>
      </c>
      <c r="D533" s="139" t="s">
        <v>159</v>
      </c>
      <c r="E533" s="121">
        <v>0</v>
      </c>
      <c r="F533" s="121">
        <v>0</v>
      </c>
      <c r="G533" s="121">
        <v>0</v>
      </c>
      <c r="H533" s="121">
        <v>0</v>
      </c>
      <c r="I533" s="121">
        <v>0</v>
      </c>
      <c r="J533" s="121">
        <v>2614.7399999999998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1">
        <v>0</v>
      </c>
      <c r="Q533" s="45">
        <f t="shared" si="39"/>
        <v>2614.7399999999998</v>
      </c>
      <c r="R533" s="45"/>
      <c r="T533" s="251"/>
    </row>
    <row r="534" spans="1:20" x14ac:dyDescent="0.2">
      <c r="A534" s="139">
        <f t="shared" si="47"/>
        <v>497</v>
      </c>
      <c r="B534" s="42" t="s">
        <v>564</v>
      </c>
      <c r="C534" s="139">
        <v>923</v>
      </c>
      <c r="D534" s="139" t="s">
        <v>159</v>
      </c>
      <c r="E534" s="121">
        <v>0</v>
      </c>
      <c r="F534" s="121">
        <v>0</v>
      </c>
      <c r="G534" s="121">
        <v>0</v>
      </c>
      <c r="H534" s="121">
        <v>2587.3800100000003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1">
        <v>0</v>
      </c>
      <c r="Q534" s="45">
        <f t="shared" si="39"/>
        <v>2587.3800100000003</v>
      </c>
      <c r="R534" s="45"/>
      <c r="T534" s="251"/>
    </row>
    <row r="535" spans="1:20" x14ac:dyDescent="0.2">
      <c r="A535" s="139">
        <f t="shared" si="47"/>
        <v>498</v>
      </c>
      <c r="B535" s="42" t="s">
        <v>565</v>
      </c>
      <c r="C535" s="139">
        <v>923</v>
      </c>
      <c r="D535" s="139" t="s">
        <v>159</v>
      </c>
      <c r="E535" s="121">
        <v>0</v>
      </c>
      <c r="F535" s="121">
        <v>0</v>
      </c>
      <c r="G535" s="121">
        <v>0</v>
      </c>
      <c r="H535" s="121">
        <v>5.7399999999999993</v>
      </c>
      <c r="I535" s="121">
        <v>0</v>
      </c>
      <c r="J535" s="121">
        <v>0</v>
      </c>
      <c r="K535" s="121">
        <v>0</v>
      </c>
      <c r="L535" s="121">
        <v>0</v>
      </c>
      <c r="M535" s="121">
        <v>591.83247999999992</v>
      </c>
      <c r="N535" s="121">
        <v>0</v>
      </c>
      <c r="O535" s="121">
        <v>1183.30999</v>
      </c>
      <c r="P535" s="121">
        <v>964.82999999999993</v>
      </c>
      <c r="Q535" s="45">
        <f t="shared" si="39"/>
        <v>2745.7124699999999</v>
      </c>
      <c r="R535" s="45"/>
      <c r="T535" s="251"/>
    </row>
    <row r="536" spans="1:20" x14ac:dyDescent="0.2">
      <c r="A536" s="139">
        <f t="shared" si="47"/>
        <v>499</v>
      </c>
      <c r="B536" s="42" t="s">
        <v>566</v>
      </c>
      <c r="C536" s="139">
        <v>923</v>
      </c>
      <c r="D536" s="139" t="s">
        <v>159</v>
      </c>
      <c r="E536" s="121">
        <v>656</v>
      </c>
      <c r="F536" s="121">
        <v>668</v>
      </c>
      <c r="G536" s="121">
        <v>668</v>
      </c>
      <c r="H536" s="121">
        <v>668</v>
      </c>
      <c r="I536" s="121">
        <v>668</v>
      </c>
      <c r="J536" s="121">
        <v>668</v>
      </c>
      <c r="K536" s="121">
        <v>668</v>
      </c>
      <c r="L536" s="121">
        <v>668</v>
      </c>
      <c r="M536" s="121">
        <v>668</v>
      </c>
      <c r="N536" s="121">
        <v>0</v>
      </c>
      <c r="O536" s="121">
        <v>0</v>
      </c>
      <c r="P536" s="121">
        <v>0</v>
      </c>
      <c r="Q536" s="45">
        <f t="shared" ref="Q536:Q539" si="49">SUM(E536:P536)</f>
        <v>6000</v>
      </c>
      <c r="R536" s="45"/>
      <c r="T536" s="251"/>
    </row>
    <row r="537" spans="1:20" x14ac:dyDescent="0.2">
      <c r="A537" s="139">
        <f t="shared" si="47"/>
        <v>500</v>
      </c>
      <c r="B537" s="42" t="s">
        <v>876</v>
      </c>
      <c r="C537" s="139">
        <v>923</v>
      </c>
      <c r="D537" s="139" t="s">
        <v>159</v>
      </c>
      <c r="E537" s="121">
        <v>172.71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0</v>
      </c>
      <c r="Q537" s="45">
        <f t="shared" si="49"/>
        <v>172.71</v>
      </c>
      <c r="R537" s="45"/>
      <c r="T537" s="251"/>
    </row>
    <row r="538" spans="1:20" x14ac:dyDescent="0.2">
      <c r="A538" s="139">
        <f t="shared" si="47"/>
        <v>501</v>
      </c>
      <c r="B538" s="42" t="s">
        <v>209</v>
      </c>
      <c r="C538" s="139">
        <v>923</v>
      </c>
      <c r="D538" s="139" t="s">
        <v>159</v>
      </c>
      <c r="E538" s="121">
        <v>0</v>
      </c>
      <c r="F538" s="121">
        <v>0</v>
      </c>
      <c r="G538" s="121">
        <v>0</v>
      </c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1">
        <v>-182.51</v>
      </c>
      <c r="Q538" s="45">
        <f t="shared" si="49"/>
        <v>-182.51</v>
      </c>
      <c r="R538" s="45"/>
      <c r="T538" s="251"/>
    </row>
    <row r="539" spans="1:20" x14ac:dyDescent="0.2">
      <c r="A539" s="139">
        <f t="shared" si="47"/>
        <v>502</v>
      </c>
      <c r="B539" s="42" t="s">
        <v>35</v>
      </c>
      <c r="C539" s="139">
        <v>923</v>
      </c>
      <c r="D539" s="139" t="s">
        <v>159</v>
      </c>
      <c r="E539" s="121">
        <v>144103.33000000002</v>
      </c>
      <c r="F539" s="121">
        <v>104172.12999999996</v>
      </c>
      <c r="G539" s="121">
        <v>217157.66999999995</v>
      </c>
      <c r="H539" s="121">
        <v>124315.83000000009</v>
      </c>
      <c r="I539" s="121">
        <v>158547.68</v>
      </c>
      <c r="J539" s="121">
        <v>141127.24000000005</v>
      </c>
      <c r="K539" s="121">
        <v>154894.88999999996</v>
      </c>
      <c r="L539" s="121">
        <v>124127.05000000003</v>
      </c>
      <c r="M539" s="121">
        <v>235647.58999999979</v>
      </c>
      <c r="N539" s="121">
        <v>227450.44999999972</v>
      </c>
      <c r="O539" s="121">
        <v>199540.94000000021</v>
      </c>
      <c r="P539" s="121">
        <v>269444.06999999989</v>
      </c>
      <c r="Q539" s="45">
        <f t="shared" si="49"/>
        <v>2100528.8699999996</v>
      </c>
      <c r="R539" s="45"/>
      <c r="T539" s="251"/>
    </row>
    <row r="540" spans="1:20" ht="10.9" customHeight="1" x14ac:dyDescent="0.2">
      <c r="A540" s="139">
        <f t="shared" si="47"/>
        <v>503</v>
      </c>
      <c r="B540" s="172" t="s">
        <v>105</v>
      </c>
      <c r="E540" s="204">
        <f t="shared" ref="E540:Q540" si="50">SUM(E203:E539)</f>
        <v>287699.02007999999</v>
      </c>
      <c r="F540" s="204">
        <f t="shared" si="50"/>
        <v>190959.77994999994</v>
      </c>
      <c r="G540" s="204">
        <f t="shared" si="50"/>
        <v>312729.18001999997</v>
      </c>
      <c r="H540" s="204">
        <f t="shared" si="50"/>
        <v>268046.25003</v>
      </c>
      <c r="I540" s="204">
        <f t="shared" si="50"/>
        <v>252503.37464999998</v>
      </c>
      <c r="J540" s="204">
        <f t="shared" si="50"/>
        <v>210906.89991000004</v>
      </c>
      <c r="K540" s="204">
        <f t="shared" si="50"/>
        <v>245707.88001999995</v>
      </c>
      <c r="L540" s="204">
        <f t="shared" si="50"/>
        <v>197005.85986000003</v>
      </c>
      <c r="M540" s="204">
        <f t="shared" si="50"/>
        <v>336882.22991999978</v>
      </c>
      <c r="N540" s="204">
        <f t="shared" si="50"/>
        <v>391034.35997999972</v>
      </c>
      <c r="O540" s="204">
        <f t="shared" si="50"/>
        <v>326465.24989000021</v>
      </c>
      <c r="P540" s="204">
        <f t="shared" si="50"/>
        <v>437267.36006999994</v>
      </c>
      <c r="Q540" s="204">
        <f t="shared" si="50"/>
        <v>3457207.4443800002</v>
      </c>
      <c r="R540" s="45"/>
      <c r="T540" s="252"/>
    </row>
    <row r="541" spans="1:20" x14ac:dyDescent="0.2">
      <c r="A541" s="139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45"/>
      <c r="R541" s="45"/>
      <c r="T541" s="251"/>
    </row>
    <row r="542" spans="1:20" x14ac:dyDescent="0.2">
      <c r="A542" s="139"/>
      <c r="B542" s="171" t="s">
        <v>113</v>
      </c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45"/>
      <c r="R542" s="45"/>
      <c r="T542" s="251"/>
    </row>
    <row r="543" spans="1:20" x14ac:dyDescent="0.2">
      <c r="A543" s="139">
        <f>+A540+1</f>
        <v>504</v>
      </c>
      <c r="B543" s="42" t="s">
        <v>231</v>
      </c>
      <c r="C543" s="139">
        <v>925</v>
      </c>
      <c r="D543" s="139" t="s">
        <v>159</v>
      </c>
      <c r="E543" s="121">
        <v>0</v>
      </c>
      <c r="F543" s="121">
        <v>0</v>
      </c>
      <c r="G543" s="121">
        <v>9.8800000000000008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1">
        <v>0</v>
      </c>
      <c r="Q543" s="45">
        <f t="shared" ref="Q543:Q545" si="51">SUM(E543:P543)</f>
        <v>9.8800000000000008</v>
      </c>
      <c r="R543" s="45"/>
      <c r="T543" s="251"/>
    </row>
    <row r="544" spans="1:20" x14ac:dyDescent="0.2">
      <c r="A544" s="139">
        <f>A543+1</f>
        <v>505</v>
      </c>
      <c r="B544" s="42" t="s">
        <v>534</v>
      </c>
      <c r="C544" s="139">
        <v>925</v>
      </c>
      <c r="D544" s="139" t="s">
        <v>159</v>
      </c>
      <c r="E544" s="121">
        <v>0</v>
      </c>
      <c r="F544" s="121">
        <v>0</v>
      </c>
      <c r="G544" s="121">
        <v>0</v>
      </c>
      <c r="H544" s="121">
        <v>0</v>
      </c>
      <c r="I544" s="121">
        <v>0</v>
      </c>
      <c r="J544" s="121">
        <v>59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1">
        <v>0</v>
      </c>
      <c r="Q544" s="45">
        <f t="shared" si="51"/>
        <v>59</v>
      </c>
      <c r="R544" s="45"/>
      <c r="T544" s="251"/>
    </row>
    <row r="545" spans="1:22" x14ac:dyDescent="0.2">
      <c r="A545" s="139">
        <f>A544+1</f>
        <v>506</v>
      </c>
      <c r="B545" s="42" t="s">
        <v>35</v>
      </c>
      <c r="C545" s="139">
        <v>925</v>
      </c>
      <c r="D545" s="139" t="s">
        <v>159</v>
      </c>
      <c r="E545" s="121">
        <v>0</v>
      </c>
      <c r="F545" s="121">
        <v>0</v>
      </c>
      <c r="G545" s="121">
        <v>0</v>
      </c>
      <c r="H545" s="121">
        <v>0</v>
      </c>
      <c r="I545" s="121">
        <v>59.43</v>
      </c>
      <c r="J545" s="121">
        <v>-59</v>
      </c>
      <c r="K545" s="121">
        <v>0</v>
      </c>
      <c r="L545" s="121">
        <v>-2.7755575615628914E-16</v>
      </c>
      <c r="M545" s="121">
        <v>0</v>
      </c>
      <c r="N545" s="121">
        <v>0</v>
      </c>
      <c r="O545" s="121">
        <v>0</v>
      </c>
      <c r="P545" s="121">
        <v>-83.53</v>
      </c>
      <c r="Q545" s="45">
        <f t="shared" si="51"/>
        <v>-83.100000000000009</v>
      </c>
      <c r="R545" s="45"/>
      <c r="T545" s="254"/>
    </row>
    <row r="546" spans="1:22" x14ac:dyDescent="0.2">
      <c r="A546" s="139">
        <f>A545+1</f>
        <v>507</v>
      </c>
      <c r="B546" s="172" t="s">
        <v>114</v>
      </c>
      <c r="E546" s="204">
        <f>SUM(E543:E545)</f>
        <v>0</v>
      </c>
      <c r="F546" s="204">
        <f>SUM(F543:F545)</f>
        <v>0</v>
      </c>
      <c r="G546" s="204">
        <f>SUM(G543:G545)</f>
        <v>9.8800000000000008</v>
      </c>
      <c r="H546" s="204">
        <f t="shared" ref="H546:P546" si="52">SUM(H543:H545)</f>
        <v>0</v>
      </c>
      <c r="I546" s="204">
        <f t="shared" si="52"/>
        <v>59.43</v>
      </c>
      <c r="J546" s="204">
        <f t="shared" si="52"/>
        <v>0</v>
      </c>
      <c r="K546" s="204">
        <f t="shared" si="52"/>
        <v>0</v>
      </c>
      <c r="L546" s="204">
        <f t="shared" si="52"/>
        <v>-2.7755575615628914E-16</v>
      </c>
      <c r="M546" s="204">
        <f t="shared" si="52"/>
        <v>0</v>
      </c>
      <c r="N546" s="204">
        <f t="shared" si="52"/>
        <v>0</v>
      </c>
      <c r="O546" s="204">
        <f t="shared" si="52"/>
        <v>0</v>
      </c>
      <c r="P546" s="204">
        <f t="shared" si="52"/>
        <v>-83.53</v>
      </c>
      <c r="Q546" s="204">
        <f>SUM(Q543:Q545)</f>
        <v>-14.220000000000013</v>
      </c>
      <c r="R546" s="45"/>
      <c r="T546" s="253"/>
    </row>
    <row r="547" spans="1:22" x14ac:dyDescent="0.2">
      <c r="A547" s="139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45"/>
      <c r="R547" s="45"/>
      <c r="T547" s="251"/>
    </row>
    <row r="548" spans="1:22" x14ac:dyDescent="0.2">
      <c r="A548" s="139"/>
      <c r="B548" s="171" t="s">
        <v>634</v>
      </c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45"/>
      <c r="R548" s="45"/>
      <c r="T548" s="251"/>
    </row>
    <row r="549" spans="1:22" x14ac:dyDescent="0.2">
      <c r="A549" s="139">
        <f>+A546+1</f>
        <v>508</v>
      </c>
      <c r="B549" s="42" t="s">
        <v>26</v>
      </c>
      <c r="C549" s="139">
        <v>926</v>
      </c>
      <c r="D549" s="139" t="s">
        <v>159</v>
      </c>
      <c r="E549" s="121">
        <v>-5250.3499999999995</v>
      </c>
      <c r="F549" s="121">
        <v>-5004.8500000000004</v>
      </c>
      <c r="G549" s="121">
        <v>-4513.3500000000004</v>
      </c>
      <c r="H549" s="121">
        <v>-5248.57</v>
      </c>
      <c r="I549" s="121">
        <v>-5152.8700000000008</v>
      </c>
      <c r="J549" s="121">
        <v>-5056.95</v>
      </c>
      <c r="K549" s="121">
        <v>-5541.6299999999992</v>
      </c>
      <c r="L549" s="121">
        <v>-5029.7400000000007</v>
      </c>
      <c r="M549" s="121">
        <v>-5092.7299999999996</v>
      </c>
      <c r="N549" s="121">
        <v>-3850.8100000000004</v>
      </c>
      <c r="O549" s="121">
        <v>-3530.53</v>
      </c>
      <c r="P549" s="121">
        <v>-4194.2399999999989</v>
      </c>
      <c r="Q549" s="45">
        <f t="shared" ref="Q549:Q550" si="53">SUM(E549:P549)</f>
        <v>-57466.62</v>
      </c>
      <c r="R549" s="45"/>
      <c r="T549" s="254"/>
    </row>
    <row r="550" spans="1:22" x14ac:dyDescent="0.2">
      <c r="A550" s="139">
        <f t="shared" ref="A550:A551" si="54">A549+1</f>
        <v>509</v>
      </c>
      <c r="B550" s="42" t="s">
        <v>35</v>
      </c>
      <c r="C550" s="139">
        <v>926</v>
      </c>
      <c r="D550" s="139" t="s">
        <v>159</v>
      </c>
      <c r="E550" s="121">
        <v>8975.77</v>
      </c>
      <c r="F550" s="121">
        <v>8798.42</v>
      </c>
      <c r="G550" s="121">
        <v>7662.7300000000005</v>
      </c>
      <c r="H550" s="121">
        <v>9042.14</v>
      </c>
      <c r="I550" s="121">
        <v>8946.44</v>
      </c>
      <c r="J550" s="121">
        <v>8850.5199999999986</v>
      </c>
      <c r="K550" s="121">
        <v>9335.1999999999989</v>
      </c>
      <c r="L550" s="121">
        <v>8823.3100000000013</v>
      </c>
      <c r="M550" s="121">
        <v>8886.2999999999993</v>
      </c>
      <c r="N550" s="121">
        <v>8162.88</v>
      </c>
      <c r="O550" s="121">
        <v>8109.91</v>
      </c>
      <c r="P550" s="121">
        <v>8773.619999999999</v>
      </c>
      <c r="Q550" s="45">
        <f t="shared" si="53"/>
        <v>104367.24</v>
      </c>
      <c r="R550" s="45"/>
      <c r="T550" s="254"/>
    </row>
    <row r="551" spans="1:22" x14ac:dyDescent="0.2">
      <c r="A551" s="139">
        <f t="shared" si="54"/>
        <v>510</v>
      </c>
      <c r="B551" s="172" t="s">
        <v>635</v>
      </c>
      <c r="E551" s="204">
        <f>SUM(E549:E550)</f>
        <v>3725.420000000001</v>
      </c>
      <c r="F551" s="204">
        <f>SUM(F549:F550)</f>
        <v>3793.5699999999997</v>
      </c>
      <c r="G551" s="204">
        <f>SUM(G549:G550)</f>
        <v>3149.38</v>
      </c>
      <c r="H551" s="204">
        <f t="shared" ref="H551:P551" si="55">SUM(H549:H550)</f>
        <v>3793.5699999999997</v>
      </c>
      <c r="I551" s="204">
        <f t="shared" si="55"/>
        <v>3793.5699999999997</v>
      </c>
      <c r="J551" s="204">
        <f t="shared" si="55"/>
        <v>3793.5699999999988</v>
      </c>
      <c r="K551" s="204">
        <f t="shared" si="55"/>
        <v>3793.5699999999997</v>
      </c>
      <c r="L551" s="204">
        <f t="shared" si="55"/>
        <v>3793.5700000000006</v>
      </c>
      <c r="M551" s="204">
        <f t="shared" si="55"/>
        <v>3793.5699999999997</v>
      </c>
      <c r="N551" s="204">
        <f t="shared" si="55"/>
        <v>4312.07</v>
      </c>
      <c r="O551" s="204">
        <f t="shared" si="55"/>
        <v>4579.3799999999992</v>
      </c>
      <c r="P551" s="204">
        <f t="shared" si="55"/>
        <v>4579.38</v>
      </c>
      <c r="Q551" s="204">
        <f>SUM(Q549:Q550)</f>
        <v>46900.62</v>
      </c>
      <c r="R551" s="45"/>
      <c r="T551" s="253"/>
      <c r="U551" s="47"/>
      <c r="V551" s="47"/>
    </row>
    <row r="552" spans="1:22" x14ac:dyDescent="0.2">
      <c r="A552" s="139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45"/>
      <c r="R552" s="45"/>
      <c r="T552" s="251"/>
      <c r="U552" s="47"/>
      <c r="V552" s="47"/>
    </row>
    <row r="553" spans="1:22" s="3" customFormat="1" x14ac:dyDescent="0.2">
      <c r="A553" s="139"/>
      <c r="B553" s="171" t="s">
        <v>649</v>
      </c>
      <c r="C553" s="139"/>
      <c r="D553" s="139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45"/>
      <c r="R553" s="45"/>
      <c r="S553" s="223"/>
      <c r="T553" s="251"/>
      <c r="U553" s="29"/>
    </row>
    <row r="554" spans="1:22" x14ac:dyDescent="0.2">
      <c r="A554" s="139">
        <f>A551+1</f>
        <v>511</v>
      </c>
      <c r="B554" s="42" t="s">
        <v>567</v>
      </c>
      <c r="C554" s="139">
        <v>930.2</v>
      </c>
      <c r="D554" s="139" t="s">
        <v>159</v>
      </c>
      <c r="E554" s="121">
        <v>0</v>
      </c>
      <c r="F554" s="121">
        <v>0</v>
      </c>
      <c r="G554" s="121">
        <v>0</v>
      </c>
      <c r="H554" s="121">
        <v>525.49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0</v>
      </c>
      <c r="Q554" s="45">
        <f t="shared" ref="Q554:Q563" si="56">SUM(E554:P554)</f>
        <v>525.49</v>
      </c>
      <c r="R554" s="45"/>
      <c r="T554" s="251"/>
    </row>
    <row r="555" spans="1:22" x14ac:dyDescent="0.2">
      <c r="A555" s="139">
        <f>+A554+1</f>
        <v>512</v>
      </c>
      <c r="B555" s="42" t="s">
        <v>877</v>
      </c>
      <c r="C555" s="139">
        <v>930.2</v>
      </c>
      <c r="D555" s="139" t="s">
        <v>159</v>
      </c>
      <c r="E555" s="121">
        <v>0</v>
      </c>
      <c r="F555" s="121">
        <v>0</v>
      </c>
      <c r="G555" s="121">
        <v>273.70999999999998</v>
      </c>
      <c r="H555" s="121">
        <v>0</v>
      </c>
      <c r="I555" s="121">
        <v>0</v>
      </c>
      <c r="J555" s="121"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1">
        <v>0</v>
      </c>
      <c r="Q555" s="45">
        <f t="shared" si="56"/>
        <v>273.70999999999998</v>
      </c>
      <c r="R555" s="45"/>
      <c r="T555" s="251"/>
    </row>
    <row r="556" spans="1:22" x14ac:dyDescent="0.2">
      <c r="A556" s="139">
        <f t="shared" ref="A556:A564" si="57">+A555+1</f>
        <v>513</v>
      </c>
      <c r="B556" s="42" t="s">
        <v>228</v>
      </c>
      <c r="C556" s="139">
        <v>930.2</v>
      </c>
      <c r="D556" s="139" t="s">
        <v>159</v>
      </c>
      <c r="E556" s="121">
        <v>0</v>
      </c>
      <c r="F556" s="121">
        <v>718.89</v>
      </c>
      <c r="G556" s="121">
        <v>0</v>
      </c>
      <c r="H556" s="121">
        <v>0</v>
      </c>
      <c r="I556" s="121">
        <v>0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1">
        <v>0</v>
      </c>
      <c r="Q556" s="45">
        <f t="shared" si="56"/>
        <v>718.89</v>
      </c>
      <c r="R556" s="45"/>
      <c r="T556" s="251"/>
    </row>
    <row r="557" spans="1:22" ht="11.65" customHeight="1" x14ac:dyDescent="0.2">
      <c r="A557" s="139">
        <f t="shared" si="57"/>
        <v>514</v>
      </c>
      <c r="B557" s="42" t="s">
        <v>437</v>
      </c>
      <c r="C557" s="139">
        <v>930.2</v>
      </c>
      <c r="D557" s="139" t="s">
        <v>159</v>
      </c>
      <c r="E557" s="121">
        <v>1922.2400000000002</v>
      </c>
      <c r="F557" s="121">
        <v>0</v>
      </c>
      <c r="G557" s="121">
        <v>536.15</v>
      </c>
      <c r="H557" s="121">
        <v>0</v>
      </c>
      <c r="I557" s="121">
        <v>153.75</v>
      </c>
      <c r="J557" s="121">
        <v>880.09999999999991</v>
      </c>
      <c r="K557" s="121">
        <v>945.85</v>
      </c>
      <c r="L557" s="121">
        <v>457.53000000000003</v>
      </c>
      <c r="M557" s="121">
        <v>246.8</v>
      </c>
      <c r="N557" s="121">
        <v>0</v>
      </c>
      <c r="O557" s="121">
        <v>0</v>
      </c>
      <c r="P557" s="121">
        <v>368.52</v>
      </c>
      <c r="Q557" s="45">
        <f t="shared" si="56"/>
        <v>5510.9400000000005</v>
      </c>
      <c r="R557" s="45"/>
      <c r="T557" s="251"/>
    </row>
    <row r="558" spans="1:22" x14ac:dyDescent="0.2">
      <c r="A558" s="139">
        <f t="shared" si="57"/>
        <v>515</v>
      </c>
      <c r="B558" s="42" t="s">
        <v>819</v>
      </c>
      <c r="C558" s="139">
        <v>930.2</v>
      </c>
      <c r="D558" s="139" t="s">
        <v>159</v>
      </c>
      <c r="E558" s="121">
        <v>0</v>
      </c>
      <c r="F558" s="121">
        <v>825.82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1">
        <v>0</v>
      </c>
      <c r="Q558" s="45">
        <f t="shared" si="56"/>
        <v>825.82</v>
      </c>
      <c r="R558" s="45"/>
      <c r="T558" s="251"/>
    </row>
    <row r="559" spans="1:22" x14ac:dyDescent="0.2">
      <c r="A559" s="139">
        <f t="shared" si="57"/>
        <v>516</v>
      </c>
      <c r="B559" s="42" t="s">
        <v>568</v>
      </c>
      <c r="C559" s="139">
        <v>930.2</v>
      </c>
      <c r="D559" s="139" t="s">
        <v>159</v>
      </c>
      <c r="E559" s="121">
        <v>0</v>
      </c>
      <c r="F559" s="121">
        <v>0</v>
      </c>
      <c r="G559" s="121">
        <v>0</v>
      </c>
      <c r="H559" s="121">
        <v>496.42</v>
      </c>
      <c r="I559" s="121">
        <v>168.71</v>
      </c>
      <c r="J559" s="121">
        <v>167.51999999999998</v>
      </c>
      <c r="K559" s="121">
        <v>48.629999999999995</v>
      </c>
      <c r="L559" s="121">
        <v>170.05</v>
      </c>
      <c r="M559" s="121">
        <v>166.25001000000003</v>
      </c>
      <c r="N559" s="121">
        <v>342.13001999999994</v>
      </c>
      <c r="O559" s="121">
        <v>39.540009999999995</v>
      </c>
      <c r="P559" s="121">
        <v>12.48</v>
      </c>
      <c r="Q559" s="45">
        <f t="shared" si="56"/>
        <v>1611.7300399999997</v>
      </c>
      <c r="R559" s="45"/>
      <c r="T559" s="251"/>
    </row>
    <row r="560" spans="1:22" x14ac:dyDescent="0.2">
      <c r="A560" s="139">
        <f t="shared" si="57"/>
        <v>517</v>
      </c>
      <c r="B560" s="42" t="s">
        <v>878</v>
      </c>
      <c r="C560" s="139">
        <v>930.2</v>
      </c>
      <c r="D560" s="139" t="s">
        <v>159</v>
      </c>
      <c r="E560" s="121">
        <v>478.80999999999977</v>
      </c>
      <c r="F560" s="121">
        <v>311.60000000000002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1">
        <v>0</v>
      </c>
      <c r="Q560" s="45">
        <f t="shared" si="56"/>
        <v>790.40999999999985</v>
      </c>
      <c r="R560" s="45"/>
      <c r="T560" s="251"/>
    </row>
    <row r="561" spans="1:20" x14ac:dyDescent="0.2">
      <c r="A561" s="139">
        <f t="shared" si="57"/>
        <v>518</v>
      </c>
      <c r="B561" s="42" t="s">
        <v>569</v>
      </c>
      <c r="C561" s="139">
        <v>930.2</v>
      </c>
      <c r="D561" s="139" t="s">
        <v>159</v>
      </c>
      <c r="E561" s="121">
        <v>0</v>
      </c>
      <c r="F561" s="121">
        <v>0</v>
      </c>
      <c r="G561" s="121">
        <v>0</v>
      </c>
      <c r="H561" s="121">
        <v>8.56</v>
      </c>
      <c r="I561" s="121">
        <v>0</v>
      </c>
      <c r="J561" s="121">
        <v>0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1">
        <v>0</v>
      </c>
      <c r="Q561" s="45">
        <f t="shared" si="56"/>
        <v>8.56</v>
      </c>
      <c r="R561" s="45"/>
      <c r="T561" s="251"/>
    </row>
    <row r="562" spans="1:20" x14ac:dyDescent="0.2">
      <c r="A562" s="139">
        <f t="shared" si="57"/>
        <v>519</v>
      </c>
      <c r="B562" s="42" t="s">
        <v>561</v>
      </c>
      <c r="C562" s="139">
        <v>930.2</v>
      </c>
      <c r="D562" s="139" t="s">
        <v>159</v>
      </c>
      <c r="E562" s="121">
        <v>0</v>
      </c>
      <c r="F562" s="121">
        <v>0</v>
      </c>
      <c r="G562" s="121">
        <v>0</v>
      </c>
      <c r="H562" s="121">
        <v>0</v>
      </c>
      <c r="I562" s="121">
        <v>0</v>
      </c>
      <c r="J562" s="121">
        <v>0</v>
      </c>
      <c r="K562" s="121">
        <v>0</v>
      </c>
      <c r="L562" s="121">
        <v>0</v>
      </c>
      <c r="M562" s="121">
        <v>0</v>
      </c>
      <c r="N562" s="121">
        <v>813.70999999999992</v>
      </c>
      <c r="O562" s="121">
        <v>0</v>
      </c>
      <c r="P562" s="121">
        <v>0</v>
      </c>
      <c r="Q562" s="45">
        <f t="shared" si="56"/>
        <v>813.70999999999992</v>
      </c>
      <c r="R562" s="45"/>
      <c r="T562" s="251"/>
    </row>
    <row r="563" spans="1:20" x14ac:dyDescent="0.2">
      <c r="A563" s="139">
        <f t="shared" si="57"/>
        <v>520</v>
      </c>
      <c r="B563" s="42" t="s">
        <v>35</v>
      </c>
      <c r="C563" s="139">
        <v>930.2</v>
      </c>
      <c r="D563" s="143" t="s">
        <v>159</v>
      </c>
      <c r="E563" s="121">
        <v>1036.9599999999998</v>
      </c>
      <c r="F563" s="121">
        <v>-987.51</v>
      </c>
      <c r="G563" s="121">
        <v>-1525.2699999999998</v>
      </c>
      <c r="H563" s="121">
        <v>-278.5</v>
      </c>
      <c r="I563" s="121">
        <v>0</v>
      </c>
      <c r="J563" s="121">
        <v>-740.72</v>
      </c>
      <c r="K563" s="121">
        <v>-627.66</v>
      </c>
      <c r="L563" s="187">
        <v>-11.23</v>
      </c>
      <c r="M563" s="187">
        <v>-366.90000000000003</v>
      </c>
      <c r="N563" s="121">
        <v>0</v>
      </c>
      <c r="O563" s="121">
        <v>-58.78</v>
      </c>
      <c r="P563" s="121">
        <v>-12.479999999999951</v>
      </c>
      <c r="Q563" s="45">
        <f t="shared" si="56"/>
        <v>-3572.09</v>
      </c>
      <c r="R563" s="45"/>
      <c r="T563" s="251"/>
    </row>
    <row r="564" spans="1:20" x14ac:dyDescent="0.2">
      <c r="A564" s="139">
        <f t="shared" si="57"/>
        <v>521</v>
      </c>
      <c r="B564" s="172" t="s">
        <v>645</v>
      </c>
      <c r="E564" s="204">
        <f>SUM(E554:E563)</f>
        <v>3438.01</v>
      </c>
      <c r="F564" s="204">
        <f>SUM(F554:F563)</f>
        <v>868.8</v>
      </c>
      <c r="G564" s="204">
        <f>SUM(G554:G563)</f>
        <v>-715.40999999999985</v>
      </c>
      <c r="H564" s="204">
        <f t="shared" ref="H564:P564" si="58">SUM(H554:H563)</f>
        <v>751.97</v>
      </c>
      <c r="I564" s="204">
        <f t="shared" si="58"/>
        <v>322.46000000000004</v>
      </c>
      <c r="J564" s="204">
        <f t="shared" si="58"/>
        <v>306.89999999999986</v>
      </c>
      <c r="K564" s="204">
        <f t="shared" si="58"/>
        <v>366.82000000000005</v>
      </c>
      <c r="L564" s="204">
        <f t="shared" si="58"/>
        <v>616.35</v>
      </c>
      <c r="M564" s="204">
        <f t="shared" si="58"/>
        <v>46.150010000000009</v>
      </c>
      <c r="N564" s="204">
        <f t="shared" si="58"/>
        <v>1155.8400199999999</v>
      </c>
      <c r="O564" s="204">
        <f t="shared" si="58"/>
        <v>-19.239990000000006</v>
      </c>
      <c r="P564" s="204">
        <f t="shared" si="58"/>
        <v>368.52000000000004</v>
      </c>
      <c r="Q564" s="204">
        <f>SUM(Q554:Q563)</f>
        <v>7507.1700399999991</v>
      </c>
      <c r="R564" s="45"/>
      <c r="T564" s="252"/>
    </row>
    <row r="565" spans="1:20" x14ac:dyDescent="0.2">
      <c r="A565" s="139"/>
      <c r="B565" s="172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T565" s="252"/>
    </row>
    <row r="566" spans="1:20" x14ac:dyDescent="0.2">
      <c r="A566" s="139"/>
      <c r="B566" s="171" t="s">
        <v>646</v>
      </c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45"/>
      <c r="R566" s="45"/>
      <c r="T566" s="251"/>
    </row>
    <row r="567" spans="1:20" x14ac:dyDescent="0.2">
      <c r="A567" s="139">
        <f>A564+1</f>
        <v>522</v>
      </c>
      <c r="B567" s="42" t="s">
        <v>570</v>
      </c>
      <c r="C567" s="139">
        <v>932</v>
      </c>
      <c r="D567" s="139" t="s">
        <v>159</v>
      </c>
      <c r="E567" s="121">
        <v>0</v>
      </c>
      <c r="F567" s="121">
        <v>0</v>
      </c>
      <c r="G567" s="121">
        <v>0</v>
      </c>
      <c r="H567" s="121">
        <v>1239.83</v>
      </c>
      <c r="I567" s="121">
        <v>0</v>
      </c>
      <c r="J567" s="121">
        <v>0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1">
        <v>0</v>
      </c>
      <c r="Q567" s="45">
        <f t="shared" ref="Q567:Q641" si="59">SUM(E567:P567)</f>
        <v>1239.83</v>
      </c>
      <c r="R567" s="45"/>
      <c r="T567" s="251"/>
    </row>
    <row r="568" spans="1:20" x14ac:dyDescent="0.2">
      <c r="A568" s="139">
        <f>A567+1</f>
        <v>523</v>
      </c>
      <c r="B568" s="42" t="s">
        <v>571</v>
      </c>
      <c r="C568" s="139">
        <v>932</v>
      </c>
      <c r="D568" s="139" t="s">
        <v>159</v>
      </c>
      <c r="E568" s="121">
        <v>0</v>
      </c>
      <c r="F568" s="121">
        <v>0</v>
      </c>
      <c r="G568" s="121">
        <v>0</v>
      </c>
      <c r="H568" s="121">
        <v>0</v>
      </c>
      <c r="I568" s="121">
        <v>506.75</v>
      </c>
      <c r="J568" s="121">
        <v>0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1">
        <v>0</v>
      </c>
      <c r="Q568" s="45">
        <f t="shared" si="59"/>
        <v>506.75</v>
      </c>
      <c r="R568" s="45"/>
      <c r="T568" s="251"/>
    </row>
    <row r="569" spans="1:20" x14ac:dyDescent="0.2">
      <c r="A569" s="139">
        <f t="shared" ref="A569:A632" si="60">A568+1</f>
        <v>524</v>
      </c>
      <c r="B569" s="42" t="s">
        <v>879</v>
      </c>
      <c r="C569" s="139">
        <v>932</v>
      </c>
      <c r="D569" s="139" t="s">
        <v>159</v>
      </c>
      <c r="E569" s="121">
        <v>1009.1899999999999</v>
      </c>
      <c r="F569" s="121">
        <v>0</v>
      </c>
      <c r="G569" s="121">
        <v>0</v>
      </c>
      <c r="H569" s="121">
        <v>0</v>
      </c>
      <c r="I569" s="121">
        <v>0</v>
      </c>
      <c r="J569" s="121">
        <v>0</v>
      </c>
      <c r="K569" s="121">
        <v>0</v>
      </c>
      <c r="L569" s="121">
        <v>0</v>
      </c>
      <c r="M569" s="121">
        <v>0</v>
      </c>
      <c r="N569" s="121">
        <v>0</v>
      </c>
      <c r="O569" s="121">
        <v>0</v>
      </c>
      <c r="P569" s="121">
        <v>0</v>
      </c>
      <c r="Q569" s="45">
        <f t="shared" si="59"/>
        <v>1009.1899999999999</v>
      </c>
      <c r="R569" s="45"/>
      <c r="T569" s="254"/>
    </row>
    <row r="570" spans="1:20" x14ac:dyDescent="0.2">
      <c r="A570" s="139">
        <f t="shared" si="60"/>
        <v>525</v>
      </c>
      <c r="B570" s="42" t="s">
        <v>572</v>
      </c>
      <c r="C570" s="139">
        <v>932</v>
      </c>
      <c r="D570" s="139" t="s">
        <v>159</v>
      </c>
      <c r="E570" s="121">
        <v>405</v>
      </c>
      <c r="F570" s="121">
        <v>0</v>
      </c>
      <c r="G570" s="121">
        <v>0</v>
      </c>
      <c r="H570" s="121">
        <v>0</v>
      </c>
      <c r="I570" s="121">
        <v>0</v>
      </c>
      <c r="J570" s="121">
        <v>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1">
        <v>0</v>
      </c>
      <c r="Q570" s="45">
        <f t="shared" si="59"/>
        <v>405</v>
      </c>
      <c r="R570" s="45"/>
      <c r="T570" s="254"/>
    </row>
    <row r="571" spans="1:20" x14ac:dyDescent="0.2">
      <c r="A571" s="139">
        <f t="shared" si="60"/>
        <v>526</v>
      </c>
      <c r="B571" s="42" t="s">
        <v>880</v>
      </c>
      <c r="C571" s="139">
        <v>932</v>
      </c>
      <c r="D571" s="139" t="s">
        <v>159</v>
      </c>
      <c r="E571" s="121">
        <v>87.48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0</v>
      </c>
      <c r="Q571" s="45">
        <f t="shared" si="59"/>
        <v>87.48</v>
      </c>
      <c r="R571" s="45"/>
      <c r="T571" s="254"/>
    </row>
    <row r="572" spans="1:20" x14ac:dyDescent="0.2">
      <c r="A572" s="139">
        <f t="shared" si="60"/>
        <v>527</v>
      </c>
      <c r="B572" s="42" t="s">
        <v>196</v>
      </c>
      <c r="C572" s="139">
        <v>932</v>
      </c>
      <c r="D572" s="139" t="s">
        <v>159</v>
      </c>
      <c r="E572" s="121">
        <v>0</v>
      </c>
      <c r="F572" s="121">
        <v>0</v>
      </c>
      <c r="G572" s="121">
        <v>0</v>
      </c>
      <c r="H572" s="121">
        <v>0</v>
      </c>
      <c r="I572" s="121">
        <v>1191.7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1">
        <v>0</v>
      </c>
      <c r="Q572" s="45">
        <f t="shared" si="59"/>
        <v>1191.7</v>
      </c>
      <c r="R572" s="45"/>
      <c r="T572" s="254"/>
    </row>
    <row r="573" spans="1:20" x14ac:dyDescent="0.2">
      <c r="A573" s="139">
        <f t="shared" si="60"/>
        <v>528</v>
      </c>
      <c r="B573" s="42" t="s">
        <v>573</v>
      </c>
      <c r="C573" s="139">
        <v>932</v>
      </c>
      <c r="D573" s="139" t="s">
        <v>159</v>
      </c>
      <c r="E573" s="121">
        <v>0</v>
      </c>
      <c r="F573" s="121">
        <v>0</v>
      </c>
      <c r="G573" s="121">
        <v>0</v>
      </c>
      <c r="H573" s="121">
        <v>257.01</v>
      </c>
      <c r="I573" s="121">
        <v>0</v>
      </c>
      <c r="J573" s="121">
        <v>0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1">
        <v>0</v>
      </c>
      <c r="Q573" s="45">
        <f t="shared" si="59"/>
        <v>257.01</v>
      </c>
      <c r="R573" s="45"/>
      <c r="T573" s="254"/>
    </row>
    <row r="574" spans="1:20" x14ac:dyDescent="0.2">
      <c r="A574" s="139">
        <f t="shared" si="60"/>
        <v>529</v>
      </c>
      <c r="B574" s="42" t="s">
        <v>574</v>
      </c>
      <c r="C574" s="139">
        <v>932</v>
      </c>
      <c r="D574" s="139" t="s">
        <v>159</v>
      </c>
      <c r="E574" s="121">
        <v>0</v>
      </c>
      <c r="F574" s="121">
        <v>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0</v>
      </c>
      <c r="M574" s="121">
        <v>40.28</v>
      </c>
      <c r="N574" s="121">
        <v>0</v>
      </c>
      <c r="O574" s="121">
        <v>0</v>
      </c>
      <c r="P574" s="121">
        <v>5139.7700000000004</v>
      </c>
      <c r="Q574" s="45">
        <f t="shared" si="59"/>
        <v>5180.05</v>
      </c>
      <c r="R574" s="45"/>
      <c r="T574" s="254"/>
    </row>
    <row r="575" spans="1:20" x14ac:dyDescent="0.2">
      <c r="A575" s="139">
        <f t="shared" si="60"/>
        <v>530</v>
      </c>
      <c r="B575" s="42" t="s">
        <v>575</v>
      </c>
      <c r="C575" s="139">
        <v>932</v>
      </c>
      <c r="D575" s="139" t="s">
        <v>159</v>
      </c>
      <c r="E575" s="121">
        <v>0</v>
      </c>
      <c r="F575" s="121">
        <v>0</v>
      </c>
      <c r="G575" s="121">
        <v>0</v>
      </c>
      <c r="H575" s="121">
        <v>0</v>
      </c>
      <c r="I575" s="121">
        <v>731.98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1">
        <v>0</v>
      </c>
      <c r="Q575" s="45">
        <f t="shared" si="59"/>
        <v>731.98</v>
      </c>
      <c r="R575" s="45"/>
      <c r="T575" s="254"/>
    </row>
    <row r="576" spans="1:20" x14ac:dyDescent="0.2">
      <c r="A576" s="139">
        <f t="shared" si="60"/>
        <v>531</v>
      </c>
      <c r="B576" s="42" t="s">
        <v>576</v>
      </c>
      <c r="C576" s="139">
        <v>932</v>
      </c>
      <c r="D576" s="139" t="s">
        <v>159</v>
      </c>
      <c r="E576" s="121">
        <v>0</v>
      </c>
      <c r="F576" s="121">
        <v>0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1296.31</v>
      </c>
      <c r="M576" s="121">
        <v>0</v>
      </c>
      <c r="N576" s="121">
        <v>0</v>
      </c>
      <c r="O576" s="121">
        <v>0</v>
      </c>
      <c r="P576" s="121">
        <v>0</v>
      </c>
      <c r="Q576" s="45">
        <f t="shared" si="59"/>
        <v>1296.31</v>
      </c>
      <c r="R576" s="45"/>
      <c r="T576" s="254"/>
    </row>
    <row r="577" spans="1:20" x14ac:dyDescent="0.2">
      <c r="A577" s="139">
        <f t="shared" si="60"/>
        <v>532</v>
      </c>
      <c r="B577" s="42" t="s">
        <v>577</v>
      </c>
      <c r="C577" s="139">
        <v>932</v>
      </c>
      <c r="D577" s="139" t="s">
        <v>159</v>
      </c>
      <c r="E577" s="121">
        <v>0</v>
      </c>
      <c r="F577" s="121">
        <v>0</v>
      </c>
      <c r="G577" s="121">
        <v>0</v>
      </c>
      <c r="H577" s="121">
        <v>0</v>
      </c>
      <c r="I577" s="121">
        <v>0</v>
      </c>
      <c r="J577" s="121">
        <v>0</v>
      </c>
      <c r="K577" s="121">
        <v>1475.98317</v>
      </c>
      <c r="L577" s="121">
        <v>0</v>
      </c>
      <c r="M577" s="121">
        <v>0</v>
      </c>
      <c r="N577" s="121">
        <v>0</v>
      </c>
      <c r="O577" s="121">
        <v>1222.42</v>
      </c>
      <c r="P577" s="121">
        <v>0</v>
      </c>
      <c r="Q577" s="45">
        <f t="shared" si="59"/>
        <v>2698.40317</v>
      </c>
      <c r="R577" s="45"/>
      <c r="T577" s="254"/>
    </row>
    <row r="578" spans="1:20" x14ac:dyDescent="0.2">
      <c r="A578" s="139">
        <f t="shared" si="60"/>
        <v>533</v>
      </c>
      <c r="B578" s="42" t="s">
        <v>881</v>
      </c>
      <c r="C578" s="139">
        <v>932</v>
      </c>
      <c r="D578" s="139" t="s">
        <v>159</v>
      </c>
      <c r="E578" s="121">
        <v>0</v>
      </c>
      <c r="F578" s="121">
        <v>40.869999999999997</v>
      </c>
      <c r="G578" s="121">
        <v>0</v>
      </c>
      <c r="H578" s="121">
        <v>0</v>
      </c>
      <c r="I578" s="121">
        <v>0</v>
      </c>
      <c r="J578" s="121">
        <v>0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1">
        <v>0</v>
      </c>
      <c r="Q578" s="45">
        <f t="shared" si="59"/>
        <v>40.869999999999997</v>
      </c>
      <c r="R578" s="45"/>
      <c r="T578" s="254"/>
    </row>
    <row r="579" spans="1:20" x14ac:dyDescent="0.2">
      <c r="A579" s="139">
        <f t="shared" si="60"/>
        <v>534</v>
      </c>
      <c r="B579" s="42" t="s">
        <v>312</v>
      </c>
      <c r="C579" s="139">
        <v>932</v>
      </c>
      <c r="D579" s="139" t="s">
        <v>159</v>
      </c>
      <c r="E579" s="121">
        <v>442.22</v>
      </c>
      <c r="F579" s="121">
        <v>0</v>
      </c>
      <c r="G579" s="121">
        <v>0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1">
        <v>0</v>
      </c>
      <c r="Q579" s="45">
        <f t="shared" si="59"/>
        <v>442.22</v>
      </c>
      <c r="R579" s="45"/>
      <c r="T579" s="254"/>
    </row>
    <row r="580" spans="1:20" x14ac:dyDescent="0.2">
      <c r="A580" s="139">
        <f t="shared" si="60"/>
        <v>535</v>
      </c>
      <c r="B580" s="42" t="s">
        <v>578</v>
      </c>
      <c r="C580" s="139">
        <v>932</v>
      </c>
      <c r="D580" s="139" t="s">
        <v>159</v>
      </c>
      <c r="E580" s="121">
        <v>0</v>
      </c>
      <c r="F580" s="121">
        <v>0</v>
      </c>
      <c r="G580" s="121">
        <v>0</v>
      </c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  <c r="M580" s="121">
        <v>0</v>
      </c>
      <c r="N580" s="121">
        <v>934.75189</v>
      </c>
      <c r="O580" s="121">
        <v>0</v>
      </c>
      <c r="P580" s="121">
        <v>0</v>
      </c>
      <c r="Q580" s="45">
        <f t="shared" si="59"/>
        <v>934.75189</v>
      </c>
      <c r="R580" s="45"/>
      <c r="T580" s="254"/>
    </row>
    <row r="581" spans="1:20" x14ac:dyDescent="0.2">
      <c r="A581" s="139">
        <f t="shared" si="60"/>
        <v>536</v>
      </c>
      <c r="B581" s="42" t="s">
        <v>386</v>
      </c>
      <c r="C581" s="139">
        <v>932</v>
      </c>
      <c r="D581" s="139" t="s">
        <v>159</v>
      </c>
      <c r="E581" s="121">
        <v>0</v>
      </c>
      <c r="F581" s="121">
        <v>0</v>
      </c>
      <c r="G581" s="121">
        <v>0</v>
      </c>
      <c r="H581" s="121">
        <v>2536.5100000000002</v>
      </c>
      <c r="I581" s="121">
        <v>0</v>
      </c>
      <c r="J581" s="121">
        <v>1032</v>
      </c>
      <c r="K581" s="121">
        <v>0</v>
      </c>
      <c r="L581" s="121">
        <v>0</v>
      </c>
      <c r="M581" s="121">
        <v>283.68</v>
      </c>
      <c r="N581" s="121">
        <v>2202.1400000000003</v>
      </c>
      <c r="O581" s="121">
        <v>0</v>
      </c>
      <c r="P581" s="121">
        <v>0</v>
      </c>
      <c r="Q581" s="45">
        <f t="shared" si="59"/>
        <v>6054.33</v>
      </c>
      <c r="R581" s="45"/>
      <c r="T581" s="254"/>
    </row>
    <row r="582" spans="1:20" x14ac:dyDescent="0.2">
      <c r="A582" s="139">
        <f t="shared" si="60"/>
        <v>537</v>
      </c>
      <c r="B582" s="42" t="s">
        <v>579</v>
      </c>
      <c r="C582" s="139">
        <v>932</v>
      </c>
      <c r="D582" s="139" t="s">
        <v>159</v>
      </c>
      <c r="E582" s="121">
        <v>0</v>
      </c>
      <c r="F582" s="121">
        <v>0</v>
      </c>
      <c r="G582" s="121">
        <v>0</v>
      </c>
      <c r="H582" s="121">
        <v>0</v>
      </c>
      <c r="I582" s="121">
        <v>0</v>
      </c>
      <c r="J582" s="121">
        <v>0</v>
      </c>
      <c r="K582" s="121">
        <v>0</v>
      </c>
      <c r="L582" s="121">
        <v>0</v>
      </c>
      <c r="M582" s="121">
        <v>0</v>
      </c>
      <c r="N582" s="121">
        <v>0</v>
      </c>
      <c r="O582" s="121">
        <v>0</v>
      </c>
      <c r="P582" s="121">
        <v>861.56000000000006</v>
      </c>
      <c r="Q582" s="45">
        <f t="shared" si="59"/>
        <v>861.56000000000006</v>
      </c>
      <c r="R582" s="45"/>
      <c r="T582" s="254"/>
    </row>
    <row r="583" spans="1:20" x14ac:dyDescent="0.2">
      <c r="A583" s="139">
        <f t="shared" si="60"/>
        <v>538</v>
      </c>
      <c r="B583" s="144" t="s">
        <v>580</v>
      </c>
      <c r="C583" s="139">
        <v>932</v>
      </c>
      <c r="D583" s="139" t="s">
        <v>159</v>
      </c>
      <c r="E583" s="121">
        <v>0</v>
      </c>
      <c r="F583" s="121">
        <v>0</v>
      </c>
      <c r="G583" s="121">
        <v>0</v>
      </c>
      <c r="H583" s="121">
        <v>0</v>
      </c>
      <c r="I583" s="121">
        <v>613.62</v>
      </c>
      <c r="J583" s="121">
        <v>0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1">
        <v>0</v>
      </c>
      <c r="Q583" s="45">
        <f t="shared" si="59"/>
        <v>613.62</v>
      </c>
      <c r="R583" s="45"/>
      <c r="T583" s="254"/>
    </row>
    <row r="584" spans="1:20" x14ac:dyDescent="0.2">
      <c r="A584" s="139">
        <f t="shared" si="60"/>
        <v>539</v>
      </c>
      <c r="B584" s="42" t="s">
        <v>581</v>
      </c>
      <c r="C584" s="139">
        <v>932</v>
      </c>
      <c r="D584" s="139" t="s">
        <v>159</v>
      </c>
      <c r="E584" s="121">
        <v>0</v>
      </c>
      <c r="F584" s="121">
        <v>0</v>
      </c>
      <c r="G584" s="121">
        <v>782.38075000000003</v>
      </c>
      <c r="H584" s="121">
        <v>0</v>
      </c>
      <c r="I584" s="121">
        <v>0</v>
      </c>
      <c r="J584" s="121">
        <v>0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1">
        <v>1687.75</v>
      </c>
      <c r="Q584" s="45">
        <f t="shared" si="59"/>
        <v>2470.1307500000003</v>
      </c>
      <c r="R584" s="45"/>
      <c r="T584" s="254"/>
    </row>
    <row r="585" spans="1:20" x14ac:dyDescent="0.2">
      <c r="A585" s="139">
        <f t="shared" si="60"/>
        <v>540</v>
      </c>
      <c r="B585" s="42" t="s">
        <v>582</v>
      </c>
      <c r="C585" s="139">
        <v>932</v>
      </c>
      <c r="D585" s="139" t="s">
        <v>159</v>
      </c>
      <c r="E585" s="121">
        <v>0</v>
      </c>
      <c r="F585" s="121">
        <v>0</v>
      </c>
      <c r="G585" s="121">
        <v>23.84</v>
      </c>
      <c r="H585" s="121">
        <v>0</v>
      </c>
      <c r="I585" s="121">
        <v>34.549999999999997</v>
      </c>
      <c r="J585" s="121">
        <v>70.62</v>
      </c>
      <c r="K585" s="121">
        <v>0</v>
      </c>
      <c r="L585" s="121">
        <v>3.36</v>
      </c>
      <c r="M585" s="121">
        <v>0</v>
      </c>
      <c r="N585" s="121">
        <v>0</v>
      </c>
      <c r="O585" s="121">
        <v>0</v>
      </c>
      <c r="P585" s="121">
        <v>0</v>
      </c>
      <c r="Q585" s="45">
        <f t="shared" si="59"/>
        <v>132.37</v>
      </c>
      <c r="R585" s="45"/>
      <c r="T585" s="254"/>
    </row>
    <row r="586" spans="1:20" x14ac:dyDescent="0.2">
      <c r="A586" s="139">
        <f t="shared" si="60"/>
        <v>541</v>
      </c>
      <c r="B586" s="42" t="s">
        <v>583</v>
      </c>
      <c r="C586" s="139">
        <v>932</v>
      </c>
      <c r="D586" s="139" t="s">
        <v>159</v>
      </c>
      <c r="E586" s="121">
        <v>0</v>
      </c>
      <c r="F586" s="121">
        <v>0</v>
      </c>
      <c r="G586" s="121">
        <v>0</v>
      </c>
      <c r="H586" s="121">
        <v>0</v>
      </c>
      <c r="I586" s="121">
        <v>0</v>
      </c>
      <c r="J586" s="121">
        <v>0</v>
      </c>
      <c r="K586" s="121">
        <v>171.2</v>
      </c>
      <c r="L586" s="121">
        <v>0</v>
      </c>
      <c r="M586" s="121">
        <v>0</v>
      </c>
      <c r="N586" s="121">
        <v>0</v>
      </c>
      <c r="O586" s="121">
        <v>0</v>
      </c>
      <c r="P586" s="121">
        <v>0</v>
      </c>
      <c r="Q586" s="45">
        <f t="shared" si="59"/>
        <v>171.2</v>
      </c>
      <c r="R586" s="45"/>
      <c r="T586" s="254"/>
    </row>
    <row r="587" spans="1:20" x14ac:dyDescent="0.2">
      <c r="A587" s="139">
        <f t="shared" si="60"/>
        <v>542</v>
      </c>
      <c r="B587" s="42" t="s">
        <v>584</v>
      </c>
      <c r="C587" s="139">
        <v>932</v>
      </c>
      <c r="D587" s="139" t="s">
        <v>159</v>
      </c>
      <c r="E587" s="121">
        <v>0</v>
      </c>
      <c r="F587" s="121">
        <v>0</v>
      </c>
      <c r="G587" s="121">
        <v>0</v>
      </c>
      <c r="H587" s="121">
        <v>0</v>
      </c>
      <c r="I587" s="121">
        <v>0</v>
      </c>
      <c r="J587" s="121">
        <v>0</v>
      </c>
      <c r="K587" s="121">
        <v>1140.1944899999999</v>
      </c>
      <c r="L587" s="121">
        <v>0</v>
      </c>
      <c r="M587" s="121">
        <v>0</v>
      </c>
      <c r="N587" s="121">
        <v>0</v>
      </c>
      <c r="O587" s="121">
        <v>0</v>
      </c>
      <c r="P587" s="121">
        <v>0</v>
      </c>
      <c r="Q587" s="45">
        <f t="shared" si="59"/>
        <v>1140.1944899999999</v>
      </c>
      <c r="R587" s="45"/>
      <c r="T587" s="254"/>
    </row>
    <row r="588" spans="1:20" ht="11.65" customHeight="1" x14ac:dyDescent="0.2">
      <c r="A588" s="139">
        <f t="shared" si="60"/>
        <v>543</v>
      </c>
      <c r="B588" s="42" t="s">
        <v>418</v>
      </c>
      <c r="C588" s="139">
        <v>932</v>
      </c>
      <c r="D588" s="139" t="s">
        <v>159</v>
      </c>
      <c r="E588" s="121">
        <v>0</v>
      </c>
      <c r="F588" s="121">
        <v>0</v>
      </c>
      <c r="G588" s="121">
        <v>0</v>
      </c>
      <c r="H588" s="121">
        <v>0</v>
      </c>
      <c r="I588" s="121">
        <v>0</v>
      </c>
      <c r="J588" s="121">
        <v>0</v>
      </c>
      <c r="K588" s="121">
        <v>544.18551000000002</v>
      </c>
      <c r="L588" s="121">
        <v>0</v>
      </c>
      <c r="M588" s="121">
        <v>0</v>
      </c>
      <c r="N588" s="121">
        <v>0</v>
      </c>
      <c r="O588" s="121">
        <v>0</v>
      </c>
      <c r="P588" s="121">
        <v>0</v>
      </c>
      <c r="Q588" s="45">
        <f t="shared" si="59"/>
        <v>544.18551000000002</v>
      </c>
      <c r="R588" s="45"/>
      <c r="T588" s="254"/>
    </row>
    <row r="589" spans="1:20" x14ac:dyDescent="0.2">
      <c r="A589" s="139">
        <f t="shared" si="60"/>
        <v>544</v>
      </c>
      <c r="B589" s="42" t="s">
        <v>228</v>
      </c>
      <c r="C589" s="139">
        <v>932</v>
      </c>
      <c r="D589" s="139" t="s">
        <v>159</v>
      </c>
      <c r="E589" s="121">
        <v>754.89</v>
      </c>
      <c r="F589" s="121">
        <v>718.89</v>
      </c>
      <c r="G589" s="121">
        <v>738.8</v>
      </c>
      <c r="H589" s="121">
        <v>745.34</v>
      </c>
      <c r="I589" s="121">
        <v>725.35</v>
      </c>
      <c r="J589" s="121">
        <v>720.22</v>
      </c>
      <c r="K589" s="121">
        <v>765.75</v>
      </c>
      <c r="L589" s="121">
        <v>0</v>
      </c>
      <c r="M589" s="121">
        <v>0</v>
      </c>
      <c r="N589" s="121">
        <v>2368.1</v>
      </c>
      <c r="O589" s="121">
        <v>862.81999999999994</v>
      </c>
      <c r="P589" s="121">
        <v>882.68999999999994</v>
      </c>
      <c r="Q589" s="45">
        <f t="shared" si="59"/>
        <v>9282.85</v>
      </c>
      <c r="R589" s="45"/>
      <c r="T589" s="254"/>
    </row>
    <row r="590" spans="1:20" x14ac:dyDescent="0.2">
      <c r="A590" s="139">
        <f t="shared" si="60"/>
        <v>545</v>
      </c>
      <c r="B590" s="42" t="s">
        <v>585</v>
      </c>
      <c r="C590" s="139">
        <v>932</v>
      </c>
      <c r="D590" s="139" t="s">
        <v>159</v>
      </c>
      <c r="E590" s="121">
        <v>0</v>
      </c>
      <c r="F590" s="121">
        <v>0</v>
      </c>
      <c r="G590" s="121">
        <v>0</v>
      </c>
      <c r="H590" s="121">
        <v>2122.9699999999998</v>
      </c>
      <c r="I590" s="121">
        <v>0</v>
      </c>
      <c r="J590" s="121">
        <v>0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1">
        <v>2049.48</v>
      </c>
      <c r="Q590" s="45">
        <f t="shared" si="59"/>
        <v>4172.45</v>
      </c>
      <c r="R590" s="45"/>
      <c r="T590" s="254"/>
    </row>
    <row r="591" spans="1:20" x14ac:dyDescent="0.2">
      <c r="A591" s="139">
        <f t="shared" si="60"/>
        <v>546</v>
      </c>
      <c r="B591" s="42" t="s">
        <v>882</v>
      </c>
      <c r="C591" s="139">
        <v>932</v>
      </c>
      <c r="D591" s="139" t="s">
        <v>159</v>
      </c>
      <c r="E591" s="121">
        <v>0</v>
      </c>
      <c r="F591" s="121">
        <v>0</v>
      </c>
      <c r="G591" s="121">
        <v>0</v>
      </c>
      <c r="H591" s="121">
        <v>0</v>
      </c>
      <c r="I591" s="121">
        <v>0</v>
      </c>
      <c r="J591" s="121">
        <v>0</v>
      </c>
      <c r="K591" s="121">
        <v>192</v>
      </c>
      <c r="L591" s="121">
        <v>0</v>
      </c>
      <c r="M591" s="121">
        <v>0</v>
      </c>
      <c r="N591" s="121">
        <v>0</v>
      </c>
      <c r="O591" s="121">
        <v>0</v>
      </c>
      <c r="P591" s="121">
        <v>0</v>
      </c>
      <c r="Q591" s="45">
        <f t="shared" si="59"/>
        <v>192</v>
      </c>
      <c r="R591" s="45"/>
      <c r="T591" s="254"/>
    </row>
    <row r="592" spans="1:20" x14ac:dyDescent="0.2">
      <c r="A592" s="139">
        <f t="shared" si="60"/>
        <v>547</v>
      </c>
      <c r="B592" s="42" t="s">
        <v>586</v>
      </c>
      <c r="C592" s="139">
        <v>932</v>
      </c>
      <c r="D592" s="139" t="s">
        <v>159</v>
      </c>
      <c r="E592" s="121">
        <v>0</v>
      </c>
      <c r="F592" s="121">
        <v>0</v>
      </c>
      <c r="G592" s="121">
        <v>0</v>
      </c>
      <c r="H592" s="121">
        <v>0</v>
      </c>
      <c r="I592" s="121">
        <v>0</v>
      </c>
      <c r="J592" s="121">
        <v>2498.15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1">
        <v>0</v>
      </c>
      <c r="Q592" s="45">
        <f t="shared" si="59"/>
        <v>2498.15</v>
      </c>
      <c r="R592" s="45"/>
      <c r="T592" s="254"/>
    </row>
    <row r="593" spans="1:1390" s="223" customFormat="1" x14ac:dyDescent="0.2">
      <c r="A593" s="139">
        <f t="shared" si="60"/>
        <v>548</v>
      </c>
      <c r="B593" s="42" t="s">
        <v>587</v>
      </c>
      <c r="C593" s="139">
        <v>932</v>
      </c>
      <c r="D593" s="139" t="s">
        <v>159</v>
      </c>
      <c r="E593" s="121">
        <v>0</v>
      </c>
      <c r="F593" s="121">
        <v>0</v>
      </c>
      <c r="G593" s="121">
        <v>0</v>
      </c>
      <c r="H593" s="121">
        <v>0</v>
      </c>
      <c r="I593" s="121">
        <v>132.80000000000001</v>
      </c>
      <c r="J593" s="121">
        <v>0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1">
        <v>0</v>
      </c>
      <c r="Q593" s="45">
        <f t="shared" si="59"/>
        <v>132.80000000000001</v>
      </c>
      <c r="R593" s="45"/>
      <c r="T593" s="254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  <c r="ED593" s="42"/>
      <c r="EE593" s="42"/>
      <c r="EF593" s="42"/>
      <c r="EG593" s="42"/>
      <c r="EH593" s="42"/>
      <c r="EI593" s="42"/>
      <c r="EJ593" s="42"/>
      <c r="EK593" s="42"/>
      <c r="EL593" s="42"/>
      <c r="EM593" s="42"/>
      <c r="EN593" s="42"/>
      <c r="EO593" s="42"/>
      <c r="EP593" s="42"/>
      <c r="EQ593" s="42"/>
      <c r="ER593" s="42"/>
      <c r="ES593" s="42"/>
      <c r="ET593" s="42"/>
      <c r="EU593" s="42"/>
      <c r="EV593" s="42"/>
      <c r="EW593" s="42"/>
      <c r="EX593" s="42"/>
      <c r="EY593" s="42"/>
      <c r="EZ593" s="42"/>
      <c r="FA593" s="42"/>
      <c r="FB593" s="42"/>
      <c r="FC593" s="42"/>
      <c r="FD593" s="42"/>
      <c r="FE593" s="42"/>
      <c r="FF593" s="42"/>
      <c r="FG593" s="42"/>
      <c r="FH593" s="42"/>
      <c r="FI593" s="42"/>
      <c r="FJ593" s="42"/>
      <c r="FK593" s="42"/>
      <c r="FL593" s="42"/>
      <c r="FM593" s="42"/>
      <c r="FN593" s="42"/>
      <c r="FO593" s="42"/>
      <c r="FP593" s="42"/>
      <c r="FQ593" s="42"/>
      <c r="FR593" s="42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  <c r="GJ593" s="42"/>
      <c r="GK593" s="42"/>
      <c r="GL593" s="42"/>
      <c r="GM593" s="42"/>
      <c r="GN593" s="42"/>
      <c r="GO593" s="42"/>
      <c r="GP593" s="42"/>
      <c r="GQ593" s="42"/>
      <c r="GR593" s="42"/>
      <c r="GS593" s="42"/>
      <c r="GT593" s="42"/>
      <c r="GU593" s="42"/>
      <c r="GV593" s="42"/>
      <c r="GW593" s="42"/>
      <c r="GX593" s="42"/>
      <c r="GY593" s="42"/>
      <c r="GZ593" s="42"/>
      <c r="HA593" s="42"/>
      <c r="HB593" s="42"/>
      <c r="HC593" s="42"/>
      <c r="HD593" s="42"/>
      <c r="HE593" s="42"/>
      <c r="HF593" s="42"/>
      <c r="HG593" s="42"/>
      <c r="HH593" s="42"/>
      <c r="HI593" s="42"/>
      <c r="HJ593" s="42"/>
      <c r="HK593" s="42"/>
      <c r="HL593" s="42"/>
      <c r="HM593" s="42"/>
      <c r="HN593" s="42"/>
      <c r="HO593" s="42"/>
      <c r="HP593" s="42"/>
      <c r="HQ593" s="42"/>
      <c r="HR593" s="42"/>
      <c r="HS593" s="42"/>
      <c r="HT593" s="42"/>
      <c r="HU593" s="42"/>
      <c r="HV593" s="42"/>
      <c r="HW593" s="42"/>
      <c r="HX593" s="42"/>
      <c r="HY593" s="42"/>
      <c r="HZ593" s="42"/>
      <c r="IA593" s="42"/>
      <c r="IB593" s="42"/>
      <c r="IC593" s="42"/>
      <c r="ID593" s="42"/>
      <c r="IE593" s="42"/>
      <c r="IF593" s="42"/>
      <c r="IG593" s="42"/>
      <c r="IH593" s="42"/>
      <c r="II593" s="42"/>
      <c r="IJ593" s="42"/>
      <c r="IK593" s="42"/>
      <c r="IL593" s="42"/>
      <c r="IM593" s="42"/>
      <c r="IN593" s="42"/>
      <c r="IO593" s="42"/>
      <c r="IP593" s="42"/>
      <c r="IQ593" s="42"/>
      <c r="IR593" s="42"/>
      <c r="IS593" s="42"/>
      <c r="IT593" s="42"/>
      <c r="IU593" s="42"/>
      <c r="IV593" s="42"/>
      <c r="IW593" s="42"/>
      <c r="IX593" s="42"/>
      <c r="IY593" s="42"/>
      <c r="IZ593" s="42"/>
      <c r="JA593" s="42"/>
      <c r="JB593" s="42"/>
      <c r="JC593" s="42"/>
      <c r="JD593" s="42"/>
      <c r="JE593" s="42"/>
      <c r="JF593" s="42"/>
      <c r="JG593" s="42"/>
      <c r="JH593" s="42"/>
      <c r="JI593" s="42"/>
      <c r="JJ593" s="42"/>
      <c r="JK593" s="42"/>
      <c r="JL593" s="42"/>
      <c r="JM593" s="42"/>
      <c r="JN593" s="42"/>
      <c r="JO593" s="42"/>
      <c r="JP593" s="42"/>
      <c r="JQ593" s="42"/>
      <c r="JR593" s="42"/>
      <c r="JS593" s="42"/>
      <c r="JT593" s="42"/>
      <c r="JU593" s="42"/>
      <c r="JV593" s="42"/>
      <c r="JW593" s="42"/>
      <c r="JX593" s="42"/>
      <c r="JY593" s="42"/>
      <c r="JZ593" s="42"/>
      <c r="KA593" s="42"/>
      <c r="KB593" s="42"/>
      <c r="KC593" s="42"/>
      <c r="KD593" s="42"/>
      <c r="KE593" s="42"/>
      <c r="KF593" s="42"/>
      <c r="KG593" s="42"/>
      <c r="KH593" s="42"/>
      <c r="KI593" s="42"/>
      <c r="KJ593" s="42"/>
      <c r="KK593" s="42"/>
      <c r="KL593" s="42"/>
      <c r="KM593" s="42"/>
      <c r="KN593" s="42"/>
      <c r="KO593" s="42"/>
      <c r="KP593" s="42"/>
      <c r="KQ593" s="42"/>
      <c r="KR593" s="42"/>
      <c r="KS593" s="42"/>
      <c r="KT593" s="42"/>
      <c r="KU593" s="42"/>
      <c r="KV593" s="42"/>
      <c r="KW593" s="42"/>
      <c r="KX593" s="42"/>
      <c r="KY593" s="42"/>
      <c r="KZ593" s="42"/>
      <c r="LA593" s="42"/>
      <c r="LB593" s="42"/>
      <c r="LC593" s="42"/>
      <c r="LD593" s="42"/>
      <c r="LE593" s="42"/>
      <c r="LF593" s="42"/>
      <c r="LG593" s="42"/>
      <c r="LH593" s="42"/>
      <c r="LI593" s="42"/>
      <c r="LJ593" s="42"/>
      <c r="LK593" s="42"/>
      <c r="LL593" s="42"/>
      <c r="LM593" s="42"/>
      <c r="LN593" s="42"/>
      <c r="LO593" s="42"/>
      <c r="LP593" s="42"/>
      <c r="LQ593" s="42"/>
      <c r="LR593" s="42"/>
      <c r="LS593" s="42"/>
      <c r="LT593" s="42"/>
      <c r="LU593" s="42"/>
      <c r="LV593" s="42"/>
      <c r="LW593" s="42"/>
      <c r="LX593" s="42"/>
      <c r="LY593" s="42"/>
      <c r="LZ593" s="42"/>
      <c r="MA593" s="42"/>
      <c r="MB593" s="42"/>
      <c r="MC593" s="42"/>
      <c r="MD593" s="42"/>
      <c r="ME593" s="42"/>
      <c r="MF593" s="42"/>
      <c r="MG593" s="42"/>
      <c r="MH593" s="42"/>
      <c r="MI593" s="42"/>
      <c r="MJ593" s="42"/>
      <c r="MK593" s="42"/>
      <c r="ML593" s="42"/>
      <c r="MM593" s="42"/>
      <c r="MN593" s="42"/>
      <c r="MO593" s="42"/>
      <c r="MP593" s="42"/>
      <c r="MQ593" s="42"/>
      <c r="MR593" s="42"/>
      <c r="MS593" s="42"/>
      <c r="MT593" s="42"/>
      <c r="MU593" s="42"/>
      <c r="MV593" s="42"/>
      <c r="MW593" s="42"/>
      <c r="MX593" s="42"/>
      <c r="MY593" s="42"/>
      <c r="MZ593" s="42"/>
      <c r="NA593" s="42"/>
      <c r="NB593" s="42"/>
      <c r="NC593" s="42"/>
      <c r="ND593" s="42"/>
      <c r="NE593" s="42"/>
      <c r="NF593" s="42"/>
      <c r="NG593" s="42"/>
      <c r="NH593" s="42"/>
      <c r="NI593" s="42"/>
      <c r="NJ593" s="42"/>
      <c r="NK593" s="42"/>
      <c r="NL593" s="42"/>
      <c r="NM593" s="42"/>
      <c r="NN593" s="42"/>
      <c r="NO593" s="42"/>
      <c r="NP593" s="42"/>
      <c r="NQ593" s="42"/>
      <c r="NR593" s="42"/>
      <c r="NS593" s="42"/>
      <c r="NT593" s="42"/>
      <c r="NU593" s="42"/>
      <c r="NV593" s="42"/>
      <c r="NW593" s="42"/>
      <c r="NX593" s="42"/>
      <c r="NY593" s="42"/>
      <c r="NZ593" s="42"/>
      <c r="OA593" s="42"/>
      <c r="OB593" s="42"/>
      <c r="OC593" s="42"/>
      <c r="OD593" s="42"/>
      <c r="OE593" s="42"/>
      <c r="OF593" s="42"/>
      <c r="OG593" s="42"/>
      <c r="OH593" s="42"/>
      <c r="OI593" s="42"/>
      <c r="OJ593" s="42"/>
      <c r="OK593" s="42"/>
      <c r="OL593" s="42"/>
      <c r="OM593" s="42"/>
      <c r="ON593" s="42"/>
      <c r="OO593" s="42"/>
      <c r="OP593" s="42"/>
      <c r="OQ593" s="42"/>
      <c r="OR593" s="42"/>
      <c r="OS593" s="42"/>
      <c r="OT593" s="42"/>
      <c r="OU593" s="42"/>
      <c r="OV593" s="42"/>
      <c r="OW593" s="42"/>
      <c r="OX593" s="42"/>
      <c r="OY593" s="42"/>
      <c r="OZ593" s="42"/>
      <c r="PA593" s="42"/>
      <c r="PB593" s="42"/>
      <c r="PC593" s="42"/>
      <c r="PD593" s="42"/>
      <c r="PE593" s="42"/>
      <c r="PF593" s="42"/>
      <c r="PG593" s="42"/>
      <c r="PH593" s="42"/>
      <c r="PI593" s="42"/>
      <c r="PJ593" s="42"/>
      <c r="PK593" s="42"/>
      <c r="PL593" s="42"/>
      <c r="PM593" s="42"/>
      <c r="PN593" s="42"/>
      <c r="PO593" s="42"/>
      <c r="PP593" s="42"/>
      <c r="PQ593" s="42"/>
      <c r="PR593" s="42"/>
      <c r="PS593" s="42"/>
      <c r="PT593" s="42"/>
      <c r="PU593" s="42"/>
      <c r="PV593" s="42"/>
      <c r="PW593" s="42"/>
      <c r="PX593" s="42"/>
      <c r="PY593" s="42"/>
      <c r="PZ593" s="42"/>
      <c r="QA593" s="42"/>
      <c r="QB593" s="42"/>
      <c r="QC593" s="42"/>
      <c r="QD593" s="42"/>
      <c r="QE593" s="42"/>
      <c r="QF593" s="42"/>
      <c r="QG593" s="42"/>
      <c r="QH593" s="42"/>
      <c r="QI593" s="42"/>
      <c r="QJ593" s="42"/>
      <c r="QK593" s="42"/>
      <c r="QL593" s="42"/>
      <c r="QM593" s="42"/>
      <c r="QN593" s="42"/>
      <c r="QO593" s="42"/>
      <c r="QP593" s="42"/>
      <c r="QQ593" s="42"/>
      <c r="QR593" s="42"/>
      <c r="QS593" s="42"/>
      <c r="QT593" s="42"/>
      <c r="QU593" s="42"/>
      <c r="QV593" s="42"/>
      <c r="QW593" s="42"/>
      <c r="QX593" s="42"/>
      <c r="QY593" s="42"/>
      <c r="QZ593" s="42"/>
      <c r="RA593" s="42"/>
      <c r="RB593" s="42"/>
      <c r="RC593" s="42"/>
      <c r="RD593" s="42"/>
      <c r="RE593" s="42"/>
      <c r="RF593" s="42"/>
      <c r="RG593" s="42"/>
      <c r="RH593" s="42"/>
      <c r="RI593" s="42"/>
      <c r="RJ593" s="42"/>
      <c r="RK593" s="42"/>
      <c r="RL593" s="42"/>
      <c r="RM593" s="42"/>
      <c r="RN593" s="42"/>
      <c r="RO593" s="42"/>
      <c r="RP593" s="42"/>
      <c r="RQ593" s="42"/>
      <c r="RR593" s="42"/>
      <c r="RS593" s="42"/>
      <c r="RT593" s="42"/>
      <c r="RU593" s="42"/>
      <c r="RV593" s="42"/>
      <c r="RW593" s="42"/>
      <c r="RX593" s="42"/>
      <c r="RY593" s="42"/>
      <c r="RZ593" s="42"/>
      <c r="SA593" s="42"/>
      <c r="SB593" s="42"/>
      <c r="SC593" s="42"/>
      <c r="SD593" s="42"/>
      <c r="SE593" s="42"/>
      <c r="SF593" s="42"/>
      <c r="SG593" s="42"/>
      <c r="SH593" s="42"/>
      <c r="SI593" s="42"/>
      <c r="SJ593" s="42"/>
      <c r="SK593" s="42"/>
      <c r="SL593" s="42"/>
      <c r="SM593" s="42"/>
      <c r="SN593" s="42"/>
      <c r="SO593" s="42"/>
      <c r="SP593" s="42"/>
      <c r="SQ593" s="42"/>
      <c r="SR593" s="42"/>
      <c r="SS593" s="42"/>
      <c r="ST593" s="42"/>
      <c r="SU593" s="42"/>
      <c r="SV593" s="42"/>
      <c r="SW593" s="42"/>
      <c r="SX593" s="42"/>
      <c r="SY593" s="42"/>
      <c r="SZ593" s="42"/>
      <c r="TA593" s="42"/>
      <c r="TB593" s="42"/>
      <c r="TC593" s="42"/>
      <c r="TD593" s="42"/>
      <c r="TE593" s="42"/>
      <c r="TF593" s="42"/>
      <c r="TG593" s="42"/>
      <c r="TH593" s="42"/>
      <c r="TI593" s="42"/>
      <c r="TJ593" s="42"/>
      <c r="TK593" s="42"/>
      <c r="TL593" s="42"/>
      <c r="TM593" s="42"/>
      <c r="TN593" s="42"/>
      <c r="TO593" s="42"/>
      <c r="TP593" s="42"/>
      <c r="TQ593" s="42"/>
      <c r="TR593" s="42"/>
      <c r="TS593" s="42"/>
      <c r="TT593" s="42"/>
      <c r="TU593" s="42"/>
      <c r="TV593" s="42"/>
      <c r="TW593" s="42"/>
      <c r="TX593" s="42"/>
      <c r="TY593" s="42"/>
      <c r="TZ593" s="42"/>
      <c r="UA593" s="42"/>
      <c r="UB593" s="42"/>
      <c r="UC593" s="42"/>
      <c r="UD593" s="42"/>
      <c r="UE593" s="42"/>
      <c r="UF593" s="42"/>
      <c r="UG593" s="42"/>
      <c r="UH593" s="42"/>
      <c r="UI593" s="42"/>
      <c r="UJ593" s="42"/>
      <c r="UK593" s="42"/>
      <c r="UL593" s="42"/>
      <c r="UM593" s="42"/>
      <c r="UN593" s="42"/>
      <c r="UO593" s="42"/>
      <c r="UP593" s="42"/>
      <c r="UQ593" s="42"/>
      <c r="UR593" s="42"/>
      <c r="US593" s="42"/>
      <c r="UT593" s="42"/>
      <c r="UU593" s="42"/>
      <c r="UV593" s="42"/>
      <c r="UW593" s="42"/>
      <c r="UX593" s="42"/>
      <c r="UY593" s="42"/>
      <c r="UZ593" s="42"/>
      <c r="VA593" s="42"/>
      <c r="VB593" s="42"/>
      <c r="VC593" s="42"/>
      <c r="VD593" s="42"/>
      <c r="VE593" s="42"/>
      <c r="VF593" s="42"/>
      <c r="VG593" s="42"/>
      <c r="VH593" s="42"/>
      <c r="VI593" s="42"/>
      <c r="VJ593" s="42"/>
      <c r="VK593" s="42"/>
      <c r="VL593" s="42"/>
      <c r="VM593" s="42"/>
      <c r="VN593" s="42"/>
      <c r="VO593" s="42"/>
      <c r="VP593" s="42"/>
      <c r="VQ593" s="42"/>
      <c r="VR593" s="42"/>
      <c r="VS593" s="42"/>
      <c r="VT593" s="42"/>
      <c r="VU593" s="42"/>
      <c r="VV593" s="42"/>
      <c r="VW593" s="42"/>
      <c r="VX593" s="42"/>
      <c r="VY593" s="42"/>
      <c r="VZ593" s="42"/>
      <c r="WA593" s="42"/>
      <c r="WB593" s="42"/>
      <c r="WC593" s="42"/>
      <c r="WD593" s="42"/>
      <c r="WE593" s="42"/>
      <c r="WF593" s="42"/>
      <c r="WG593" s="42"/>
      <c r="WH593" s="42"/>
      <c r="WI593" s="42"/>
      <c r="WJ593" s="42"/>
      <c r="WK593" s="42"/>
      <c r="WL593" s="42"/>
      <c r="WM593" s="42"/>
      <c r="WN593" s="42"/>
      <c r="WO593" s="42"/>
      <c r="WP593" s="42"/>
      <c r="WQ593" s="42"/>
      <c r="WR593" s="42"/>
      <c r="WS593" s="42"/>
      <c r="WT593" s="42"/>
      <c r="WU593" s="42"/>
      <c r="WV593" s="42"/>
      <c r="WW593" s="42"/>
      <c r="WX593" s="42"/>
      <c r="WY593" s="42"/>
      <c r="WZ593" s="42"/>
      <c r="XA593" s="42"/>
      <c r="XB593" s="42"/>
      <c r="XC593" s="42"/>
      <c r="XD593" s="42"/>
      <c r="XE593" s="42"/>
      <c r="XF593" s="42"/>
      <c r="XG593" s="42"/>
      <c r="XH593" s="42"/>
      <c r="XI593" s="42"/>
      <c r="XJ593" s="42"/>
      <c r="XK593" s="42"/>
      <c r="XL593" s="42"/>
      <c r="XM593" s="42"/>
      <c r="XN593" s="42"/>
      <c r="XO593" s="42"/>
      <c r="XP593" s="42"/>
      <c r="XQ593" s="42"/>
      <c r="XR593" s="42"/>
      <c r="XS593" s="42"/>
      <c r="XT593" s="42"/>
      <c r="XU593" s="42"/>
      <c r="XV593" s="42"/>
      <c r="XW593" s="42"/>
      <c r="XX593" s="42"/>
      <c r="XY593" s="42"/>
      <c r="XZ593" s="42"/>
      <c r="YA593" s="42"/>
      <c r="YB593" s="42"/>
      <c r="YC593" s="42"/>
      <c r="YD593" s="42"/>
      <c r="YE593" s="42"/>
      <c r="YF593" s="42"/>
      <c r="YG593" s="42"/>
      <c r="YH593" s="42"/>
      <c r="YI593" s="42"/>
      <c r="YJ593" s="42"/>
      <c r="YK593" s="42"/>
      <c r="YL593" s="42"/>
      <c r="YM593" s="42"/>
      <c r="YN593" s="42"/>
      <c r="YO593" s="42"/>
      <c r="YP593" s="42"/>
      <c r="YQ593" s="42"/>
      <c r="YR593" s="42"/>
      <c r="YS593" s="42"/>
      <c r="YT593" s="42"/>
      <c r="YU593" s="42"/>
      <c r="YV593" s="42"/>
      <c r="YW593" s="42"/>
      <c r="YX593" s="42"/>
      <c r="YY593" s="42"/>
      <c r="YZ593" s="42"/>
      <c r="ZA593" s="42"/>
      <c r="ZB593" s="42"/>
      <c r="ZC593" s="42"/>
      <c r="ZD593" s="42"/>
      <c r="ZE593" s="42"/>
      <c r="ZF593" s="42"/>
      <c r="ZG593" s="42"/>
      <c r="ZH593" s="42"/>
      <c r="ZI593" s="42"/>
      <c r="ZJ593" s="42"/>
      <c r="ZK593" s="42"/>
      <c r="ZL593" s="42"/>
      <c r="ZM593" s="42"/>
      <c r="ZN593" s="42"/>
      <c r="ZO593" s="42"/>
      <c r="ZP593" s="42"/>
      <c r="ZQ593" s="42"/>
      <c r="ZR593" s="42"/>
      <c r="ZS593" s="42"/>
      <c r="ZT593" s="42"/>
      <c r="ZU593" s="42"/>
      <c r="ZV593" s="42"/>
      <c r="ZW593" s="42"/>
      <c r="ZX593" s="42"/>
      <c r="ZY593" s="42"/>
      <c r="ZZ593" s="42"/>
      <c r="AAA593" s="42"/>
      <c r="AAB593" s="42"/>
      <c r="AAC593" s="42"/>
      <c r="AAD593" s="42"/>
      <c r="AAE593" s="42"/>
      <c r="AAF593" s="42"/>
      <c r="AAG593" s="42"/>
      <c r="AAH593" s="42"/>
      <c r="AAI593" s="42"/>
      <c r="AAJ593" s="42"/>
      <c r="AAK593" s="42"/>
      <c r="AAL593" s="42"/>
      <c r="AAM593" s="42"/>
      <c r="AAN593" s="42"/>
      <c r="AAO593" s="42"/>
      <c r="AAP593" s="42"/>
      <c r="AAQ593" s="42"/>
      <c r="AAR593" s="42"/>
      <c r="AAS593" s="42"/>
      <c r="AAT593" s="42"/>
      <c r="AAU593" s="42"/>
      <c r="AAV593" s="42"/>
      <c r="AAW593" s="42"/>
      <c r="AAX593" s="42"/>
      <c r="AAY593" s="42"/>
      <c r="AAZ593" s="42"/>
      <c r="ABA593" s="42"/>
      <c r="ABB593" s="42"/>
      <c r="ABC593" s="42"/>
      <c r="ABD593" s="42"/>
      <c r="ABE593" s="42"/>
      <c r="ABF593" s="42"/>
      <c r="ABG593" s="42"/>
      <c r="ABH593" s="42"/>
      <c r="ABI593" s="42"/>
      <c r="ABJ593" s="42"/>
      <c r="ABK593" s="42"/>
      <c r="ABL593" s="42"/>
      <c r="ABM593" s="42"/>
      <c r="ABN593" s="42"/>
      <c r="ABO593" s="42"/>
      <c r="ABP593" s="42"/>
      <c r="ABQ593" s="42"/>
      <c r="ABR593" s="42"/>
      <c r="ABS593" s="42"/>
      <c r="ABT593" s="42"/>
      <c r="ABU593" s="42"/>
      <c r="ABV593" s="42"/>
      <c r="ABW593" s="42"/>
      <c r="ABX593" s="42"/>
      <c r="ABY593" s="42"/>
      <c r="ABZ593" s="42"/>
      <c r="ACA593" s="42"/>
      <c r="ACB593" s="42"/>
      <c r="ACC593" s="42"/>
      <c r="ACD593" s="42"/>
      <c r="ACE593" s="42"/>
      <c r="ACF593" s="42"/>
      <c r="ACG593" s="42"/>
      <c r="ACH593" s="42"/>
      <c r="ACI593" s="42"/>
      <c r="ACJ593" s="42"/>
      <c r="ACK593" s="42"/>
      <c r="ACL593" s="42"/>
      <c r="ACM593" s="42"/>
      <c r="ACN593" s="42"/>
      <c r="ACO593" s="42"/>
      <c r="ACP593" s="42"/>
      <c r="ACQ593" s="42"/>
      <c r="ACR593" s="42"/>
      <c r="ACS593" s="42"/>
      <c r="ACT593" s="42"/>
      <c r="ACU593" s="42"/>
      <c r="ACV593" s="42"/>
      <c r="ACW593" s="42"/>
      <c r="ACX593" s="42"/>
      <c r="ACY593" s="42"/>
      <c r="ACZ593" s="42"/>
      <c r="ADA593" s="42"/>
      <c r="ADB593" s="42"/>
      <c r="ADC593" s="42"/>
      <c r="ADD593" s="42"/>
      <c r="ADE593" s="42"/>
      <c r="ADF593" s="42"/>
      <c r="ADG593" s="42"/>
      <c r="ADH593" s="42"/>
      <c r="ADI593" s="42"/>
      <c r="ADJ593" s="42"/>
      <c r="ADK593" s="42"/>
      <c r="ADL593" s="42"/>
      <c r="ADM593" s="42"/>
      <c r="ADN593" s="42"/>
      <c r="ADO593" s="42"/>
      <c r="ADP593" s="42"/>
      <c r="ADQ593" s="42"/>
      <c r="ADR593" s="42"/>
      <c r="ADS593" s="42"/>
      <c r="ADT593" s="42"/>
      <c r="ADU593" s="42"/>
      <c r="ADV593" s="42"/>
      <c r="ADW593" s="42"/>
      <c r="ADX593" s="42"/>
      <c r="ADY593" s="42"/>
      <c r="ADZ593" s="42"/>
      <c r="AEA593" s="42"/>
      <c r="AEB593" s="42"/>
      <c r="AEC593" s="42"/>
      <c r="AED593" s="42"/>
      <c r="AEE593" s="42"/>
      <c r="AEF593" s="42"/>
      <c r="AEG593" s="42"/>
      <c r="AEH593" s="42"/>
      <c r="AEI593" s="42"/>
      <c r="AEJ593" s="42"/>
      <c r="AEK593" s="42"/>
      <c r="AEL593" s="42"/>
      <c r="AEM593" s="42"/>
      <c r="AEN593" s="42"/>
      <c r="AEO593" s="42"/>
      <c r="AEP593" s="42"/>
      <c r="AEQ593" s="42"/>
      <c r="AER593" s="42"/>
      <c r="AES593" s="42"/>
      <c r="AET593" s="42"/>
      <c r="AEU593" s="42"/>
      <c r="AEV593" s="42"/>
      <c r="AEW593" s="42"/>
      <c r="AEX593" s="42"/>
      <c r="AEY593" s="42"/>
      <c r="AEZ593" s="42"/>
      <c r="AFA593" s="42"/>
      <c r="AFB593" s="42"/>
      <c r="AFC593" s="42"/>
      <c r="AFD593" s="42"/>
      <c r="AFE593" s="42"/>
      <c r="AFF593" s="42"/>
      <c r="AFG593" s="42"/>
      <c r="AFH593" s="42"/>
      <c r="AFI593" s="42"/>
      <c r="AFJ593" s="42"/>
      <c r="AFK593" s="42"/>
      <c r="AFL593" s="42"/>
      <c r="AFM593" s="42"/>
      <c r="AFN593" s="42"/>
      <c r="AFO593" s="42"/>
      <c r="AFP593" s="42"/>
      <c r="AFQ593" s="42"/>
      <c r="AFR593" s="42"/>
      <c r="AFS593" s="42"/>
      <c r="AFT593" s="42"/>
      <c r="AFU593" s="42"/>
      <c r="AFV593" s="42"/>
      <c r="AFW593" s="42"/>
      <c r="AFX593" s="42"/>
      <c r="AFY593" s="42"/>
      <c r="AFZ593" s="42"/>
      <c r="AGA593" s="42"/>
      <c r="AGB593" s="42"/>
      <c r="AGC593" s="42"/>
      <c r="AGD593" s="42"/>
      <c r="AGE593" s="42"/>
      <c r="AGF593" s="42"/>
      <c r="AGG593" s="42"/>
      <c r="AGH593" s="42"/>
      <c r="AGI593" s="42"/>
      <c r="AGJ593" s="42"/>
      <c r="AGK593" s="42"/>
      <c r="AGL593" s="42"/>
      <c r="AGM593" s="42"/>
      <c r="AGN593" s="42"/>
      <c r="AGO593" s="42"/>
      <c r="AGP593" s="42"/>
      <c r="AGQ593" s="42"/>
      <c r="AGR593" s="42"/>
      <c r="AGS593" s="42"/>
      <c r="AGT593" s="42"/>
      <c r="AGU593" s="42"/>
      <c r="AGV593" s="42"/>
      <c r="AGW593" s="42"/>
      <c r="AGX593" s="42"/>
      <c r="AGY593" s="42"/>
      <c r="AGZ593" s="42"/>
      <c r="AHA593" s="42"/>
      <c r="AHB593" s="42"/>
      <c r="AHC593" s="42"/>
      <c r="AHD593" s="42"/>
      <c r="AHE593" s="42"/>
      <c r="AHF593" s="42"/>
      <c r="AHG593" s="42"/>
      <c r="AHH593" s="42"/>
      <c r="AHI593" s="42"/>
      <c r="AHJ593" s="42"/>
      <c r="AHK593" s="42"/>
      <c r="AHL593" s="42"/>
      <c r="AHM593" s="42"/>
      <c r="AHN593" s="42"/>
      <c r="AHO593" s="42"/>
      <c r="AHP593" s="42"/>
      <c r="AHQ593" s="42"/>
      <c r="AHR593" s="42"/>
      <c r="AHS593" s="42"/>
      <c r="AHT593" s="42"/>
      <c r="AHU593" s="42"/>
      <c r="AHV593" s="42"/>
      <c r="AHW593" s="42"/>
      <c r="AHX593" s="42"/>
      <c r="AHY593" s="42"/>
      <c r="AHZ593" s="42"/>
      <c r="AIA593" s="42"/>
      <c r="AIB593" s="42"/>
      <c r="AIC593" s="42"/>
      <c r="AID593" s="42"/>
      <c r="AIE593" s="42"/>
      <c r="AIF593" s="42"/>
      <c r="AIG593" s="42"/>
      <c r="AIH593" s="42"/>
      <c r="AII593" s="42"/>
      <c r="AIJ593" s="42"/>
      <c r="AIK593" s="42"/>
      <c r="AIL593" s="42"/>
      <c r="AIM593" s="42"/>
      <c r="AIN593" s="42"/>
      <c r="AIO593" s="42"/>
      <c r="AIP593" s="42"/>
      <c r="AIQ593" s="42"/>
      <c r="AIR593" s="42"/>
      <c r="AIS593" s="42"/>
      <c r="AIT593" s="42"/>
      <c r="AIU593" s="42"/>
      <c r="AIV593" s="42"/>
      <c r="AIW593" s="42"/>
      <c r="AIX593" s="42"/>
      <c r="AIY593" s="42"/>
      <c r="AIZ593" s="42"/>
      <c r="AJA593" s="42"/>
      <c r="AJB593" s="42"/>
      <c r="AJC593" s="42"/>
      <c r="AJD593" s="42"/>
      <c r="AJE593" s="42"/>
      <c r="AJF593" s="42"/>
      <c r="AJG593" s="42"/>
      <c r="AJH593" s="42"/>
      <c r="AJI593" s="42"/>
      <c r="AJJ593" s="42"/>
      <c r="AJK593" s="42"/>
      <c r="AJL593" s="42"/>
      <c r="AJM593" s="42"/>
      <c r="AJN593" s="42"/>
      <c r="AJO593" s="42"/>
      <c r="AJP593" s="42"/>
      <c r="AJQ593" s="42"/>
      <c r="AJR593" s="42"/>
      <c r="AJS593" s="42"/>
      <c r="AJT593" s="42"/>
      <c r="AJU593" s="42"/>
      <c r="AJV593" s="42"/>
      <c r="AJW593" s="42"/>
      <c r="AJX593" s="42"/>
      <c r="AJY593" s="42"/>
      <c r="AJZ593" s="42"/>
      <c r="AKA593" s="42"/>
      <c r="AKB593" s="42"/>
      <c r="AKC593" s="42"/>
      <c r="AKD593" s="42"/>
      <c r="AKE593" s="42"/>
      <c r="AKF593" s="42"/>
      <c r="AKG593" s="42"/>
      <c r="AKH593" s="42"/>
      <c r="AKI593" s="42"/>
      <c r="AKJ593" s="42"/>
      <c r="AKK593" s="42"/>
      <c r="AKL593" s="42"/>
      <c r="AKM593" s="42"/>
      <c r="AKN593" s="42"/>
      <c r="AKO593" s="42"/>
      <c r="AKP593" s="42"/>
      <c r="AKQ593" s="42"/>
      <c r="AKR593" s="42"/>
      <c r="AKS593" s="42"/>
      <c r="AKT593" s="42"/>
      <c r="AKU593" s="42"/>
      <c r="AKV593" s="42"/>
      <c r="AKW593" s="42"/>
      <c r="AKX593" s="42"/>
      <c r="AKY593" s="42"/>
      <c r="AKZ593" s="42"/>
      <c r="ALA593" s="42"/>
      <c r="ALB593" s="42"/>
      <c r="ALC593" s="42"/>
      <c r="ALD593" s="42"/>
      <c r="ALE593" s="42"/>
      <c r="ALF593" s="42"/>
      <c r="ALG593" s="42"/>
      <c r="ALH593" s="42"/>
      <c r="ALI593" s="42"/>
      <c r="ALJ593" s="42"/>
      <c r="ALK593" s="42"/>
      <c r="ALL593" s="42"/>
      <c r="ALM593" s="42"/>
      <c r="ALN593" s="42"/>
      <c r="ALO593" s="42"/>
      <c r="ALP593" s="42"/>
      <c r="ALQ593" s="42"/>
      <c r="ALR593" s="42"/>
      <c r="ALS593" s="42"/>
      <c r="ALT593" s="42"/>
      <c r="ALU593" s="42"/>
      <c r="ALV593" s="42"/>
      <c r="ALW593" s="42"/>
      <c r="ALX593" s="42"/>
      <c r="ALY593" s="42"/>
      <c r="ALZ593" s="42"/>
      <c r="AMA593" s="42"/>
      <c r="AMB593" s="42"/>
      <c r="AMC593" s="42"/>
      <c r="AMD593" s="42"/>
      <c r="AME593" s="42"/>
      <c r="AMF593" s="42"/>
      <c r="AMG593" s="42"/>
      <c r="AMH593" s="42"/>
      <c r="AMI593" s="42"/>
      <c r="AMJ593" s="42"/>
      <c r="AMK593" s="42"/>
      <c r="AML593" s="42"/>
      <c r="AMM593" s="42"/>
      <c r="AMN593" s="42"/>
      <c r="AMO593" s="42"/>
      <c r="AMP593" s="42"/>
      <c r="AMQ593" s="42"/>
      <c r="AMR593" s="42"/>
      <c r="AMS593" s="42"/>
      <c r="AMT593" s="42"/>
      <c r="AMU593" s="42"/>
      <c r="AMV593" s="42"/>
      <c r="AMW593" s="42"/>
      <c r="AMX593" s="42"/>
      <c r="AMY593" s="42"/>
      <c r="AMZ593" s="42"/>
      <c r="ANA593" s="42"/>
      <c r="ANB593" s="42"/>
      <c r="ANC593" s="42"/>
      <c r="AND593" s="42"/>
      <c r="ANE593" s="42"/>
      <c r="ANF593" s="42"/>
      <c r="ANG593" s="42"/>
      <c r="ANH593" s="42"/>
      <c r="ANI593" s="42"/>
      <c r="ANJ593" s="42"/>
      <c r="ANK593" s="42"/>
      <c r="ANL593" s="42"/>
      <c r="ANM593" s="42"/>
      <c r="ANN593" s="42"/>
      <c r="ANO593" s="42"/>
      <c r="ANP593" s="42"/>
      <c r="ANQ593" s="42"/>
      <c r="ANR593" s="42"/>
      <c r="ANS593" s="42"/>
      <c r="ANT593" s="42"/>
      <c r="ANU593" s="42"/>
      <c r="ANV593" s="42"/>
      <c r="ANW593" s="42"/>
      <c r="ANX593" s="42"/>
      <c r="ANY593" s="42"/>
      <c r="ANZ593" s="42"/>
      <c r="AOA593" s="42"/>
      <c r="AOB593" s="42"/>
      <c r="AOC593" s="42"/>
      <c r="AOD593" s="42"/>
      <c r="AOE593" s="42"/>
      <c r="AOF593" s="42"/>
      <c r="AOG593" s="42"/>
      <c r="AOH593" s="42"/>
      <c r="AOI593" s="42"/>
      <c r="AOJ593" s="42"/>
      <c r="AOK593" s="42"/>
      <c r="AOL593" s="42"/>
      <c r="AOM593" s="42"/>
      <c r="AON593" s="42"/>
      <c r="AOO593" s="42"/>
      <c r="AOP593" s="42"/>
      <c r="AOQ593" s="42"/>
      <c r="AOR593" s="42"/>
      <c r="AOS593" s="42"/>
      <c r="AOT593" s="42"/>
      <c r="AOU593" s="42"/>
      <c r="AOV593" s="42"/>
      <c r="AOW593" s="42"/>
      <c r="AOX593" s="42"/>
      <c r="AOY593" s="42"/>
      <c r="AOZ593" s="42"/>
      <c r="APA593" s="42"/>
      <c r="APB593" s="42"/>
      <c r="APC593" s="42"/>
      <c r="APD593" s="42"/>
      <c r="APE593" s="42"/>
      <c r="APF593" s="42"/>
      <c r="APG593" s="42"/>
      <c r="APH593" s="42"/>
      <c r="API593" s="42"/>
      <c r="APJ593" s="42"/>
      <c r="APK593" s="42"/>
      <c r="APL593" s="42"/>
      <c r="APM593" s="42"/>
      <c r="APN593" s="42"/>
      <c r="APO593" s="42"/>
      <c r="APP593" s="42"/>
      <c r="APQ593" s="42"/>
      <c r="APR593" s="42"/>
      <c r="APS593" s="42"/>
      <c r="APT593" s="42"/>
      <c r="APU593" s="42"/>
      <c r="APV593" s="42"/>
      <c r="APW593" s="42"/>
      <c r="APX593" s="42"/>
      <c r="APY593" s="42"/>
      <c r="APZ593" s="42"/>
      <c r="AQA593" s="42"/>
      <c r="AQB593" s="42"/>
      <c r="AQC593" s="42"/>
      <c r="AQD593" s="42"/>
      <c r="AQE593" s="42"/>
      <c r="AQF593" s="42"/>
      <c r="AQG593" s="42"/>
      <c r="AQH593" s="42"/>
      <c r="AQI593" s="42"/>
      <c r="AQJ593" s="42"/>
      <c r="AQK593" s="42"/>
      <c r="AQL593" s="42"/>
      <c r="AQM593" s="42"/>
      <c r="AQN593" s="42"/>
      <c r="AQO593" s="42"/>
      <c r="AQP593" s="42"/>
      <c r="AQQ593" s="42"/>
      <c r="AQR593" s="42"/>
      <c r="AQS593" s="42"/>
      <c r="AQT593" s="42"/>
      <c r="AQU593" s="42"/>
      <c r="AQV593" s="42"/>
      <c r="AQW593" s="42"/>
      <c r="AQX593" s="42"/>
      <c r="AQY593" s="42"/>
      <c r="AQZ593" s="42"/>
      <c r="ARA593" s="42"/>
      <c r="ARB593" s="42"/>
      <c r="ARC593" s="42"/>
      <c r="ARD593" s="42"/>
      <c r="ARE593" s="42"/>
      <c r="ARF593" s="42"/>
      <c r="ARG593" s="42"/>
      <c r="ARH593" s="42"/>
      <c r="ARI593" s="42"/>
      <c r="ARJ593" s="42"/>
      <c r="ARK593" s="42"/>
      <c r="ARL593" s="42"/>
      <c r="ARM593" s="42"/>
      <c r="ARN593" s="42"/>
      <c r="ARO593" s="42"/>
      <c r="ARP593" s="42"/>
      <c r="ARQ593" s="42"/>
      <c r="ARR593" s="42"/>
      <c r="ARS593" s="42"/>
      <c r="ART593" s="42"/>
      <c r="ARU593" s="42"/>
      <c r="ARV593" s="42"/>
      <c r="ARW593" s="42"/>
      <c r="ARX593" s="42"/>
      <c r="ARY593" s="42"/>
      <c r="ARZ593" s="42"/>
      <c r="ASA593" s="42"/>
      <c r="ASB593" s="42"/>
      <c r="ASC593" s="42"/>
      <c r="ASD593" s="42"/>
      <c r="ASE593" s="42"/>
      <c r="ASF593" s="42"/>
      <c r="ASG593" s="42"/>
      <c r="ASH593" s="42"/>
      <c r="ASI593" s="42"/>
      <c r="ASJ593" s="42"/>
      <c r="ASK593" s="42"/>
      <c r="ASL593" s="42"/>
      <c r="ASM593" s="42"/>
      <c r="ASN593" s="42"/>
      <c r="ASO593" s="42"/>
      <c r="ASP593" s="42"/>
      <c r="ASQ593" s="42"/>
      <c r="ASR593" s="42"/>
      <c r="ASS593" s="42"/>
      <c r="AST593" s="42"/>
      <c r="ASU593" s="42"/>
      <c r="ASV593" s="42"/>
      <c r="ASW593" s="42"/>
      <c r="ASX593" s="42"/>
      <c r="ASY593" s="42"/>
      <c r="ASZ593" s="42"/>
      <c r="ATA593" s="42"/>
      <c r="ATB593" s="42"/>
      <c r="ATC593" s="42"/>
      <c r="ATD593" s="42"/>
      <c r="ATE593" s="42"/>
      <c r="ATF593" s="42"/>
      <c r="ATG593" s="42"/>
      <c r="ATH593" s="42"/>
      <c r="ATI593" s="42"/>
      <c r="ATJ593" s="42"/>
      <c r="ATK593" s="42"/>
      <c r="ATL593" s="42"/>
      <c r="ATM593" s="42"/>
      <c r="ATN593" s="42"/>
      <c r="ATO593" s="42"/>
      <c r="ATP593" s="42"/>
      <c r="ATQ593" s="42"/>
      <c r="ATR593" s="42"/>
      <c r="ATS593" s="42"/>
      <c r="ATT593" s="42"/>
      <c r="ATU593" s="42"/>
      <c r="ATV593" s="42"/>
      <c r="ATW593" s="42"/>
      <c r="ATX593" s="42"/>
      <c r="ATY593" s="42"/>
      <c r="ATZ593" s="42"/>
      <c r="AUA593" s="42"/>
      <c r="AUB593" s="42"/>
      <c r="AUC593" s="42"/>
      <c r="AUD593" s="42"/>
      <c r="AUE593" s="42"/>
      <c r="AUF593" s="42"/>
      <c r="AUG593" s="42"/>
      <c r="AUH593" s="42"/>
      <c r="AUI593" s="42"/>
      <c r="AUJ593" s="42"/>
      <c r="AUK593" s="42"/>
      <c r="AUL593" s="42"/>
      <c r="AUM593" s="42"/>
      <c r="AUN593" s="42"/>
      <c r="AUO593" s="42"/>
      <c r="AUP593" s="42"/>
      <c r="AUQ593" s="42"/>
      <c r="AUR593" s="42"/>
      <c r="AUS593" s="42"/>
      <c r="AUT593" s="42"/>
      <c r="AUU593" s="42"/>
      <c r="AUV593" s="42"/>
      <c r="AUW593" s="42"/>
      <c r="AUX593" s="42"/>
      <c r="AUY593" s="42"/>
      <c r="AUZ593" s="42"/>
      <c r="AVA593" s="42"/>
      <c r="AVB593" s="42"/>
      <c r="AVC593" s="42"/>
      <c r="AVD593" s="42"/>
      <c r="AVE593" s="42"/>
      <c r="AVF593" s="42"/>
      <c r="AVG593" s="42"/>
      <c r="AVH593" s="42"/>
      <c r="AVI593" s="42"/>
      <c r="AVJ593" s="42"/>
      <c r="AVK593" s="42"/>
      <c r="AVL593" s="42"/>
      <c r="AVM593" s="42"/>
      <c r="AVN593" s="42"/>
      <c r="AVO593" s="42"/>
      <c r="AVP593" s="42"/>
      <c r="AVQ593" s="42"/>
      <c r="AVR593" s="42"/>
      <c r="AVS593" s="42"/>
      <c r="AVT593" s="42"/>
      <c r="AVU593" s="42"/>
      <c r="AVV593" s="42"/>
      <c r="AVW593" s="42"/>
      <c r="AVX593" s="42"/>
      <c r="AVY593" s="42"/>
      <c r="AVZ593" s="42"/>
      <c r="AWA593" s="42"/>
      <c r="AWB593" s="42"/>
      <c r="AWC593" s="42"/>
      <c r="AWD593" s="42"/>
      <c r="AWE593" s="42"/>
      <c r="AWF593" s="42"/>
      <c r="AWG593" s="42"/>
      <c r="AWH593" s="42"/>
      <c r="AWI593" s="42"/>
      <c r="AWJ593" s="42"/>
      <c r="AWK593" s="42"/>
      <c r="AWL593" s="42"/>
      <c r="AWM593" s="42"/>
      <c r="AWN593" s="42"/>
      <c r="AWO593" s="42"/>
      <c r="AWP593" s="42"/>
      <c r="AWQ593" s="42"/>
      <c r="AWR593" s="42"/>
      <c r="AWS593" s="42"/>
      <c r="AWT593" s="42"/>
      <c r="AWU593" s="42"/>
      <c r="AWV593" s="42"/>
      <c r="AWW593" s="42"/>
      <c r="AWX593" s="42"/>
      <c r="AWY593" s="42"/>
      <c r="AWZ593" s="42"/>
      <c r="AXA593" s="42"/>
      <c r="AXB593" s="42"/>
      <c r="AXC593" s="42"/>
      <c r="AXD593" s="42"/>
      <c r="AXE593" s="42"/>
      <c r="AXF593" s="42"/>
      <c r="AXG593" s="42"/>
      <c r="AXH593" s="42"/>
      <c r="AXI593" s="42"/>
      <c r="AXJ593" s="42"/>
      <c r="AXK593" s="42"/>
      <c r="AXL593" s="42"/>
      <c r="AXM593" s="42"/>
      <c r="AXN593" s="42"/>
      <c r="AXO593" s="42"/>
      <c r="AXP593" s="42"/>
      <c r="AXQ593" s="42"/>
      <c r="AXR593" s="42"/>
      <c r="AXS593" s="42"/>
      <c r="AXT593" s="42"/>
      <c r="AXU593" s="42"/>
      <c r="AXV593" s="42"/>
      <c r="AXW593" s="42"/>
      <c r="AXX593" s="42"/>
      <c r="AXY593" s="42"/>
      <c r="AXZ593" s="42"/>
      <c r="AYA593" s="42"/>
      <c r="AYB593" s="42"/>
      <c r="AYC593" s="42"/>
      <c r="AYD593" s="42"/>
      <c r="AYE593" s="42"/>
      <c r="AYF593" s="42"/>
      <c r="AYG593" s="42"/>
      <c r="AYH593" s="42"/>
      <c r="AYI593" s="42"/>
      <c r="AYJ593" s="42"/>
      <c r="AYK593" s="42"/>
      <c r="AYL593" s="42"/>
      <c r="AYM593" s="42"/>
      <c r="AYN593" s="42"/>
      <c r="AYO593" s="42"/>
      <c r="AYP593" s="42"/>
      <c r="AYQ593" s="42"/>
      <c r="AYR593" s="42"/>
      <c r="AYS593" s="42"/>
      <c r="AYT593" s="42"/>
      <c r="AYU593" s="42"/>
      <c r="AYV593" s="42"/>
      <c r="AYW593" s="42"/>
      <c r="AYX593" s="42"/>
      <c r="AYY593" s="42"/>
      <c r="AYZ593" s="42"/>
      <c r="AZA593" s="42"/>
      <c r="AZB593" s="42"/>
      <c r="AZC593" s="42"/>
      <c r="AZD593" s="42"/>
      <c r="AZE593" s="42"/>
      <c r="AZF593" s="42"/>
      <c r="AZG593" s="42"/>
      <c r="AZH593" s="42"/>
      <c r="AZI593" s="42"/>
      <c r="AZJ593" s="42"/>
      <c r="AZK593" s="42"/>
      <c r="AZL593" s="42"/>
      <c r="AZM593" s="42"/>
      <c r="AZN593" s="42"/>
      <c r="AZO593" s="42"/>
      <c r="AZP593" s="42"/>
      <c r="AZQ593" s="42"/>
      <c r="AZR593" s="42"/>
      <c r="AZS593" s="42"/>
      <c r="AZT593" s="42"/>
      <c r="AZU593" s="42"/>
      <c r="AZV593" s="42"/>
      <c r="AZW593" s="42"/>
      <c r="AZX593" s="42"/>
      <c r="AZY593" s="42"/>
      <c r="AZZ593" s="42"/>
      <c r="BAA593" s="42"/>
      <c r="BAB593" s="42"/>
      <c r="BAC593" s="42"/>
      <c r="BAD593" s="42"/>
      <c r="BAE593" s="42"/>
      <c r="BAF593" s="42"/>
      <c r="BAG593" s="42"/>
      <c r="BAH593" s="42"/>
      <c r="BAI593" s="42"/>
      <c r="BAJ593" s="42"/>
      <c r="BAK593" s="42"/>
      <c r="BAL593" s="42"/>
    </row>
    <row r="594" spans="1:1390" s="223" customFormat="1" x14ac:dyDescent="0.2">
      <c r="A594" s="139">
        <f t="shared" si="60"/>
        <v>549</v>
      </c>
      <c r="B594" s="42" t="s">
        <v>883</v>
      </c>
      <c r="C594" s="139">
        <v>932</v>
      </c>
      <c r="D594" s="139" t="s">
        <v>159</v>
      </c>
      <c r="E594" s="121">
        <v>0</v>
      </c>
      <c r="F594" s="121">
        <v>0</v>
      </c>
      <c r="G594" s="121">
        <v>20.78</v>
      </c>
      <c r="H594" s="121">
        <v>0</v>
      </c>
      <c r="I594" s="121">
        <v>0</v>
      </c>
      <c r="J594" s="121">
        <v>0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1">
        <v>0</v>
      </c>
      <c r="Q594" s="45">
        <f t="shared" si="59"/>
        <v>20.78</v>
      </c>
      <c r="R594" s="45"/>
      <c r="T594" s="254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  <c r="ED594" s="42"/>
      <c r="EE594" s="42"/>
      <c r="EF594" s="42"/>
      <c r="EG594" s="42"/>
      <c r="EH594" s="42"/>
      <c r="EI594" s="42"/>
      <c r="EJ594" s="42"/>
      <c r="EK594" s="42"/>
      <c r="EL594" s="42"/>
      <c r="EM594" s="42"/>
      <c r="EN594" s="42"/>
      <c r="EO594" s="42"/>
      <c r="EP594" s="42"/>
      <c r="EQ594" s="42"/>
      <c r="ER594" s="42"/>
      <c r="ES594" s="42"/>
      <c r="ET594" s="42"/>
      <c r="EU594" s="42"/>
      <c r="EV594" s="42"/>
      <c r="EW594" s="42"/>
      <c r="EX594" s="42"/>
      <c r="EY594" s="42"/>
      <c r="EZ594" s="42"/>
      <c r="FA594" s="42"/>
      <c r="FB594" s="42"/>
      <c r="FC594" s="42"/>
      <c r="FD594" s="42"/>
      <c r="FE594" s="42"/>
      <c r="FF594" s="42"/>
      <c r="FG594" s="42"/>
      <c r="FH594" s="42"/>
      <c r="FI594" s="42"/>
      <c r="FJ594" s="42"/>
      <c r="FK594" s="42"/>
      <c r="FL594" s="42"/>
      <c r="FM594" s="42"/>
      <c r="FN594" s="42"/>
      <c r="FO594" s="42"/>
      <c r="FP594" s="42"/>
      <c r="FQ594" s="42"/>
      <c r="FR594" s="42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  <c r="GN594" s="42"/>
      <c r="GO594" s="42"/>
      <c r="GP594" s="42"/>
      <c r="GQ594" s="42"/>
      <c r="GR594" s="42"/>
      <c r="GS594" s="42"/>
      <c r="GT594" s="42"/>
      <c r="GU594" s="42"/>
      <c r="GV594" s="42"/>
      <c r="GW594" s="42"/>
      <c r="GX594" s="42"/>
      <c r="GY594" s="42"/>
      <c r="GZ594" s="42"/>
      <c r="HA594" s="42"/>
      <c r="HB594" s="42"/>
      <c r="HC594" s="42"/>
      <c r="HD594" s="42"/>
      <c r="HE594" s="42"/>
      <c r="HF594" s="42"/>
      <c r="HG594" s="42"/>
      <c r="HH594" s="42"/>
      <c r="HI594" s="42"/>
      <c r="HJ594" s="42"/>
      <c r="HK594" s="42"/>
      <c r="HL594" s="42"/>
      <c r="HM594" s="42"/>
      <c r="HN594" s="42"/>
      <c r="HO594" s="42"/>
      <c r="HP594" s="42"/>
      <c r="HQ594" s="42"/>
      <c r="HR594" s="42"/>
      <c r="HS594" s="42"/>
      <c r="HT594" s="42"/>
      <c r="HU594" s="42"/>
      <c r="HV594" s="42"/>
      <c r="HW594" s="42"/>
      <c r="HX594" s="42"/>
      <c r="HY594" s="42"/>
      <c r="HZ594" s="42"/>
      <c r="IA594" s="42"/>
      <c r="IB594" s="42"/>
      <c r="IC594" s="42"/>
      <c r="ID594" s="42"/>
      <c r="IE594" s="42"/>
      <c r="IF594" s="42"/>
      <c r="IG594" s="42"/>
      <c r="IH594" s="42"/>
      <c r="II594" s="42"/>
      <c r="IJ594" s="42"/>
      <c r="IK594" s="42"/>
      <c r="IL594" s="42"/>
      <c r="IM594" s="42"/>
      <c r="IN594" s="42"/>
      <c r="IO594" s="42"/>
      <c r="IP594" s="42"/>
      <c r="IQ594" s="42"/>
      <c r="IR594" s="42"/>
      <c r="IS594" s="42"/>
      <c r="IT594" s="42"/>
      <c r="IU594" s="42"/>
      <c r="IV594" s="42"/>
      <c r="IW594" s="42"/>
      <c r="IX594" s="42"/>
      <c r="IY594" s="42"/>
      <c r="IZ594" s="42"/>
      <c r="JA594" s="42"/>
      <c r="JB594" s="42"/>
      <c r="JC594" s="42"/>
      <c r="JD594" s="42"/>
      <c r="JE594" s="42"/>
      <c r="JF594" s="42"/>
      <c r="JG594" s="42"/>
      <c r="JH594" s="42"/>
      <c r="JI594" s="42"/>
      <c r="JJ594" s="42"/>
      <c r="JK594" s="42"/>
      <c r="JL594" s="42"/>
      <c r="JM594" s="42"/>
      <c r="JN594" s="42"/>
      <c r="JO594" s="42"/>
      <c r="JP594" s="42"/>
      <c r="JQ594" s="42"/>
      <c r="JR594" s="42"/>
      <c r="JS594" s="42"/>
      <c r="JT594" s="42"/>
      <c r="JU594" s="42"/>
      <c r="JV594" s="42"/>
      <c r="JW594" s="42"/>
      <c r="JX594" s="42"/>
      <c r="JY594" s="42"/>
      <c r="JZ594" s="42"/>
      <c r="KA594" s="42"/>
      <c r="KB594" s="42"/>
      <c r="KC594" s="42"/>
      <c r="KD594" s="42"/>
      <c r="KE594" s="42"/>
      <c r="KF594" s="42"/>
      <c r="KG594" s="42"/>
      <c r="KH594" s="42"/>
      <c r="KI594" s="42"/>
      <c r="KJ594" s="42"/>
      <c r="KK594" s="42"/>
      <c r="KL594" s="42"/>
      <c r="KM594" s="42"/>
      <c r="KN594" s="42"/>
      <c r="KO594" s="42"/>
      <c r="KP594" s="42"/>
      <c r="KQ594" s="42"/>
      <c r="KR594" s="42"/>
      <c r="KS594" s="42"/>
      <c r="KT594" s="42"/>
      <c r="KU594" s="42"/>
      <c r="KV594" s="42"/>
      <c r="KW594" s="42"/>
      <c r="KX594" s="42"/>
      <c r="KY594" s="42"/>
      <c r="KZ594" s="42"/>
      <c r="LA594" s="42"/>
      <c r="LB594" s="42"/>
      <c r="LC594" s="42"/>
      <c r="LD594" s="42"/>
      <c r="LE594" s="42"/>
      <c r="LF594" s="42"/>
      <c r="LG594" s="42"/>
      <c r="LH594" s="42"/>
      <c r="LI594" s="42"/>
      <c r="LJ594" s="42"/>
      <c r="LK594" s="42"/>
      <c r="LL594" s="42"/>
      <c r="LM594" s="42"/>
      <c r="LN594" s="42"/>
      <c r="LO594" s="42"/>
      <c r="LP594" s="42"/>
      <c r="LQ594" s="42"/>
      <c r="LR594" s="42"/>
      <c r="LS594" s="42"/>
      <c r="LT594" s="42"/>
      <c r="LU594" s="42"/>
      <c r="LV594" s="42"/>
      <c r="LW594" s="42"/>
      <c r="LX594" s="42"/>
      <c r="LY594" s="42"/>
      <c r="LZ594" s="42"/>
      <c r="MA594" s="42"/>
      <c r="MB594" s="42"/>
      <c r="MC594" s="42"/>
      <c r="MD594" s="42"/>
      <c r="ME594" s="42"/>
      <c r="MF594" s="42"/>
      <c r="MG594" s="42"/>
      <c r="MH594" s="42"/>
      <c r="MI594" s="42"/>
      <c r="MJ594" s="42"/>
      <c r="MK594" s="42"/>
      <c r="ML594" s="42"/>
      <c r="MM594" s="42"/>
      <c r="MN594" s="42"/>
      <c r="MO594" s="42"/>
      <c r="MP594" s="42"/>
      <c r="MQ594" s="42"/>
      <c r="MR594" s="42"/>
      <c r="MS594" s="42"/>
      <c r="MT594" s="42"/>
      <c r="MU594" s="42"/>
      <c r="MV594" s="42"/>
      <c r="MW594" s="42"/>
      <c r="MX594" s="42"/>
      <c r="MY594" s="42"/>
      <c r="MZ594" s="42"/>
      <c r="NA594" s="42"/>
      <c r="NB594" s="42"/>
      <c r="NC594" s="42"/>
      <c r="ND594" s="42"/>
      <c r="NE594" s="42"/>
      <c r="NF594" s="42"/>
      <c r="NG594" s="42"/>
      <c r="NH594" s="42"/>
      <c r="NI594" s="42"/>
      <c r="NJ594" s="42"/>
      <c r="NK594" s="42"/>
      <c r="NL594" s="42"/>
      <c r="NM594" s="42"/>
      <c r="NN594" s="42"/>
      <c r="NO594" s="42"/>
      <c r="NP594" s="42"/>
      <c r="NQ594" s="42"/>
      <c r="NR594" s="42"/>
      <c r="NS594" s="42"/>
      <c r="NT594" s="42"/>
      <c r="NU594" s="42"/>
      <c r="NV594" s="42"/>
      <c r="NW594" s="42"/>
      <c r="NX594" s="42"/>
      <c r="NY594" s="42"/>
      <c r="NZ594" s="42"/>
      <c r="OA594" s="42"/>
      <c r="OB594" s="42"/>
      <c r="OC594" s="42"/>
      <c r="OD594" s="42"/>
      <c r="OE594" s="42"/>
      <c r="OF594" s="42"/>
      <c r="OG594" s="42"/>
      <c r="OH594" s="42"/>
      <c r="OI594" s="42"/>
      <c r="OJ594" s="42"/>
      <c r="OK594" s="42"/>
      <c r="OL594" s="42"/>
      <c r="OM594" s="42"/>
      <c r="ON594" s="42"/>
      <c r="OO594" s="42"/>
      <c r="OP594" s="42"/>
      <c r="OQ594" s="42"/>
      <c r="OR594" s="42"/>
      <c r="OS594" s="42"/>
      <c r="OT594" s="42"/>
      <c r="OU594" s="42"/>
      <c r="OV594" s="42"/>
      <c r="OW594" s="42"/>
      <c r="OX594" s="42"/>
      <c r="OY594" s="42"/>
      <c r="OZ594" s="42"/>
      <c r="PA594" s="42"/>
      <c r="PB594" s="42"/>
      <c r="PC594" s="42"/>
      <c r="PD594" s="42"/>
      <c r="PE594" s="42"/>
      <c r="PF594" s="42"/>
      <c r="PG594" s="42"/>
      <c r="PH594" s="42"/>
      <c r="PI594" s="42"/>
      <c r="PJ594" s="42"/>
      <c r="PK594" s="42"/>
      <c r="PL594" s="42"/>
      <c r="PM594" s="42"/>
      <c r="PN594" s="42"/>
      <c r="PO594" s="42"/>
      <c r="PP594" s="42"/>
      <c r="PQ594" s="42"/>
      <c r="PR594" s="42"/>
      <c r="PS594" s="42"/>
      <c r="PT594" s="42"/>
      <c r="PU594" s="42"/>
      <c r="PV594" s="42"/>
      <c r="PW594" s="42"/>
      <c r="PX594" s="42"/>
      <c r="PY594" s="42"/>
      <c r="PZ594" s="42"/>
      <c r="QA594" s="42"/>
      <c r="QB594" s="42"/>
      <c r="QC594" s="42"/>
      <c r="QD594" s="42"/>
      <c r="QE594" s="42"/>
      <c r="QF594" s="42"/>
      <c r="QG594" s="42"/>
      <c r="QH594" s="42"/>
      <c r="QI594" s="42"/>
      <c r="QJ594" s="42"/>
      <c r="QK594" s="42"/>
      <c r="QL594" s="42"/>
      <c r="QM594" s="42"/>
      <c r="QN594" s="42"/>
      <c r="QO594" s="42"/>
      <c r="QP594" s="42"/>
      <c r="QQ594" s="42"/>
      <c r="QR594" s="42"/>
      <c r="QS594" s="42"/>
      <c r="QT594" s="42"/>
      <c r="QU594" s="42"/>
      <c r="QV594" s="42"/>
      <c r="QW594" s="42"/>
      <c r="QX594" s="42"/>
      <c r="QY594" s="42"/>
      <c r="QZ594" s="42"/>
      <c r="RA594" s="42"/>
      <c r="RB594" s="42"/>
      <c r="RC594" s="42"/>
      <c r="RD594" s="42"/>
      <c r="RE594" s="42"/>
      <c r="RF594" s="42"/>
      <c r="RG594" s="42"/>
      <c r="RH594" s="42"/>
      <c r="RI594" s="42"/>
      <c r="RJ594" s="42"/>
      <c r="RK594" s="42"/>
      <c r="RL594" s="42"/>
      <c r="RM594" s="42"/>
      <c r="RN594" s="42"/>
      <c r="RO594" s="42"/>
      <c r="RP594" s="42"/>
      <c r="RQ594" s="42"/>
      <c r="RR594" s="42"/>
      <c r="RS594" s="42"/>
      <c r="RT594" s="42"/>
      <c r="RU594" s="42"/>
      <c r="RV594" s="42"/>
      <c r="RW594" s="42"/>
      <c r="RX594" s="42"/>
      <c r="RY594" s="42"/>
      <c r="RZ594" s="42"/>
      <c r="SA594" s="42"/>
      <c r="SB594" s="42"/>
      <c r="SC594" s="42"/>
      <c r="SD594" s="42"/>
      <c r="SE594" s="42"/>
      <c r="SF594" s="42"/>
      <c r="SG594" s="42"/>
      <c r="SH594" s="42"/>
      <c r="SI594" s="42"/>
      <c r="SJ594" s="42"/>
      <c r="SK594" s="42"/>
      <c r="SL594" s="42"/>
      <c r="SM594" s="42"/>
      <c r="SN594" s="42"/>
      <c r="SO594" s="42"/>
      <c r="SP594" s="42"/>
      <c r="SQ594" s="42"/>
      <c r="SR594" s="42"/>
      <c r="SS594" s="42"/>
      <c r="ST594" s="42"/>
      <c r="SU594" s="42"/>
      <c r="SV594" s="42"/>
      <c r="SW594" s="42"/>
      <c r="SX594" s="42"/>
      <c r="SY594" s="42"/>
      <c r="SZ594" s="42"/>
      <c r="TA594" s="42"/>
      <c r="TB594" s="42"/>
      <c r="TC594" s="42"/>
      <c r="TD594" s="42"/>
      <c r="TE594" s="42"/>
      <c r="TF594" s="42"/>
      <c r="TG594" s="42"/>
      <c r="TH594" s="42"/>
      <c r="TI594" s="42"/>
      <c r="TJ594" s="42"/>
      <c r="TK594" s="42"/>
      <c r="TL594" s="42"/>
      <c r="TM594" s="42"/>
      <c r="TN594" s="42"/>
      <c r="TO594" s="42"/>
      <c r="TP594" s="42"/>
      <c r="TQ594" s="42"/>
      <c r="TR594" s="42"/>
      <c r="TS594" s="42"/>
      <c r="TT594" s="42"/>
      <c r="TU594" s="42"/>
      <c r="TV594" s="42"/>
      <c r="TW594" s="42"/>
      <c r="TX594" s="42"/>
      <c r="TY594" s="42"/>
      <c r="TZ594" s="42"/>
      <c r="UA594" s="42"/>
      <c r="UB594" s="42"/>
      <c r="UC594" s="42"/>
      <c r="UD594" s="42"/>
      <c r="UE594" s="42"/>
      <c r="UF594" s="42"/>
      <c r="UG594" s="42"/>
      <c r="UH594" s="42"/>
      <c r="UI594" s="42"/>
      <c r="UJ594" s="42"/>
      <c r="UK594" s="42"/>
      <c r="UL594" s="42"/>
      <c r="UM594" s="42"/>
      <c r="UN594" s="42"/>
      <c r="UO594" s="42"/>
      <c r="UP594" s="42"/>
      <c r="UQ594" s="42"/>
      <c r="UR594" s="42"/>
      <c r="US594" s="42"/>
      <c r="UT594" s="42"/>
      <c r="UU594" s="42"/>
      <c r="UV594" s="42"/>
      <c r="UW594" s="42"/>
      <c r="UX594" s="42"/>
      <c r="UY594" s="42"/>
      <c r="UZ594" s="42"/>
      <c r="VA594" s="42"/>
      <c r="VB594" s="42"/>
      <c r="VC594" s="42"/>
      <c r="VD594" s="42"/>
      <c r="VE594" s="42"/>
      <c r="VF594" s="42"/>
      <c r="VG594" s="42"/>
      <c r="VH594" s="42"/>
      <c r="VI594" s="42"/>
      <c r="VJ594" s="42"/>
      <c r="VK594" s="42"/>
      <c r="VL594" s="42"/>
      <c r="VM594" s="42"/>
      <c r="VN594" s="42"/>
      <c r="VO594" s="42"/>
      <c r="VP594" s="42"/>
      <c r="VQ594" s="42"/>
      <c r="VR594" s="42"/>
      <c r="VS594" s="42"/>
      <c r="VT594" s="42"/>
      <c r="VU594" s="42"/>
      <c r="VV594" s="42"/>
      <c r="VW594" s="42"/>
      <c r="VX594" s="42"/>
      <c r="VY594" s="42"/>
      <c r="VZ594" s="42"/>
      <c r="WA594" s="42"/>
      <c r="WB594" s="42"/>
      <c r="WC594" s="42"/>
      <c r="WD594" s="42"/>
      <c r="WE594" s="42"/>
      <c r="WF594" s="42"/>
      <c r="WG594" s="42"/>
      <c r="WH594" s="42"/>
      <c r="WI594" s="42"/>
      <c r="WJ594" s="42"/>
      <c r="WK594" s="42"/>
      <c r="WL594" s="42"/>
      <c r="WM594" s="42"/>
      <c r="WN594" s="42"/>
      <c r="WO594" s="42"/>
      <c r="WP594" s="42"/>
      <c r="WQ594" s="42"/>
      <c r="WR594" s="42"/>
      <c r="WS594" s="42"/>
      <c r="WT594" s="42"/>
      <c r="WU594" s="42"/>
      <c r="WV594" s="42"/>
      <c r="WW594" s="42"/>
      <c r="WX594" s="42"/>
      <c r="WY594" s="42"/>
      <c r="WZ594" s="42"/>
      <c r="XA594" s="42"/>
      <c r="XB594" s="42"/>
      <c r="XC594" s="42"/>
      <c r="XD594" s="42"/>
      <c r="XE594" s="42"/>
      <c r="XF594" s="42"/>
      <c r="XG594" s="42"/>
      <c r="XH594" s="42"/>
      <c r="XI594" s="42"/>
      <c r="XJ594" s="42"/>
      <c r="XK594" s="42"/>
      <c r="XL594" s="42"/>
      <c r="XM594" s="42"/>
      <c r="XN594" s="42"/>
      <c r="XO594" s="42"/>
      <c r="XP594" s="42"/>
      <c r="XQ594" s="42"/>
      <c r="XR594" s="42"/>
      <c r="XS594" s="42"/>
      <c r="XT594" s="42"/>
      <c r="XU594" s="42"/>
      <c r="XV594" s="42"/>
      <c r="XW594" s="42"/>
      <c r="XX594" s="42"/>
      <c r="XY594" s="42"/>
      <c r="XZ594" s="42"/>
      <c r="YA594" s="42"/>
      <c r="YB594" s="42"/>
      <c r="YC594" s="42"/>
      <c r="YD594" s="42"/>
      <c r="YE594" s="42"/>
      <c r="YF594" s="42"/>
      <c r="YG594" s="42"/>
      <c r="YH594" s="42"/>
      <c r="YI594" s="42"/>
      <c r="YJ594" s="42"/>
      <c r="YK594" s="42"/>
      <c r="YL594" s="42"/>
      <c r="YM594" s="42"/>
      <c r="YN594" s="42"/>
      <c r="YO594" s="42"/>
      <c r="YP594" s="42"/>
      <c r="YQ594" s="42"/>
      <c r="YR594" s="42"/>
      <c r="YS594" s="42"/>
      <c r="YT594" s="42"/>
      <c r="YU594" s="42"/>
      <c r="YV594" s="42"/>
      <c r="YW594" s="42"/>
      <c r="YX594" s="42"/>
      <c r="YY594" s="42"/>
      <c r="YZ594" s="42"/>
      <c r="ZA594" s="42"/>
      <c r="ZB594" s="42"/>
      <c r="ZC594" s="42"/>
      <c r="ZD594" s="42"/>
      <c r="ZE594" s="42"/>
      <c r="ZF594" s="42"/>
      <c r="ZG594" s="42"/>
      <c r="ZH594" s="42"/>
      <c r="ZI594" s="42"/>
      <c r="ZJ594" s="42"/>
      <c r="ZK594" s="42"/>
      <c r="ZL594" s="42"/>
      <c r="ZM594" s="42"/>
      <c r="ZN594" s="42"/>
      <c r="ZO594" s="42"/>
      <c r="ZP594" s="42"/>
      <c r="ZQ594" s="42"/>
      <c r="ZR594" s="42"/>
      <c r="ZS594" s="42"/>
      <c r="ZT594" s="42"/>
      <c r="ZU594" s="42"/>
      <c r="ZV594" s="42"/>
      <c r="ZW594" s="42"/>
      <c r="ZX594" s="42"/>
      <c r="ZY594" s="42"/>
      <c r="ZZ594" s="42"/>
      <c r="AAA594" s="42"/>
      <c r="AAB594" s="42"/>
      <c r="AAC594" s="42"/>
      <c r="AAD594" s="42"/>
      <c r="AAE594" s="42"/>
      <c r="AAF594" s="42"/>
      <c r="AAG594" s="42"/>
      <c r="AAH594" s="42"/>
      <c r="AAI594" s="42"/>
      <c r="AAJ594" s="42"/>
      <c r="AAK594" s="42"/>
      <c r="AAL594" s="42"/>
      <c r="AAM594" s="42"/>
      <c r="AAN594" s="42"/>
      <c r="AAO594" s="42"/>
      <c r="AAP594" s="42"/>
      <c r="AAQ594" s="42"/>
      <c r="AAR594" s="42"/>
      <c r="AAS594" s="42"/>
      <c r="AAT594" s="42"/>
      <c r="AAU594" s="42"/>
      <c r="AAV594" s="42"/>
      <c r="AAW594" s="42"/>
      <c r="AAX594" s="42"/>
      <c r="AAY594" s="42"/>
      <c r="AAZ594" s="42"/>
      <c r="ABA594" s="42"/>
      <c r="ABB594" s="42"/>
      <c r="ABC594" s="42"/>
      <c r="ABD594" s="42"/>
      <c r="ABE594" s="42"/>
      <c r="ABF594" s="42"/>
      <c r="ABG594" s="42"/>
      <c r="ABH594" s="42"/>
      <c r="ABI594" s="42"/>
      <c r="ABJ594" s="42"/>
      <c r="ABK594" s="42"/>
      <c r="ABL594" s="42"/>
      <c r="ABM594" s="42"/>
      <c r="ABN594" s="42"/>
      <c r="ABO594" s="42"/>
      <c r="ABP594" s="42"/>
      <c r="ABQ594" s="42"/>
      <c r="ABR594" s="42"/>
      <c r="ABS594" s="42"/>
      <c r="ABT594" s="42"/>
      <c r="ABU594" s="42"/>
      <c r="ABV594" s="42"/>
      <c r="ABW594" s="42"/>
      <c r="ABX594" s="42"/>
      <c r="ABY594" s="42"/>
      <c r="ABZ594" s="42"/>
      <c r="ACA594" s="42"/>
      <c r="ACB594" s="42"/>
      <c r="ACC594" s="42"/>
      <c r="ACD594" s="42"/>
      <c r="ACE594" s="42"/>
      <c r="ACF594" s="42"/>
      <c r="ACG594" s="42"/>
      <c r="ACH594" s="42"/>
      <c r="ACI594" s="42"/>
      <c r="ACJ594" s="42"/>
      <c r="ACK594" s="42"/>
      <c r="ACL594" s="42"/>
      <c r="ACM594" s="42"/>
      <c r="ACN594" s="42"/>
      <c r="ACO594" s="42"/>
      <c r="ACP594" s="42"/>
      <c r="ACQ594" s="42"/>
      <c r="ACR594" s="42"/>
      <c r="ACS594" s="42"/>
      <c r="ACT594" s="42"/>
      <c r="ACU594" s="42"/>
      <c r="ACV594" s="42"/>
      <c r="ACW594" s="42"/>
      <c r="ACX594" s="42"/>
      <c r="ACY594" s="42"/>
      <c r="ACZ594" s="42"/>
      <c r="ADA594" s="42"/>
      <c r="ADB594" s="42"/>
      <c r="ADC594" s="42"/>
      <c r="ADD594" s="42"/>
      <c r="ADE594" s="42"/>
      <c r="ADF594" s="42"/>
      <c r="ADG594" s="42"/>
      <c r="ADH594" s="42"/>
      <c r="ADI594" s="42"/>
      <c r="ADJ594" s="42"/>
      <c r="ADK594" s="42"/>
      <c r="ADL594" s="42"/>
      <c r="ADM594" s="42"/>
      <c r="ADN594" s="42"/>
      <c r="ADO594" s="42"/>
      <c r="ADP594" s="42"/>
      <c r="ADQ594" s="42"/>
      <c r="ADR594" s="42"/>
      <c r="ADS594" s="42"/>
      <c r="ADT594" s="42"/>
      <c r="ADU594" s="42"/>
      <c r="ADV594" s="42"/>
      <c r="ADW594" s="42"/>
      <c r="ADX594" s="42"/>
      <c r="ADY594" s="42"/>
      <c r="ADZ594" s="42"/>
      <c r="AEA594" s="42"/>
      <c r="AEB594" s="42"/>
      <c r="AEC594" s="42"/>
      <c r="AED594" s="42"/>
      <c r="AEE594" s="42"/>
      <c r="AEF594" s="42"/>
      <c r="AEG594" s="42"/>
      <c r="AEH594" s="42"/>
      <c r="AEI594" s="42"/>
      <c r="AEJ594" s="42"/>
      <c r="AEK594" s="42"/>
      <c r="AEL594" s="42"/>
      <c r="AEM594" s="42"/>
      <c r="AEN594" s="42"/>
      <c r="AEO594" s="42"/>
      <c r="AEP594" s="42"/>
      <c r="AEQ594" s="42"/>
      <c r="AER594" s="42"/>
      <c r="AES594" s="42"/>
      <c r="AET594" s="42"/>
      <c r="AEU594" s="42"/>
      <c r="AEV594" s="42"/>
      <c r="AEW594" s="42"/>
      <c r="AEX594" s="42"/>
      <c r="AEY594" s="42"/>
      <c r="AEZ594" s="42"/>
      <c r="AFA594" s="42"/>
      <c r="AFB594" s="42"/>
      <c r="AFC594" s="42"/>
      <c r="AFD594" s="42"/>
      <c r="AFE594" s="42"/>
      <c r="AFF594" s="42"/>
      <c r="AFG594" s="42"/>
      <c r="AFH594" s="42"/>
      <c r="AFI594" s="42"/>
      <c r="AFJ594" s="42"/>
      <c r="AFK594" s="42"/>
      <c r="AFL594" s="42"/>
      <c r="AFM594" s="42"/>
      <c r="AFN594" s="42"/>
      <c r="AFO594" s="42"/>
      <c r="AFP594" s="42"/>
      <c r="AFQ594" s="42"/>
      <c r="AFR594" s="42"/>
      <c r="AFS594" s="42"/>
      <c r="AFT594" s="42"/>
      <c r="AFU594" s="42"/>
      <c r="AFV594" s="42"/>
      <c r="AFW594" s="42"/>
      <c r="AFX594" s="42"/>
      <c r="AFY594" s="42"/>
      <c r="AFZ594" s="42"/>
      <c r="AGA594" s="42"/>
      <c r="AGB594" s="42"/>
      <c r="AGC594" s="42"/>
      <c r="AGD594" s="42"/>
      <c r="AGE594" s="42"/>
      <c r="AGF594" s="42"/>
      <c r="AGG594" s="42"/>
      <c r="AGH594" s="42"/>
      <c r="AGI594" s="42"/>
      <c r="AGJ594" s="42"/>
      <c r="AGK594" s="42"/>
      <c r="AGL594" s="42"/>
      <c r="AGM594" s="42"/>
      <c r="AGN594" s="42"/>
      <c r="AGO594" s="42"/>
      <c r="AGP594" s="42"/>
      <c r="AGQ594" s="42"/>
      <c r="AGR594" s="42"/>
      <c r="AGS594" s="42"/>
      <c r="AGT594" s="42"/>
      <c r="AGU594" s="42"/>
      <c r="AGV594" s="42"/>
      <c r="AGW594" s="42"/>
      <c r="AGX594" s="42"/>
      <c r="AGY594" s="42"/>
      <c r="AGZ594" s="42"/>
      <c r="AHA594" s="42"/>
      <c r="AHB594" s="42"/>
      <c r="AHC594" s="42"/>
      <c r="AHD594" s="42"/>
      <c r="AHE594" s="42"/>
      <c r="AHF594" s="42"/>
      <c r="AHG594" s="42"/>
      <c r="AHH594" s="42"/>
      <c r="AHI594" s="42"/>
      <c r="AHJ594" s="42"/>
      <c r="AHK594" s="42"/>
      <c r="AHL594" s="42"/>
      <c r="AHM594" s="42"/>
      <c r="AHN594" s="42"/>
      <c r="AHO594" s="42"/>
      <c r="AHP594" s="42"/>
      <c r="AHQ594" s="42"/>
      <c r="AHR594" s="42"/>
      <c r="AHS594" s="42"/>
      <c r="AHT594" s="42"/>
      <c r="AHU594" s="42"/>
      <c r="AHV594" s="42"/>
      <c r="AHW594" s="42"/>
      <c r="AHX594" s="42"/>
      <c r="AHY594" s="42"/>
      <c r="AHZ594" s="42"/>
      <c r="AIA594" s="42"/>
      <c r="AIB594" s="42"/>
      <c r="AIC594" s="42"/>
      <c r="AID594" s="42"/>
      <c r="AIE594" s="42"/>
      <c r="AIF594" s="42"/>
      <c r="AIG594" s="42"/>
      <c r="AIH594" s="42"/>
      <c r="AII594" s="42"/>
      <c r="AIJ594" s="42"/>
      <c r="AIK594" s="42"/>
      <c r="AIL594" s="42"/>
      <c r="AIM594" s="42"/>
      <c r="AIN594" s="42"/>
      <c r="AIO594" s="42"/>
      <c r="AIP594" s="42"/>
      <c r="AIQ594" s="42"/>
      <c r="AIR594" s="42"/>
      <c r="AIS594" s="42"/>
      <c r="AIT594" s="42"/>
      <c r="AIU594" s="42"/>
      <c r="AIV594" s="42"/>
      <c r="AIW594" s="42"/>
      <c r="AIX594" s="42"/>
      <c r="AIY594" s="42"/>
      <c r="AIZ594" s="42"/>
      <c r="AJA594" s="42"/>
      <c r="AJB594" s="42"/>
      <c r="AJC594" s="42"/>
      <c r="AJD594" s="42"/>
      <c r="AJE594" s="42"/>
      <c r="AJF594" s="42"/>
      <c r="AJG594" s="42"/>
      <c r="AJH594" s="42"/>
      <c r="AJI594" s="42"/>
      <c r="AJJ594" s="42"/>
      <c r="AJK594" s="42"/>
      <c r="AJL594" s="42"/>
      <c r="AJM594" s="42"/>
      <c r="AJN594" s="42"/>
      <c r="AJO594" s="42"/>
      <c r="AJP594" s="42"/>
      <c r="AJQ594" s="42"/>
      <c r="AJR594" s="42"/>
      <c r="AJS594" s="42"/>
      <c r="AJT594" s="42"/>
      <c r="AJU594" s="42"/>
      <c r="AJV594" s="42"/>
      <c r="AJW594" s="42"/>
      <c r="AJX594" s="42"/>
      <c r="AJY594" s="42"/>
      <c r="AJZ594" s="42"/>
      <c r="AKA594" s="42"/>
      <c r="AKB594" s="42"/>
      <c r="AKC594" s="42"/>
      <c r="AKD594" s="42"/>
      <c r="AKE594" s="42"/>
      <c r="AKF594" s="42"/>
      <c r="AKG594" s="42"/>
      <c r="AKH594" s="42"/>
      <c r="AKI594" s="42"/>
      <c r="AKJ594" s="42"/>
      <c r="AKK594" s="42"/>
      <c r="AKL594" s="42"/>
      <c r="AKM594" s="42"/>
      <c r="AKN594" s="42"/>
      <c r="AKO594" s="42"/>
      <c r="AKP594" s="42"/>
      <c r="AKQ594" s="42"/>
      <c r="AKR594" s="42"/>
      <c r="AKS594" s="42"/>
      <c r="AKT594" s="42"/>
      <c r="AKU594" s="42"/>
      <c r="AKV594" s="42"/>
      <c r="AKW594" s="42"/>
      <c r="AKX594" s="42"/>
      <c r="AKY594" s="42"/>
      <c r="AKZ594" s="42"/>
      <c r="ALA594" s="42"/>
      <c r="ALB594" s="42"/>
      <c r="ALC594" s="42"/>
      <c r="ALD594" s="42"/>
      <c r="ALE594" s="42"/>
      <c r="ALF594" s="42"/>
      <c r="ALG594" s="42"/>
      <c r="ALH594" s="42"/>
      <c r="ALI594" s="42"/>
      <c r="ALJ594" s="42"/>
      <c r="ALK594" s="42"/>
      <c r="ALL594" s="42"/>
      <c r="ALM594" s="42"/>
      <c r="ALN594" s="42"/>
      <c r="ALO594" s="42"/>
      <c r="ALP594" s="42"/>
      <c r="ALQ594" s="42"/>
      <c r="ALR594" s="42"/>
      <c r="ALS594" s="42"/>
      <c r="ALT594" s="42"/>
      <c r="ALU594" s="42"/>
      <c r="ALV594" s="42"/>
      <c r="ALW594" s="42"/>
      <c r="ALX594" s="42"/>
      <c r="ALY594" s="42"/>
      <c r="ALZ594" s="42"/>
      <c r="AMA594" s="42"/>
      <c r="AMB594" s="42"/>
      <c r="AMC594" s="42"/>
      <c r="AMD594" s="42"/>
      <c r="AME594" s="42"/>
      <c r="AMF594" s="42"/>
      <c r="AMG594" s="42"/>
      <c r="AMH594" s="42"/>
      <c r="AMI594" s="42"/>
      <c r="AMJ594" s="42"/>
      <c r="AMK594" s="42"/>
      <c r="AML594" s="42"/>
      <c r="AMM594" s="42"/>
      <c r="AMN594" s="42"/>
      <c r="AMO594" s="42"/>
      <c r="AMP594" s="42"/>
      <c r="AMQ594" s="42"/>
      <c r="AMR594" s="42"/>
      <c r="AMS594" s="42"/>
      <c r="AMT594" s="42"/>
      <c r="AMU594" s="42"/>
      <c r="AMV594" s="42"/>
      <c r="AMW594" s="42"/>
      <c r="AMX594" s="42"/>
      <c r="AMY594" s="42"/>
      <c r="AMZ594" s="42"/>
      <c r="ANA594" s="42"/>
      <c r="ANB594" s="42"/>
      <c r="ANC594" s="42"/>
      <c r="AND594" s="42"/>
      <c r="ANE594" s="42"/>
      <c r="ANF594" s="42"/>
      <c r="ANG594" s="42"/>
      <c r="ANH594" s="42"/>
      <c r="ANI594" s="42"/>
      <c r="ANJ594" s="42"/>
      <c r="ANK594" s="42"/>
      <c r="ANL594" s="42"/>
      <c r="ANM594" s="42"/>
      <c r="ANN594" s="42"/>
      <c r="ANO594" s="42"/>
      <c r="ANP594" s="42"/>
      <c r="ANQ594" s="42"/>
      <c r="ANR594" s="42"/>
      <c r="ANS594" s="42"/>
      <c r="ANT594" s="42"/>
      <c r="ANU594" s="42"/>
      <c r="ANV594" s="42"/>
      <c r="ANW594" s="42"/>
      <c r="ANX594" s="42"/>
      <c r="ANY594" s="42"/>
      <c r="ANZ594" s="42"/>
      <c r="AOA594" s="42"/>
      <c r="AOB594" s="42"/>
      <c r="AOC594" s="42"/>
      <c r="AOD594" s="42"/>
      <c r="AOE594" s="42"/>
      <c r="AOF594" s="42"/>
      <c r="AOG594" s="42"/>
      <c r="AOH594" s="42"/>
      <c r="AOI594" s="42"/>
      <c r="AOJ594" s="42"/>
      <c r="AOK594" s="42"/>
      <c r="AOL594" s="42"/>
      <c r="AOM594" s="42"/>
      <c r="AON594" s="42"/>
      <c r="AOO594" s="42"/>
      <c r="AOP594" s="42"/>
      <c r="AOQ594" s="42"/>
      <c r="AOR594" s="42"/>
      <c r="AOS594" s="42"/>
      <c r="AOT594" s="42"/>
      <c r="AOU594" s="42"/>
      <c r="AOV594" s="42"/>
      <c r="AOW594" s="42"/>
      <c r="AOX594" s="42"/>
      <c r="AOY594" s="42"/>
      <c r="AOZ594" s="42"/>
      <c r="APA594" s="42"/>
      <c r="APB594" s="42"/>
      <c r="APC594" s="42"/>
      <c r="APD594" s="42"/>
      <c r="APE594" s="42"/>
      <c r="APF594" s="42"/>
      <c r="APG594" s="42"/>
      <c r="APH594" s="42"/>
      <c r="API594" s="42"/>
      <c r="APJ594" s="42"/>
      <c r="APK594" s="42"/>
      <c r="APL594" s="42"/>
      <c r="APM594" s="42"/>
      <c r="APN594" s="42"/>
      <c r="APO594" s="42"/>
      <c r="APP594" s="42"/>
      <c r="APQ594" s="42"/>
      <c r="APR594" s="42"/>
      <c r="APS594" s="42"/>
      <c r="APT594" s="42"/>
      <c r="APU594" s="42"/>
      <c r="APV594" s="42"/>
      <c r="APW594" s="42"/>
      <c r="APX594" s="42"/>
      <c r="APY594" s="42"/>
      <c r="APZ594" s="42"/>
      <c r="AQA594" s="42"/>
      <c r="AQB594" s="42"/>
      <c r="AQC594" s="42"/>
      <c r="AQD594" s="42"/>
      <c r="AQE594" s="42"/>
      <c r="AQF594" s="42"/>
      <c r="AQG594" s="42"/>
      <c r="AQH594" s="42"/>
      <c r="AQI594" s="42"/>
      <c r="AQJ594" s="42"/>
      <c r="AQK594" s="42"/>
      <c r="AQL594" s="42"/>
      <c r="AQM594" s="42"/>
      <c r="AQN594" s="42"/>
      <c r="AQO594" s="42"/>
      <c r="AQP594" s="42"/>
      <c r="AQQ594" s="42"/>
      <c r="AQR594" s="42"/>
      <c r="AQS594" s="42"/>
      <c r="AQT594" s="42"/>
      <c r="AQU594" s="42"/>
      <c r="AQV594" s="42"/>
      <c r="AQW594" s="42"/>
      <c r="AQX594" s="42"/>
      <c r="AQY594" s="42"/>
      <c r="AQZ594" s="42"/>
      <c r="ARA594" s="42"/>
      <c r="ARB594" s="42"/>
      <c r="ARC594" s="42"/>
      <c r="ARD594" s="42"/>
      <c r="ARE594" s="42"/>
      <c r="ARF594" s="42"/>
      <c r="ARG594" s="42"/>
      <c r="ARH594" s="42"/>
      <c r="ARI594" s="42"/>
      <c r="ARJ594" s="42"/>
      <c r="ARK594" s="42"/>
      <c r="ARL594" s="42"/>
      <c r="ARM594" s="42"/>
      <c r="ARN594" s="42"/>
      <c r="ARO594" s="42"/>
      <c r="ARP594" s="42"/>
      <c r="ARQ594" s="42"/>
      <c r="ARR594" s="42"/>
      <c r="ARS594" s="42"/>
      <c r="ART594" s="42"/>
      <c r="ARU594" s="42"/>
      <c r="ARV594" s="42"/>
      <c r="ARW594" s="42"/>
      <c r="ARX594" s="42"/>
      <c r="ARY594" s="42"/>
      <c r="ARZ594" s="42"/>
      <c r="ASA594" s="42"/>
      <c r="ASB594" s="42"/>
      <c r="ASC594" s="42"/>
      <c r="ASD594" s="42"/>
      <c r="ASE594" s="42"/>
      <c r="ASF594" s="42"/>
      <c r="ASG594" s="42"/>
      <c r="ASH594" s="42"/>
      <c r="ASI594" s="42"/>
      <c r="ASJ594" s="42"/>
      <c r="ASK594" s="42"/>
      <c r="ASL594" s="42"/>
      <c r="ASM594" s="42"/>
      <c r="ASN594" s="42"/>
      <c r="ASO594" s="42"/>
      <c r="ASP594" s="42"/>
      <c r="ASQ594" s="42"/>
      <c r="ASR594" s="42"/>
      <c r="ASS594" s="42"/>
      <c r="AST594" s="42"/>
      <c r="ASU594" s="42"/>
      <c r="ASV594" s="42"/>
      <c r="ASW594" s="42"/>
      <c r="ASX594" s="42"/>
      <c r="ASY594" s="42"/>
      <c r="ASZ594" s="42"/>
      <c r="ATA594" s="42"/>
      <c r="ATB594" s="42"/>
      <c r="ATC594" s="42"/>
      <c r="ATD594" s="42"/>
      <c r="ATE594" s="42"/>
      <c r="ATF594" s="42"/>
      <c r="ATG594" s="42"/>
      <c r="ATH594" s="42"/>
      <c r="ATI594" s="42"/>
      <c r="ATJ594" s="42"/>
      <c r="ATK594" s="42"/>
      <c r="ATL594" s="42"/>
      <c r="ATM594" s="42"/>
      <c r="ATN594" s="42"/>
      <c r="ATO594" s="42"/>
      <c r="ATP594" s="42"/>
      <c r="ATQ594" s="42"/>
      <c r="ATR594" s="42"/>
      <c r="ATS594" s="42"/>
      <c r="ATT594" s="42"/>
      <c r="ATU594" s="42"/>
      <c r="ATV594" s="42"/>
      <c r="ATW594" s="42"/>
      <c r="ATX594" s="42"/>
      <c r="ATY594" s="42"/>
      <c r="ATZ594" s="42"/>
      <c r="AUA594" s="42"/>
      <c r="AUB594" s="42"/>
      <c r="AUC594" s="42"/>
      <c r="AUD594" s="42"/>
      <c r="AUE594" s="42"/>
      <c r="AUF594" s="42"/>
      <c r="AUG594" s="42"/>
      <c r="AUH594" s="42"/>
      <c r="AUI594" s="42"/>
      <c r="AUJ594" s="42"/>
      <c r="AUK594" s="42"/>
      <c r="AUL594" s="42"/>
      <c r="AUM594" s="42"/>
      <c r="AUN594" s="42"/>
      <c r="AUO594" s="42"/>
      <c r="AUP594" s="42"/>
      <c r="AUQ594" s="42"/>
      <c r="AUR594" s="42"/>
      <c r="AUS594" s="42"/>
      <c r="AUT594" s="42"/>
      <c r="AUU594" s="42"/>
      <c r="AUV594" s="42"/>
      <c r="AUW594" s="42"/>
      <c r="AUX594" s="42"/>
      <c r="AUY594" s="42"/>
      <c r="AUZ594" s="42"/>
      <c r="AVA594" s="42"/>
      <c r="AVB594" s="42"/>
      <c r="AVC594" s="42"/>
      <c r="AVD594" s="42"/>
      <c r="AVE594" s="42"/>
      <c r="AVF594" s="42"/>
      <c r="AVG594" s="42"/>
      <c r="AVH594" s="42"/>
      <c r="AVI594" s="42"/>
      <c r="AVJ594" s="42"/>
      <c r="AVK594" s="42"/>
      <c r="AVL594" s="42"/>
      <c r="AVM594" s="42"/>
      <c r="AVN594" s="42"/>
      <c r="AVO594" s="42"/>
      <c r="AVP594" s="42"/>
      <c r="AVQ594" s="42"/>
      <c r="AVR594" s="42"/>
      <c r="AVS594" s="42"/>
      <c r="AVT594" s="42"/>
      <c r="AVU594" s="42"/>
      <c r="AVV594" s="42"/>
      <c r="AVW594" s="42"/>
      <c r="AVX594" s="42"/>
      <c r="AVY594" s="42"/>
      <c r="AVZ594" s="42"/>
      <c r="AWA594" s="42"/>
      <c r="AWB594" s="42"/>
      <c r="AWC594" s="42"/>
      <c r="AWD594" s="42"/>
      <c r="AWE594" s="42"/>
      <c r="AWF594" s="42"/>
      <c r="AWG594" s="42"/>
      <c r="AWH594" s="42"/>
      <c r="AWI594" s="42"/>
      <c r="AWJ594" s="42"/>
      <c r="AWK594" s="42"/>
      <c r="AWL594" s="42"/>
      <c r="AWM594" s="42"/>
      <c r="AWN594" s="42"/>
      <c r="AWO594" s="42"/>
      <c r="AWP594" s="42"/>
      <c r="AWQ594" s="42"/>
      <c r="AWR594" s="42"/>
      <c r="AWS594" s="42"/>
      <c r="AWT594" s="42"/>
      <c r="AWU594" s="42"/>
      <c r="AWV594" s="42"/>
      <c r="AWW594" s="42"/>
      <c r="AWX594" s="42"/>
      <c r="AWY594" s="42"/>
      <c r="AWZ594" s="42"/>
      <c r="AXA594" s="42"/>
      <c r="AXB594" s="42"/>
      <c r="AXC594" s="42"/>
      <c r="AXD594" s="42"/>
      <c r="AXE594" s="42"/>
      <c r="AXF594" s="42"/>
      <c r="AXG594" s="42"/>
      <c r="AXH594" s="42"/>
      <c r="AXI594" s="42"/>
      <c r="AXJ594" s="42"/>
      <c r="AXK594" s="42"/>
      <c r="AXL594" s="42"/>
      <c r="AXM594" s="42"/>
      <c r="AXN594" s="42"/>
      <c r="AXO594" s="42"/>
      <c r="AXP594" s="42"/>
      <c r="AXQ594" s="42"/>
      <c r="AXR594" s="42"/>
      <c r="AXS594" s="42"/>
      <c r="AXT594" s="42"/>
      <c r="AXU594" s="42"/>
      <c r="AXV594" s="42"/>
      <c r="AXW594" s="42"/>
      <c r="AXX594" s="42"/>
      <c r="AXY594" s="42"/>
      <c r="AXZ594" s="42"/>
      <c r="AYA594" s="42"/>
      <c r="AYB594" s="42"/>
      <c r="AYC594" s="42"/>
      <c r="AYD594" s="42"/>
      <c r="AYE594" s="42"/>
      <c r="AYF594" s="42"/>
      <c r="AYG594" s="42"/>
      <c r="AYH594" s="42"/>
      <c r="AYI594" s="42"/>
      <c r="AYJ594" s="42"/>
      <c r="AYK594" s="42"/>
      <c r="AYL594" s="42"/>
      <c r="AYM594" s="42"/>
      <c r="AYN594" s="42"/>
      <c r="AYO594" s="42"/>
      <c r="AYP594" s="42"/>
      <c r="AYQ594" s="42"/>
      <c r="AYR594" s="42"/>
      <c r="AYS594" s="42"/>
      <c r="AYT594" s="42"/>
      <c r="AYU594" s="42"/>
      <c r="AYV594" s="42"/>
      <c r="AYW594" s="42"/>
      <c r="AYX594" s="42"/>
      <c r="AYY594" s="42"/>
      <c r="AYZ594" s="42"/>
      <c r="AZA594" s="42"/>
      <c r="AZB594" s="42"/>
      <c r="AZC594" s="42"/>
      <c r="AZD594" s="42"/>
      <c r="AZE594" s="42"/>
      <c r="AZF594" s="42"/>
      <c r="AZG594" s="42"/>
      <c r="AZH594" s="42"/>
      <c r="AZI594" s="42"/>
      <c r="AZJ594" s="42"/>
      <c r="AZK594" s="42"/>
      <c r="AZL594" s="42"/>
      <c r="AZM594" s="42"/>
      <c r="AZN594" s="42"/>
      <c r="AZO594" s="42"/>
      <c r="AZP594" s="42"/>
      <c r="AZQ594" s="42"/>
      <c r="AZR594" s="42"/>
      <c r="AZS594" s="42"/>
      <c r="AZT594" s="42"/>
      <c r="AZU594" s="42"/>
      <c r="AZV594" s="42"/>
      <c r="AZW594" s="42"/>
      <c r="AZX594" s="42"/>
      <c r="AZY594" s="42"/>
      <c r="AZZ594" s="42"/>
      <c r="BAA594" s="42"/>
      <c r="BAB594" s="42"/>
      <c r="BAC594" s="42"/>
      <c r="BAD594" s="42"/>
      <c r="BAE594" s="42"/>
      <c r="BAF594" s="42"/>
      <c r="BAG594" s="42"/>
      <c r="BAH594" s="42"/>
      <c r="BAI594" s="42"/>
      <c r="BAJ594" s="42"/>
      <c r="BAK594" s="42"/>
      <c r="BAL594" s="42"/>
    </row>
    <row r="595" spans="1:1390" s="223" customFormat="1" x14ac:dyDescent="0.2">
      <c r="A595" s="139">
        <f t="shared" si="60"/>
        <v>550</v>
      </c>
      <c r="B595" s="42" t="s">
        <v>588</v>
      </c>
      <c r="C595" s="139">
        <v>932</v>
      </c>
      <c r="D595" s="139" t="s">
        <v>159</v>
      </c>
      <c r="E595" s="121">
        <v>-472.99</v>
      </c>
      <c r="F595" s="121">
        <v>1072.2</v>
      </c>
      <c r="G595" s="121">
        <v>18.64</v>
      </c>
      <c r="H595" s="121">
        <v>0</v>
      </c>
      <c r="I595" s="121">
        <v>0</v>
      </c>
      <c r="J595" s="121">
        <v>0</v>
      </c>
      <c r="K595" s="121">
        <v>0</v>
      </c>
      <c r="L595" s="121">
        <v>0</v>
      </c>
      <c r="M595" s="121">
        <v>0</v>
      </c>
      <c r="N595" s="121">
        <v>1095.1400000000001</v>
      </c>
      <c r="O595" s="121">
        <v>0</v>
      </c>
      <c r="P595" s="121">
        <v>0</v>
      </c>
      <c r="Q595" s="45">
        <f t="shared" si="59"/>
        <v>1712.9900000000002</v>
      </c>
      <c r="R595" s="45"/>
      <c r="T595" s="254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  <c r="ED595" s="42"/>
      <c r="EE595" s="42"/>
      <c r="EF595" s="42"/>
      <c r="EG595" s="42"/>
      <c r="EH595" s="42"/>
      <c r="EI595" s="42"/>
      <c r="EJ595" s="42"/>
      <c r="EK595" s="42"/>
      <c r="EL595" s="42"/>
      <c r="EM595" s="42"/>
      <c r="EN595" s="42"/>
      <c r="EO595" s="42"/>
      <c r="EP595" s="42"/>
      <c r="EQ595" s="42"/>
      <c r="ER595" s="42"/>
      <c r="ES595" s="42"/>
      <c r="ET595" s="42"/>
      <c r="EU595" s="42"/>
      <c r="EV595" s="42"/>
      <c r="EW595" s="42"/>
      <c r="EX595" s="42"/>
      <c r="EY595" s="42"/>
      <c r="EZ595" s="42"/>
      <c r="FA595" s="42"/>
      <c r="FB595" s="42"/>
      <c r="FC595" s="42"/>
      <c r="FD595" s="42"/>
      <c r="FE595" s="42"/>
      <c r="FF595" s="42"/>
      <c r="FG595" s="42"/>
      <c r="FH595" s="42"/>
      <c r="FI595" s="42"/>
      <c r="FJ595" s="42"/>
      <c r="FK595" s="42"/>
      <c r="FL595" s="42"/>
      <c r="FM595" s="42"/>
      <c r="FN595" s="42"/>
      <c r="FO595" s="42"/>
      <c r="FP595" s="42"/>
      <c r="FQ595" s="42"/>
      <c r="FR595" s="42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  <c r="GJ595" s="42"/>
      <c r="GK595" s="42"/>
      <c r="GL595" s="42"/>
      <c r="GM595" s="42"/>
      <c r="GN595" s="42"/>
      <c r="GO595" s="42"/>
      <c r="GP595" s="42"/>
      <c r="GQ595" s="42"/>
      <c r="GR595" s="42"/>
      <c r="GS595" s="42"/>
      <c r="GT595" s="42"/>
      <c r="GU595" s="42"/>
      <c r="GV595" s="42"/>
      <c r="GW595" s="42"/>
      <c r="GX595" s="42"/>
      <c r="GY595" s="42"/>
      <c r="GZ595" s="42"/>
      <c r="HA595" s="42"/>
      <c r="HB595" s="42"/>
      <c r="HC595" s="42"/>
      <c r="HD595" s="42"/>
      <c r="HE595" s="42"/>
      <c r="HF595" s="42"/>
      <c r="HG595" s="42"/>
      <c r="HH595" s="42"/>
      <c r="HI595" s="42"/>
      <c r="HJ595" s="42"/>
      <c r="HK595" s="42"/>
      <c r="HL595" s="42"/>
      <c r="HM595" s="42"/>
      <c r="HN595" s="42"/>
      <c r="HO595" s="42"/>
      <c r="HP595" s="42"/>
      <c r="HQ595" s="42"/>
      <c r="HR595" s="42"/>
      <c r="HS595" s="42"/>
      <c r="HT595" s="42"/>
      <c r="HU595" s="42"/>
      <c r="HV595" s="42"/>
      <c r="HW595" s="42"/>
      <c r="HX595" s="42"/>
      <c r="HY595" s="42"/>
      <c r="HZ595" s="42"/>
      <c r="IA595" s="42"/>
      <c r="IB595" s="42"/>
      <c r="IC595" s="42"/>
      <c r="ID595" s="42"/>
      <c r="IE595" s="42"/>
      <c r="IF595" s="42"/>
      <c r="IG595" s="42"/>
      <c r="IH595" s="42"/>
      <c r="II595" s="42"/>
      <c r="IJ595" s="42"/>
      <c r="IK595" s="42"/>
      <c r="IL595" s="42"/>
      <c r="IM595" s="42"/>
      <c r="IN595" s="42"/>
      <c r="IO595" s="42"/>
      <c r="IP595" s="42"/>
      <c r="IQ595" s="42"/>
      <c r="IR595" s="42"/>
      <c r="IS595" s="42"/>
      <c r="IT595" s="42"/>
      <c r="IU595" s="42"/>
      <c r="IV595" s="42"/>
      <c r="IW595" s="42"/>
      <c r="IX595" s="42"/>
      <c r="IY595" s="42"/>
      <c r="IZ595" s="42"/>
      <c r="JA595" s="42"/>
      <c r="JB595" s="42"/>
      <c r="JC595" s="42"/>
      <c r="JD595" s="42"/>
      <c r="JE595" s="42"/>
      <c r="JF595" s="42"/>
      <c r="JG595" s="42"/>
      <c r="JH595" s="42"/>
      <c r="JI595" s="42"/>
      <c r="JJ595" s="42"/>
      <c r="JK595" s="42"/>
      <c r="JL595" s="42"/>
      <c r="JM595" s="42"/>
      <c r="JN595" s="42"/>
      <c r="JO595" s="42"/>
      <c r="JP595" s="42"/>
      <c r="JQ595" s="42"/>
      <c r="JR595" s="42"/>
      <c r="JS595" s="42"/>
      <c r="JT595" s="42"/>
      <c r="JU595" s="42"/>
      <c r="JV595" s="42"/>
      <c r="JW595" s="42"/>
      <c r="JX595" s="42"/>
      <c r="JY595" s="42"/>
      <c r="JZ595" s="42"/>
      <c r="KA595" s="42"/>
      <c r="KB595" s="42"/>
      <c r="KC595" s="42"/>
      <c r="KD595" s="42"/>
      <c r="KE595" s="42"/>
      <c r="KF595" s="42"/>
      <c r="KG595" s="42"/>
      <c r="KH595" s="42"/>
      <c r="KI595" s="42"/>
      <c r="KJ595" s="42"/>
      <c r="KK595" s="42"/>
      <c r="KL595" s="42"/>
      <c r="KM595" s="42"/>
      <c r="KN595" s="42"/>
      <c r="KO595" s="42"/>
      <c r="KP595" s="42"/>
      <c r="KQ595" s="42"/>
      <c r="KR595" s="42"/>
      <c r="KS595" s="42"/>
      <c r="KT595" s="42"/>
      <c r="KU595" s="42"/>
      <c r="KV595" s="42"/>
      <c r="KW595" s="42"/>
      <c r="KX595" s="42"/>
      <c r="KY595" s="42"/>
      <c r="KZ595" s="42"/>
      <c r="LA595" s="42"/>
      <c r="LB595" s="42"/>
      <c r="LC595" s="42"/>
      <c r="LD595" s="42"/>
      <c r="LE595" s="42"/>
      <c r="LF595" s="42"/>
      <c r="LG595" s="42"/>
      <c r="LH595" s="42"/>
      <c r="LI595" s="42"/>
      <c r="LJ595" s="42"/>
      <c r="LK595" s="42"/>
      <c r="LL595" s="42"/>
      <c r="LM595" s="42"/>
      <c r="LN595" s="42"/>
      <c r="LO595" s="42"/>
      <c r="LP595" s="42"/>
      <c r="LQ595" s="42"/>
      <c r="LR595" s="42"/>
      <c r="LS595" s="42"/>
      <c r="LT595" s="42"/>
      <c r="LU595" s="42"/>
      <c r="LV595" s="42"/>
      <c r="LW595" s="42"/>
      <c r="LX595" s="42"/>
      <c r="LY595" s="42"/>
      <c r="LZ595" s="42"/>
      <c r="MA595" s="42"/>
      <c r="MB595" s="42"/>
      <c r="MC595" s="42"/>
      <c r="MD595" s="42"/>
      <c r="ME595" s="42"/>
      <c r="MF595" s="42"/>
      <c r="MG595" s="42"/>
      <c r="MH595" s="42"/>
      <c r="MI595" s="42"/>
      <c r="MJ595" s="42"/>
      <c r="MK595" s="42"/>
      <c r="ML595" s="42"/>
      <c r="MM595" s="42"/>
      <c r="MN595" s="42"/>
      <c r="MO595" s="42"/>
      <c r="MP595" s="42"/>
      <c r="MQ595" s="42"/>
      <c r="MR595" s="42"/>
      <c r="MS595" s="42"/>
      <c r="MT595" s="42"/>
      <c r="MU595" s="42"/>
      <c r="MV595" s="42"/>
      <c r="MW595" s="42"/>
      <c r="MX595" s="42"/>
      <c r="MY595" s="42"/>
      <c r="MZ595" s="42"/>
      <c r="NA595" s="42"/>
      <c r="NB595" s="42"/>
      <c r="NC595" s="42"/>
      <c r="ND595" s="42"/>
      <c r="NE595" s="42"/>
      <c r="NF595" s="42"/>
      <c r="NG595" s="42"/>
      <c r="NH595" s="42"/>
      <c r="NI595" s="42"/>
      <c r="NJ595" s="42"/>
      <c r="NK595" s="42"/>
      <c r="NL595" s="42"/>
      <c r="NM595" s="42"/>
      <c r="NN595" s="42"/>
      <c r="NO595" s="42"/>
      <c r="NP595" s="42"/>
      <c r="NQ595" s="42"/>
      <c r="NR595" s="42"/>
      <c r="NS595" s="42"/>
      <c r="NT595" s="42"/>
      <c r="NU595" s="42"/>
      <c r="NV595" s="42"/>
      <c r="NW595" s="42"/>
      <c r="NX595" s="42"/>
      <c r="NY595" s="42"/>
      <c r="NZ595" s="42"/>
      <c r="OA595" s="42"/>
      <c r="OB595" s="42"/>
      <c r="OC595" s="42"/>
      <c r="OD595" s="42"/>
      <c r="OE595" s="42"/>
      <c r="OF595" s="42"/>
      <c r="OG595" s="42"/>
      <c r="OH595" s="42"/>
      <c r="OI595" s="42"/>
      <c r="OJ595" s="42"/>
      <c r="OK595" s="42"/>
      <c r="OL595" s="42"/>
      <c r="OM595" s="42"/>
      <c r="ON595" s="42"/>
      <c r="OO595" s="42"/>
      <c r="OP595" s="42"/>
      <c r="OQ595" s="42"/>
      <c r="OR595" s="42"/>
      <c r="OS595" s="42"/>
      <c r="OT595" s="42"/>
      <c r="OU595" s="42"/>
      <c r="OV595" s="42"/>
      <c r="OW595" s="42"/>
      <c r="OX595" s="42"/>
      <c r="OY595" s="42"/>
      <c r="OZ595" s="42"/>
      <c r="PA595" s="42"/>
      <c r="PB595" s="42"/>
      <c r="PC595" s="42"/>
      <c r="PD595" s="42"/>
      <c r="PE595" s="42"/>
      <c r="PF595" s="42"/>
      <c r="PG595" s="42"/>
      <c r="PH595" s="42"/>
      <c r="PI595" s="42"/>
      <c r="PJ595" s="42"/>
      <c r="PK595" s="42"/>
      <c r="PL595" s="42"/>
      <c r="PM595" s="42"/>
      <c r="PN595" s="42"/>
      <c r="PO595" s="42"/>
      <c r="PP595" s="42"/>
      <c r="PQ595" s="42"/>
      <c r="PR595" s="42"/>
      <c r="PS595" s="42"/>
      <c r="PT595" s="42"/>
      <c r="PU595" s="42"/>
      <c r="PV595" s="42"/>
      <c r="PW595" s="42"/>
      <c r="PX595" s="42"/>
      <c r="PY595" s="42"/>
      <c r="PZ595" s="42"/>
      <c r="QA595" s="42"/>
      <c r="QB595" s="42"/>
      <c r="QC595" s="42"/>
      <c r="QD595" s="42"/>
      <c r="QE595" s="42"/>
      <c r="QF595" s="42"/>
      <c r="QG595" s="42"/>
      <c r="QH595" s="42"/>
      <c r="QI595" s="42"/>
      <c r="QJ595" s="42"/>
      <c r="QK595" s="42"/>
      <c r="QL595" s="42"/>
      <c r="QM595" s="42"/>
      <c r="QN595" s="42"/>
      <c r="QO595" s="42"/>
      <c r="QP595" s="42"/>
      <c r="QQ595" s="42"/>
      <c r="QR595" s="42"/>
      <c r="QS595" s="42"/>
      <c r="QT595" s="42"/>
      <c r="QU595" s="42"/>
      <c r="QV595" s="42"/>
      <c r="QW595" s="42"/>
      <c r="QX595" s="42"/>
      <c r="QY595" s="42"/>
      <c r="QZ595" s="42"/>
      <c r="RA595" s="42"/>
      <c r="RB595" s="42"/>
      <c r="RC595" s="42"/>
      <c r="RD595" s="42"/>
      <c r="RE595" s="42"/>
      <c r="RF595" s="42"/>
      <c r="RG595" s="42"/>
      <c r="RH595" s="42"/>
      <c r="RI595" s="42"/>
      <c r="RJ595" s="42"/>
      <c r="RK595" s="42"/>
      <c r="RL595" s="42"/>
      <c r="RM595" s="42"/>
      <c r="RN595" s="42"/>
      <c r="RO595" s="42"/>
      <c r="RP595" s="42"/>
      <c r="RQ595" s="42"/>
      <c r="RR595" s="42"/>
      <c r="RS595" s="42"/>
      <c r="RT595" s="42"/>
      <c r="RU595" s="42"/>
      <c r="RV595" s="42"/>
      <c r="RW595" s="42"/>
      <c r="RX595" s="42"/>
      <c r="RY595" s="42"/>
      <c r="RZ595" s="42"/>
      <c r="SA595" s="42"/>
      <c r="SB595" s="42"/>
      <c r="SC595" s="42"/>
      <c r="SD595" s="42"/>
      <c r="SE595" s="42"/>
      <c r="SF595" s="42"/>
      <c r="SG595" s="42"/>
      <c r="SH595" s="42"/>
      <c r="SI595" s="42"/>
      <c r="SJ595" s="42"/>
      <c r="SK595" s="42"/>
      <c r="SL595" s="42"/>
      <c r="SM595" s="42"/>
      <c r="SN595" s="42"/>
      <c r="SO595" s="42"/>
      <c r="SP595" s="42"/>
      <c r="SQ595" s="42"/>
      <c r="SR595" s="42"/>
      <c r="SS595" s="42"/>
      <c r="ST595" s="42"/>
      <c r="SU595" s="42"/>
      <c r="SV595" s="42"/>
      <c r="SW595" s="42"/>
      <c r="SX595" s="42"/>
      <c r="SY595" s="42"/>
      <c r="SZ595" s="42"/>
      <c r="TA595" s="42"/>
      <c r="TB595" s="42"/>
      <c r="TC595" s="42"/>
      <c r="TD595" s="42"/>
      <c r="TE595" s="42"/>
      <c r="TF595" s="42"/>
      <c r="TG595" s="42"/>
      <c r="TH595" s="42"/>
      <c r="TI595" s="42"/>
      <c r="TJ595" s="42"/>
      <c r="TK595" s="42"/>
      <c r="TL595" s="42"/>
      <c r="TM595" s="42"/>
      <c r="TN595" s="42"/>
      <c r="TO595" s="42"/>
      <c r="TP595" s="42"/>
      <c r="TQ595" s="42"/>
      <c r="TR595" s="42"/>
      <c r="TS595" s="42"/>
      <c r="TT595" s="42"/>
      <c r="TU595" s="42"/>
      <c r="TV595" s="42"/>
      <c r="TW595" s="42"/>
      <c r="TX595" s="42"/>
      <c r="TY595" s="42"/>
      <c r="TZ595" s="42"/>
      <c r="UA595" s="42"/>
      <c r="UB595" s="42"/>
      <c r="UC595" s="42"/>
      <c r="UD595" s="42"/>
      <c r="UE595" s="42"/>
      <c r="UF595" s="42"/>
      <c r="UG595" s="42"/>
      <c r="UH595" s="42"/>
      <c r="UI595" s="42"/>
      <c r="UJ595" s="42"/>
      <c r="UK595" s="42"/>
      <c r="UL595" s="42"/>
      <c r="UM595" s="42"/>
      <c r="UN595" s="42"/>
      <c r="UO595" s="42"/>
      <c r="UP595" s="42"/>
      <c r="UQ595" s="42"/>
      <c r="UR595" s="42"/>
      <c r="US595" s="42"/>
      <c r="UT595" s="42"/>
      <c r="UU595" s="42"/>
      <c r="UV595" s="42"/>
      <c r="UW595" s="42"/>
      <c r="UX595" s="42"/>
      <c r="UY595" s="42"/>
      <c r="UZ595" s="42"/>
      <c r="VA595" s="42"/>
      <c r="VB595" s="42"/>
      <c r="VC595" s="42"/>
      <c r="VD595" s="42"/>
      <c r="VE595" s="42"/>
      <c r="VF595" s="42"/>
      <c r="VG595" s="42"/>
      <c r="VH595" s="42"/>
      <c r="VI595" s="42"/>
      <c r="VJ595" s="42"/>
      <c r="VK595" s="42"/>
      <c r="VL595" s="42"/>
      <c r="VM595" s="42"/>
      <c r="VN595" s="42"/>
      <c r="VO595" s="42"/>
      <c r="VP595" s="42"/>
      <c r="VQ595" s="42"/>
      <c r="VR595" s="42"/>
      <c r="VS595" s="42"/>
      <c r="VT595" s="42"/>
      <c r="VU595" s="42"/>
      <c r="VV595" s="42"/>
      <c r="VW595" s="42"/>
      <c r="VX595" s="42"/>
      <c r="VY595" s="42"/>
      <c r="VZ595" s="42"/>
      <c r="WA595" s="42"/>
      <c r="WB595" s="42"/>
      <c r="WC595" s="42"/>
      <c r="WD595" s="42"/>
      <c r="WE595" s="42"/>
      <c r="WF595" s="42"/>
      <c r="WG595" s="42"/>
      <c r="WH595" s="42"/>
      <c r="WI595" s="42"/>
      <c r="WJ595" s="42"/>
      <c r="WK595" s="42"/>
      <c r="WL595" s="42"/>
      <c r="WM595" s="42"/>
      <c r="WN595" s="42"/>
      <c r="WO595" s="42"/>
      <c r="WP595" s="42"/>
      <c r="WQ595" s="42"/>
      <c r="WR595" s="42"/>
      <c r="WS595" s="42"/>
      <c r="WT595" s="42"/>
      <c r="WU595" s="42"/>
      <c r="WV595" s="42"/>
      <c r="WW595" s="42"/>
      <c r="WX595" s="42"/>
      <c r="WY595" s="42"/>
      <c r="WZ595" s="42"/>
      <c r="XA595" s="42"/>
      <c r="XB595" s="42"/>
      <c r="XC595" s="42"/>
      <c r="XD595" s="42"/>
      <c r="XE595" s="42"/>
      <c r="XF595" s="42"/>
      <c r="XG595" s="42"/>
      <c r="XH595" s="42"/>
      <c r="XI595" s="42"/>
      <c r="XJ595" s="42"/>
      <c r="XK595" s="42"/>
      <c r="XL595" s="42"/>
      <c r="XM595" s="42"/>
      <c r="XN595" s="42"/>
      <c r="XO595" s="42"/>
      <c r="XP595" s="42"/>
      <c r="XQ595" s="42"/>
      <c r="XR595" s="42"/>
      <c r="XS595" s="42"/>
      <c r="XT595" s="42"/>
      <c r="XU595" s="42"/>
      <c r="XV595" s="42"/>
      <c r="XW595" s="42"/>
      <c r="XX595" s="42"/>
      <c r="XY595" s="42"/>
      <c r="XZ595" s="42"/>
      <c r="YA595" s="42"/>
      <c r="YB595" s="42"/>
      <c r="YC595" s="42"/>
      <c r="YD595" s="42"/>
      <c r="YE595" s="42"/>
      <c r="YF595" s="42"/>
      <c r="YG595" s="42"/>
      <c r="YH595" s="42"/>
      <c r="YI595" s="42"/>
      <c r="YJ595" s="42"/>
      <c r="YK595" s="42"/>
      <c r="YL595" s="42"/>
      <c r="YM595" s="42"/>
      <c r="YN595" s="42"/>
      <c r="YO595" s="42"/>
      <c r="YP595" s="42"/>
      <c r="YQ595" s="42"/>
      <c r="YR595" s="42"/>
      <c r="YS595" s="42"/>
      <c r="YT595" s="42"/>
      <c r="YU595" s="42"/>
      <c r="YV595" s="42"/>
      <c r="YW595" s="42"/>
      <c r="YX595" s="42"/>
      <c r="YY595" s="42"/>
      <c r="YZ595" s="42"/>
      <c r="ZA595" s="42"/>
      <c r="ZB595" s="42"/>
      <c r="ZC595" s="42"/>
      <c r="ZD595" s="42"/>
      <c r="ZE595" s="42"/>
      <c r="ZF595" s="42"/>
      <c r="ZG595" s="42"/>
      <c r="ZH595" s="42"/>
      <c r="ZI595" s="42"/>
      <c r="ZJ595" s="42"/>
      <c r="ZK595" s="42"/>
      <c r="ZL595" s="42"/>
      <c r="ZM595" s="42"/>
      <c r="ZN595" s="42"/>
      <c r="ZO595" s="42"/>
      <c r="ZP595" s="42"/>
      <c r="ZQ595" s="42"/>
      <c r="ZR595" s="42"/>
      <c r="ZS595" s="42"/>
      <c r="ZT595" s="42"/>
      <c r="ZU595" s="42"/>
      <c r="ZV595" s="42"/>
      <c r="ZW595" s="42"/>
      <c r="ZX595" s="42"/>
      <c r="ZY595" s="42"/>
      <c r="ZZ595" s="42"/>
      <c r="AAA595" s="42"/>
      <c r="AAB595" s="42"/>
      <c r="AAC595" s="42"/>
      <c r="AAD595" s="42"/>
      <c r="AAE595" s="42"/>
      <c r="AAF595" s="42"/>
      <c r="AAG595" s="42"/>
      <c r="AAH595" s="42"/>
      <c r="AAI595" s="42"/>
      <c r="AAJ595" s="42"/>
      <c r="AAK595" s="42"/>
      <c r="AAL595" s="42"/>
      <c r="AAM595" s="42"/>
      <c r="AAN595" s="42"/>
      <c r="AAO595" s="42"/>
      <c r="AAP595" s="42"/>
      <c r="AAQ595" s="42"/>
      <c r="AAR595" s="42"/>
      <c r="AAS595" s="42"/>
      <c r="AAT595" s="42"/>
      <c r="AAU595" s="42"/>
      <c r="AAV595" s="42"/>
      <c r="AAW595" s="42"/>
      <c r="AAX595" s="42"/>
      <c r="AAY595" s="42"/>
      <c r="AAZ595" s="42"/>
      <c r="ABA595" s="42"/>
      <c r="ABB595" s="42"/>
      <c r="ABC595" s="42"/>
      <c r="ABD595" s="42"/>
      <c r="ABE595" s="42"/>
      <c r="ABF595" s="42"/>
      <c r="ABG595" s="42"/>
      <c r="ABH595" s="42"/>
      <c r="ABI595" s="42"/>
      <c r="ABJ595" s="42"/>
      <c r="ABK595" s="42"/>
      <c r="ABL595" s="42"/>
      <c r="ABM595" s="42"/>
      <c r="ABN595" s="42"/>
      <c r="ABO595" s="42"/>
      <c r="ABP595" s="42"/>
      <c r="ABQ595" s="42"/>
      <c r="ABR595" s="42"/>
      <c r="ABS595" s="42"/>
      <c r="ABT595" s="42"/>
      <c r="ABU595" s="42"/>
      <c r="ABV595" s="42"/>
      <c r="ABW595" s="42"/>
      <c r="ABX595" s="42"/>
      <c r="ABY595" s="42"/>
      <c r="ABZ595" s="42"/>
      <c r="ACA595" s="42"/>
      <c r="ACB595" s="42"/>
      <c r="ACC595" s="42"/>
      <c r="ACD595" s="42"/>
      <c r="ACE595" s="42"/>
      <c r="ACF595" s="42"/>
      <c r="ACG595" s="42"/>
      <c r="ACH595" s="42"/>
      <c r="ACI595" s="42"/>
      <c r="ACJ595" s="42"/>
      <c r="ACK595" s="42"/>
      <c r="ACL595" s="42"/>
      <c r="ACM595" s="42"/>
      <c r="ACN595" s="42"/>
      <c r="ACO595" s="42"/>
      <c r="ACP595" s="42"/>
      <c r="ACQ595" s="42"/>
      <c r="ACR595" s="42"/>
      <c r="ACS595" s="42"/>
      <c r="ACT595" s="42"/>
      <c r="ACU595" s="42"/>
      <c r="ACV595" s="42"/>
      <c r="ACW595" s="42"/>
      <c r="ACX595" s="42"/>
      <c r="ACY595" s="42"/>
      <c r="ACZ595" s="42"/>
      <c r="ADA595" s="42"/>
      <c r="ADB595" s="42"/>
      <c r="ADC595" s="42"/>
      <c r="ADD595" s="42"/>
      <c r="ADE595" s="42"/>
      <c r="ADF595" s="42"/>
      <c r="ADG595" s="42"/>
      <c r="ADH595" s="42"/>
      <c r="ADI595" s="42"/>
      <c r="ADJ595" s="42"/>
      <c r="ADK595" s="42"/>
      <c r="ADL595" s="42"/>
      <c r="ADM595" s="42"/>
      <c r="ADN595" s="42"/>
      <c r="ADO595" s="42"/>
      <c r="ADP595" s="42"/>
      <c r="ADQ595" s="42"/>
      <c r="ADR595" s="42"/>
      <c r="ADS595" s="42"/>
      <c r="ADT595" s="42"/>
      <c r="ADU595" s="42"/>
      <c r="ADV595" s="42"/>
      <c r="ADW595" s="42"/>
      <c r="ADX595" s="42"/>
      <c r="ADY595" s="42"/>
      <c r="ADZ595" s="42"/>
      <c r="AEA595" s="42"/>
      <c r="AEB595" s="42"/>
      <c r="AEC595" s="42"/>
      <c r="AED595" s="42"/>
      <c r="AEE595" s="42"/>
      <c r="AEF595" s="42"/>
      <c r="AEG595" s="42"/>
      <c r="AEH595" s="42"/>
      <c r="AEI595" s="42"/>
      <c r="AEJ595" s="42"/>
      <c r="AEK595" s="42"/>
      <c r="AEL595" s="42"/>
      <c r="AEM595" s="42"/>
      <c r="AEN595" s="42"/>
      <c r="AEO595" s="42"/>
      <c r="AEP595" s="42"/>
      <c r="AEQ595" s="42"/>
      <c r="AER595" s="42"/>
      <c r="AES595" s="42"/>
      <c r="AET595" s="42"/>
      <c r="AEU595" s="42"/>
      <c r="AEV595" s="42"/>
      <c r="AEW595" s="42"/>
      <c r="AEX595" s="42"/>
      <c r="AEY595" s="42"/>
      <c r="AEZ595" s="42"/>
      <c r="AFA595" s="42"/>
      <c r="AFB595" s="42"/>
      <c r="AFC595" s="42"/>
      <c r="AFD595" s="42"/>
      <c r="AFE595" s="42"/>
      <c r="AFF595" s="42"/>
      <c r="AFG595" s="42"/>
      <c r="AFH595" s="42"/>
      <c r="AFI595" s="42"/>
      <c r="AFJ595" s="42"/>
      <c r="AFK595" s="42"/>
      <c r="AFL595" s="42"/>
      <c r="AFM595" s="42"/>
      <c r="AFN595" s="42"/>
      <c r="AFO595" s="42"/>
      <c r="AFP595" s="42"/>
      <c r="AFQ595" s="42"/>
      <c r="AFR595" s="42"/>
      <c r="AFS595" s="42"/>
      <c r="AFT595" s="42"/>
      <c r="AFU595" s="42"/>
      <c r="AFV595" s="42"/>
      <c r="AFW595" s="42"/>
      <c r="AFX595" s="42"/>
      <c r="AFY595" s="42"/>
      <c r="AFZ595" s="42"/>
      <c r="AGA595" s="42"/>
      <c r="AGB595" s="42"/>
      <c r="AGC595" s="42"/>
      <c r="AGD595" s="42"/>
      <c r="AGE595" s="42"/>
      <c r="AGF595" s="42"/>
      <c r="AGG595" s="42"/>
      <c r="AGH595" s="42"/>
      <c r="AGI595" s="42"/>
      <c r="AGJ595" s="42"/>
      <c r="AGK595" s="42"/>
      <c r="AGL595" s="42"/>
      <c r="AGM595" s="42"/>
      <c r="AGN595" s="42"/>
      <c r="AGO595" s="42"/>
      <c r="AGP595" s="42"/>
      <c r="AGQ595" s="42"/>
      <c r="AGR595" s="42"/>
      <c r="AGS595" s="42"/>
      <c r="AGT595" s="42"/>
      <c r="AGU595" s="42"/>
      <c r="AGV595" s="42"/>
      <c r="AGW595" s="42"/>
      <c r="AGX595" s="42"/>
      <c r="AGY595" s="42"/>
      <c r="AGZ595" s="42"/>
      <c r="AHA595" s="42"/>
      <c r="AHB595" s="42"/>
      <c r="AHC595" s="42"/>
      <c r="AHD595" s="42"/>
      <c r="AHE595" s="42"/>
      <c r="AHF595" s="42"/>
      <c r="AHG595" s="42"/>
      <c r="AHH595" s="42"/>
      <c r="AHI595" s="42"/>
      <c r="AHJ595" s="42"/>
      <c r="AHK595" s="42"/>
      <c r="AHL595" s="42"/>
      <c r="AHM595" s="42"/>
      <c r="AHN595" s="42"/>
      <c r="AHO595" s="42"/>
      <c r="AHP595" s="42"/>
      <c r="AHQ595" s="42"/>
      <c r="AHR595" s="42"/>
      <c r="AHS595" s="42"/>
      <c r="AHT595" s="42"/>
      <c r="AHU595" s="42"/>
      <c r="AHV595" s="42"/>
      <c r="AHW595" s="42"/>
      <c r="AHX595" s="42"/>
      <c r="AHY595" s="42"/>
      <c r="AHZ595" s="42"/>
      <c r="AIA595" s="42"/>
      <c r="AIB595" s="42"/>
      <c r="AIC595" s="42"/>
      <c r="AID595" s="42"/>
      <c r="AIE595" s="42"/>
      <c r="AIF595" s="42"/>
      <c r="AIG595" s="42"/>
      <c r="AIH595" s="42"/>
      <c r="AII595" s="42"/>
      <c r="AIJ595" s="42"/>
      <c r="AIK595" s="42"/>
      <c r="AIL595" s="42"/>
      <c r="AIM595" s="42"/>
      <c r="AIN595" s="42"/>
      <c r="AIO595" s="42"/>
      <c r="AIP595" s="42"/>
      <c r="AIQ595" s="42"/>
      <c r="AIR595" s="42"/>
      <c r="AIS595" s="42"/>
      <c r="AIT595" s="42"/>
      <c r="AIU595" s="42"/>
      <c r="AIV595" s="42"/>
      <c r="AIW595" s="42"/>
      <c r="AIX595" s="42"/>
      <c r="AIY595" s="42"/>
      <c r="AIZ595" s="42"/>
      <c r="AJA595" s="42"/>
      <c r="AJB595" s="42"/>
      <c r="AJC595" s="42"/>
      <c r="AJD595" s="42"/>
      <c r="AJE595" s="42"/>
      <c r="AJF595" s="42"/>
      <c r="AJG595" s="42"/>
      <c r="AJH595" s="42"/>
      <c r="AJI595" s="42"/>
      <c r="AJJ595" s="42"/>
      <c r="AJK595" s="42"/>
      <c r="AJL595" s="42"/>
      <c r="AJM595" s="42"/>
      <c r="AJN595" s="42"/>
      <c r="AJO595" s="42"/>
      <c r="AJP595" s="42"/>
      <c r="AJQ595" s="42"/>
      <c r="AJR595" s="42"/>
      <c r="AJS595" s="42"/>
      <c r="AJT595" s="42"/>
      <c r="AJU595" s="42"/>
      <c r="AJV595" s="42"/>
      <c r="AJW595" s="42"/>
      <c r="AJX595" s="42"/>
      <c r="AJY595" s="42"/>
      <c r="AJZ595" s="42"/>
      <c r="AKA595" s="42"/>
      <c r="AKB595" s="42"/>
      <c r="AKC595" s="42"/>
      <c r="AKD595" s="42"/>
      <c r="AKE595" s="42"/>
      <c r="AKF595" s="42"/>
      <c r="AKG595" s="42"/>
      <c r="AKH595" s="42"/>
      <c r="AKI595" s="42"/>
      <c r="AKJ595" s="42"/>
      <c r="AKK595" s="42"/>
      <c r="AKL595" s="42"/>
      <c r="AKM595" s="42"/>
      <c r="AKN595" s="42"/>
      <c r="AKO595" s="42"/>
      <c r="AKP595" s="42"/>
      <c r="AKQ595" s="42"/>
      <c r="AKR595" s="42"/>
      <c r="AKS595" s="42"/>
      <c r="AKT595" s="42"/>
      <c r="AKU595" s="42"/>
      <c r="AKV595" s="42"/>
      <c r="AKW595" s="42"/>
      <c r="AKX595" s="42"/>
      <c r="AKY595" s="42"/>
      <c r="AKZ595" s="42"/>
      <c r="ALA595" s="42"/>
      <c r="ALB595" s="42"/>
      <c r="ALC595" s="42"/>
      <c r="ALD595" s="42"/>
      <c r="ALE595" s="42"/>
      <c r="ALF595" s="42"/>
      <c r="ALG595" s="42"/>
      <c r="ALH595" s="42"/>
      <c r="ALI595" s="42"/>
      <c r="ALJ595" s="42"/>
      <c r="ALK595" s="42"/>
      <c r="ALL595" s="42"/>
      <c r="ALM595" s="42"/>
      <c r="ALN595" s="42"/>
      <c r="ALO595" s="42"/>
      <c r="ALP595" s="42"/>
      <c r="ALQ595" s="42"/>
      <c r="ALR595" s="42"/>
      <c r="ALS595" s="42"/>
      <c r="ALT595" s="42"/>
      <c r="ALU595" s="42"/>
      <c r="ALV595" s="42"/>
      <c r="ALW595" s="42"/>
      <c r="ALX595" s="42"/>
      <c r="ALY595" s="42"/>
      <c r="ALZ595" s="42"/>
      <c r="AMA595" s="42"/>
      <c r="AMB595" s="42"/>
      <c r="AMC595" s="42"/>
      <c r="AMD595" s="42"/>
      <c r="AME595" s="42"/>
      <c r="AMF595" s="42"/>
      <c r="AMG595" s="42"/>
      <c r="AMH595" s="42"/>
      <c r="AMI595" s="42"/>
      <c r="AMJ595" s="42"/>
      <c r="AMK595" s="42"/>
      <c r="AML595" s="42"/>
      <c r="AMM595" s="42"/>
      <c r="AMN595" s="42"/>
      <c r="AMO595" s="42"/>
      <c r="AMP595" s="42"/>
      <c r="AMQ595" s="42"/>
      <c r="AMR595" s="42"/>
      <c r="AMS595" s="42"/>
      <c r="AMT595" s="42"/>
      <c r="AMU595" s="42"/>
      <c r="AMV595" s="42"/>
      <c r="AMW595" s="42"/>
      <c r="AMX595" s="42"/>
      <c r="AMY595" s="42"/>
      <c r="AMZ595" s="42"/>
      <c r="ANA595" s="42"/>
      <c r="ANB595" s="42"/>
      <c r="ANC595" s="42"/>
      <c r="AND595" s="42"/>
      <c r="ANE595" s="42"/>
      <c r="ANF595" s="42"/>
      <c r="ANG595" s="42"/>
      <c r="ANH595" s="42"/>
      <c r="ANI595" s="42"/>
      <c r="ANJ595" s="42"/>
      <c r="ANK595" s="42"/>
      <c r="ANL595" s="42"/>
      <c r="ANM595" s="42"/>
      <c r="ANN595" s="42"/>
      <c r="ANO595" s="42"/>
      <c r="ANP595" s="42"/>
      <c r="ANQ595" s="42"/>
      <c r="ANR595" s="42"/>
      <c r="ANS595" s="42"/>
      <c r="ANT595" s="42"/>
      <c r="ANU595" s="42"/>
      <c r="ANV595" s="42"/>
      <c r="ANW595" s="42"/>
      <c r="ANX595" s="42"/>
      <c r="ANY595" s="42"/>
      <c r="ANZ595" s="42"/>
      <c r="AOA595" s="42"/>
      <c r="AOB595" s="42"/>
      <c r="AOC595" s="42"/>
      <c r="AOD595" s="42"/>
      <c r="AOE595" s="42"/>
      <c r="AOF595" s="42"/>
      <c r="AOG595" s="42"/>
      <c r="AOH595" s="42"/>
      <c r="AOI595" s="42"/>
      <c r="AOJ595" s="42"/>
      <c r="AOK595" s="42"/>
      <c r="AOL595" s="42"/>
      <c r="AOM595" s="42"/>
      <c r="AON595" s="42"/>
      <c r="AOO595" s="42"/>
      <c r="AOP595" s="42"/>
      <c r="AOQ595" s="42"/>
      <c r="AOR595" s="42"/>
      <c r="AOS595" s="42"/>
      <c r="AOT595" s="42"/>
      <c r="AOU595" s="42"/>
      <c r="AOV595" s="42"/>
      <c r="AOW595" s="42"/>
      <c r="AOX595" s="42"/>
      <c r="AOY595" s="42"/>
      <c r="AOZ595" s="42"/>
      <c r="APA595" s="42"/>
      <c r="APB595" s="42"/>
      <c r="APC595" s="42"/>
      <c r="APD595" s="42"/>
      <c r="APE595" s="42"/>
      <c r="APF595" s="42"/>
      <c r="APG595" s="42"/>
      <c r="APH595" s="42"/>
      <c r="API595" s="42"/>
      <c r="APJ595" s="42"/>
      <c r="APK595" s="42"/>
      <c r="APL595" s="42"/>
      <c r="APM595" s="42"/>
      <c r="APN595" s="42"/>
      <c r="APO595" s="42"/>
      <c r="APP595" s="42"/>
      <c r="APQ595" s="42"/>
      <c r="APR595" s="42"/>
      <c r="APS595" s="42"/>
      <c r="APT595" s="42"/>
      <c r="APU595" s="42"/>
      <c r="APV595" s="42"/>
      <c r="APW595" s="42"/>
      <c r="APX595" s="42"/>
      <c r="APY595" s="42"/>
      <c r="APZ595" s="42"/>
      <c r="AQA595" s="42"/>
      <c r="AQB595" s="42"/>
      <c r="AQC595" s="42"/>
      <c r="AQD595" s="42"/>
      <c r="AQE595" s="42"/>
      <c r="AQF595" s="42"/>
      <c r="AQG595" s="42"/>
      <c r="AQH595" s="42"/>
      <c r="AQI595" s="42"/>
      <c r="AQJ595" s="42"/>
      <c r="AQK595" s="42"/>
      <c r="AQL595" s="42"/>
      <c r="AQM595" s="42"/>
      <c r="AQN595" s="42"/>
      <c r="AQO595" s="42"/>
      <c r="AQP595" s="42"/>
      <c r="AQQ595" s="42"/>
      <c r="AQR595" s="42"/>
      <c r="AQS595" s="42"/>
      <c r="AQT595" s="42"/>
      <c r="AQU595" s="42"/>
      <c r="AQV595" s="42"/>
      <c r="AQW595" s="42"/>
      <c r="AQX595" s="42"/>
      <c r="AQY595" s="42"/>
      <c r="AQZ595" s="42"/>
      <c r="ARA595" s="42"/>
      <c r="ARB595" s="42"/>
      <c r="ARC595" s="42"/>
      <c r="ARD595" s="42"/>
      <c r="ARE595" s="42"/>
      <c r="ARF595" s="42"/>
      <c r="ARG595" s="42"/>
      <c r="ARH595" s="42"/>
      <c r="ARI595" s="42"/>
      <c r="ARJ595" s="42"/>
      <c r="ARK595" s="42"/>
      <c r="ARL595" s="42"/>
      <c r="ARM595" s="42"/>
      <c r="ARN595" s="42"/>
      <c r="ARO595" s="42"/>
      <c r="ARP595" s="42"/>
      <c r="ARQ595" s="42"/>
      <c r="ARR595" s="42"/>
      <c r="ARS595" s="42"/>
      <c r="ART595" s="42"/>
      <c r="ARU595" s="42"/>
      <c r="ARV595" s="42"/>
      <c r="ARW595" s="42"/>
      <c r="ARX595" s="42"/>
      <c r="ARY595" s="42"/>
      <c r="ARZ595" s="42"/>
      <c r="ASA595" s="42"/>
      <c r="ASB595" s="42"/>
      <c r="ASC595" s="42"/>
      <c r="ASD595" s="42"/>
      <c r="ASE595" s="42"/>
      <c r="ASF595" s="42"/>
      <c r="ASG595" s="42"/>
      <c r="ASH595" s="42"/>
      <c r="ASI595" s="42"/>
      <c r="ASJ595" s="42"/>
      <c r="ASK595" s="42"/>
      <c r="ASL595" s="42"/>
      <c r="ASM595" s="42"/>
      <c r="ASN595" s="42"/>
      <c r="ASO595" s="42"/>
      <c r="ASP595" s="42"/>
      <c r="ASQ595" s="42"/>
      <c r="ASR595" s="42"/>
      <c r="ASS595" s="42"/>
      <c r="AST595" s="42"/>
      <c r="ASU595" s="42"/>
      <c r="ASV595" s="42"/>
      <c r="ASW595" s="42"/>
      <c r="ASX595" s="42"/>
      <c r="ASY595" s="42"/>
      <c r="ASZ595" s="42"/>
      <c r="ATA595" s="42"/>
      <c r="ATB595" s="42"/>
      <c r="ATC595" s="42"/>
      <c r="ATD595" s="42"/>
      <c r="ATE595" s="42"/>
      <c r="ATF595" s="42"/>
      <c r="ATG595" s="42"/>
      <c r="ATH595" s="42"/>
      <c r="ATI595" s="42"/>
      <c r="ATJ595" s="42"/>
      <c r="ATK595" s="42"/>
      <c r="ATL595" s="42"/>
      <c r="ATM595" s="42"/>
      <c r="ATN595" s="42"/>
      <c r="ATO595" s="42"/>
      <c r="ATP595" s="42"/>
      <c r="ATQ595" s="42"/>
      <c r="ATR595" s="42"/>
      <c r="ATS595" s="42"/>
      <c r="ATT595" s="42"/>
      <c r="ATU595" s="42"/>
      <c r="ATV595" s="42"/>
      <c r="ATW595" s="42"/>
      <c r="ATX595" s="42"/>
      <c r="ATY595" s="42"/>
      <c r="ATZ595" s="42"/>
      <c r="AUA595" s="42"/>
      <c r="AUB595" s="42"/>
      <c r="AUC595" s="42"/>
      <c r="AUD595" s="42"/>
      <c r="AUE595" s="42"/>
      <c r="AUF595" s="42"/>
      <c r="AUG595" s="42"/>
      <c r="AUH595" s="42"/>
      <c r="AUI595" s="42"/>
      <c r="AUJ595" s="42"/>
      <c r="AUK595" s="42"/>
      <c r="AUL595" s="42"/>
      <c r="AUM595" s="42"/>
      <c r="AUN595" s="42"/>
      <c r="AUO595" s="42"/>
      <c r="AUP595" s="42"/>
      <c r="AUQ595" s="42"/>
      <c r="AUR595" s="42"/>
      <c r="AUS595" s="42"/>
      <c r="AUT595" s="42"/>
      <c r="AUU595" s="42"/>
      <c r="AUV595" s="42"/>
      <c r="AUW595" s="42"/>
      <c r="AUX595" s="42"/>
      <c r="AUY595" s="42"/>
      <c r="AUZ595" s="42"/>
      <c r="AVA595" s="42"/>
      <c r="AVB595" s="42"/>
      <c r="AVC595" s="42"/>
      <c r="AVD595" s="42"/>
      <c r="AVE595" s="42"/>
      <c r="AVF595" s="42"/>
      <c r="AVG595" s="42"/>
      <c r="AVH595" s="42"/>
      <c r="AVI595" s="42"/>
      <c r="AVJ595" s="42"/>
      <c r="AVK595" s="42"/>
      <c r="AVL595" s="42"/>
      <c r="AVM595" s="42"/>
      <c r="AVN595" s="42"/>
      <c r="AVO595" s="42"/>
      <c r="AVP595" s="42"/>
      <c r="AVQ595" s="42"/>
      <c r="AVR595" s="42"/>
      <c r="AVS595" s="42"/>
      <c r="AVT595" s="42"/>
      <c r="AVU595" s="42"/>
      <c r="AVV595" s="42"/>
      <c r="AVW595" s="42"/>
      <c r="AVX595" s="42"/>
      <c r="AVY595" s="42"/>
      <c r="AVZ595" s="42"/>
      <c r="AWA595" s="42"/>
      <c r="AWB595" s="42"/>
      <c r="AWC595" s="42"/>
      <c r="AWD595" s="42"/>
      <c r="AWE595" s="42"/>
      <c r="AWF595" s="42"/>
      <c r="AWG595" s="42"/>
      <c r="AWH595" s="42"/>
      <c r="AWI595" s="42"/>
      <c r="AWJ595" s="42"/>
      <c r="AWK595" s="42"/>
      <c r="AWL595" s="42"/>
      <c r="AWM595" s="42"/>
      <c r="AWN595" s="42"/>
      <c r="AWO595" s="42"/>
      <c r="AWP595" s="42"/>
      <c r="AWQ595" s="42"/>
      <c r="AWR595" s="42"/>
      <c r="AWS595" s="42"/>
      <c r="AWT595" s="42"/>
      <c r="AWU595" s="42"/>
      <c r="AWV595" s="42"/>
      <c r="AWW595" s="42"/>
      <c r="AWX595" s="42"/>
      <c r="AWY595" s="42"/>
      <c r="AWZ595" s="42"/>
      <c r="AXA595" s="42"/>
      <c r="AXB595" s="42"/>
      <c r="AXC595" s="42"/>
      <c r="AXD595" s="42"/>
      <c r="AXE595" s="42"/>
      <c r="AXF595" s="42"/>
      <c r="AXG595" s="42"/>
      <c r="AXH595" s="42"/>
      <c r="AXI595" s="42"/>
      <c r="AXJ595" s="42"/>
      <c r="AXK595" s="42"/>
      <c r="AXL595" s="42"/>
      <c r="AXM595" s="42"/>
      <c r="AXN595" s="42"/>
      <c r="AXO595" s="42"/>
      <c r="AXP595" s="42"/>
      <c r="AXQ595" s="42"/>
      <c r="AXR595" s="42"/>
      <c r="AXS595" s="42"/>
      <c r="AXT595" s="42"/>
      <c r="AXU595" s="42"/>
      <c r="AXV595" s="42"/>
      <c r="AXW595" s="42"/>
      <c r="AXX595" s="42"/>
      <c r="AXY595" s="42"/>
      <c r="AXZ595" s="42"/>
      <c r="AYA595" s="42"/>
      <c r="AYB595" s="42"/>
      <c r="AYC595" s="42"/>
      <c r="AYD595" s="42"/>
      <c r="AYE595" s="42"/>
      <c r="AYF595" s="42"/>
      <c r="AYG595" s="42"/>
      <c r="AYH595" s="42"/>
      <c r="AYI595" s="42"/>
      <c r="AYJ595" s="42"/>
      <c r="AYK595" s="42"/>
      <c r="AYL595" s="42"/>
      <c r="AYM595" s="42"/>
      <c r="AYN595" s="42"/>
      <c r="AYO595" s="42"/>
      <c r="AYP595" s="42"/>
      <c r="AYQ595" s="42"/>
      <c r="AYR595" s="42"/>
      <c r="AYS595" s="42"/>
      <c r="AYT595" s="42"/>
      <c r="AYU595" s="42"/>
      <c r="AYV595" s="42"/>
      <c r="AYW595" s="42"/>
      <c r="AYX595" s="42"/>
      <c r="AYY595" s="42"/>
      <c r="AYZ595" s="42"/>
      <c r="AZA595" s="42"/>
      <c r="AZB595" s="42"/>
      <c r="AZC595" s="42"/>
      <c r="AZD595" s="42"/>
      <c r="AZE595" s="42"/>
      <c r="AZF595" s="42"/>
      <c r="AZG595" s="42"/>
      <c r="AZH595" s="42"/>
      <c r="AZI595" s="42"/>
      <c r="AZJ595" s="42"/>
      <c r="AZK595" s="42"/>
      <c r="AZL595" s="42"/>
      <c r="AZM595" s="42"/>
      <c r="AZN595" s="42"/>
      <c r="AZO595" s="42"/>
      <c r="AZP595" s="42"/>
      <c r="AZQ595" s="42"/>
      <c r="AZR595" s="42"/>
      <c r="AZS595" s="42"/>
      <c r="AZT595" s="42"/>
      <c r="AZU595" s="42"/>
      <c r="AZV595" s="42"/>
      <c r="AZW595" s="42"/>
      <c r="AZX595" s="42"/>
      <c r="AZY595" s="42"/>
      <c r="AZZ595" s="42"/>
      <c r="BAA595" s="42"/>
      <c r="BAB595" s="42"/>
      <c r="BAC595" s="42"/>
      <c r="BAD595" s="42"/>
      <c r="BAE595" s="42"/>
      <c r="BAF595" s="42"/>
      <c r="BAG595" s="42"/>
      <c r="BAH595" s="42"/>
      <c r="BAI595" s="42"/>
      <c r="BAJ595" s="42"/>
      <c r="BAK595" s="42"/>
      <c r="BAL595" s="42"/>
    </row>
    <row r="596" spans="1:1390" s="223" customFormat="1" x14ac:dyDescent="0.2">
      <c r="A596" s="139">
        <f t="shared" si="60"/>
        <v>551</v>
      </c>
      <c r="B596" s="42" t="s">
        <v>884</v>
      </c>
      <c r="C596" s="139">
        <v>932</v>
      </c>
      <c r="D596" s="139" t="s">
        <v>159</v>
      </c>
      <c r="E596" s="121">
        <v>0</v>
      </c>
      <c r="F596" s="121">
        <v>488.39</v>
      </c>
      <c r="G596" s="121">
        <v>0</v>
      </c>
      <c r="H596" s="121">
        <v>0</v>
      </c>
      <c r="I596" s="121">
        <v>0</v>
      </c>
      <c r="J596" s="121">
        <v>0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1">
        <v>0</v>
      </c>
      <c r="Q596" s="45">
        <f t="shared" si="59"/>
        <v>488.39</v>
      </c>
      <c r="R596" s="45"/>
      <c r="T596" s="254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  <c r="DZ596" s="42"/>
      <c r="EA596" s="42"/>
      <c r="EB596" s="42"/>
      <c r="EC596" s="42"/>
      <c r="ED596" s="42"/>
      <c r="EE596" s="42"/>
      <c r="EF596" s="42"/>
      <c r="EG596" s="42"/>
      <c r="EH596" s="42"/>
      <c r="EI596" s="42"/>
      <c r="EJ596" s="42"/>
      <c r="EK596" s="42"/>
      <c r="EL596" s="42"/>
      <c r="EM596" s="42"/>
      <c r="EN596" s="42"/>
      <c r="EO596" s="42"/>
      <c r="EP596" s="42"/>
      <c r="EQ596" s="42"/>
      <c r="ER596" s="42"/>
      <c r="ES596" s="42"/>
      <c r="ET596" s="42"/>
      <c r="EU596" s="42"/>
      <c r="EV596" s="42"/>
      <c r="EW596" s="42"/>
      <c r="EX596" s="42"/>
      <c r="EY596" s="42"/>
      <c r="EZ596" s="42"/>
      <c r="FA596" s="42"/>
      <c r="FB596" s="42"/>
      <c r="FC596" s="42"/>
      <c r="FD596" s="42"/>
      <c r="FE596" s="42"/>
      <c r="FF596" s="42"/>
      <c r="FG596" s="42"/>
      <c r="FH596" s="42"/>
      <c r="FI596" s="42"/>
      <c r="FJ596" s="42"/>
      <c r="FK596" s="42"/>
      <c r="FL596" s="42"/>
      <c r="FM596" s="42"/>
      <c r="FN596" s="42"/>
      <c r="FO596" s="42"/>
      <c r="FP596" s="42"/>
      <c r="FQ596" s="42"/>
      <c r="FR596" s="42"/>
      <c r="FS596" s="42"/>
      <c r="FT596" s="42"/>
      <c r="FU596" s="42"/>
      <c r="FV596" s="42"/>
      <c r="FW596" s="42"/>
      <c r="FX596" s="42"/>
      <c r="FY596" s="42"/>
      <c r="FZ596" s="42"/>
      <c r="GA596" s="42"/>
      <c r="GB596" s="42"/>
      <c r="GC596" s="42"/>
      <c r="GD596" s="42"/>
      <c r="GE596" s="42"/>
      <c r="GF596" s="42"/>
      <c r="GG596" s="42"/>
      <c r="GH596" s="42"/>
      <c r="GI596" s="42"/>
      <c r="GJ596" s="42"/>
      <c r="GK596" s="42"/>
      <c r="GL596" s="42"/>
      <c r="GM596" s="42"/>
      <c r="GN596" s="42"/>
      <c r="GO596" s="42"/>
      <c r="GP596" s="42"/>
      <c r="GQ596" s="42"/>
      <c r="GR596" s="42"/>
      <c r="GS596" s="42"/>
      <c r="GT596" s="42"/>
      <c r="GU596" s="42"/>
      <c r="GV596" s="42"/>
      <c r="GW596" s="42"/>
      <c r="GX596" s="42"/>
      <c r="GY596" s="42"/>
      <c r="GZ596" s="42"/>
      <c r="HA596" s="42"/>
      <c r="HB596" s="42"/>
      <c r="HC596" s="42"/>
      <c r="HD596" s="42"/>
      <c r="HE596" s="42"/>
      <c r="HF596" s="42"/>
      <c r="HG596" s="42"/>
      <c r="HH596" s="42"/>
      <c r="HI596" s="42"/>
      <c r="HJ596" s="42"/>
      <c r="HK596" s="42"/>
      <c r="HL596" s="42"/>
      <c r="HM596" s="42"/>
      <c r="HN596" s="42"/>
      <c r="HO596" s="42"/>
      <c r="HP596" s="42"/>
      <c r="HQ596" s="42"/>
      <c r="HR596" s="42"/>
      <c r="HS596" s="42"/>
      <c r="HT596" s="42"/>
      <c r="HU596" s="42"/>
      <c r="HV596" s="42"/>
      <c r="HW596" s="42"/>
      <c r="HX596" s="42"/>
      <c r="HY596" s="42"/>
      <c r="HZ596" s="42"/>
      <c r="IA596" s="42"/>
      <c r="IB596" s="42"/>
      <c r="IC596" s="42"/>
      <c r="ID596" s="42"/>
      <c r="IE596" s="42"/>
      <c r="IF596" s="42"/>
      <c r="IG596" s="42"/>
      <c r="IH596" s="42"/>
      <c r="II596" s="42"/>
      <c r="IJ596" s="42"/>
      <c r="IK596" s="42"/>
      <c r="IL596" s="42"/>
      <c r="IM596" s="42"/>
      <c r="IN596" s="42"/>
      <c r="IO596" s="42"/>
      <c r="IP596" s="42"/>
      <c r="IQ596" s="42"/>
      <c r="IR596" s="42"/>
      <c r="IS596" s="42"/>
      <c r="IT596" s="42"/>
      <c r="IU596" s="42"/>
      <c r="IV596" s="42"/>
      <c r="IW596" s="42"/>
      <c r="IX596" s="42"/>
      <c r="IY596" s="42"/>
      <c r="IZ596" s="42"/>
      <c r="JA596" s="42"/>
      <c r="JB596" s="42"/>
      <c r="JC596" s="42"/>
      <c r="JD596" s="42"/>
      <c r="JE596" s="42"/>
      <c r="JF596" s="42"/>
      <c r="JG596" s="42"/>
      <c r="JH596" s="42"/>
      <c r="JI596" s="42"/>
      <c r="JJ596" s="42"/>
      <c r="JK596" s="42"/>
      <c r="JL596" s="42"/>
      <c r="JM596" s="42"/>
      <c r="JN596" s="42"/>
      <c r="JO596" s="42"/>
      <c r="JP596" s="42"/>
      <c r="JQ596" s="42"/>
      <c r="JR596" s="42"/>
      <c r="JS596" s="42"/>
      <c r="JT596" s="42"/>
      <c r="JU596" s="42"/>
      <c r="JV596" s="42"/>
      <c r="JW596" s="42"/>
      <c r="JX596" s="42"/>
      <c r="JY596" s="42"/>
      <c r="JZ596" s="42"/>
      <c r="KA596" s="42"/>
      <c r="KB596" s="42"/>
      <c r="KC596" s="42"/>
      <c r="KD596" s="42"/>
      <c r="KE596" s="42"/>
      <c r="KF596" s="42"/>
      <c r="KG596" s="42"/>
      <c r="KH596" s="42"/>
      <c r="KI596" s="42"/>
      <c r="KJ596" s="42"/>
      <c r="KK596" s="42"/>
      <c r="KL596" s="42"/>
      <c r="KM596" s="42"/>
      <c r="KN596" s="42"/>
      <c r="KO596" s="42"/>
      <c r="KP596" s="42"/>
      <c r="KQ596" s="42"/>
      <c r="KR596" s="42"/>
      <c r="KS596" s="42"/>
      <c r="KT596" s="42"/>
      <c r="KU596" s="42"/>
      <c r="KV596" s="42"/>
      <c r="KW596" s="42"/>
      <c r="KX596" s="42"/>
      <c r="KY596" s="42"/>
      <c r="KZ596" s="42"/>
      <c r="LA596" s="42"/>
      <c r="LB596" s="42"/>
      <c r="LC596" s="42"/>
      <c r="LD596" s="42"/>
      <c r="LE596" s="42"/>
      <c r="LF596" s="42"/>
      <c r="LG596" s="42"/>
      <c r="LH596" s="42"/>
      <c r="LI596" s="42"/>
      <c r="LJ596" s="42"/>
      <c r="LK596" s="42"/>
      <c r="LL596" s="42"/>
      <c r="LM596" s="42"/>
      <c r="LN596" s="42"/>
      <c r="LO596" s="42"/>
      <c r="LP596" s="42"/>
      <c r="LQ596" s="42"/>
      <c r="LR596" s="42"/>
      <c r="LS596" s="42"/>
      <c r="LT596" s="42"/>
      <c r="LU596" s="42"/>
      <c r="LV596" s="42"/>
      <c r="LW596" s="42"/>
      <c r="LX596" s="42"/>
      <c r="LY596" s="42"/>
      <c r="LZ596" s="42"/>
      <c r="MA596" s="42"/>
      <c r="MB596" s="42"/>
      <c r="MC596" s="42"/>
      <c r="MD596" s="42"/>
      <c r="ME596" s="42"/>
      <c r="MF596" s="42"/>
      <c r="MG596" s="42"/>
      <c r="MH596" s="42"/>
      <c r="MI596" s="42"/>
      <c r="MJ596" s="42"/>
      <c r="MK596" s="42"/>
      <c r="ML596" s="42"/>
      <c r="MM596" s="42"/>
      <c r="MN596" s="42"/>
      <c r="MO596" s="42"/>
      <c r="MP596" s="42"/>
      <c r="MQ596" s="42"/>
      <c r="MR596" s="42"/>
      <c r="MS596" s="42"/>
      <c r="MT596" s="42"/>
      <c r="MU596" s="42"/>
      <c r="MV596" s="42"/>
      <c r="MW596" s="42"/>
      <c r="MX596" s="42"/>
      <c r="MY596" s="42"/>
      <c r="MZ596" s="42"/>
      <c r="NA596" s="42"/>
      <c r="NB596" s="42"/>
      <c r="NC596" s="42"/>
      <c r="ND596" s="42"/>
      <c r="NE596" s="42"/>
      <c r="NF596" s="42"/>
      <c r="NG596" s="42"/>
      <c r="NH596" s="42"/>
      <c r="NI596" s="42"/>
      <c r="NJ596" s="42"/>
      <c r="NK596" s="42"/>
      <c r="NL596" s="42"/>
      <c r="NM596" s="42"/>
      <c r="NN596" s="42"/>
      <c r="NO596" s="42"/>
      <c r="NP596" s="42"/>
      <c r="NQ596" s="42"/>
      <c r="NR596" s="42"/>
      <c r="NS596" s="42"/>
      <c r="NT596" s="42"/>
      <c r="NU596" s="42"/>
      <c r="NV596" s="42"/>
      <c r="NW596" s="42"/>
      <c r="NX596" s="42"/>
      <c r="NY596" s="42"/>
      <c r="NZ596" s="42"/>
      <c r="OA596" s="42"/>
      <c r="OB596" s="42"/>
      <c r="OC596" s="42"/>
      <c r="OD596" s="42"/>
      <c r="OE596" s="42"/>
      <c r="OF596" s="42"/>
      <c r="OG596" s="42"/>
      <c r="OH596" s="42"/>
      <c r="OI596" s="42"/>
      <c r="OJ596" s="42"/>
      <c r="OK596" s="42"/>
      <c r="OL596" s="42"/>
      <c r="OM596" s="42"/>
      <c r="ON596" s="42"/>
      <c r="OO596" s="42"/>
      <c r="OP596" s="42"/>
      <c r="OQ596" s="42"/>
      <c r="OR596" s="42"/>
      <c r="OS596" s="42"/>
      <c r="OT596" s="42"/>
      <c r="OU596" s="42"/>
      <c r="OV596" s="42"/>
      <c r="OW596" s="42"/>
      <c r="OX596" s="42"/>
      <c r="OY596" s="42"/>
      <c r="OZ596" s="42"/>
      <c r="PA596" s="42"/>
      <c r="PB596" s="42"/>
      <c r="PC596" s="42"/>
      <c r="PD596" s="42"/>
      <c r="PE596" s="42"/>
      <c r="PF596" s="42"/>
      <c r="PG596" s="42"/>
      <c r="PH596" s="42"/>
      <c r="PI596" s="42"/>
      <c r="PJ596" s="42"/>
      <c r="PK596" s="42"/>
      <c r="PL596" s="42"/>
      <c r="PM596" s="42"/>
      <c r="PN596" s="42"/>
      <c r="PO596" s="42"/>
      <c r="PP596" s="42"/>
      <c r="PQ596" s="42"/>
      <c r="PR596" s="42"/>
      <c r="PS596" s="42"/>
      <c r="PT596" s="42"/>
      <c r="PU596" s="42"/>
      <c r="PV596" s="42"/>
      <c r="PW596" s="42"/>
      <c r="PX596" s="42"/>
      <c r="PY596" s="42"/>
      <c r="PZ596" s="42"/>
      <c r="QA596" s="42"/>
      <c r="QB596" s="42"/>
      <c r="QC596" s="42"/>
      <c r="QD596" s="42"/>
      <c r="QE596" s="42"/>
      <c r="QF596" s="42"/>
      <c r="QG596" s="42"/>
      <c r="QH596" s="42"/>
      <c r="QI596" s="42"/>
      <c r="QJ596" s="42"/>
      <c r="QK596" s="42"/>
      <c r="QL596" s="42"/>
      <c r="QM596" s="42"/>
      <c r="QN596" s="42"/>
      <c r="QO596" s="42"/>
      <c r="QP596" s="42"/>
      <c r="QQ596" s="42"/>
      <c r="QR596" s="42"/>
      <c r="QS596" s="42"/>
      <c r="QT596" s="42"/>
      <c r="QU596" s="42"/>
      <c r="QV596" s="42"/>
      <c r="QW596" s="42"/>
      <c r="QX596" s="42"/>
      <c r="QY596" s="42"/>
      <c r="QZ596" s="42"/>
      <c r="RA596" s="42"/>
      <c r="RB596" s="42"/>
      <c r="RC596" s="42"/>
      <c r="RD596" s="42"/>
      <c r="RE596" s="42"/>
      <c r="RF596" s="42"/>
      <c r="RG596" s="42"/>
      <c r="RH596" s="42"/>
      <c r="RI596" s="42"/>
      <c r="RJ596" s="42"/>
      <c r="RK596" s="42"/>
      <c r="RL596" s="42"/>
      <c r="RM596" s="42"/>
      <c r="RN596" s="42"/>
      <c r="RO596" s="42"/>
      <c r="RP596" s="42"/>
      <c r="RQ596" s="42"/>
      <c r="RR596" s="42"/>
      <c r="RS596" s="42"/>
      <c r="RT596" s="42"/>
      <c r="RU596" s="42"/>
      <c r="RV596" s="42"/>
      <c r="RW596" s="42"/>
      <c r="RX596" s="42"/>
      <c r="RY596" s="42"/>
      <c r="RZ596" s="42"/>
      <c r="SA596" s="42"/>
      <c r="SB596" s="42"/>
      <c r="SC596" s="42"/>
      <c r="SD596" s="42"/>
      <c r="SE596" s="42"/>
      <c r="SF596" s="42"/>
      <c r="SG596" s="42"/>
      <c r="SH596" s="42"/>
      <c r="SI596" s="42"/>
      <c r="SJ596" s="42"/>
      <c r="SK596" s="42"/>
      <c r="SL596" s="42"/>
      <c r="SM596" s="42"/>
      <c r="SN596" s="42"/>
      <c r="SO596" s="42"/>
      <c r="SP596" s="42"/>
      <c r="SQ596" s="42"/>
      <c r="SR596" s="42"/>
      <c r="SS596" s="42"/>
      <c r="ST596" s="42"/>
      <c r="SU596" s="42"/>
      <c r="SV596" s="42"/>
      <c r="SW596" s="42"/>
      <c r="SX596" s="42"/>
      <c r="SY596" s="42"/>
      <c r="SZ596" s="42"/>
      <c r="TA596" s="42"/>
      <c r="TB596" s="42"/>
      <c r="TC596" s="42"/>
      <c r="TD596" s="42"/>
      <c r="TE596" s="42"/>
      <c r="TF596" s="42"/>
      <c r="TG596" s="42"/>
      <c r="TH596" s="42"/>
      <c r="TI596" s="42"/>
      <c r="TJ596" s="42"/>
      <c r="TK596" s="42"/>
      <c r="TL596" s="42"/>
      <c r="TM596" s="42"/>
      <c r="TN596" s="42"/>
      <c r="TO596" s="42"/>
      <c r="TP596" s="42"/>
      <c r="TQ596" s="42"/>
      <c r="TR596" s="42"/>
      <c r="TS596" s="42"/>
      <c r="TT596" s="42"/>
      <c r="TU596" s="42"/>
      <c r="TV596" s="42"/>
      <c r="TW596" s="42"/>
      <c r="TX596" s="42"/>
      <c r="TY596" s="42"/>
      <c r="TZ596" s="42"/>
      <c r="UA596" s="42"/>
      <c r="UB596" s="42"/>
      <c r="UC596" s="42"/>
      <c r="UD596" s="42"/>
      <c r="UE596" s="42"/>
      <c r="UF596" s="42"/>
      <c r="UG596" s="42"/>
      <c r="UH596" s="42"/>
      <c r="UI596" s="42"/>
      <c r="UJ596" s="42"/>
      <c r="UK596" s="42"/>
      <c r="UL596" s="42"/>
      <c r="UM596" s="42"/>
      <c r="UN596" s="42"/>
      <c r="UO596" s="42"/>
      <c r="UP596" s="42"/>
      <c r="UQ596" s="42"/>
      <c r="UR596" s="42"/>
      <c r="US596" s="42"/>
      <c r="UT596" s="42"/>
      <c r="UU596" s="42"/>
      <c r="UV596" s="42"/>
      <c r="UW596" s="42"/>
      <c r="UX596" s="42"/>
      <c r="UY596" s="42"/>
      <c r="UZ596" s="42"/>
      <c r="VA596" s="42"/>
      <c r="VB596" s="42"/>
      <c r="VC596" s="42"/>
      <c r="VD596" s="42"/>
      <c r="VE596" s="42"/>
      <c r="VF596" s="42"/>
      <c r="VG596" s="42"/>
      <c r="VH596" s="42"/>
      <c r="VI596" s="42"/>
      <c r="VJ596" s="42"/>
      <c r="VK596" s="42"/>
      <c r="VL596" s="42"/>
      <c r="VM596" s="42"/>
      <c r="VN596" s="42"/>
      <c r="VO596" s="42"/>
      <c r="VP596" s="42"/>
      <c r="VQ596" s="42"/>
      <c r="VR596" s="42"/>
      <c r="VS596" s="42"/>
      <c r="VT596" s="42"/>
      <c r="VU596" s="42"/>
      <c r="VV596" s="42"/>
      <c r="VW596" s="42"/>
      <c r="VX596" s="42"/>
      <c r="VY596" s="42"/>
      <c r="VZ596" s="42"/>
      <c r="WA596" s="42"/>
      <c r="WB596" s="42"/>
      <c r="WC596" s="42"/>
      <c r="WD596" s="42"/>
      <c r="WE596" s="42"/>
      <c r="WF596" s="42"/>
      <c r="WG596" s="42"/>
      <c r="WH596" s="42"/>
      <c r="WI596" s="42"/>
      <c r="WJ596" s="42"/>
      <c r="WK596" s="42"/>
      <c r="WL596" s="42"/>
      <c r="WM596" s="42"/>
      <c r="WN596" s="42"/>
      <c r="WO596" s="42"/>
      <c r="WP596" s="42"/>
      <c r="WQ596" s="42"/>
      <c r="WR596" s="42"/>
      <c r="WS596" s="42"/>
      <c r="WT596" s="42"/>
      <c r="WU596" s="42"/>
      <c r="WV596" s="42"/>
      <c r="WW596" s="42"/>
      <c r="WX596" s="42"/>
      <c r="WY596" s="42"/>
      <c r="WZ596" s="42"/>
      <c r="XA596" s="42"/>
      <c r="XB596" s="42"/>
      <c r="XC596" s="42"/>
      <c r="XD596" s="42"/>
      <c r="XE596" s="42"/>
      <c r="XF596" s="42"/>
      <c r="XG596" s="42"/>
      <c r="XH596" s="42"/>
      <c r="XI596" s="42"/>
      <c r="XJ596" s="42"/>
      <c r="XK596" s="42"/>
      <c r="XL596" s="42"/>
      <c r="XM596" s="42"/>
      <c r="XN596" s="42"/>
      <c r="XO596" s="42"/>
      <c r="XP596" s="42"/>
      <c r="XQ596" s="42"/>
      <c r="XR596" s="42"/>
      <c r="XS596" s="42"/>
      <c r="XT596" s="42"/>
      <c r="XU596" s="42"/>
      <c r="XV596" s="42"/>
      <c r="XW596" s="42"/>
      <c r="XX596" s="42"/>
      <c r="XY596" s="42"/>
      <c r="XZ596" s="42"/>
      <c r="YA596" s="42"/>
      <c r="YB596" s="42"/>
      <c r="YC596" s="42"/>
      <c r="YD596" s="42"/>
      <c r="YE596" s="42"/>
      <c r="YF596" s="42"/>
      <c r="YG596" s="42"/>
      <c r="YH596" s="42"/>
      <c r="YI596" s="42"/>
      <c r="YJ596" s="42"/>
      <c r="YK596" s="42"/>
      <c r="YL596" s="42"/>
      <c r="YM596" s="42"/>
      <c r="YN596" s="42"/>
      <c r="YO596" s="42"/>
      <c r="YP596" s="42"/>
      <c r="YQ596" s="42"/>
      <c r="YR596" s="42"/>
      <c r="YS596" s="42"/>
      <c r="YT596" s="42"/>
      <c r="YU596" s="42"/>
      <c r="YV596" s="42"/>
      <c r="YW596" s="42"/>
      <c r="YX596" s="42"/>
      <c r="YY596" s="42"/>
      <c r="YZ596" s="42"/>
      <c r="ZA596" s="42"/>
      <c r="ZB596" s="42"/>
      <c r="ZC596" s="42"/>
      <c r="ZD596" s="42"/>
      <c r="ZE596" s="42"/>
      <c r="ZF596" s="42"/>
      <c r="ZG596" s="42"/>
      <c r="ZH596" s="42"/>
      <c r="ZI596" s="42"/>
      <c r="ZJ596" s="42"/>
      <c r="ZK596" s="42"/>
      <c r="ZL596" s="42"/>
      <c r="ZM596" s="42"/>
      <c r="ZN596" s="42"/>
      <c r="ZO596" s="42"/>
      <c r="ZP596" s="42"/>
      <c r="ZQ596" s="42"/>
      <c r="ZR596" s="42"/>
      <c r="ZS596" s="42"/>
      <c r="ZT596" s="42"/>
      <c r="ZU596" s="42"/>
      <c r="ZV596" s="42"/>
      <c r="ZW596" s="42"/>
      <c r="ZX596" s="42"/>
      <c r="ZY596" s="42"/>
      <c r="ZZ596" s="42"/>
      <c r="AAA596" s="42"/>
      <c r="AAB596" s="42"/>
      <c r="AAC596" s="42"/>
      <c r="AAD596" s="42"/>
      <c r="AAE596" s="42"/>
      <c r="AAF596" s="42"/>
      <c r="AAG596" s="42"/>
      <c r="AAH596" s="42"/>
      <c r="AAI596" s="42"/>
      <c r="AAJ596" s="42"/>
      <c r="AAK596" s="42"/>
      <c r="AAL596" s="42"/>
      <c r="AAM596" s="42"/>
      <c r="AAN596" s="42"/>
      <c r="AAO596" s="42"/>
      <c r="AAP596" s="42"/>
      <c r="AAQ596" s="42"/>
      <c r="AAR596" s="42"/>
      <c r="AAS596" s="42"/>
      <c r="AAT596" s="42"/>
      <c r="AAU596" s="42"/>
      <c r="AAV596" s="42"/>
      <c r="AAW596" s="42"/>
      <c r="AAX596" s="42"/>
      <c r="AAY596" s="42"/>
      <c r="AAZ596" s="42"/>
      <c r="ABA596" s="42"/>
      <c r="ABB596" s="42"/>
      <c r="ABC596" s="42"/>
      <c r="ABD596" s="42"/>
      <c r="ABE596" s="42"/>
      <c r="ABF596" s="42"/>
      <c r="ABG596" s="42"/>
      <c r="ABH596" s="42"/>
      <c r="ABI596" s="42"/>
      <c r="ABJ596" s="42"/>
      <c r="ABK596" s="42"/>
      <c r="ABL596" s="42"/>
      <c r="ABM596" s="42"/>
      <c r="ABN596" s="42"/>
      <c r="ABO596" s="42"/>
      <c r="ABP596" s="42"/>
      <c r="ABQ596" s="42"/>
      <c r="ABR596" s="42"/>
      <c r="ABS596" s="42"/>
      <c r="ABT596" s="42"/>
      <c r="ABU596" s="42"/>
      <c r="ABV596" s="42"/>
      <c r="ABW596" s="42"/>
      <c r="ABX596" s="42"/>
      <c r="ABY596" s="42"/>
      <c r="ABZ596" s="42"/>
      <c r="ACA596" s="42"/>
      <c r="ACB596" s="42"/>
      <c r="ACC596" s="42"/>
      <c r="ACD596" s="42"/>
      <c r="ACE596" s="42"/>
      <c r="ACF596" s="42"/>
      <c r="ACG596" s="42"/>
      <c r="ACH596" s="42"/>
      <c r="ACI596" s="42"/>
      <c r="ACJ596" s="42"/>
      <c r="ACK596" s="42"/>
      <c r="ACL596" s="42"/>
      <c r="ACM596" s="42"/>
      <c r="ACN596" s="42"/>
      <c r="ACO596" s="42"/>
      <c r="ACP596" s="42"/>
      <c r="ACQ596" s="42"/>
      <c r="ACR596" s="42"/>
      <c r="ACS596" s="42"/>
      <c r="ACT596" s="42"/>
      <c r="ACU596" s="42"/>
      <c r="ACV596" s="42"/>
      <c r="ACW596" s="42"/>
      <c r="ACX596" s="42"/>
      <c r="ACY596" s="42"/>
      <c r="ACZ596" s="42"/>
      <c r="ADA596" s="42"/>
      <c r="ADB596" s="42"/>
      <c r="ADC596" s="42"/>
      <c r="ADD596" s="42"/>
      <c r="ADE596" s="42"/>
      <c r="ADF596" s="42"/>
      <c r="ADG596" s="42"/>
      <c r="ADH596" s="42"/>
      <c r="ADI596" s="42"/>
      <c r="ADJ596" s="42"/>
      <c r="ADK596" s="42"/>
      <c r="ADL596" s="42"/>
      <c r="ADM596" s="42"/>
      <c r="ADN596" s="42"/>
      <c r="ADO596" s="42"/>
      <c r="ADP596" s="42"/>
      <c r="ADQ596" s="42"/>
      <c r="ADR596" s="42"/>
      <c r="ADS596" s="42"/>
      <c r="ADT596" s="42"/>
      <c r="ADU596" s="42"/>
      <c r="ADV596" s="42"/>
      <c r="ADW596" s="42"/>
      <c r="ADX596" s="42"/>
      <c r="ADY596" s="42"/>
      <c r="ADZ596" s="42"/>
      <c r="AEA596" s="42"/>
      <c r="AEB596" s="42"/>
      <c r="AEC596" s="42"/>
      <c r="AED596" s="42"/>
      <c r="AEE596" s="42"/>
      <c r="AEF596" s="42"/>
      <c r="AEG596" s="42"/>
      <c r="AEH596" s="42"/>
      <c r="AEI596" s="42"/>
      <c r="AEJ596" s="42"/>
      <c r="AEK596" s="42"/>
      <c r="AEL596" s="42"/>
      <c r="AEM596" s="42"/>
      <c r="AEN596" s="42"/>
      <c r="AEO596" s="42"/>
      <c r="AEP596" s="42"/>
      <c r="AEQ596" s="42"/>
      <c r="AER596" s="42"/>
      <c r="AES596" s="42"/>
      <c r="AET596" s="42"/>
      <c r="AEU596" s="42"/>
      <c r="AEV596" s="42"/>
      <c r="AEW596" s="42"/>
      <c r="AEX596" s="42"/>
      <c r="AEY596" s="42"/>
      <c r="AEZ596" s="42"/>
      <c r="AFA596" s="42"/>
      <c r="AFB596" s="42"/>
      <c r="AFC596" s="42"/>
      <c r="AFD596" s="42"/>
      <c r="AFE596" s="42"/>
      <c r="AFF596" s="42"/>
      <c r="AFG596" s="42"/>
      <c r="AFH596" s="42"/>
      <c r="AFI596" s="42"/>
      <c r="AFJ596" s="42"/>
      <c r="AFK596" s="42"/>
      <c r="AFL596" s="42"/>
      <c r="AFM596" s="42"/>
      <c r="AFN596" s="42"/>
      <c r="AFO596" s="42"/>
      <c r="AFP596" s="42"/>
      <c r="AFQ596" s="42"/>
      <c r="AFR596" s="42"/>
      <c r="AFS596" s="42"/>
      <c r="AFT596" s="42"/>
      <c r="AFU596" s="42"/>
      <c r="AFV596" s="42"/>
      <c r="AFW596" s="42"/>
      <c r="AFX596" s="42"/>
      <c r="AFY596" s="42"/>
      <c r="AFZ596" s="42"/>
      <c r="AGA596" s="42"/>
      <c r="AGB596" s="42"/>
      <c r="AGC596" s="42"/>
      <c r="AGD596" s="42"/>
      <c r="AGE596" s="42"/>
      <c r="AGF596" s="42"/>
      <c r="AGG596" s="42"/>
      <c r="AGH596" s="42"/>
      <c r="AGI596" s="42"/>
      <c r="AGJ596" s="42"/>
      <c r="AGK596" s="42"/>
      <c r="AGL596" s="42"/>
      <c r="AGM596" s="42"/>
      <c r="AGN596" s="42"/>
      <c r="AGO596" s="42"/>
      <c r="AGP596" s="42"/>
      <c r="AGQ596" s="42"/>
      <c r="AGR596" s="42"/>
      <c r="AGS596" s="42"/>
      <c r="AGT596" s="42"/>
      <c r="AGU596" s="42"/>
      <c r="AGV596" s="42"/>
      <c r="AGW596" s="42"/>
      <c r="AGX596" s="42"/>
      <c r="AGY596" s="42"/>
      <c r="AGZ596" s="42"/>
      <c r="AHA596" s="42"/>
      <c r="AHB596" s="42"/>
      <c r="AHC596" s="42"/>
      <c r="AHD596" s="42"/>
      <c r="AHE596" s="42"/>
      <c r="AHF596" s="42"/>
      <c r="AHG596" s="42"/>
      <c r="AHH596" s="42"/>
      <c r="AHI596" s="42"/>
      <c r="AHJ596" s="42"/>
      <c r="AHK596" s="42"/>
      <c r="AHL596" s="42"/>
      <c r="AHM596" s="42"/>
      <c r="AHN596" s="42"/>
      <c r="AHO596" s="42"/>
      <c r="AHP596" s="42"/>
      <c r="AHQ596" s="42"/>
      <c r="AHR596" s="42"/>
      <c r="AHS596" s="42"/>
      <c r="AHT596" s="42"/>
      <c r="AHU596" s="42"/>
      <c r="AHV596" s="42"/>
      <c r="AHW596" s="42"/>
      <c r="AHX596" s="42"/>
      <c r="AHY596" s="42"/>
      <c r="AHZ596" s="42"/>
      <c r="AIA596" s="42"/>
      <c r="AIB596" s="42"/>
      <c r="AIC596" s="42"/>
      <c r="AID596" s="42"/>
      <c r="AIE596" s="42"/>
      <c r="AIF596" s="42"/>
      <c r="AIG596" s="42"/>
      <c r="AIH596" s="42"/>
      <c r="AII596" s="42"/>
      <c r="AIJ596" s="42"/>
      <c r="AIK596" s="42"/>
      <c r="AIL596" s="42"/>
      <c r="AIM596" s="42"/>
      <c r="AIN596" s="42"/>
      <c r="AIO596" s="42"/>
      <c r="AIP596" s="42"/>
      <c r="AIQ596" s="42"/>
      <c r="AIR596" s="42"/>
      <c r="AIS596" s="42"/>
      <c r="AIT596" s="42"/>
      <c r="AIU596" s="42"/>
      <c r="AIV596" s="42"/>
      <c r="AIW596" s="42"/>
      <c r="AIX596" s="42"/>
      <c r="AIY596" s="42"/>
      <c r="AIZ596" s="42"/>
      <c r="AJA596" s="42"/>
      <c r="AJB596" s="42"/>
      <c r="AJC596" s="42"/>
      <c r="AJD596" s="42"/>
      <c r="AJE596" s="42"/>
      <c r="AJF596" s="42"/>
      <c r="AJG596" s="42"/>
      <c r="AJH596" s="42"/>
      <c r="AJI596" s="42"/>
      <c r="AJJ596" s="42"/>
      <c r="AJK596" s="42"/>
      <c r="AJL596" s="42"/>
      <c r="AJM596" s="42"/>
      <c r="AJN596" s="42"/>
      <c r="AJO596" s="42"/>
      <c r="AJP596" s="42"/>
      <c r="AJQ596" s="42"/>
      <c r="AJR596" s="42"/>
      <c r="AJS596" s="42"/>
      <c r="AJT596" s="42"/>
      <c r="AJU596" s="42"/>
      <c r="AJV596" s="42"/>
      <c r="AJW596" s="42"/>
      <c r="AJX596" s="42"/>
      <c r="AJY596" s="42"/>
      <c r="AJZ596" s="42"/>
      <c r="AKA596" s="42"/>
      <c r="AKB596" s="42"/>
      <c r="AKC596" s="42"/>
      <c r="AKD596" s="42"/>
      <c r="AKE596" s="42"/>
      <c r="AKF596" s="42"/>
      <c r="AKG596" s="42"/>
      <c r="AKH596" s="42"/>
      <c r="AKI596" s="42"/>
      <c r="AKJ596" s="42"/>
      <c r="AKK596" s="42"/>
      <c r="AKL596" s="42"/>
      <c r="AKM596" s="42"/>
      <c r="AKN596" s="42"/>
      <c r="AKO596" s="42"/>
      <c r="AKP596" s="42"/>
      <c r="AKQ596" s="42"/>
      <c r="AKR596" s="42"/>
      <c r="AKS596" s="42"/>
      <c r="AKT596" s="42"/>
      <c r="AKU596" s="42"/>
      <c r="AKV596" s="42"/>
      <c r="AKW596" s="42"/>
      <c r="AKX596" s="42"/>
      <c r="AKY596" s="42"/>
      <c r="AKZ596" s="42"/>
      <c r="ALA596" s="42"/>
      <c r="ALB596" s="42"/>
      <c r="ALC596" s="42"/>
      <c r="ALD596" s="42"/>
      <c r="ALE596" s="42"/>
      <c r="ALF596" s="42"/>
      <c r="ALG596" s="42"/>
      <c r="ALH596" s="42"/>
      <c r="ALI596" s="42"/>
      <c r="ALJ596" s="42"/>
      <c r="ALK596" s="42"/>
      <c r="ALL596" s="42"/>
      <c r="ALM596" s="42"/>
      <c r="ALN596" s="42"/>
      <c r="ALO596" s="42"/>
      <c r="ALP596" s="42"/>
      <c r="ALQ596" s="42"/>
      <c r="ALR596" s="42"/>
      <c r="ALS596" s="42"/>
      <c r="ALT596" s="42"/>
      <c r="ALU596" s="42"/>
      <c r="ALV596" s="42"/>
      <c r="ALW596" s="42"/>
      <c r="ALX596" s="42"/>
      <c r="ALY596" s="42"/>
      <c r="ALZ596" s="42"/>
      <c r="AMA596" s="42"/>
      <c r="AMB596" s="42"/>
      <c r="AMC596" s="42"/>
      <c r="AMD596" s="42"/>
      <c r="AME596" s="42"/>
      <c r="AMF596" s="42"/>
      <c r="AMG596" s="42"/>
      <c r="AMH596" s="42"/>
      <c r="AMI596" s="42"/>
      <c r="AMJ596" s="42"/>
      <c r="AMK596" s="42"/>
      <c r="AML596" s="42"/>
      <c r="AMM596" s="42"/>
      <c r="AMN596" s="42"/>
      <c r="AMO596" s="42"/>
      <c r="AMP596" s="42"/>
      <c r="AMQ596" s="42"/>
      <c r="AMR596" s="42"/>
      <c r="AMS596" s="42"/>
      <c r="AMT596" s="42"/>
      <c r="AMU596" s="42"/>
      <c r="AMV596" s="42"/>
      <c r="AMW596" s="42"/>
      <c r="AMX596" s="42"/>
      <c r="AMY596" s="42"/>
      <c r="AMZ596" s="42"/>
      <c r="ANA596" s="42"/>
      <c r="ANB596" s="42"/>
      <c r="ANC596" s="42"/>
      <c r="AND596" s="42"/>
      <c r="ANE596" s="42"/>
      <c r="ANF596" s="42"/>
      <c r="ANG596" s="42"/>
      <c r="ANH596" s="42"/>
      <c r="ANI596" s="42"/>
      <c r="ANJ596" s="42"/>
      <c r="ANK596" s="42"/>
      <c r="ANL596" s="42"/>
      <c r="ANM596" s="42"/>
      <c r="ANN596" s="42"/>
      <c r="ANO596" s="42"/>
      <c r="ANP596" s="42"/>
      <c r="ANQ596" s="42"/>
      <c r="ANR596" s="42"/>
      <c r="ANS596" s="42"/>
      <c r="ANT596" s="42"/>
      <c r="ANU596" s="42"/>
      <c r="ANV596" s="42"/>
      <c r="ANW596" s="42"/>
      <c r="ANX596" s="42"/>
      <c r="ANY596" s="42"/>
      <c r="ANZ596" s="42"/>
      <c r="AOA596" s="42"/>
      <c r="AOB596" s="42"/>
      <c r="AOC596" s="42"/>
      <c r="AOD596" s="42"/>
      <c r="AOE596" s="42"/>
      <c r="AOF596" s="42"/>
      <c r="AOG596" s="42"/>
      <c r="AOH596" s="42"/>
      <c r="AOI596" s="42"/>
      <c r="AOJ596" s="42"/>
      <c r="AOK596" s="42"/>
      <c r="AOL596" s="42"/>
      <c r="AOM596" s="42"/>
      <c r="AON596" s="42"/>
      <c r="AOO596" s="42"/>
      <c r="AOP596" s="42"/>
      <c r="AOQ596" s="42"/>
      <c r="AOR596" s="42"/>
      <c r="AOS596" s="42"/>
      <c r="AOT596" s="42"/>
      <c r="AOU596" s="42"/>
      <c r="AOV596" s="42"/>
      <c r="AOW596" s="42"/>
      <c r="AOX596" s="42"/>
      <c r="AOY596" s="42"/>
      <c r="AOZ596" s="42"/>
      <c r="APA596" s="42"/>
      <c r="APB596" s="42"/>
      <c r="APC596" s="42"/>
      <c r="APD596" s="42"/>
      <c r="APE596" s="42"/>
      <c r="APF596" s="42"/>
      <c r="APG596" s="42"/>
      <c r="APH596" s="42"/>
      <c r="API596" s="42"/>
      <c r="APJ596" s="42"/>
      <c r="APK596" s="42"/>
      <c r="APL596" s="42"/>
      <c r="APM596" s="42"/>
      <c r="APN596" s="42"/>
      <c r="APO596" s="42"/>
      <c r="APP596" s="42"/>
      <c r="APQ596" s="42"/>
      <c r="APR596" s="42"/>
      <c r="APS596" s="42"/>
      <c r="APT596" s="42"/>
      <c r="APU596" s="42"/>
      <c r="APV596" s="42"/>
      <c r="APW596" s="42"/>
      <c r="APX596" s="42"/>
      <c r="APY596" s="42"/>
      <c r="APZ596" s="42"/>
      <c r="AQA596" s="42"/>
      <c r="AQB596" s="42"/>
      <c r="AQC596" s="42"/>
      <c r="AQD596" s="42"/>
      <c r="AQE596" s="42"/>
      <c r="AQF596" s="42"/>
      <c r="AQG596" s="42"/>
      <c r="AQH596" s="42"/>
      <c r="AQI596" s="42"/>
      <c r="AQJ596" s="42"/>
      <c r="AQK596" s="42"/>
      <c r="AQL596" s="42"/>
      <c r="AQM596" s="42"/>
      <c r="AQN596" s="42"/>
      <c r="AQO596" s="42"/>
      <c r="AQP596" s="42"/>
      <c r="AQQ596" s="42"/>
      <c r="AQR596" s="42"/>
      <c r="AQS596" s="42"/>
      <c r="AQT596" s="42"/>
      <c r="AQU596" s="42"/>
      <c r="AQV596" s="42"/>
      <c r="AQW596" s="42"/>
      <c r="AQX596" s="42"/>
      <c r="AQY596" s="42"/>
      <c r="AQZ596" s="42"/>
      <c r="ARA596" s="42"/>
      <c r="ARB596" s="42"/>
      <c r="ARC596" s="42"/>
      <c r="ARD596" s="42"/>
      <c r="ARE596" s="42"/>
      <c r="ARF596" s="42"/>
      <c r="ARG596" s="42"/>
      <c r="ARH596" s="42"/>
      <c r="ARI596" s="42"/>
      <c r="ARJ596" s="42"/>
      <c r="ARK596" s="42"/>
      <c r="ARL596" s="42"/>
      <c r="ARM596" s="42"/>
      <c r="ARN596" s="42"/>
      <c r="ARO596" s="42"/>
      <c r="ARP596" s="42"/>
      <c r="ARQ596" s="42"/>
      <c r="ARR596" s="42"/>
      <c r="ARS596" s="42"/>
      <c r="ART596" s="42"/>
      <c r="ARU596" s="42"/>
      <c r="ARV596" s="42"/>
      <c r="ARW596" s="42"/>
      <c r="ARX596" s="42"/>
      <c r="ARY596" s="42"/>
      <c r="ARZ596" s="42"/>
      <c r="ASA596" s="42"/>
      <c r="ASB596" s="42"/>
      <c r="ASC596" s="42"/>
      <c r="ASD596" s="42"/>
      <c r="ASE596" s="42"/>
      <c r="ASF596" s="42"/>
      <c r="ASG596" s="42"/>
      <c r="ASH596" s="42"/>
      <c r="ASI596" s="42"/>
      <c r="ASJ596" s="42"/>
      <c r="ASK596" s="42"/>
      <c r="ASL596" s="42"/>
      <c r="ASM596" s="42"/>
      <c r="ASN596" s="42"/>
      <c r="ASO596" s="42"/>
      <c r="ASP596" s="42"/>
      <c r="ASQ596" s="42"/>
      <c r="ASR596" s="42"/>
      <c r="ASS596" s="42"/>
      <c r="AST596" s="42"/>
      <c r="ASU596" s="42"/>
      <c r="ASV596" s="42"/>
      <c r="ASW596" s="42"/>
      <c r="ASX596" s="42"/>
      <c r="ASY596" s="42"/>
      <c r="ASZ596" s="42"/>
      <c r="ATA596" s="42"/>
      <c r="ATB596" s="42"/>
      <c r="ATC596" s="42"/>
      <c r="ATD596" s="42"/>
      <c r="ATE596" s="42"/>
      <c r="ATF596" s="42"/>
      <c r="ATG596" s="42"/>
      <c r="ATH596" s="42"/>
      <c r="ATI596" s="42"/>
      <c r="ATJ596" s="42"/>
      <c r="ATK596" s="42"/>
      <c r="ATL596" s="42"/>
      <c r="ATM596" s="42"/>
      <c r="ATN596" s="42"/>
      <c r="ATO596" s="42"/>
      <c r="ATP596" s="42"/>
      <c r="ATQ596" s="42"/>
      <c r="ATR596" s="42"/>
      <c r="ATS596" s="42"/>
      <c r="ATT596" s="42"/>
      <c r="ATU596" s="42"/>
      <c r="ATV596" s="42"/>
      <c r="ATW596" s="42"/>
      <c r="ATX596" s="42"/>
      <c r="ATY596" s="42"/>
      <c r="ATZ596" s="42"/>
      <c r="AUA596" s="42"/>
      <c r="AUB596" s="42"/>
      <c r="AUC596" s="42"/>
      <c r="AUD596" s="42"/>
      <c r="AUE596" s="42"/>
      <c r="AUF596" s="42"/>
      <c r="AUG596" s="42"/>
      <c r="AUH596" s="42"/>
      <c r="AUI596" s="42"/>
      <c r="AUJ596" s="42"/>
      <c r="AUK596" s="42"/>
      <c r="AUL596" s="42"/>
      <c r="AUM596" s="42"/>
      <c r="AUN596" s="42"/>
      <c r="AUO596" s="42"/>
      <c r="AUP596" s="42"/>
      <c r="AUQ596" s="42"/>
      <c r="AUR596" s="42"/>
      <c r="AUS596" s="42"/>
      <c r="AUT596" s="42"/>
      <c r="AUU596" s="42"/>
      <c r="AUV596" s="42"/>
      <c r="AUW596" s="42"/>
      <c r="AUX596" s="42"/>
      <c r="AUY596" s="42"/>
      <c r="AUZ596" s="42"/>
      <c r="AVA596" s="42"/>
      <c r="AVB596" s="42"/>
      <c r="AVC596" s="42"/>
      <c r="AVD596" s="42"/>
      <c r="AVE596" s="42"/>
      <c r="AVF596" s="42"/>
      <c r="AVG596" s="42"/>
      <c r="AVH596" s="42"/>
      <c r="AVI596" s="42"/>
      <c r="AVJ596" s="42"/>
      <c r="AVK596" s="42"/>
      <c r="AVL596" s="42"/>
      <c r="AVM596" s="42"/>
      <c r="AVN596" s="42"/>
      <c r="AVO596" s="42"/>
      <c r="AVP596" s="42"/>
      <c r="AVQ596" s="42"/>
      <c r="AVR596" s="42"/>
      <c r="AVS596" s="42"/>
      <c r="AVT596" s="42"/>
      <c r="AVU596" s="42"/>
      <c r="AVV596" s="42"/>
      <c r="AVW596" s="42"/>
      <c r="AVX596" s="42"/>
      <c r="AVY596" s="42"/>
      <c r="AVZ596" s="42"/>
      <c r="AWA596" s="42"/>
      <c r="AWB596" s="42"/>
      <c r="AWC596" s="42"/>
      <c r="AWD596" s="42"/>
      <c r="AWE596" s="42"/>
      <c r="AWF596" s="42"/>
      <c r="AWG596" s="42"/>
      <c r="AWH596" s="42"/>
      <c r="AWI596" s="42"/>
      <c r="AWJ596" s="42"/>
      <c r="AWK596" s="42"/>
      <c r="AWL596" s="42"/>
      <c r="AWM596" s="42"/>
      <c r="AWN596" s="42"/>
      <c r="AWO596" s="42"/>
      <c r="AWP596" s="42"/>
      <c r="AWQ596" s="42"/>
      <c r="AWR596" s="42"/>
      <c r="AWS596" s="42"/>
      <c r="AWT596" s="42"/>
      <c r="AWU596" s="42"/>
      <c r="AWV596" s="42"/>
      <c r="AWW596" s="42"/>
      <c r="AWX596" s="42"/>
      <c r="AWY596" s="42"/>
      <c r="AWZ596" s="42"/>
      <c r="AXA596" s="42"/>
      <c r="AXB596" s="42"/>
      <c r="AXC596" s="42"/>
      <c r="AXD596" s="42"/>
      <c r="AXE596" s="42"/>
      <c r="AXF596" s="42"/>
      <c r="AXG596" s="42"/>
      <c r="AXH596" s="42"/>
      <c r="AXI596" s="42"/>
      <c r="AXJ596" s="42"/>
      <c r="AXK596" s="42"/>
      <c r="AXL596" s="42"/>
      <c r="AXM596" s="42"/>
      <c r="AXN596" s="42"/>
      <c r="AXO596" s="42"/>
      <c r="AXP596" s="42"/>
      <c r="AXQ596" s="42"/>
      <c r="AXR596" s="42"/>
      <c r="AXS596" s="42"/>
      <c r="AXT596" s="42"/>
      <c r="AXU596" s="42"/>
      <c r="AXV596" s="42"/>
      <c r="AXW596" s="42"/>
      <c r="AXX596" s="42"/>
      <c r="AXY596" s="42"/>
      <c r="AXZ596" s="42"/>
      <c r="AYA596" s="42"/>
      <c r="AYB596" s="42"/>
      <c r="AYC596" s="42"/>
      <c r="AYD596" s="42"/>
      <c r="AYE596" s="42"/>
      <c r="AYF596" s="42"/>
      <c r="AYG596" s="42"/>
      <c r="AYH596" s="42"/>
      <c r="AYI596" s="42"/>
      <c r="AYJ596" s="42"/>
      <c r="AYK596" s="42"/>
      <c r="AYL596" s="42"/>
      <c r="AYM596" s="42"/>
      <c r="AYN596" s="42"/>
      <c r="AYO596" s="42"/>
      <c r="AYP596" s="42"/>
      <c r="AYQ596" s="42"/>
      <c r="AYR596" s="42"/>
      <c r="AYS596" s="42"/>
      <c r="AYT596" s="42"/>
      <c r="AYU596" s="42"/>
      <c r="AYV596" s="42"/>
      <c r="AYW596" s="42"/>
      <c r="AYX596" s="42"/>
      <c r="AYY596" s="42"/>
      <c r="AYZ596" s="42"/>
      <c r="AZA596" s="42"/>
      <c r="AZB596" s="42"/>
      <c r="AZC596" s="42"/>
      <c r="AZD596" s="42"/>
      <c r="AZE596" s="42"/>
      <c r="AZF596" s="42"/>
      <c r="AZG596" s="42"/>
      <c r="AZH596" s="42"/>
      <c r="AZI596" s="42"/>
      <c r="AZJ596" s="42"/>
      <c r="AZK596" s="42"/>
      <c r="AZL596" s="42"/>
      <c r="AZM596" s="42"/>
      <c r="AZN596" s="42"/>
      <c r="AZO596" s="42"/>
      <c r="AZP596" s="42"/>
      <c r="AZQ596" s="42"/>
      <c r="AZR596" s="42"/>
      <c r="AZS596" s="42"/>
      <c r="AZT596" s="42"/>
      <c r="AZU596" s="42"/>
      <c r="AZV596" s="42"/>
      <c r="AZW596" s="42"/>
      <c r="AZX596" s="42"/>
      <c r="AZY596" s="42"/>
      <c r="AZZ596" s="42"/>
      <c r="BAA596" s="42"/>
      <c r="BAB596" s="42"/>
      <c r="BAC596" s="42"/>
      <c r="BAD596" s="42"/>
      <c r="BAE596" s="42"/>
      <c r="BAF596" s="42"/>
      <c r="BAG596" s="42"/>
      <c r="BAH596" s="42"/>
      <c r="BAI596" s="42"/>
      <c r="BAJ596" s="42"/>
      <c r="BAK596" s="42"/>
      <c r="BAL596" s="42"/>
    </row>
    <row r="597" spans="1:1390" s="223" customFormat="1" x14ac:dyDescent="0.2">
      <c r="A597" s="139">
        <f t="shared" si="60"/>
        <v>552</v>
      </c>
      <c r="B597" s="42" t="s">
        <v>589</v>
      </c>
      <c r="C597" s="139">
        <v>932</v>
      </c>
      <c r="D597" s="139" t="s">
        <v>159</v>
      </c>
      <c r="E597" s="121">
        <v>0</v>
      </c>
      <c r="F597" s="121">
        <v>0</v>
      </c>
      <c r="G597" s="121">
        <v>0</v>
      </c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  <c r="M597" s="121">
        <v>2058.84</v>
      </c>
      <c r="N597" s="121">
        <v>787.66</v>
      </c>
      <c r="O597" s="121">
        <v>0</v>
      </c>
      <c r="P597" s="121">
        <v>0</v>
      </c>
      <c r="Q597" s="45">
        <f t="shared" si="59"/>
        <v>2846.5</v>
      </c>
      <c r="R597" s="45"/>
      <c r="T597" s="254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  <c r="DZ597" s="42"/>
      <c r="EA597" s="42"/>
      <c r="EB597" s="42"/>
      <c r="EC597" s="42"/>
      <c r="ED597" s="42"/>
      <c r="EE597" s="42"/>
      <c r="EF597" s="42"/>
      <c r="EG597" s="42"/>
      <c r="EH597" s="42"/>
      <c r="EI597" s="42"/>
      <c r="EJ597" s="42"/>
      <c r="EK597" s="42"/>
      <c r="EL597" s="42"/>
      <c r="EM597" s="42"/>
      <c r="EN597" s="42"/>
      <c r="EO597" s="42"/>
      <c r="EP597" s="42"/>
      <c r="EQ597" s="42"/>
      <c r="ER597" s="42"/>
      <c r="ES597" s="42"/>
      <c r="ET597" s="42"/>
      <c r="EU597" s="42"/>
      <c r="EV597" s="42"/>
      <c r="EW597" s="42"/>
      <c r="EX597" s="42"/>
      <c r="EY597" s="42"/>
      <c r="EZ597" s="42"/>
      <c r="FA597" s="42"/>
      <c r="FB597" s="42"/>
      <c r="FC597" s="42"/>
      <c r="FD597" s="42"/>
      <c r="FE597" s="42"/>
      <c r="FF597" s="42"/>
      <c r="FG597" s="42"/>
      <c r="FH597" s="42"/>
      <c r="FI597" s="42"/>
      <c r="FJ597" s="42"/>
      <c r="FK597" s="42"/>
      <c r="FL597" s="42"/>
      <c r="FM597" s="42"/>
      <c r="FN597" s="42"/>
      <c r="FO597" s="42"/>
      <c r="FP597" s="42"/>
      <c r="FQ597" s="42"/>
      <c r="FR597" s="42"/>
      <c r="FS597" s="42"/>
      <c r="FT597" s="42"/>
      <c r="FU597" s="42"/>
      <c r="FV597" s="42"/>
      <c r="FW597" s="42"/>
      <c r="FX597" s="42"/>
      <c r="FY597" s="42"/>
      <c r="FZ597" s="42"/>
      <c r="GA597" s="42"/>
      <c r="GB597" s="42"/>
      <c r="GC597" s="42"/>
      <c r="GD597" s="42"/>
      <c r="GE597" s="42"/>
      <c r="GF597" s="42"/>
      <c r="GG597" s="42"/>
      <c r="GH597" s="42"/>
      <c r="GI597" s="42"/>
      <c r="GJ597" s="42"/>
      <c r="GK597" s="42"/>
      <c r="GL597" s="42"/>
      <c r="GM597" s="42"/>
      <c r="GN597" s="42"/>
      <c r="GO597" s="42"/>
      <c r="GP597" s="42"/>
      <c r="GQ597" s="42"/>
      <c r="GR597" s="42"/>
      <c r="GS597" s="42"/>
      <c r="GT597" s="42"/>
      <c r="GU597" s="42"/>
      <c r="GV597" s="42"/>
      <c r="GW597" s="42"/>
      <c r="GX597" s="42"/>
      <c r="GY597" s="42"/>
      <c r="GZ597" s="42"/>
      <c r="HA597" s="42"/>
      <c r="HB597" s="42"/>
      <c r="HC597" s="42"/>
      <c r="HD597" s="42"/>
      <c r="HE597" s="42"/>
      <c r="HF597" s="42"/>
      <c r="HG597" s="42"/>
      <c r="HH597" s="42"/>
      <c r="HI597" s="42"/>
      <c r="HJ597" s="42"/>
      <c r="HK597" s="42"/>
      <c r="HL597" s="42"/>
      <c r="HM597" s="42"/>
      <c r="HN597" s="42"/>
      <c r="HO597" s="42"/>
      <c r="HP597" s="42"/>
      <c r="HQ597" s="42"/>
      <c r="HR597" s="42"/>
      <c r="HS597" s="42"/>
      <c r="HT597" s="42"/>
      <c r="HU597" s="42"/>
      <c r="HV597" s="42"/>
      <c r="HW597" s="42"/>
      <c r="HX597" s="42"/>
      <c r="HY597" s="42"/>
      <c r="HZ597" s="42"/>
      <c r="IA597" s="42"/>
      <c r="IB597" s="42"/>
      <c r="IC597" s="42"/>
      <c r="ID597" s="42"/>
      <c r="IE597" s="42"/>
      <c r="IF597" s="42"/>
      <c r="IG597" s="42"/>
      <c r="IH597" s="42"/>
      <c r="II597" s="42"/>
      <c r="IJ597" s="42"/>
      <c r="IK597" s="42"/>
      <c r="IL597" s="42"/>
      <c r="IM597" s="42"/>
      <c r="IN597" s="42"/>
      <c r="IO597" s="42"/>
      <c r="IP597" s="42"/>
      <c r="IQ597" s="42"/>
      <c r="IR597" s="42"/>
      <c r="IS597" s="42"/>
      <c r="IT597" s="42"/>
      <c r="IU597" s="42"/>
      <c r="IV597" s="42"/>
      <c r="IW597" s="42"/>
      <c r="IX597" s="42"/>
      <c r="IY597" s="42"/>
      <c r="IZ597" s="42"/>
      <c r="JA597" s="42"/>
      <c r="JB597" s="42"/>
      <c r="JC597" s="42"/>
      <c r="JD597" s="42"/>
      <c r="JE597" s="42"/>
      <c r="JF597" s="42"/>
      <c r="JG597" s="42"/>
      <c r="JH597" s="42"/>
      <c r="JI597" s="42"/>
      <c r="JJ597" s="42"/>
      <c r="JK597" s="42"/>
      <c r="JL597" s="42"/>
      <c r="JM597" s="42"/>
      <c r="JN597" s="42"/>
      <c r="JO597" s="42"/>
      <c r="JP597" s="42"/>
      <c r="JQ597" s="42"/>
      <c r="JR597" s="42"/>
      <c r="JS597" s="42"/>
      <c r="JT597" s="42"/>
      <c r="JU597" s="42"/>
      <c r="JV597" s="42"/>
      <c r="JW597" s="42"/>
      <c r="JX597" s="42"/>
      <c r="JY597" s="42"/>
      <c r="JZ597" s="42"/>
      <c r="KA597" s="42"/>
      <c r="KB597" s="42"/>
      <c r="KC597" s="42"/>
      <c r="KD597" s="42"/>
      <c r="KE597" s="42"/>
      <c r="KF597" s="42"/>
      <c r="KG597" s="42"/>
      <c r="KH597" s="42"/>
      <c r="KI597" s="42"/>
      <c r="KJ597" s="42"/>
      <c r="KK597" s="42"/>
      <c r="KL597" s="42"/>
      <c r="KM597" s="42"/>
      <c r="KN597" s="42"/>
      <c r="KO597" s="42"/>
      <c r="KP597" s="42"/>
      <c r="KQ597" s="42"/>
      <c r="KR597" s="42"/>
      <c r="KS597" s="42"/>
      <c r="KT597" s="42"/>
      <c r="KU597" s="42"/>
      <c r="KV597" s="42"/>
      <c r="KW597" s="42"/>
      <c r="KX597" s="42"/>
      <c r="KY597" s="42"/>
      <c r="KZ597" s="42"/>
      <c r="LA597" s="42"/>
      <c r="LB597" s="42"/>
      <c r="LC597" s="42"/>
      <c r="LD597" s="42"/>
      <c r="LE597" s="42"/>
      <c r="LF597" s="42"/>
      <c r="LG597" s="42"/>
      <c r="LH597" s="42"/>
      <c r="LI597" s="42"/>
      <c r="LJ597" s="42"/>
      <c r="LK597" s="42"/>
      <c r="LL597" s="42"/>
      <c r="LM597" s="42"/>
      <c r="LN597" s="42"/>
      <c r="LO597" s="42"/>
      <c r="LP597" s="42"/>
      <c r="LQ597" s="42"/>
      <c r="LR597" s="42"/>
      <c r="LS597" s="42"/>
      <c r="LT597" s="42"/>
      <c r="LU597" s="42"/>
      <c r="LV597" s="42"/>
      <c r="LW597" s="42"/>
      <c r="LX597" s="42"/>
      <c r="LY597" s="42"/>
      <c r="LZ597" s="42"/>
      <c r="MA597" s="42"/>
      <c r="MB597" s="42"/>
      <c r="MC597" s="42"/>
      <c r="MD597" s="42"/>
      <c r="ME597" s="42"/>
      <c r="MF597" s="42"/>
      <c r="MG597" s="42"/>
      <c r="MH597" s="42"/>
      <c r="MI597" s="42"/>
      <c r="MJ597" s="42"/>
      <c r="MK597" s="42"/>
      <c r="ML597" s="42"/>
      <c r="MM597" s="42"/>
      <c r="MN597" s="42"/>
      <c r="MO597" s="42"/>
      <c r="MP597" s="42"/>
      <c r="MQ597" s="42"/>
      <c r="MR597" s="42"/>
      <c r="MS597" s="42"/>
      <c r="MT597" s="42"/>
      <c r="MU597" s="42"/>
      <c r="MV597" s="42"/>
      <c r="MW597" s="42"/>
      <c r="MX597" s="42"/>
      <c r="MY597" s="42"/>
      <c r="MZ597" s="42"/>
      <c r="NA597" s="42"/>
      <c r="NB597" s="42"/>
      <c r="NC597" s="42"/>
      <c r="ND597" s="42"/>
      <c r="NE597" s="42"/>
      <c r="NF597" s="42"/>
      <c r="NG597" s="42"/>
      <c r="NH597" s="42"/>
      <c r="NI597" s="42"/>
      <c r="NJ597" s="42"/>
      <c r="NK597" s="42"/>
      <c r="NL597" s="42"/>
      <c r="NM597" s="42"/>
      <c r="NN597" s="42"/>
      <c r="NO597" s="42"/>
      <c r="NP597" s="42"/>
      <c r="NQ597" s="42"/>
      <c r="NR597" s="42"/>
      <c r="NS597" s="42"/>
      <c r="NT597" s="42"/>
      <c r="NU597" s="42"/>
      <c r="NV597" s="42"/>
      <c r="NW597" s="42"/>
      <c r="NX597" s="42"/>
      <c r="NY597" s="42"/>
      <c r="NZ597" s="42"/>
      <c r="OA597" s="42"/>
      <c r="OB597" s="42"/>
      <c r="OC597" s="42"/>
      <c r="OD597" s="42"/>
      <c r="OE597" s="42"/>
      <c r="OF597" s="42"/>
      <c r="OG597" s="42"/>
      <c r="OH597" s="42"/>
      <c r="OI597" s="42"/>
      <c r="OJ597" s="42"/>
      <c r="OK597" s="42"/>
      <c r="OL597" s="42"/>
      <c r="OM597" s="42"/>
      <c r="ON597" s="42"/>
      <c r="OO597" s="42"/>
      <c r="OP597" s="42"/>
      <c r="OQ597" s="42"/>
      <c r="OR597" s="42"/>
      <c r="OS597" s="42"/>
      <c r="OT597" s="42"/>
      <c r="OU597" s="42"/>
      <c r="OV597" s="42"/>
      <c r="OW597" s="42"/>
      <c r="OX597" s="42"/>
      <c r="OY597" s="42"/>
      <c r="OZ597" s="42"/>
      <c r="PA597" s="42"/>
      <c r="PB597" s="42"/>
      <c r="PC597" s="42"/>
      <c r="PD597" s="42"/>
      <c r="PE597" s="42"/>
      <c r="PF597" s="42"/>
      <c r="PG597" s="42"/>
      <c r="PH597" s="42"/>
      <c r="PI597" s="42"/>
      <c r="PJ597" s="42"/>
      <c r="PK597" s="42"/>
      <c r="PL597" s="42"/>
      <c r="PM597" s="42"/>
      <c r="PN597" s="42"/>
      <c r="PO597" s="42"/>
      <c r="PP597" s="42"/>
      <c r="PQ597" s="42"/>
      <c r="PR597" s="42"/>
      <c r="PS597" s="42"/>
      <c r="PT597" s="42"/>
      <c r="PU597" s="42"/>
      <c r="PV597" s="42"/>
      <c r="PW597" s="42"/>
      <c r="PX597" s="42"/>
      <c r="PY597" s="42"/>
      <c r="PZ597" s="42"/>
      <c r="QA597" s="42"/>
      <c r="QB597" s="42"/>
      <c r="QC597" s="42"/>
      <c r="QD597" s="42"/>
      <c r="QE597" s="42"/>
      <c r="QF597" s="42"/>
      <c r="QG597" s="42"/>
      <c r="QH597" s="42"/>
      <c r="QI597" s="42"/>
      <c r="QJ597" s="42"/>
      <c r="QK597" s="42"/>
      <c r="QL597" s="42"/>
      <c r="QM597" s="42"/>
      <c r="QN597" s="42"/>
      <c r="QO597" s="42"/>
      <c r="QP597" s="42"/>
      <c r="QQ597" s="42"/>
      <c r="QR597" s="42"/>
      <c r="QS597" s="42"/>
      <c r="QT597" s="42"/>
      <c r="QU597" s="42"/>
      <c r="QV597" s="42"/>
      <c r="QW597" s="42"/>
      <c r="QX597" s="42"/>
      <c r="QY597" s="42"/>
      <c r="QZ597" s="42"/>
      <c r="RA597" s="42"/>
      <c r="RB597" s="42"/>
      <c r="RC597" s="42"/>
      <c r="RD597" s="42"/>
      <c r="RE597" s="42"/>
      <c r="RF597" s="42"/>
      <c r="RG597" s="42"/>
      <c r="RH597" s="42"/>
      <c r="RI597" s="42"/>
      <c r="RJ597" s="42"/>
      <c r="RK597" s="42"/>
      <c r="RL597" s="42"/>
      <c r="RM597" s="42"/>
      <c r="RN597" s="42"/>
      <c r="RO597" s="42"/>
      <c r="RP597" s="42"/>
      <c r="RQ597" s="42"/>
      <c r="RR597" s="42"/>
      <c r="RS597" s="42"/>
      <c r="RT597" s="42"/>
      <c r="RU597" s="42"/>
      <c r="RV597" s="42"/>
      <c r="RW597" s="42"/>
      <c r="RX597" s="42"/>
      <c r="RY597" s="42"/>
      <c r="RZ597" s="42"/>
      <c r="SA597" s="42"/>
      <c r="SB597" s="42"/>
      <c r="SC597" s="42"/>
      <c r="SD597" s="42"/>
      <c r="SE597" s="42"/>
      <c r="SF597" s="42"/>
      <c r="SG597" s="42"/>
      <c r="SH597" s="42"/>
      <c r="SI597" s="42"/>
      <c r="SJ597" s="42"/>
      <c r="SK597" s="42"/>
      <c r="SL597" s="42"/>
      <c r="SM597" s="42"/>
      <c r="SN597" s="42"/>
      <c r="SO597" s="42"/>
      <c r="SP597" s="42"/>
      <c r="SQ597" s="42"/>
      <c r="SR597" s="42"/>
      <c r="SS597" s="42"/>
      <c r="ST597" s="42"/>
      <c r="SU597" s="42"/>
      <c r="SV597" s="42"/>
      <c r="SW597" s="42"/>
      <c r="SX597" s="42"/>
      <c r="SY597" s="42"/>
      <c r="SZ597" s="42"/>
      <c r="TA597" s="42"/>
      <c r="TB597" s="42"/>
      <c r="TC597" s="42"/>
      <c r="TD597" s="42"/>
      <c r="TE597" s="42"/>
      <c r="TF597" s="42"/>
      <c r="TG597" s="42"/>
      <c r="TH597" s="42"/>
      <c r="TI597" s="42"/>
      <c r="TJ597" s="42"/>
      <c r="TK597" s="42"/>
      <c r="TL597" s="42"/>
      <c r="TM597" s="42"/>
      <c r="TN597" s="42"/>
      <c r="TO597" s="42"/>
      <c r="TP597" s="42"/>
      <c r="TQ597" s="42"/>
      <c r="TR597" s="42"/>
      <c r="TS597" s="42"/>
      <c r="TT597" s="42"/>
      <c r="TU597" s="42"/>
      <c r="TV597" s="42"/>
      <c r="TW597" s="42"/>
      <c r="TX597" s="42"/>
      <c r="TY597" s="42"/>
      <c r="TZ597" s="42"/>
      <c r="UA597" s="42"/>
      <c r="UB597" s="42"/>
      <c r="UC597" s="42"/>
      <c r="UD597" s="42"/>
      <c r="UE597" s="42"/>
      <c r="UF597" s="42"/>
      <c r="UG597" s="42"/>
      <c r="UH597" s="42"/>
      <c r="UI597" s="42"/>
      <c r="UJ597" s="42"/>
      <c r="UK597" s="42"/>
      <c r="UL597" s="42"/>
      <c r="UM597" s="42"/>
      <c r="UN597" s="42"/>
      <c r="UO597" s="42"/>
      <c r="UP597" s="42"/>
      <c r="UQ597" s="42"/>
      <c r="UR597" s="42"/>
      <c r="US597" s="42"/>
      <c r="UT597" s="42"/>
      <c r="UU597" s="42"/>
      <c r="UV597" s="42"/>
      <c r="UW597" s="42"/>
      <c r="UX597" s="42"/>
      <c r="UY597" s="42"/>
      <c r="UZ597" s="42"/>
      <c r="VA597" s="42"/>
      <c r="VB597" s="42"/>
      <c r="VC597" s="42"/>
      <c r="VD597" s="42"/>
      <c r="VE597" s="42"/>
      <c r="VF597" s="42"/>
      <c r="VG597" s="42"/>
      <c r="VH597" s="42"/>
      <c r="VI597" s="42"/>
      <c r="VJ597" s="42"/>
      <c r="VK597" s="42"/>
      <c r="VL597" s="42"/>
      <c r="VM597" s="42"/>
      <c r="VN597" s="42"/>
      <c r="VO597" s="42"/>
      <c r="VP597" s="42"/>
      <c r="VQ597" s="42"/>
      <c r="VR597" s="42"/>
      <c r="VS597" s="42"/>
      <c r="VT597" s="42"/>
      <c r="VU597" s="42"/>
      <c r="VV597" s="42"/>
      <c r="VW597" s="42"/>
      <c r="VX597" s="42"/>
      <c r="VY597" s="42"/>
      <c r="VZ597" s="42"/>
      <c r="WA597" s="42"/>
      <c r="WB597" s="42"/>
      <c r="WC597" s="42"/>
      <c r="WD597" s="42"/>
      <c r="WE597" s="42"/>
      <c r="WF597" s="42"/>
      <c r="WG597" s="42"/>
      <c r="WH597" s="42"/>
      <c r="WI597" s="42"/>
      <c r="WJ597" s="42"/>
      <c r="WK597" s="42"/>
      <c r="WL597" s="42"/>
      <c r="WM597" s="42"/>
      <c r="WN597" s="42"/>
      <c r="WO597" s="42"/>
      <c r="WP597" s="42"/>
      <c r="WQ597" s="42"/>
      <c r="WR597" s="42"/>
      <c r="WS597" s="42"/>
      <c r="WT597" s="42"/>
      <c r="WU597" s="42"/>
      <c r="WV597" s="42"/>
      <c r="WW597" s="42"/>
      <c r="WX597" s="42"/>
      <c r="WY597" s="42"/>
      <c r="WZ597" s="42"/>
      <c r="XA597" s="42"/>
      <c r="XB597" s="42"/>
      <c r="XC597" s="42"/>
      <c r="XD597" s="42"/>
      <c r="XE597" s="42"/>
      <c r="XF597" s="42"/>
      <c r="XG597" s="42"/>
      <c r="XH597" s="42"/>
      <c r="XI597" s="42"/>
      <c r="XJ597" s="42"/>
      <c r="XK597" s="42"/>
      <c r="XL597" s="42"/>
      <c r="XM597" s="42"/>
      <c r="XN597" s="42"/>
      <c r="XO597" s="42"/>
      <c r="XP597" s="42"/>
      <c r="XQ597" s="42"/>
      <c r="XR597" s="42"/>
      <c r="XS597" s="42"/>
      <c r="XT597" s="42"/>
      <c r="XU597" s="42"/>
      <c r="XV597" s="42"/>
      <c r="XW597" s="42"/>
      <c r="XX597" s="42"/>
      <c r="XY597" s="42"/>
      <c r="XZ597" s="42"/>
      <c r="YA597" s="42"/>
      <c r="YB597" s="42"/>
      <c r="YC597" s="42"/>
      <c r="YD597" s="42"/>
      <c r="YE597" s="42"/>
      <c r="YF597" s="42"/>
      <c r="YG597" s="42"/>
      <c r="YH597" s="42"/>
      <c r="YI597" s="42"/>
      <c r="YJ597" s="42"/>
      <c r="YK597" s="42"/>
      <c r="YL597" s="42"/>
      <c r="YM597" s="42"/>
      <c r="YN597" s="42"/>
      <c r="YO597" s="42"/>
      <c r="YP597" s="42"/>
      <c r="YQ597" s="42"/>
      <c r="YR597" s="42"/>
      <c r="YS597" s="42"/>
      <c r="YT597" s="42"/>
      <c r="YU597" s="42"/>
      <c r="YV597" s="42"/>
      <c r="YW597" s="42"/>
      <c r="YX597" s="42"/>
      <c r="YY597" s="42"/>
      <c r="YZ597" s="42"/>
      <c r="ZA597" s="42"/>
      <c r="ZB597" s="42"/>
      <c r="ZC597" s="42"/>
      <c r="ZD597" s="42"/>
      <c r="ZE597" s="42"/>
      <c r="ZF597" s="42"/>
      <c r="ZG597" s="42"/>
      <c r="ZH597" s="42"/>
      <c r="ZI597" s="42"/>
      <c r="ZJ597" s="42"/>
      <c r="ZK597" s="42"/>
      <c r="ZL597" s="42"/>
      <c r="ZM597" s="42"/>
      <c r="ZN597" s="42"/>
      <c r="ZO597" s="42"/>
      <c r="ZP597" s="42"/>
      <c r="ZQ597" s="42"/>
      <c r="ZR597" s="42"/>
      <c r="ZS597" s="42"/>
      <c r="ZT597" s="42"/>
      <c r="ZU597" s="42"/>
      <c r="ZV597" s="42"/>
      <c r="ZW597" s="42"/>
      <c r="ZX597" s="42"/>
      <c r="ZY597" s="42"/>
      <c r="ZZ597" s="42"/>
      <c r="AAA597" s="42"/>
      <c r="AAB597" s="42"/>
      <c r="AAC597" s="42"/>
      <c r="AAD597" s="42"/>
      <c r="AAE597" s="42"/>
      <c r="AAF597" s="42"/>
      <c r="AAG597" s="42"/>
      <c r="AAH597" s="42"/>
      <c r="AAI597" s="42"/>
      <c r="AAJ597" s="42"/>
      <c r="AAK597" s="42"/>
      <c r="AAL597" s="42"/>
      <c r="AAM597" s="42"/>
      <c r="AAN597" s="42"/>
      <c r="AAO597" s="42"/>
      <c r="AAP597" s="42"/>
      <c r="AAQ597" s="42"/>
      <c r="AAR597" s="42"/>
      <c r="AAS597" s="42"/>
      <c r="AAT597" s="42"/>
      <c r="AAU597" s="42"/>
      <c r="AAV597" s="42"/>
      <c r="AAW597" s="42"/>
      <c r="AAX597" s="42"/>
      <c r="AAY597" s="42"/>
      <c r="AAZ597" s="42"/>
      <c r="ABA597" s="42"/>
      <c r="ABB597" s="42"/>
      <c r="ABC597" s="42"/>
      <c r="ABD597" s="42"/>
      <c r="ABE597" s="42"/>
      <c r="ABF597" s="42"/>
      <c r="ABG597" s="42"/>
      <c r="ABH597" s="42"/>
      <c r="ABI597" s="42"/>
      <c r="ABJ597" s="42"/>
      <c r="ABK597" s="42"/>
      <c r="ABL597" s="42"/>
      <c r="ABM597" s="42"/>
      <c r="ABN597" s="42"/>
      <c r="ABO597" s="42"/>
      <c r="ABP597" s="42"/>
      <c r="ABQ597" s="42"/>
      <c r="ABR597" s="42"/>
      <c r="ABS597" s="42"/>
      <c r="ABT597" s="42"/>
      <c r="ABU597" s="42"/>
      <c r="ABV597" s="42"/>
      <c r="ABW597" s="42"/>
      <c r="ABX597" s="42"/>
      <c r="ABY597" s="42"/>
      <c r="ABZ597" s="42"/>
      <c r="ACA597" s="42"/>
      <c r="ACB597" s="42"/>
      <c r="ACC597" s="42"/>
      <c r="ACD597" s="42"/>
      <c r="ACE597" s="42"/>
      <c r="ACF597" s="42"/>
      <c r="ACG597" s="42"/>
      <c r="ACH597" s="42"/>
      <c r="ACI597" s="42"/>
      <c r="ACJ597" s="42"/>
      <c r="ACK597" s="42"/>
      <c r="ACL597" s="42"/>
      <c r="ACM597" s="42"/>
      <c r="ACN597" s="42"/>
      <c r="ACO597" s="42"/>
      <c r="ACP597" s="42"/>
      <c r="ACQ597" s="42"/>
      <c r="ACR597" s="42"/>
      <c r="ACS597" s="42"/>
      <c r="ACT597" s="42"/>
      <c r="ACU597" s="42"/>
      <c r="ACV597" s="42"/>
      <c r="ACW597" s="42"/>
      <c r="ACX597" s="42"/>
      <c r="ACY597" s="42"/>
      <c r="ACZ597" s="42"/>
      <c r="ADA597" s="42"/>
      <c r="ADB597" s="42"/>
      <c r="ADC597" s="42"/>
      <c r="ADD597" s="42"/>
      <c r="ADE597" s="42"/>
      <c r="ADF597" s="42"/>
      <c r="ADG597" s="42"/>
      <c r="ADH597" s="42"/>
      <c r="ADI597" s="42"/>
      <c r="ADJ597" s="42"/>
      <c r="ADK597" s="42"/>
      <c r="ADL597" s="42"/>
      <c r="ADM597" s="42"/>
      <c r="ADN597" s="42"/>
      <c r="ADO597" s="42"/>
      <c r="ADP597" s="42"/>
      <c r="ADQ597" s="42"/>
      <c r="ADR597" s="42"/>
      <c r="ADS597" s="42"/>
      <c r="ADT597" s="42"/>
      <c r="ADU597" s="42"/>
      <c r="ADV597" s="42"/>
      <c r="ADW597" s="42"/>
      <c r="ADX597" s="42"/>
      <c r="ADY597" s="42"/>
      <c r="ADZ597" s="42"/>
      <c r="AEA597" s="42"/>
      <c r="AEB597" s="42"/>
      <c r="AEC597" s="42"/>
      <c r="AED597" s="42"/>
      <c r="AEE597" s="42"/>
      <c r="AEF597" s="42"/>
      <c r="AEG597" s="42"/>
      <c r="AEH597" s="42"/>
      <c r="AEI597" s="42"/>
      <c r="AEJ597" s="42"/>
      <c r="AEK597" s="42"/>
      <c r="AEL597" s="42"/>
      <c r="AEM597" s="42"/>
      <c r="AEN597" s="42"/>
      <c r="AEO597" s="42"/>
      <c r="AEP597" s="42"/>
      <c r="AEQ597" s="42"/>
      <c r="AER597" s="42"/>
      <c r="AES597" s="42"/>
      <c r="AET597" s="42"/>
      <c r="AEU597" s="42"/>
      <c r="AEV597" s="42"/>
      <c r="AEW597" s="42"/>
      <c r="AEX597" s="42"/>
      <c r="AEY597" s="42"/>
      <c r="AEZ597" s="42"/>
      <c r="AFA597" s="42"/>
      <c r="AFB597" s="42"/>
      <c r="AFC597" s="42"/>
      <c r="AFD597" s="42"/>
      <c r="AFE597" s="42"/>
      <c r="AFF597" s="42"/>
      <c r="AFG597" s="42"/>
      <c r="AFH597" s="42"/>
      <c r="AFI597" s="42"/>
      <c r="AFJ597" s="42"/>
      <c r="AFK597" s="42"/>
      <c r="AFL597" s="42"/>
      <c r="AFM597" s="42"/>
      <c r="AFN597" s="42"/>
      <c r="AFO597" s="42"/>
      <c r="AFP597" s="42"/>
      <c r="AFQ597" s="42"/>
      <c r="AFR597" s="42"/>
      <c r="AFS597" s="42"/>
      <c r="AFT597" s="42"/>
      <c r="AFU597" s="42"/>
      <c r="AFV597" s="42"/>
      <c r="AFW597" s="42"/>
      <c r="AFX597" s="42"/>
      <c r="AFY597" s="42"/>
      <c r="AFZ597" s="42"/>
      <c r="AGA597" s="42"/>
      <c r="AGB597" s="42"/>
      <c r="AGC597" s="42"/>
      <c r="AGD597" s="42"/>
      <c r="AGE597" s="42"/>
      <c r="AGF597" s="42"/>
      <c r="AGG597" s="42"/>
      <c r="AGH597" s="42"/>
      <c r="AGI597" s="42"/>
      <c r="AGJ597" s="42"/>
      <c r="AGK597" s="42"/>
      <c r="AGL597" s="42"/>
      <c r="AGM597" s="42"/>
      <c r="AGN597" s="42"/>
      <c r="AGO597" s="42"/>
      <c r="AGP597" s="42"/>
      <c r="AGQ597" s="42"/>
      <c r="AGR597" s="42"/>
      <c r="AGS597" s="42"/>
      <c r="AGT597" s="42"/>
      <c r="AGU597" s="42"/>
      <c r="AGV597" s="42"/>
      <c r="AGW597" s="42"/>
      <c r="AGX597" s="42"/>
      <c r="AGY597" s="42"/>
      <c r="AGZ597" s="42"/>
      <c r="AHA597" s="42"/>
      <c r="AHB597" s="42"/>
      <c r="AHC597" s="42"/>
      <c r="AHD597" s="42"/>
      <c r="AHE597" s="42"/>
      <c r="AHF597" s="42"/>
      <c r="AHG597" s="42"/>
      <c r="AHH597" s="42"/>
      <c r="AHI597" s="42"/>
      <c r="AHJ597" s="42"/>
      <c r="AHK597" s="42"/>
      <c r="AHL597" s="42"/>
      <c r="AHM597" s="42"/>
      <c r="AHN597" s="42"/>
      <c r="AHO597" s="42"/>
      <c r="AHP597" s="42"/>
      <c r="AHQ597" s="42"/>
      <c r="AHR597" s="42"/>
      <c r="AHS597" s="42"/>
      <c r="AHT597" s="42"/>
      <c r="AHU597" s="42"/>
      <c r="AHV597" s="42"/>
      <c r="AHW597" s="42"/>
      <c r="AHX597" s="42"/>
      <c r="AHY597" s="42"/>
      <c r="AHZ597" s="42"/>
      <c r="AIA597" s="42"/>
      <c r="AIB597" s="42"/>
      <c r="AIC597" s="42"/>
      <c r="AID597" s="42"/>
      <c r="AIE597" s="42"/>
      <c r="AIF597" s="42"/>
      <c r="AIG597" s="42"/>
      <c r="AIH597" s="42"/>
      <c r="AII597" s="42"/>
      <c r="AIJ597" s="42"/>
      <c r="AIK597" s="42"/>
      <c r="AIL597" s="42"/>
      <c r="AIM597" s="42"/>
      <c r="AIN597" s="42"/>
      <c r="AIO597" s="42"/>
      <c r="AIP597" s="42"/>
      <c r="AIQ597" s="42"/>
      <c r="AIR597" s="42"/>
      <c r="AIS597" s="42"/>
      <c r="AIT597" s="42"/>
      <c r="AIU597" s="42"/>
      <c r="AIV597" s="42"/>
      <c r="AIW597" s="42"/>
      <c r="AIX597" s="42"/>
      <c r="AIY597" s="42"/>
      <c r="AIZ597" s="42"/>
      <c r="AJA597" s="42"/>
      <c r="AJB597" s="42"/>
      <c r="AJC597" s="42"/>
      <c r="AJD597" s="42"/>
      <c r="AJE597" s="42"/>
      <c r="AJF597" s="42"/>
      <c r="AJG597" s="42"/>
      <c r="AJH597" s="42"/>
      <c r="AJI597" s="42"/>
      <c r="AJJ597" s="42"/>
      <c r="AJK597" s="42"/>
      <c r="AJL597" s="42"/>
      <c r="AJM597" s="42"/>
      <c r="AJN597" s="42"/>
      <c r="AJO597" s="42"/>
      <c r="AJP597" s="42"/>
      <c r="AJQ597" s="42"/>
      <c r="AJR597" s="42"/>
      <c r="AJS597" s="42"/>
      <c r="AJT597" s="42"/>
      <c r="AJU597" s="42"/>
      <c r="AJV597" s="42"/>
      <c r="AJW597" s="42"/>
      <c r="AJX597" s="42"/>
      <c r="AJY597" s="42"/>
      <c r="AJZ597" s="42"/>
      <c r="AKA597" s="42"/>
      <c r="AKB597" s="42"/>
      <c r="AKC597" s="42"/>
      <c r="AKD597" s="42"/>
      <c r="AKE597" s="42"/>
      <c r="AKF597" s="42"/>
      <c r="AKG597" s="42"/>
      <c r="AKH597" s="42"/>
      <c r="AKI597" s="42"/>
      <c r="AKJ597" s="42"/>
      <c r="AKK597" s="42"/>
      <c r="AKL597" s="42"/>
      <c r="AKM597" s="42"/>
      <c r="AKN597" s="42"/>
      <c r="AKO597" s="42"/>
      <c r="AKP597" s="42"/>
      <c r="AKQ597" s="42"/>
      <c r="AKR597" s="42"/>
      <c r="AKS597" s="42"/>
      <c r="AKT597" s="42"/>
      <c r="AKU597" s="42"/>
      <c r="AKV597" s="42"/>
      <c r="AKW597" s="42"/>
      <c r="AKX597" s="42"/>
      <c r="AKY597" s="42"/>
      <c r="AKZ597" s="42"/>
      <c r="ALA597" s="42"/>
      <c r="ALB597" s="42"/>
      <c r="ALC597" s="42"/>
      <c r="ALD597" s="42"/>
      <c r="ALE597" s="42"/>
      <c r="ALF597" s="42"/>
      <c r="ALG597" s="42"/>
      <c r="ALH597" s="42"/>
      <c r="ALI597" s="42"/>
      <c r="ALJ597" s="42"/>
      <c r="ALK597" s="42"/>
      <c r="ALL597" s="42"/>
      <c r="ALM597" s="42"/>
      <c r="ALN597" s="42"/>
      <c r="ALO597" s="42"/>
      <c r="ALP597" s="42"/>
      <c r="ALQ597" s="42"/>
      <c r="ALR597" s="42"/>
      <c r="ALS597" s="42"/>
      <c r="ALT597" s="42"/>
      <c r="ALU597" s="42"/>
      <c r="ALV597" s="42"/>
      <c r="ALW597" s="42"/>
      <c r="ALX597" s="42"/>
      <c r="ALY597" s="42"/>
      <c r="ALZ597" s="42"/>
      <c r="AMA597" s="42"/>
      <c r="AMB597" s="42"/>
      <c r="AMC597" s="42"/>
      <c r="AMD597" s="42"/>
      <c r="AME597" s="42"/>
      <c r="AMF597" s="42"/>
      <c r="AMG597" s="42"/>
      <c r="AMH597" s="42"/>
      <c r="AMI597" s="42"/>
      <c r="AMJ597" s="42"/>
      <c r="AMK597" s="42"/>
      <c r="AML597" s="42"/>
      <c r="AMM597" s="42"/>
      <c r="AMN597" s="42"/>
      <c r="AMO597" s="42"/>
      <c r="AMP597" s="42"/>
      <c r="AMQ597" s="42"/>
      <c r="AMR597" s="42"/>
      <c r="AMS597" s="42"/>
      <c r="AMT597" s="42"/>
      <c r="AMU597" s="42"/>
      <c r="AMV597" s="42"/>
      <c r="AMW597" s="42"/>
      <c r="AMX597" s="42"/>
      <c r="AMY597" s="42"/>
      <c r="AMZ597" s="42"/>
      <c r="ANA597" s="42"/>
      <c r="ANB597" s="42"/>
      <c r="ANC597" s="42"/>
      <c r="AND597" s="42"/>
      <c r="ANE597" s="42"/>
      <c r="ANF597" s="42"/>
      <c r="ANG597" s="42"/>
      <c r="ANH597" s="42"/>
      <c r="ANI597" s="42"/>
      <c r="ANJ597" s="42"/>
      <c r="ANK597" s="42"/>
      <c r="ANL597" s="42"/>
      <c r="ANM597" s="42"/>
      <c r="ANN597" s="42"/>
      <c r="ANO597" s="42"/>
      <c r="ANP597" s="42"/>
      <c r="ANQ597" s="42"/>
      <c r="ANR597" s="42"/>
      <c r="ANS597" s="42"/>
      <c r="ANT597" s="42"/>
      <c r="ANU597" s="42"/>
      <c r="ANV597" s="42"/>
      <c r="ANW597" s="42"/>
      <c r="ANX597" s="42"/>
      <c r="ANY597" s="42"/>
      <c r="ANZ597" s="42"/>
      <c r="AOA597" s="42"/>
      <c r="AOB597" s="42"/>
      <c r="AOC597" s="42"/>
      <c r="AOD597" s="42"/>
      <c r="AOE597" s="42"/>
      <c r="AOF597" s="42"/>
      <c r="AOG597" s="42"/>
      <c r="AOH597" s="42"/>
      <c r="AOI597" s="42"/>
      <c r="AOJ597" s="42"/>
      <c r="AOK597" s="42"/>
      <c r="AOL597" s="42"/>
      <c r="AOM597" s="42"/>
      <c r="AON597" s="42"/>
      <c r="AOO597" s="42"/>
      <c r="AOP597" s="42"/>
      <c r="AOQ597" s="42"/>
      <c r="AOR597" s="42"/>
      <c r="AOS597" s="42"/>
      <c r="AOT597" s="42"/>
      <c r="AOU597" s="42"/>
      <c r="AOV597" s="42"/>
      <c r="AOW597" s="42"/>
      <c r="AOX597" s="42"/>
      <c r="AOY597" s="42"/>
      <c r="AOZ597" s="42"/>
      <c r="APA597" s="42"/>
      <c r="APB597" s="42"/>
      <c r="APC597" s="42"/>
      <c r="APD597" s="42"/>
      <c r="APE597" s="42"/>
      <c r="APF597" s="42"/>
      <c r="APG597" s="42"/>
      <c r="APH597" s="42"/>
      <c r="API597" s="42"/>
      <c r="APJ597" s="42"/>
      <c r="APK597" s="42"/>
      <c r="APL597" s="42"/>
      <c r="APM597" s="42"/>
      <c r="APN597" s="42"/>
      <c r="APO597" s="42"/>
      <c r="APP597" s="42"/>
      <c r="APQ597" s="42"/>
      <c r="APR597" s="42"/>
      <c r="APS597" s="42"/>
      <c r="APT597" s="42"/>
      <c r="APU597" s="42"/>
      <c r="APV597" s="42"/>
      <c r="APW597" s="42"/>
      <c r="APX597" s="42"/>
      <c r="APY597" s="42"/>
      <c r="APZ597" s="42"/>
      <c r="AQA597" s="42"/>
      <c r="AQB597" s="42"/>
      <c r="AQC597" s="42"/>
      <c r="AQD597" s="42"/>
      <c r="AQE597" s="42"/>
      <c r="AQF597" s="42"/>
      <c r="AQG597" s="42"/>
      <c r="AQH597" s="42"/>
      <c r="AQI597" s="42"/>
      <c r="AQJ597" s="42"/>
      <c r="AQK597" s="42"/>
      <c r="AQL597" s="42"/>
      <c r="AQM597" s="42"/>
      <c r="AQN597" s="42"/>
      <c r="AQO597" s="42"/>
      <c r="AQP597" s="42"/>
      <c r="AQQ597" s="42"/>
      <c r="AQR597" s="42"/>
      <c r="AQS597" s="42"/>
      <c r="AQT597" s="42"/>
      <c r="AQU597" s="42"/>
      <c r="AQV597" s="42"/>
      <c r="AQW597" s="42"/>
      <c r="AQX597" s="42"/>
      <c r="AQY597" s="42"/>
      <c r="AQZ597" s="42"/>
      <c r="ARA597" s="42"/>
      <c r="ARB597" s="42"/>
      <c r="ARC597" s="42"/>
      <c r="ARD597" s="42"/>
      <c r="ARE597" s="42"/>
      <c r="ARF597" s="42"/>
      <c r="ARG597" s="42"/>
      <c r="ARH597" s="42"/>
      <c r="ARI597" s="42"/>
      <c r="ARJ597" s="42"/>
      <c r="ARK597" s="42"/>
      <c r="ARL597" s="42"/>
      <c r="ARM597" s="42"/>
      <c r="ARN597" s="42"/>
      <c r="ARO597" s="42"/>
      <c r="ARP597" s="42"/>
      <c r="ARQ597" s="42"/>
      <c r="ARR597" s="42"/>
      <c r="ARS597" s="42"/>
      <c r="ART597" s="42"/>
      <c r="ARU597" s="42"/>
      <c r="ARV597" s="42"/>
      <c r="ARW597" s="42"/>
      <c r="ARX597" s="42"/>
      <c r="ARY597" s="42"/>
      <c r="ARZ597" s="42"/>
      <c r="ASA597" s="42"/>
      <c r="ASB597" s="42"/>
      <c r="ASC597" s="42"/>
      <c r="ASD597" s="42"/>
      <c r="ASE597" s="42"/>
      <c r="ASF597" s="42"/>
      <c r="ASG597" s="42"/>
      <c r="ASH597" s="42"/>
      <c r="ASI597" s="42"/>
      <c r="ASJ597" s="42"/>
      <c r="ASK597" s="42"/>
      <c r="ASL597" s="42"/>
      <c r="ASM597" s="42"/>
      <c r="ASN597" s="42"/>
      <c r="ASO597" s="42"/>
      <c r="ASP597" s="42"/>
      <c r="ASQ597" s="42"/>
      <c r="ASR597" s="42"/>
      <c r="ASS597" s="42"/>
      <c r="AST597" s="42"/>
      <c r="ASU597" s="42"/>
      <c r="ASV597" s="42"/>
      <c r="ASW597" s="42"/>
      <c r="ASX597" s="42"/>
      <c r="ASY597" s="42"/>
      <c r="ASZ597" s="42"/>
      <c r="ATA597" s="42"/>
      <c r="ATB597" s="42"/>
      <c r="ATC597" s="42"/>
      <c r="ATD597" s="42"/>
      <c r="ATE597" s="42"/>
      <c r="ATF597" s="42"/>
      <c r="ATG597" s="42"/>
      <c r="ATH597" s="42"/>
      <c r="ATI597" s="42"/>
      <c r="ATJ597" s="42"/>
      <c r="ATK597" s="42"/>
      <c r="ATL597" s="42"/>
      <c r="ATM597" s="42"/>
      <c r="ATN597" s="42"/>
      <c r="ATO597" s="42"/>
      <c r="ATP597" s="42"/>
      <c r="ATQ597" s="42"/>
      <c r="ATR597" s="42"/>
      <c r="ATS597" s="42"/>
      <c r="ATT597" s="42"/>
      <c r="ATU597" s="42"/>
      <c r="ATV597" s="42"/>
      <c r="ATW597" s="42"/>
      <c r="ATX597" s="42"/>
      <c r="ATY597" s="42"/>
      <c r="ATZ597" s="42"/>
      <c r="AUA597" s="42"/>
      <c r="AUB597" s="42"/>
      <c r="AUC597" s="42"/>
      <c r="AUD597" s="42"/>
      <c r="AUE597" s="42"/>
      <c r="AUF597" s="42"/>
      <c r="AUG597" s="42"/>
      <c r="AUH597" s="42"/>
      <c r="AUI597" s="42"/>
      <c r="AUJ597" s="42"/>
      <c r="AUK597" s="42"/>
      <c r="AUL597" s="42"/>
      <c r="AUM597" s="42"/>
      <c r="AUN597" s="42"/>
      <c r="AUO597" s="42"/>
      <c r="AUP597" s="42"/>
      <c r="AUQ597" s="42"/>
      <c r="AUR597" s="42"/>
      <c r="AUS597" s="42"/>
      <c r="AUT597" s="42"/>
      <c r="AUU597" s="42"/>
      <c r="AUV597" s="42"/>
      <c r="AUW597" s="42"/>
      <c r="AUX597" s="42"/>
      <c r="AUY597" s="42"/>
      <c r="AUZ597" s="42"/>
      <c r="AVA597" s="42"/>
      <c r="AVB597" s="42"/>
      <c r="AVC597" s="42"/>
      <c r="AVD597" s="42"/>
      <c r="AVE597" s="42"/>
      <c r="AVF597" s="42"/>
      <c r="AVG597" s="42"/>
      <c r="AVH597" s="42"/>
      <c r="AVI597" s="42"/>
      <c r="AVJ597" s="42"/>
      <c r="AVK597" s="42"/>
      <c r="AVL597" s="42"/>
      <c r="AVM597" s="42"/>
      <c r="AVN597" s="42"/>
      <c r="AVO597" s="42"/>
      <c r="AVP597" s="42"/>
      <c r="AVQ597" s="42"/>
      <c r="AVR597" s="42"/>
      <c r="AVS597" s="42"/>
      <c r="AVT597" s="42"/>
      <c r="AVU597" s="42"/>
      <c r="AVV597" s="42"/>
      <c r="AVW597" s="42"/>
      <c r="AVX597" s="42"/>
      <c r="AVY597" s="42"/>
      <c r="AVZ597" s="42"/>
      <c r="AWA597" s="42"/>
      <c r="AWB597" s="42"/>
      <c r="AWC597" s="42"/>
      <c r="AWD597" s="42"/>
      <c r="AWE597" s="42"/>
      <c r="AWF597" s="42"/>
      <c r="AWG597" s="42"/>
      <c r="AWH597" s="42"/>
      <c r="AWI597" s="42"/>
      <c r="AWJ597" s="42"/>
      <c r="AWK597" s="42"/>
      <c r="AWL597" s="42"/>
      <c r="AWM597" s="42"/>
      <c r="AWN597" s="42"/>
      <c r="AWO597" s="42"/>
      <c r="AWP597" s="42"/>
      <c r="AWQ597" s="42"/>
      <c r="AWR597" s="42"/>
      <c r="AWS597" s="42"/>
      <c r="AWT597" s="42"/>
      <c r="AWU597" s="42"/>
      <c r="AWV597" s="42"/>
      <c r="AWW597" s="42"/>
      <c r="AWX597" s="42"/>
      <c r="AWY597" s="42"/>
      <c r="AWZ597" s="42"/>
      <c r="AXA597" s="42"/>
      <c r="AXB597" s="42"/>
      <c r="AXC597" s="42"/>
      <c r="AXD597" s="42"/>
      <c r="AXE597" s="42"/>
      <c r="AXF597" s="42"/>
      <c r="AXG597" s="42"/>
      <c r="AXH597" s="42"/>
      <c r="AXI597" s="42"/>
      <c r="AXJ597" s="42"/>
      <c r="AXK597" s="42"/>
      <c r="AXL597" s="42"/>
      <c r="AXM597" s="42"/>
      <c r="AXN597" s="42"/>
      <c r="AXO597" s="42"/>
      <c r="AXP597" s="42"/>
      <c r="AXQ597" s="42"/>
      <c r="AXR597" s="42"/>
      <c r="AXS597" s="42"/>
      <c r="AXT597" s="42"/>
      <c r="AXU597" s="42"/>
      <c r="AXV597" s="42"/>
      <c r="AXW597" s="42"/>
      <c r="AXX597" s="42"/>
      <c r="AXY597" s="42"/>
      <c r="AXZ597" s="42"/>
      <c r="AYA597" s="42"/>
      <c r="AYB597" s="42"/>
      <c r="AYC597" s="42"/>
      <c r="AYD597" s="42"/>
      <c r="AYE597" s="42"/>
      <c r="AYF597" s="42"/>
      <c r="AYG597" s="42"/>
      <c r="AYH597" s="42"/>
      <c r="AYI597" s="42"/>
      <c r="AYJ597" s="42"/>
      <c r="AYK597" s="42"/>
      <c r="AYL597" s="42"/>
      <c r="AYM597" s="42"/>
      <c r="AYN597" s="42"/>
      <c r="AYO597" s="42"/>
      <c r="AYP597" s="42"/>
      <c r="AYQ597" s="42"/>
      <c r="AYR597" s="42"/>
      <c r="AYS597" s="42"/>
      <c r="AYT597" s="42"/>
      <c r="AYU597" s="42"/>
      <c r="AYV597" s="42"/>
      <c r="AYW597" s="42"/>
      <c r="AYX597" s="42"/>
      <c r="AYY597" s="42"/>
      <c r="AYZ597" s="42"/>
      <c r="AZA597" s="42"/>
      <c r="AZB597" s="42"/>
      <c r="AZC597" s="42"/>
      <c r="AZD597" s="42"/>
      <c r="AZE597" s="42"/>
      <c r="AZF597" s="42"/>
      <c r="AZG597" s="42"/>
      <c r="AZH597" s="42"/>
      <c r="AZI597" s="42"/>
      <c r="AZJ597" s="42"/>
      <c r="AZK597" s="42"/>
      <c r="AZL597" s="42"/>
      <c r="AZM597" s="42"/>
      <c r="AZN597" s="42"/>
      <c r="AZO597" s="42"/>
      <c r="AZP597" s="42"/>
      <c r="AZQ597" s="42"/>
      <c r="AZR597" s="42"/>
      <c r="AZS597" s="42"/>
      <c r="AZT597" s="42"/>
      <c r="AZU597" s="42"/>
      <c r="AZV597" s="42"/>
      <c r="AZW597" s="42"/>
      <c r="AZX597" s="42"/>
      <c r="AZY597" s="42"/>
      <c r="AZZ597" s="42"/>
      <c r="BAA597" s="42"/>
      <c r="BAB597" s="42"/>
      <c r="BAC597" s="42"/>
      <c r="BAD597" s="42"/>
      <c r="BAE597" s="42"/>
      <c r="BAF597" s="42"/>
      <c r="BAG597" s="42"/>
      <c r="BAH597" s="42"/>
      <c r="BAI597" s="42"/>
      <c r="BAJ597" s="42"/>
      <c r="BAK597" s="42"/>
      <c r="BAL597" s="42"/>
    </row>
    <row r="598" spans="1:1390" s="223" customFormat="1" x14ac:dyDescent="0.2">
      <c r="A598" s="139">
        <f t="shared" si="60"/>
        <v>553</v>
      </c>
      <c r="B598" s="42" t="s">
        <v>176</v>
      </c>
      <c r="C598" s="139">
        <v>932</v>
      </c>
      <c r="D598" s="139" t="s">
        <v>159</v>
      </c>
      <c r="E598" s="121">
        <v>0</v>
      </c>
      <c r="F598" s="121">
        <v>2262.0300000000002</v>
      </c>
      <c r="G598" s="121">
        <v>0</v>
      </c>
      <c r="H598" s="121">
        <v>0</v>
      </c>
      <c r="I598" s="121">
        <v>0</v>
      </c>
      <c r="J598" s="121">
        <v>0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1">
        <v>0</v>
      </c>
      <c r="Q598" s="45">
        <f t="shared" si="59"/>
        <v>2262.0300000000002</v>
      </c>
      <c r="R598" s="45"/>
      <c r="T598" s="254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  <c r="DZ598" s="42"/>
      <c r="EA598" s="42"/>
      <c r="EB598" s="42"/>
      <c r="EC598" s="42"/>
      <c r="ED598" s="42"/>
      <c r="EE598" s="42"/>
      <c r="EF598" s="42"/>
      <c r="EG598" s="42"/>
      <c r="EH598" s="42"/>
      <c r="EI598" s="42"/>
      <c r="EJ598" s="42"/>
      <c r="EK598" s="42"/>
      <c r="EL598" s="42"/>
      <c r="EM598" s="42"/>
      <c r="EN598" s="42"/>
      <c r="EO598" s="42"/>
      <c r="EP598" s="42"/>
      <c r="EQ598" s="42"/>
      <c r="ER598" s="42"/>
      <c r="ES598" s="42"/>
      <c r="ET598" s="42"/>
      <c r="EU598" s="42"/>
      <c r="EV598" s="42"/>
      <c r="EW598" s="42"/>
      <c r="EX598" s="42"/>
      <c r="EY598" s="42"/>
      <c r="EZ598" s="42"/>
      <c r="FA598" s="42"/>
      <c r="FB598" s="42"/>
      <c r="FC598" s="42"/>
      <c r="FD598" s="42"/>
      <c r="FE598" s="42"/>
      <c r="FF598" s="42"/>
      <c r="FG598" s="42"/>
      <c r="FH598" s="42"/>
      <c r="FI598" s="42"/>
      <c r="FJ598" s="42"/>
      <c r="FK598" s="42"/>
      <c r="FL598" s="42"/>
      <c r="FM598" s="42"/>
      <c r="FN598" s="42"/>
      <c r="FO598" s="42"/>
      <c r="FP598" s="42"/>
      <c r="FQ598" s="42"/>
      <c r="FR598" s="42"/>
      <c r="FS598" s="42"/>
      <c r="FT598" s="42"/>
      <c r="FU598" s="42"/>
      <c r="FV598" s="42"/>
      <c r="FW598" s="42"/>
      <c r="FX598" s="42"/>
      <c r="FY598" s="42"/>
      <c r="FZ598" s="42"/>
      <c r="GA598" s="42"/>
      <c r="GB598" s="42"/>
      <c r="GC598" s="42"/>
      <c r="GD598" s="42"/>
      <c r="GE598" s="42"/>
      <c r="GF598" s="42"/>
      <c r="GG598" s="42"/>
      <c r="GH598" s="42"/>
      <c r="GI598" s="42"/>
      <c r="GJ598" s="42"/>
      <c r="GK598" s="42"/>
      <c r="GL598" s="42"/>
      <c r="GM598" s="42"/>
      <c r="GN598" s="42"/>
      <c r="GO598" s="42"/>
      <c r="GP598" s="42"/>
      <c r="GQ598" s="42"/>
      <c r="GR598" s="42"/>
      <c r="GS598" s="42"/>
      <c r="GT598" s="42"/>
      <c r="GU598" s="42"/>
      <c r="GV598" s="42"/>
      <c r="GW598" s="42"/>
      <c r="GX598" s="42"/>
      <c r="GY598" s="42"/>
      <c r="GZ598" s="42"/>
      <c r="HA598" s="42"/>
      <c r="HB598" s="42"/>
      <c r="HC598" s="42"/>
      <c r="HD598" s="42"/>
      <c r="HE598" s="42"/>
      <c r="HF598" s="42"/>
      <c r="HG598" s="42"/>
      <c r="HH598" s="42"/>
      <c r="HI598" s="42"/>
      <c r="HJ598" s="42"/>
      <c r="HK598" s="42"/>
      <c r="HL598" s="42"/>
      <c r="HM598" s="42"/>
      <c r="HN598" s="42"/>
      <c r="HO598" s="42"/>
      <c r="HP598" s="42"/>
      <c r="HQ598" s="42"/>
      <c r="HR598" s="42"/>
      <c r="HS598" s="42"/>
      <c r="HT598" s="42"/>
      <c r="HU598" s="42"/>
      <c r="HV598" s="42"/>
      <c r="HW598" s="42"/>
      <c r="HX598" s="42"/>
      <c r="HY598" s="42"/>
      <c r="HZ598" s="42"/>
      <c r="IA598" s="42"/>
      <c r="IB598" s="42"/>
      <c r="IC598" s="42"/>
      <c r="ID598" s="42"/>
      <c r="IE598" s="42"/>
      <c r="IF598" s="42"/>
      <c r="IG598" s="42"/>
      <c r="IH598" s="42"/>
      <c r="II598" s="42"/>
      <c r="IJ598" s="42"/>
      <c r="IK598" s="42"/>
      <c r="IL598" s="42"/>
      <c r="IM598" s="42"/>
      <c r="IN598" s="42"/>
      <c r="IO598" s="42"/>
      <c r="IP598" s="42"/>
      <c r="IQ598" s="42"/>
      <c r="IR598" s="42"/>
      <c r="IS598" s="42"/>
      <c r="IT598" s="42"/>
      <c r="IU598" s="42"/>
      <c r="IV598" s="42"/>
      <c r="IW598" s="42"/>
      <c r="IX598" s="42"/>
      <c r="IY598" s="42"/>
      <c r="IZ598" s="42"/>
      <c r="JA598" s="42"/>
      <c r="JB598" s="42"/>
      <c r="JC598" s="42"/>
      <c r="JD598" s="42"/>
      <c r="JE598" s="42"/>
      <c r="JF598" s="42"/>
      <c r="JG598" s="42"/>
      <c r="JH598" s="42"/>
      <c r="JI598" s="42"/>
      <c r="JJ598" s="42"/>
      <c r="JK598" s="42"/>
      <c r="JL598" s="42"/>
      <c r="JM598" s="42"/>
      <c r="JN598" s="42"/>
      <c r="JO598" s="42"/>
      <c r="JP598" s="42"/>
      <c r="JQ598" s="42"/>
      <c r="JR598" s="42"/>
      <c r="JS598" s="42"/>
      <c r="JT598" s="42"/>
      <c r="JU598" s="42"/>
      <c r="JV598" s="42"/>
      <c r="JW598" s="42"/>
      <c r="JX598" s="42"/>
      <c r="JY598" s="42"/>
      <c r="JZ598" s="42"/>
      <c r="KA598" s="42"/>
      <c r="KB598" s="42"/>
      <c r="KC598" s="42"/>
      <c r="KD598" s="42"/>
      <c r="KE598" s="42"/>
      <c r="KF598" s="42"/>
      <c r="KG598" s="42"/>
      <c r="KH598" s="42"/>
      <c r="KI598" s="42"/>
      <c r="KJ598" s="42"/>
      <c r="KK598" s="42"/>
      <c r="KL598" s="42"/>
      <c r="KM598" s="42"/>
      <c r="KN598" s="42"/>
      <c r="KO598" s="42"/>
      <c r="KP598" s="42"/>
      <c r="KQ598" s="42"/>
      <c r="KR598" s="42"/>
      <c r="KS598" s="42"/>
      <c r="KT598" s="42"/>
      <c r="KU598" s="42"/>
      <c r="KV598" s="42"/>
      <c r="KW598" s="42"/>
      <c r="KX598" s="42"/>
      <c r="KY598" s="42"/>
      <c r="KZ598" s="42"/>
      <c r="LA598" s="42"/>
      <c r="LB598" s="42"/>
      <c r="LC598" s="42"/>
      <c r="LD598" s="42"/>
      <c r="LE598" s="42"/>
      <c r="LF598" s="42"/>
      <c r="LG598" s="42"/>
      <c r="LH598" s="42"/>
      <c r="LI598" s="42"/>
      <c r="LJ598" s="42"/>
      <c r="LK598" s="42"/>
      <c r="LL598" s="42"/>
      <c r="LM598" s="42"/>
      <c r="LN598" s="42"/>
      <c r="LO598" s="42"/>
      <c r="LP598" s="42"/>
      <c r="LQ598" s="42"/>
      <c r="LR598" s="42"/>
      <c r="LS598" s="42"/>
      <c r="LT598" s="42"/>
      <c r="LU598" s="42"/>
      <c r="LV598" s="42"/>
      <c r="LW598" s="42"/>
      <c r="LX598" s="42"/>
      <c r="LY598" s="42"/>
      <c r="LZ598" s="42"/>
      <c r="MA598" s="42"/>
      <c r="MB598" s="42"/>
      <c r="MC598" s="42"/>
      <c r="MD598" s="42"/>
      <c r="ME598" s="42"/>
      <c r="MF598" s="42"/>
      <c r="MG598" s="42"/>
      <c r="MH598" s="42"/>
      <c r="MI598" s="42"/>
      <c r="MJ598" s="42"/>
      <c r="MK598" s="42"/>
      <c r="ML598" s="42"/>
      <c r="MM598" s="42"/>
      <c r="MN598" s="42"/>
      <c r="MO598" s="42"/>
      <c r="MP598" s="42"/>
      <c r="MQ598" s="42"/>
      <c r="MR598" s="42"/>
      <c r="MS598" s="42"/>
      <c r="MT598" s="42"/>
      <c r="MU598" s="42"/>
      <c r="MV598" s="42"/>
      <c r="MW598" s="42"/>
      <c r="MX598" s="42"/>
      <c r="MY598" s="42"/>
      <c r="MZ598" s="42"/>
      <c r="NA598" s="42"/>
      <c r="NB598" s="42"/>
      <c r="NC598" s="42"/>
      <c r="ND598" s="42"/>
      <c r="NE598" s="42"/>
      <c r="NF598" s="42"/>
      <c r="NG598" s="42"/>
      <c r="NH598" s="42"/>
      <c r="NI598" s="42"/>
      <c r="NJ598" s="42"/>
      <c r="NK598" s="42"/>
      <c r="NL598" s="42"/>
      <c r="NM598" s="42"/>
      <c r="NN598" s="42"/>
      <c r="NO598" s="42"/>
      <c r="NP598" s="42"/>
      <c r="NQ598" s="42"/>
      <c r="NR598" s="42"/>
      <c r="NS598" s="42"/>
      <c r="NT598" s="42"/>
      <c r="NU598" s="42"/>
      <c r="NV598" s="42"/>
      <c r="NW598" s="42"/>
      <c r="NX598" s="42"/>
      <c r="NY598" s="42"/>
      <c r="NZ598" s="42"/>
      <c r="OA598" s="42"/>
      <c r="OB598" s="42"/>
      <c r="OC598" s="42"/>
      <c r="OD598" s="42"/>
      <c r="OE598" s="42"/>
      <c r="OF598" s="42"/>
      <c r="OG598" s="42"/>
      <c r="OH598" s="42"/>
      <c r="OI598" s="42"/>
      <c r="OJ598" s="42"/>
      <c r="OK598" s="42"/>
      <c r="OL598" s="42"/>
      <c r="OM598" s="42"/>
      <c r="ON598" s="42"/>
      <c r="OO598" s="42"/>
      <c r="OP598" s="42"/>
      <c r="OQ598" s="42"/>
      <c r="OR598" s="42"/>
      <c r="OS598" s="42"/>
      <c r="OT598" s="42"/>
      <c r="OU598" s="42"/>
      <c r="OV598" s="42"/>
      <c r="OW598" s="42"/>
      <c r="OX598" s="42"/>
      <c r="OY598" s="42"/>
      <c r="OZ598" s="42"/>
      <c r="PA598" s="42"/>
      <c r="PB598" s="42"/>
      <c r="PC598" s="42"/>
      <c r="PD598" s="42"/>
      <c r="PE598" s="42"/>
      <c r="PF598" s="42"/>
      <c r="PG598" s="42"/>
      <c r="PH598" s="42"/>
      <c r="PI598" s="42"/>
      <c r="PJ598" s="42"/>
      <c r="PK598" s="42"/>
      <c r="PL598" s="42"/>
      <c r="PM598" s="42"/>
      <c r="PN598" s="42"/>
      <c r="PO598" s="42"/>
      <c r="PP598" s="42"/>
      <c r="PQ598" s="42"/>
      <c r="PR598" s="42"/>
      <c r="PS598" s="42"/>
      <c r="PT598" s="42"/>
      <c r="PU598" s="42"/>
      <c r="PV598" s="42"/>
      <c r="PW598" s="42"/>
      <c r="PX598" s="42"/>
      <c r="PY598" s="42"/>
      <c r="PZ598" s="42"/>
      <c r="QA598" s="42"/>
      <c r="QB598" s="42"/>
      <c r="QC598" s="42"/>
      <c r="QD598" s="42"/>
      <c r="QE598" s="42"/>
      <c r="QF598" s="42"/>
      <c r="QG598" s="42"/>
      <c r="QH598" s="42"/>
      <c r="QI598" s="42"/>
      <c r="QJ598" s="42"/>
      <c r="QK598" s="42"/>
      <c r="QL598" s="42"/>
      <c r="QM598" s="42"/>
      <c r="QN598" s="42"/>
      <c r="QO598" s="42"/>
      <c r="QP598" s="42"/>
      <c r="QQ598" s="42"/>
      <c r="QR598" s="42"/>
      <c r="QS598" s="42"/>
      <c r="QT598" s="42"/>
      <c r="QU598" s="42"/>
      <c r="QV598" s="42"/>
      <c r="QW598" s="42"/>
      <c r="QX598" s="42"/>
      <c r="QY598" s="42"/>
      <c r="QZ598" s="42"/>
      <c r="RA598" s="42"/>
      <c r="RB598" s="42"/>
      <c r="RC598" s="42"/>
      <c r="RD598" s="42"/>
      <c r="RE598" s="42"/>
      <c r="RF598" s="42"/>
      <c r="RG598" s="42"/>
      <c r="RH598" s="42"/>
      <c r="RI598" s="42"/>
      <c r="RJ598" s="42"/>
      <c r="RK598" s="42"/>
      <c r="RL598" s="42"/>
      <c r="RM598" s="42"/>
      <c r="RN598" s="42"/>
      <c r="RO598" s="42"/>
      <c r="RP598" s="42"/>
      <c r="RQ598" s="42"/>
      <c r="RR598" s="42"/>
      <c r="RS598" s="42"/>
      <c r="RT598" s="42"/>
      <c r="RU598" s="42"/>
      <c r="RV598" s="42"/>
      <c r="RW598" s="42"/>
      <c r="RX598" s="42"/>
      <c r="RY598" s="42"/>
      <c r="RZ598" s="42"/>
      <c r="SA598" s="42"/>
      <c r="SB598" s="42"/>
      <c r="SC598" s="42"/>
      <c r="SD598" s="42"/>
      <c r="SE598" s="42"/>
      <c r="SF598" s="42"/>
      <c r="SG598" s="42"/>
      <c r="SH598" s="42"/>
      <c r="SI598" s="42"/>
      <c r="SJ598" s="42"/>
      <c r="SK598" s="42"/>
      <c r="SL598" s="42"/>
      <c r="SM598" s="42"/>
      <c r="SN598" s="42"/>
      <c r="SO598" s="42"/>
      <c r="SP598" s="42"/>
      <c r="SQ598" s="42"/>
      <c r="SR598" s="42"/>
      <c r="SS598" s="42"/>
      <c r="ST598" s="42"/>
      <c r="SU598" s="42"/>
      <c r="SV598" s="42"/>
      <c r="SW598" s="42"/>
      <c r="SX598" s="42"/>
      <c r="SY598" s="42"/>
      <c r="SZ598" s="42"/>
      <c r="TA598" s="42"/>
      <c r="TB598" s="42"/>
      <c r="TC598" s="42"/>
      <c r="TD598" s="42"/>
      <c r="TE598" s="42"/>
      <c r="TF598" s="42"/>
      <c r="TG598" s="42"/>
      <c r="TH598" s="42"/>
      <c r="TI598" s="42"/>
      <c r="TJ598" s="42"/>
      <c r="TK598" s="42"/>
      <c r="TL598" s="42"/>
      <c r="TM598" s="42"/>
      <c r="TN598" s="42"/>
      <c r="TO598" s="42"/>
      <c r="TP598" s="42"/>
      <c r="TQ598" s="42"/>
      <c r="TR598" s="42"/>
      <c r="TS598" s="42"/>
      <c r="TT598" s="42"/>
      <c r="TU598" s="42"/>
      <c r="TV598" s="42"/>
      <c r="TW598" s="42"/>
      <c r="TX598" s="42"/>
      <c r="TY598" s="42"/>
      <c r="TZ598" s="42"/>
      <c r="UA598" s="42"/>
      <c r="UB598" s="42"/>
      <c r="UC598" s="42"/>
      <c r="UD598" s="42"/>
      <c r="UE598" s="42"/>
      <c r="UF598" s="42"/>
      <c r="UG598" s="42"/>
      <c r="UH598" s="42"/>
      <c r="UI598" s="42"/>
      <c r="UJ598" s="42"/>
      <c r="UK598" s="42"/>
      <c r="UL598" s="42"/>
      <c r="UM598" s="42"/>
      <c r="UN598" s="42"/>
      <c r="UO598" s="42"/>
      <c r="UP598" s="42"/>
      <c r="UQ598" s="42"/>
      <c r="UR598" s="42"/>
      <c r="US598" s="42"/>
      <c r="UT598" s="42"/>
      <c r="UU598" s="42"/>
      <c r="UV598" s="42"/>
      <c r="UW598" s="42"/>
      <c r="UX598" s="42"/>
      <c r="UY598" s="42"/>
      <c r="UZ598" s="42"/>
      <c r="VA598" s="42"/>
      <c r="VB598" s="42"/>
      <c r="VC598" s="42"/>
      <c r="VD598" s="42"/>
      <c r="VE598" s="42"/>
      <c r="VF598" s="42"/>
      <c r="VG598" s="42"/>
      <c r="VH598" s="42"/>
      <c r="VI598" s="42"/>
      <c r="VJ598" s="42"/>
      <c r="VK598" s="42"/>
      <c r="VL598" s="42"/>
      <c r="VM598" s="42"/>
      <c r="VN598" s="42"/>
      <c r="VO598" s="42"/>
      <c r="VP598" s="42"/>
      <c r="VQ598" s="42"/>
      <c r="VR598" s="42"/>
      <c r="VS598" s="42"/>
      <c r="VT598" s="42"/>
      <c r="VU598" s="42"/>
      <c r="VV598" s="42"/>
      <c r="VW598" s="42"/>
      <c r="VX598" s="42"/>
      <c r="VY598" s="42"/>
      <c r="VZ598" s="42"/>
      <c r="WA598" s="42"/>
      <c r="WB598" s="42"/>
      <c r="WC598" s="42"/>
      <c r="WD598" s="42"/>
      <c r="WE598" s="42"/>
      <c r="WF598" s="42"/>
      <c r="WG598" s="42"/>
      <c r="WH598" s="42"/>
      <c r="WI598" s="42"/>
      <c r="WJ598" s="42"/>
      <c r="WK598" s="42"/>
      <c r="WL598" s="42"/>
      <c r="WM598" s="42"/>
      <c r="WN598" s="42"/>
      <c r="WO598" s="42"/>
      <c r="WP598" s="42"/>
      <c r="WQ598" s="42"/>
      <c r="WR598" s="42"/>
      <c r="WS598" s="42"/>
      <c r="WT598" s="42"/>
      <c r="WU598" s="42"/>
      <c r="WV598" s="42"/>
      <c r="WW598" s="42"/>
      <c r="WX598" s="42"/>
      <c r="WY598" s="42"/>
      <c r="WZ598" s="42"/>
      <c r="XA598" s="42"/>
      <c r="XB598" s="42"/>
      <c r="XC598" s="42"/>
      <c r="XD598" s="42"/>
      <c r="XE598" s="42"/>
      <c r="XF598" s="42"/>
      <c r="XG598" s="42"/>
      <c r="XH598" s="42"/>
      <c r="XI598" s="42"/>
      <c r="XJ598" s="42"/>
      <c r="XK598" s="42"/>
      <c r="XL598" s="42"/>
      <c r="XM598" s="42"/>
      <c r="XN598" s="42"/>
      <c r="XO598" s="42"/>
      <c r="XP598" s="42"/>
      <c r="XQ598" s="42"/>
      <c r="XR598" s="42"/>
      <c r="XS598" s="42"/>
      <c r="XT598" s="42"/>
      <c r="XU598" s="42"/>
      <c r="XV598" s="42"/>
      <c r="XW598" s="42"/>
      <c r="XX598" s="42"/>
      <c r="XY598" s="42"/>
      <c r="XZ598" s="42"/>
      <c r="YA598" s="42"/>
      <c r="YB598" s="42"/>
      <c r="YC598" s="42"/>
      <c r="YD598" s="42"/>
      <c r="YE598" s="42"/>
      <c r="YF598" s="42"/>
      <c r="YG598" s="42"/>
      <c r="YH598" s="42"/>
      <c r="YI598" s="42"/>
      <c r="YJ598" s="42"/>
      <c r="YK598" s="42"/>
      <c r="YL598" s="42"/>
      <c r="YM598" s="42"/>
      <c r="YN598" s="42"/>
      <c r="YO598" s="42"/>
      <c r="YP598" s="42"/>
      <c r="YQ598" s="42"/>
      <c r="YR598" s="42"/>
      <c r="YS598" s="42"/>
      <c r="YT598" s="42"/>
      <c r="YU598" s="42"/>
      <c r="YV598" s="42"/>
      <c r="YW598" s="42"/>
      <c r="YX598" s="42"/>
      <c r="YY598" s="42"/>
      <c r="YZ598" s="42"/>
      <c r="ZA598" s="42"/>
      <c r="ZB598" s="42"/>
      <c r="ZC598" s="42"/>
      <c r="ZD598" s="42"/>
      <c r="ZE598" s="42"/>
      <c r="ZF598" s="42"/>
      <c r="ZG598" s="42"/>
      <c r="ZH598" s="42"/>
      <c r="ZI598" s="42"/>
      <c r="ZJ598" s="42"/>
      <c r="ZK598" s="42"/>
      <c r="ZL598" s="42"/>
      <c r="ZM598" s="42"/>
      <c r="ZN598" s="42"/>
      <c r="ZO598" s="42"/>
      <c r="ZP598" s="42"/>
      <c r="ZQ598" s="42"/>
      <c r="ZR598" s="42"/>
      <c r="ZS598" s="42"/>
      <c r="ZT598" s="42"/>
      <c r="ZU598" s="42"/>
      <c r="ZV598" s="42"/>
      <c r="ZW598" s="42"/>
      <c r="ZX598" s="42"/>
      <c r="ZY598" s="42"/>
      <c r="ZZ598" s="42"/>
      <c r="AAA598" s="42"/>
      <c r="AAB598" s="42"/>
      <c r="AAC598" s="42"/>
      <c r="AAD598" s="42"/>
      <c r="AAE598" s="42"/>
      <c r="AAF598" s="42"/>
      <c r="AAG598" s="42"/>
      <c r="AAH598" s="42"/>
      <c r="AAI598" s="42"/>
      <c r="AAJ598" s="42"/>
      <c r="AAK598" s="42"/>
      <c r="AAL598" s="42"/>
      <c r="AAM598" s="42"/>
      <c r="AAN598" s="42"/>
      <c r="AAO598" s="42"/>
      <c r="AAP598" s="42"/>
      <c r="AAQ598" s="42"/>
      <c r="AAR598" s="42"/>
      <c r="AAS598" s="42"/>
      <c r="AAT598" s="42"/>
      <c r="AAU598" s="42"/>
      <c r="AAV598" s="42"/>
      <c r="AAW598" s="42"/>
      <c r="AAX598" s="42"/>
      <c r="AAY598" s="42"/>
      <c r="AAZ598" s="42"/>
      <c r="ABA598" s="42"/>
      <c r="ABB598" s="42"/>
      <c r="ABC598" s="42"/>
      <c r="ABD598" s="42"/>
      <c r="ABE598" s="42"/>
      <c r="ABF598" s="42"/>
      <c r="ABG598" s="42"/>
      <c r="ABH598" s="42"/>
      <c r="ABI598" s="42"/>
      <c r="ABJ598" s="42"/>
      <c r="ABK598" s="42"/>
      <c r="ABL598" s="42"/>
      <c r="ABM598" s="42"/>
      <c r="ABN598" s="42"/>
      <c r="ABO598" s="42"/>
      <c r="ABP598" s="42"/>
      <c r="ABQ598" s="42"/>
      <c r="ABR598" s="42"/>
      <c r="ABS598" s="42"/>
      <c r="ABT598" s="42"/>
      <c r="ABU598" s="42"/>
      <c r="ABV598" s="42"/>
      <c r="ABW598" s="42"/>
      <c r="ABX598" s="42"/>
      <c r="ABY598" s="42"/>
      <c r="ABZ598" s="42"/>
      <c r="ACA598" s="42"/>
      <c r="ACB598" s="42"/>
      <c r="ACC598" s="42"/>
      <c r="ACD598" s="42"/>
      <c r="ACE598" s="42"/>
      <c r="ACF598" s="42"/>
      <c r="ACG598" s="42"/>
      <c r="ACH598" s="42"/>
      <c r="ACI598" s="42"/>
      <c r="ACJ598" s="42"/>
      <c r="ACK598" s="42"/>
      <c r="ACL598" s="42"/>
      <c r="ACM598" s="42"/>
      <c r="ACN598" s="42"/>
      <c r="ACO598" s="42"/>
      <c r="ACP598" s="42"/>
      <c r="ACQ598" s="42"/>
      <c r="ACR598" s="42"/>
      <c r="ACS598" s="42"/>
      <c r="ACT598" s="42"/>
      <c r="ACU598" s="42"/>
      <c r="ACV598" s="42"/>
      <c r="ACW598" s="42"/>
      <c r="ACX598" s="42"/>
      <c r="ACY598" s="42"/>
      <c r="ACZ598" s="42"/>
      <c r="ADA598" s="42"/>
      <c r="ADB598" s="42"/>
      <c r="ADC598" s="42"/>
      <c r="ADD598" s="42"/>
      <c r="ADE598" s="42"/>
      <c r="ADF598" s="42"/>
      <c r="ADG598" s="42"/>
      <c r="ADH598" s="42"/>
      <c r="ADI598" s="42"/>
      <c r="ADJ598" s="42"/>
      <c r="ADK598" s="42"/>
      <c r="ADL598" s="42"/>
      <c r="ADM598" s="42"/>
      <c r="ADN598" s="42"/>
      <c r="ADO598" s="42"/>
      <c r="ADP598" s="42"/>
      <c r="ADQ598" s="42"/>
      <c r="ADR598" s="42"/>
      <c r="ADS598" s="42"/>
      <c r="ADT598" s="42"/>
      <c r="ADU598" s="42"/>
      <c r="ADV598" s="42"/>
      <c r="ADW598" s="42"/>
      <c r="ADX598" s="42"/>
      <c r="ADY598" s="42"/>
      <c r="ADZ598" s="42"/>
      <c r="AEA598" s="42"/>
      <c r="AEB598" s="42"/>
      <c r="AEC598" s="42"/>
      <c r="AED598" s="42"/>
      <c r="AEE598" s="42"/>
      <c r="AEF598" s="42"/>
      <c r="AEG598" s="42"/>
      <c r="AEH598" s="42"/>
      <c r="AEI598" s="42"/>
      <c r="AEJ598" s="42"/>
      <c r="AEK598" s="42"/>
      <c r="AEL598" s="42"/>
      <c r="AEM598" s="42"/>
      <c r="AEN598" s="42"/>
      <c r="AEO598" s="42"/>
      <c r="AEP598" s="42"/>
      <c r="AEQ598" s="42"/>
      <c r="AER598" s="42"/>
      <c r="AES598" s="42"/>
      <c r="AET598" s="42"/>
      <c r="AEU598" s="42"/>
      <c r="AEV598" s="42"/>
      <c r="AEW598" s="42"/>
      <c r="AEX598" s="42"/>
      <c r="AEY598" s="42"/>
      <c r="AEZ598" s="42"/>
      <c r="AFA598" s="42"/>
      <c r="AFB598" s="42"/>
      <c r="AFC598" s="42"/>
      <c r="AFD598" s="42"/>
      <c r="AFE598" s="42"/>
      <c r="AFF598" s="42"/>
      <c r="AFG598" s="42"/>
      <c r="AFH598" s="42"/>
      <c r="AFI598" s="42"/>
      <c r="AFJ598" s="42"/>
      <c r="AFK598" s="42"/>
      <c r="AFL598" s="42"/>
      <c r="AFM598" s="42"/>
      <c r="AFN598" s="42"/>
      <c r="AFO598" s="42"/>
      <c r="AFP598" s="42"/>
      <c r="AFQ598" s="42"/>
      <c r="AFR598" s="42"/>
      <c r="AFS598" s="42"/>
      <c r="AFT598" s="42"/>
      <c r="AFU598" s="42"/>
      <c r="AFV598" s="42"/>
      <c r="AFW598" s="42"/>
      <c r="AFX598" s="42"/>
      <c r="AFY598" s="42"/>
      <c r="AFZ598" s="42"/>
      <c r="AGA598" s="42"/>
      <c r="AGB598" s="42"/>
      <c r="AGC598" s="42"/>
      <c r="AGD598" s="42"/>
      <c r="AGE598" s="42"/>
      <c r="AGF598" s="42"/>
      <c r="AGG598" s="42"/>
      <c r="AGH598" s="42"/>
      <c r="AGI598" s="42"/>
      <c r="AGJ598" s="42"/>
      <c r="AGK598" s="42"/>
      <c r="AGL598" s="42"/>
      <c r="AGM598" s="42"/>
      <c r="AGN598" s="42"/>
      <c r="AGO598" s="42"/>
      <c r="AGP598" s="42"/>
      <c r="AGQ598" s="42"/>
      <c r="AGR598" s="42"/>
      <c r="AGS598" s="42"/>
      <c r="AGT598" s="42"/>
      <c r="AGU598" s="42"/>
      <c r="AGV598" s="42"/>
      <c r="AGW598" s="42"/>
      <c r="AGX598" s="42"/>
      <c r="AGY598" s="42"/>
      <c r="AGZ598" s="42"/>
      <c r="AHA598" s="42"/>
      <c r="AHB598" s="42"/>
      <c r="AHC598" s="42"/>
      <c r="AHD598" s="42"/>
      <c r="AHE598" s="42"/>
      <c r="AHF598" s="42"/>
      <c r="AHG598" s="42"/>
      <c r="AHH598" s="42"/>
      <c r="AHI598" s="42"/>
      <c r="AHJ598" s="42"/>
      <c r="AHK598" s="42"/>
      <c r="AHL598" s="42"/>
      <c r="AHM598" s="42"/>
      <c r="AHN598" s="42"/>
      <c r="AHO598" s="42"/>
      <c r="AHP598" s="42"/>
      <c r="AHQ598" s="42"/>
      <c r="AHR598" s="42"/>
      <c r="AHS598" s="42"/>
      <c r="AHT598" s="42"/>
      <c r="AHU598" s="42"/>
      <c r="AHV598" s="42"/>
      <c r="AHW598" s="42"/>
      <c r="AHX598" s="42"/>
      <c r="AHY598" s="42"/>
      <c r="AHZ598" s="42"/>
      <c r="AIA598" s="42"/>
      <c r="AIB598" s="42"/>
      <c r="AIC598" s="42"/>
      <c r="AID598" s="42"/>
      <c r="AIE598" s="42"/>
      <c r="AIF598" s="42"/>
      <c r="AIG598" s="42"/>
      <c r="AIH598" s="42"/>
      <c r="AII598" s="42"/>
      <c r="AIJ598" s="42"/>
      <c r="AIK598" s="42"/>
      <c r="AIL598" s="42"/>
      <c r="AIM598" s="42"/>
      <c r="AIN598" s="42"/>
      <c r="AIO598" s="42"/>
      <c r="AIP598" s="42"/>
      <c r="AIQ598" s="42"/>
      <c r="AIR598" s="42"/>
      <c r="AIS598" s="42"/>
      <c r="AIT598" s="42"/>
      <c r="AIU598" s="42"/>
      <c r="AIV598" s="42"/>
      <c r="AIW598" s="42"/>
      <c r="AIX598" s="42"/>
      <c r="AIY598" s="42"/>
      <c r="AIZ598" s="42"/>
      <c r="AJA598" s="42"/>
      <c r="AJB598" s="42"/>
      <c r="AJC598" s="42"/>
      <c r="AJD598" s="42"/>
      <c r="AJE598" s="42"/>
      <c r="AJF598" s="42"/>
      <c r="AJG598" s="42"/>
      <c r="AJH598" s="42"/>
      <c r="AJI598" s="42"/>
      <c r="AJJ598" s="42"/>
      <c r="AJK598" s="42"/>
      <c r="AJL598" s="42"/>
      <c r="AJM598" s="42"/>
      <c r="AJN598" s="42"/>
      <c r="AJO598" s="42"/>
      <c r="AJP598" s="42"/>
      <c r="AJQ598" s="42"/>
      <c r="AJR598" s="42"/>
      <c r="AJS598" s="42"/>
      <c r="AJT598" s="42"/>
      <c r="AJU598" s="42"/>
      <c r="AJV598" s="42"/>
      <c r="AJW598" s="42"/>
      <c r="AJX598" s="42"/>
      <c r="AJY598" s="42"/>
      <c r="AJZ598" s="42"/>
      <c r="AKA598" s="42"/>
      <c r="AKB598" s="42"/>
      <c r="AKC598" s="42"/>
      <c r="AKD598" s="42"/>
      <c r="AKE598" s="42"/>
      <c r="AKF598" s="42"/>
      <c r="AKG598" s="42"/>
      <c r="AKH598" s="42"/>
      <c r="AKI598" s="42"/>
      <c r="AKJ598" s="42"/>
      <c r="AKK598" s="42"/>
      <c r="AKL598" s="42"/>
      <c r="AKM598" s="42"/>
      <c r="AKN598" s="42"/>
      <c r="AKO598" s="42"/>
      <c r="AKP598" s="42"/>
      <c r="AKQ598" s="42"/>
      <c r="AKR598" s="42"/>
      <c r="AKS598" s="42"/>
      <c r="AKT598" s="42"/>
      <c r="AKU598" s="42"/>
      <c r="AKV598" s="42"/>
      <c r="AKW598" s="42"/>
      <c r="AKX598" s="42"/>
      <c r="AKY598" s="42"/>
      <c r="AKZ598" s="42"/>
      <c r="ALA598" s="42"/>
      <c r="ALB598" s="42"/>
      <c r="ALC598" s="42"/>
      <c r="ALD598" s="42"/>
      <c r="ALE598" s="42"/>
      <c r="ALF598" s="42"/>
      <c r="ALG598" s="42"/>
      <c r="ALH598" s="42"/>
      <c r="ALI598" s="42"/>
      <c r="ALJ598" s="42"/>
      <c r="ALK598" s="42"/>
      <c r="ALL598" s="42"/>
      <c r="ALM598" s="42"/>
      <c r="ALN598" s="42"/>
      <c r="ALO598" s="42"/>
      <c r="ALP598" s="42"/>
      <c r="ALQ598" s="42"/>
      <c r="ALR598" s="42"/>
      <c r="ALS598" s="42"/>
      <c r="ALT598" s="42"/>
      <c r="ALU598" s="42"/>
      <c r="ALV598" s="42"/>
      <c r="ALW598" s="42"/>
      <c r="ALX598" s="42"/>
      <c r="ALY598" s="42"/>
      <c r="ALZ598" s="42"/>
      <c r="AMA598" s="42"/>
      <c r="AMB598" s="42"/>
      <c r="AMC598" s="42"/>
      <c r="AMD598" s="42"/>
      <c r="AME598" s="42"/>
      <c r="AMF598" s="42"/>
      <c r="AMG598" s="42"/>
      <c r="AMH598" s="42"/>
      <c r="AMI598" s="42"/>
      <c r="AMJ598" s="42"/>
      <c r="AMK598" s="42"/>
      <c r="AML598" s="42"/>
      <c r="AMM598" s="42"/>
      <c r="AMN598" s="42"/>
      <c r="AMO598" s="42"/>
      <c r="AMP598" s="42"/>
      <c r="AMQ598" s="42"/>
      <c r="AMR598" s="42"/>
      <c r="AMS598" s="42"/>
      <c r="AMT598" s="42"/>
      <c r="AMU598" s="42"/>
      <c r="AMV598" s="42"/>
      <c r="AMW598" s="42"/>
      <c r="AMX598" s="42"/>
      <c r="AMY598" s="42"/>
      <c r="AMZ598" s="42"/>
      <c r="ANA598" s="42"/>
      <c r="ANB598" s="42"/>
      <c r="ANC598" s="42"/>
      <c r="AND598" s="42"/>
      <c r="ANE598" s="42"/>
      <c r="ANF598" s="42"/>
      <c r="ANG598" s="42"/>
      <c r="ANH598" s="42"/>
      <c r="ANI598" s="42"/>
      <c r="ANJ598" s="42"/>
      <c r="ANK598" s="42"/>
      <c r="ANL598" s="42"/>
      <c r="ANM598" s="42"/>
      <c r="ANN598" s="42"/>
      <c r="ANO598" s="42"/>
      <c r="ANP598" s="42"/>
      <c r="ANQ598" s="42"/>
      <c r="ANR598" s="42"/>
      <c r="ANS598" s="42"/>
      <c r="ANT598" s="42"/>
      <c r="ANU598" s="42"/>
      <c r="ANV598" s="42"/>
      <c r="ANW598" s="42"/>
      <c r="ANX598" s="42"/>
      <c r="ANY598" s="42"/>
      <c r="ANZ598" s="42"/>
      <c r="AOA598" s="42"/>
      <c r="AOB598" s="42"/>
      <c r="AOC598" s="42"/>
      <c r="AOD598" s="42"/>
      <c r="AOE598" s="42"/>
      <c r="AOF598" s="42"/>
      <c r="AOG598" s="42"/>
      <c r="AOH598" s="42"/>
      <c r="AOI598" s="42"/>
      <c r="AOJ598" s="42"/>
      <c r="AOK598" s="42"/>
      <c r="AOL598" s="42"/>
      <c r="AOM598" s="42"/>
      <c r="AON598" s="42"/>
      <c r="AOO598" s="42"/>
      <c r="AOP598" s="42"/>
      <c r="AOQ598" s="42"/>
      <c r="AOR598" s="42"/>
      <c r="AOS598" s="42"/>
      <c r="AOT598" s="42"/>
      <c r="AOU598" s="42"/>
      <c r="AOV598" s="42"/>
      <c r="AOW598" s="42"/>
      <c r="AOX598" s="42"/>
      <c r="AOY598" s="42"/>
      <c r="AOZ598" s="42"/>
      <c r="APA598" s="42"/>
      <c r="APB598" s="42"/>
      <c r="APC598" s="42"/>
      <c r="APD598" s="42"/>
      <c r="APE598" s="42"/>
      <c r="APF598" s="42"/>
      <c r="APG598" s="42"/>
      <c r="APH598" s="42"/>
      <c r="API598" s="42"/>
      <c r="APJ598" s="42"/>
      <c r="APK598" s="42"/>
      <c r="APL598" s="42"/>
      <c r="APM598" s="42"/>
      <c r="APN598" s="42"/>
      <c r="APO598" s="42"/>
      <c r="APP598" s="42"/>
      <c r="APQ598" s="42"/>
      <c r="APR598" s="42"/>
      <c r="APS598" s="42"/>
      <c r="APT598" s="42"/>
      <c r="APU598" s="42"/>
      <c r="APV598" s="42"/>
      <c r="APW598" s="42"/>
      <c r="APX598" s="42"/>
      <c r="APY598" s="42"/>
      <c r="APZ598" s="42"/>
      <c r="AQA598" s="42"/>
      <c r="AQB598" s="42"/>
      <c r="AQC598" s="42"/>
      <c r="AQD598" s="42"/>
      <c r="AQE598" s="42"/>
      <c r="AQF598" s="42"/>
      <c r="AQG598" s="42"/>
      <c r="AQH598" s="42"/>
      <c r="AQI598" s="42"/>
      <c r="AQJ598" s="42"/>
      <c r="AQK598" s="42"/>
      <c r="AQL598" s="42"/>
      <c r="AQM598" s="42"/>
      <c r="AQN598" s="42"/>
      <c r="AQO598" s="42"/>
      <c r="AQP598" s="42"/>
      <c r="AQQ598" s="42"/>
      <c r="AQR598" s="42"/>
      <c r="AQS598" s="42"/>
      <c r="AQT598" s="42"/>
      <c r="AQU598" s="42"/>
      <c r="AQV598" s="42"/>
      <c r="AQW598" s="42"/>
      <c r="AQX598" s="42"/>
      <c r="AQY598" s="42"/>
      <c r="AQZ598" s="42"/>
      <c r="ARA598" s="42"/>
      <c r="ARB598" s="42"/>
      <c r="ARC598" s="42"/>
      <c r="ARD598" s="42"/>
      <c r="ARE598" s="42"/>
      <c r="ARF598" s="42"/>
      <c r="ARG598" s="42"/>
      <c r="ARH598" s="42"/>
      <c r="ARI598" s="42"/>
      <c r="ARJ598" s="42"/>
      <c r="ARK598" s="42"/>
      <c r="ARL598" s="42"/>
      <c r="ARM598" s="42"/>
      <c r="ARN598" s="42"/>
      <c r="ARO598" s="42"/>
      <c r="ARP598" s="42"/>
      <c r="ARQ598" s="42"/>
      <c r="ARR598" s="42"/>
      <c r="ARS598" s="42"/>
      <c r="ART598" s="42"/>
      <c r="ARU598" s="42"/>
      <c r="ARV598" s="42"/>
      <c r="ARW598" s="42"/>
      <c r="ARX598" s="42"/>
      <c r="ARY598" s="42"/>
      <c r="ARZ598" s="42"/>
      <c r="ASA598" s="42"/>
      <c r="ASB598" s="42"/>
      <c r="ASC598" s="42"/>
      <c r="ASD598" s="42"/>
      <c r="ASE598" s="42"/>
      <c r="ASF598" s="42"/>
      <c r="ASG598" s="42"/>
      <c r="ASH598" s="42"/>
      <c r="ASI598" s="42"/>
      <c r="ASJ598" s="42"/>
      <c r="ASK598" s="42"/>
      <c r="ASL598" s="42"/>
      <c r="ASM598" s="42"/>
      <c r="ASN598" s="42"/>
      <c r="ASO598" s="42"/>
      <c r="ASP598" s="42"/>
      <c r="ASQ598" s="42"/>
      <c r="ASR598" s="42"/>
      <c r="ASS598" s="42"/>
      <c r="AST598" s="42"/>
      <c r="ASU598" s="42"/>
      <c r="ASV598" s="42"/>
      <c r="ASW598" s="42"/>
      <c r="ASX598" s="42"/>
      <c r="ASY598" s="42"/>
      <c r="ASZ598" s="42"/>
      <c r="ATA598" s="42"/>
      <c r="ATB598" s="42"/>
      <c r="ATC598" s="42"/>
      <c r="ATD598" s="42"/>
      <c r="ATE598" s="42"/>
      <c r="ATF598" s="42"/>
      <c r="ATG598" s="42"/>
      <c r="ATH598" s="42"/>
      <c r="ATI598" s="42"/>
      <c r="ATJ598" s="42"/>
      <c r="ATK598" s="42"/>
      <c r="ATL598" s="42"/>
      <c r="ATM598" s="42"/>
      <c r="ATN598" s="42"/>
      <c r="ATO598" s="42"/>
      <c r="ATP598" s="42"/>
      <c r="ATQ598" s="42"/>
      <c r="ATR598" s="42"/>
      <c r="ATS598" s="42"/>
      <c r="ATT598" s="42"/>
      <c r="ATU598" s="42"/>
      <c r="ATV598" s="42"/>
      <c r="ATW598" s="42"/>
      <c r="ATX598" s="42"/>
      <c r="ATY598" s="42"/>
      <c r="ATZ598" s="42"/>
      <c r="AUA598" s="42"/>
      <c r="AUB598" s="42"/>
      <c r="AUC598" s="42"/>
      <c r="AUD598" s="42"/>
      <c r="AUE598" s="42"/>
      <c r="AUF598" s="42"/>
      <c r="AUG598" s="42"/>
      <c r="AUH598" s="42"/>
      <c r="AUI598" s="42"/>
      <c r="AUJ598" s="42"/>
      <c r="AUK598" s="42"/>
      <c r="AUL598" s="42"/>
      <c r="AUM598" s="42"/>
      <c r="AUN598" s="42"/>
      <c r="AUO598" s="42"/>
      <c r="AUP598" s="42"/>
      <c r="AUQ598" s="42"/>
      <c r="AUR598" s="42"/>
      <c r="AUS598" s="42"/>
      <c r="AUT598" s="42"/>
      <c r="AUU598" s="42"/>
      <c r="AUV598" s="42"/>
      <c r="AUW598" s="42"/>
      <c r="AUX598" s="42"/>
      <c r="AUY598" s="42"/>
      <c r="AUZ598" s="42"/>
      <c r="AVA598" s="42"/>
      <c r="AVB598" s="42"/>
      <c r="AVC598" s="42"/>
      <c r="AVD598" s="42"/>
      <c r="AVE598" s="42"/>
      <c r="AVF598" s="42"/>
      <c r="AVG598" s="42"/>
      <c r="AVH598" s="42"/>
      <c r="AVI598" s="42"/>
      <c r="AVJ598" s="42"/>
      <c r="AVK598" s="42"/>
      <c r="AVL598" s="42"/>
      <c r="AVM598" s="42"/>
      <c r="AVN598" s="42"/>
      <c r="AVO598" s="42"/>
      <c r="AVP598" s="42"/>
      <c r="AVQ598" s="42"/>
      <c r="AVR598" s="42"/>
      <c r="AVS598" s="42"/>
      <c r="AVT598" s="42"/>
      <c r="AVU598" s="42"/>
      <c r="AVV598" s="42"/>
      <c r="AVW598" s="42"/>
      <c r="AVX598" s="42"/>
      <c r="AVY598" s="42"/>
      <c r="AVZ598" s="42"/>
      <c r="AWA598" s="42"/>
      <c r="AWB598" s="42"/>
      <c r="AWC598" s="42"/>
      <c r="AWD598" s="42"/>
      <c r="AWE598" s="42"/>
      <c r="AWF598" s="42"/>
      <c r="AWG598" s="42"/>
      <c r="AWH598" s="42"/>
      <c r="AWI598" s="42"/>
      <c r="AWJ598" s="42"/>
      <c r="AWK598" s="42"/>
      <c r="AWL598" s="42"/>
      <c r="AWM598" s="42"/>
      <c r="AWN598" s="42"/>
      <c r="AWO598" s="42"/>
      <c r="AWP598" s="42"/>
      <c r="AWQ598" s="42"/>
      <c r="AWR598" s="42"/>
      <c r="AWS598" s="42"/>
      <c r="AWT598" s="42"/>
      <c r="AWU598" s="42"/>
      <c r="AWV598" s="42"/>
      <c r="AWW598" s="42"/>
      <c r="AWX598" s="42"/>
      <c r="AWY598" s="42"/>
      <c r="AWZ598" s="42"/>
      <c r="AXA598" s="42"/>
      <c r="AXB598" s="42"/>
      <c r="AXC598" s="42"/>
      <c r="AXD598" s="42"/>
      <c r="AXE598" s="42"/>
      <c r="AXF598" s="42"/>
      <c r="AXG598" s="42"/>
      <c r="AXH598" s="42"/>
      <c r="AXI598" s="42"/>
      <c r="AXJ598" s="42"/>
      <c r="AXK598" s="42"/>
      <c r="AXL598" s="42"/>
      <c r="AXM598" s="42"/>
      <c r="AXN598" s="42"/>
      <c r="AXO598" s="42"/>
      <c r="AXP598" s="42"/>
      <c r="AXQ598" s="42"/>
      <c r="AXR598" s="42"/>
      <c r="AXS598" s="42"/>
      <c r="AXT598" s="42"/>
      <c r="AXU598" s="42"/>
      <c r="AXV598" s="42"/>
      <c r="AXW598" s="42"/>
      <c r="AXX598" s="42"/>
      <c r="AXY598" s="42"/>
      <c r="AXZ598" s="42"/>
      <c r="AYA598" s="42"/>
      <c r="AYB598" s="42"/>
      <c r="AYC598" s="42"/>
      <c r="AYD598" s="42"/>
      <c r="AYE598" s="42"/>
      <c r="AYF598" s="42"/>
      <c r="AYG598" s="42"/>
      <c r="AYH598" s="42"/>
      <c r="AYI598" s="42"/>
      <c r="AYJ598" s="42"/>
      <c r="AYK598" s="42"/>
      <c r="AYL598" s="42"/>
      <c r="AYM598" s="42"/>
      <c r="AYN598" s="42"/>
      <c r="AYO598" s="42"/>
      <c r="AYP598" s="42"/>
      <c r="AYQ598" s="42"/>
      <c r="AYR598" s="42"/>
      <c r="AYS598" s="42"/>
      <c r="AYT598" s="42"/>
      <c r="AYU598" s="42"/>
      <c r="AYV598" s="42"/>
      <c r="AYW598" s="42"/>
      <c r="AYX598" s="42"/>
      <c r="AYY598" s="42"/>
      <c r="AYZ598" s="42"/>
      <c r="AZA598" s="42"/>
      <c r="AZB598" s="42"/>
      <c r="AZC598" s="42"/>
      <c r="AZD598" s="42"/>
      <c r="AZE598" s="42"/>
      <c r="AZF598" s="42"/>
      <c r="AZG598" s="42"/>
      <c r="AZH598" s="42"/>
      <c r="AZI598" s="42"/>
      <c r="AZJ598" s="42"/>
      <c r="AZK598" s="42"/>
      <c r="AZL598" s="42"/>
      <c r="AZM598" s="42"/>
      <c r="AZN598" s="42"/>
      <c r="AZO598" s="42"/>
      <c r="AZP598" s="42"/>
      <c r="AZQ598" s="42"/>
      <c r="AZR598" s="42"/>
      <c r="AZS598" s="42"/>
      <c r="AZT598" s="42"/>
      <c r="AZU598" s="42"/>
      <c r="AZV598" s="42"/>
      <c r="AZW598" s="42"/>
      <c r="AZX598" s="42"/>
      <c r="AZY598" s="42"/>
      <c r="AZZ598" s="42"/>
      <c r="BAA598" s="42"/>
      <c r="BAB598" s="42"/>
      <c r="BAC598" s="42"/>
      <c r="BAD598" s="42"/>
      <c r="BAE598" s="42"/>
      <c r="BAF598" s="42"/>
      <c r="BAG598" s="42"/>
      <c r="BAH598" s="42"/>
      <c r="BAI598" s="42"/>
      <c r="BAJ598" s="42"/>
      <c r="BAK598" s="42"/>
      <c r="BAL598" s="42"/>
    </row>
    <row r="599" spans="1:1390" s="223" customFormat="1" x14ac:dyDescent="0.2">
      <c r="A599" s="139">
        <f t="shared" si="60"/>
        <v>554</v>
      </c>
      <c r="B599" s="42" t="s">
        <v>590</v>
      </c>
      <c r="C599" s="139">
        <v>932</v>
      </c>
      <c r="D599" s="139" t="s">
        <v>159</v>
      </c>
      <c r="E599" s="121">
        <v>739.8</v>
      </c>
      <c r="F599" s="121">
        <v>249</v>
      </c>
      <c r="G599" s="121">
        <v>249</v>
      </c>
      <c r="H599" s="121">
        <v>249</v>
      </c>
      <c r="I599" s="121">
        <v>249</v>
      </c>
      <c r="J599" s="121">
        <v>249</v>
      </c>
      <c r="K599" s="121">
        <v>249</v>
      </c>
      <c r="L599" s="121">
        <v>253.33</v>
      </c>
      <c r="M599" s="121">
        <v>253.33</v>
      </c>
      <c r="N599" s="121">
        <v>299</v>
      </c>
      <c r="O599" s="121">
        <v>317.26</v>
      </c>
      <c r="P599" s="121">
        <v>317.26</v>
      </c>
      <c r="Q599" s="45">
        <f t="shared" si="59"/>
        <v>3673.9800000000005</v>
      </c>
      <c r="R599" s="45"/>
      <c r="T599" s="254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  <c r="FO599" s="42"/>
      <c r="FP599" s="42"/>
      <c r="FQ599" s="42"/>
      <c r="FR599" s="42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  <c r="GJ599" s="42"/>
      <c r="GK599" s="42"/>
      <c r="GL599" s="42"/>
      <c r="GM599" s="42"/>
      <c r="GN599" s="42"/>
      <c r="GO599" s="42"/>
      <c r="GP599" s="42"/>
      <c r="GQ599" s="42"/>
      <c r="GR599" s="42"/>
      <c r="GS599" s="42"/>
      <c r="GT599" s="42"/>
      <c r="GU599" s="42"/>
      <c r="GV599" s="42"/>
      <c r="GW599" s="42"/>
      <c r="GX599" s="42"/>
      <c r="GY599" s="42"/>
      <c r="GZ599" s="42"/>
      <c r="HA599" s="42"/>
      <c r="HB599" s="42"/>
      <c r="HC599" s="42"/>
      <c r="HD599" s="42"/>
      <c r="HE599" s="42"/>
      <c r="HF599" s="42"/>
      <c r="HG599" s="42"/>
      <c r="HH599" s="42"/>
      <c r="HI599" s="42"/>
      <c r="HJ599" s="42"/>
      <c r="HK599" s="42"/>
      <c r="HL599" s="42"/>
      <c r="HM599" s="42"/>
      <c r="HN599" s="42"/>
      <c r="HO599" s="42"/>
      <c r="HP599" s="42"/>
      <c r="HQ599" s="42"/>
      <c r="HR599" s="42"/>
      <c r="HS599" s="42"/>
      <c r="HT599" s="42"/>
      <c r="HU599" s="42"/>
      <c r="HV599" s="42"/>
      <c r="HW599" s="42"/>
      <c r="HX599" s="42"/>
      <c r="HY599" s="42"/>
      <c r="HZ599" s="42"/>
      <c r="IA599" s="42"/>
      <c r="IB599" s="42"/>
      <c r="IC599" s="42"/>
      <c r="ID599" s="42"/>
      <c r="IE599" s="42"/>
      <c r="IF599" s="42"/>
      <c r="IG599" s="42"/>
      <c r="IH599" s="42"/>
      <c r="II599" s="42"/>
      <c r="IJ599" s="42"/>
      <c r="IK599" s="42"/>
      <c r="IL599" s="42"/>
      <c r="IM599" s="42"/>
      <c r="IN599" s="42"/>
      <c r="IO599" s="42"/>
      <c r="IP599" s="42"/>
      <c r="IQ599" s="42"/>
      <c r="IR599" s="42"/>
      <c r="IS599" s="42"/>
      <c r="IT599" s="42"/>
      <c r="IU599" s="42"/>
      <c r="IV599" s="42"/>
      <c r="IW599" s="42"/>
      <c r="IX599" s="42"/>
      <c r="IY599" s="42"/>
      <c r="IZ599" s="42"/>
      <c r="JA599" s="42"/>
      <c r="JB599" s="42"/>
      <c r="JC599" s="42"/>
      <c r="JD599" s="42"/>
      <c r="JE599" s="42"/>
      <c r="JF599" s="42"/>
      <c r="JG599" s="42"/>
      <c r="JH599" s="42"/>
      <c r="JI599" s="42"/>
      <c r="JJ599" s="42"/>
      <c r="JK599" s="42"/>
      <c r="JL599" s="42"/>
      <c r="JM599" s="42"/>
      <c r="JN599" s="42"/>
      <c r="JO599" s="42"/>
      <c r="JP599" s="42"/>
      <c r="JQ599" s="42"/>
      <c r="JR599" s="42"/>
      <c r="JS599" s="42"/>
      <c r="JT599" s="42"/>
      <c r="JU599" s="42"/>
      <c r="JV599" s="42"/>
      <c r="JW599" s="42"/>
      <c r="JX599" s="42"/>
      <c r="JY599" s="42"/>
      <c r="JZ599" s="42"/>
      <c r="KA599" s="42"/>
      <c r="KB599" s="42"/>
      <c r="KC599" s="42"/>
      <c r="KD599" s="42"/>
      <c r="KE599" s="42"/>
      <c r="KF599" s="42"/>
      <c r="KG599" s="42"/>
      <c r="KH599" s="42"/>
      <c r="KI599" s="42"/>
      <c r="KJ599" s="42"/>
      <c r="KK599" s="42"/>
      <c r="KL599" s="42"/>
      <c r="KM599" s="42"/>
      <c r="KN599" s="42"/>
      <c r="KO599" s="42"/>
      <c r="KP599" s="42"/>
      <c r="KQ599" s="42"/>
      <c r="KR599" s="42"/>
      <c r="KS599" s="42"/>
      <c r="KT599" s="42"/>
      <c r="KU599" s="42"/>
      <c r="KV599" s="42"/>
      <c r="KW599" s="42"/>
      <c r="KX599" s="42"/>
      <c r="KY599" s="42"/>
      <c r="KZ599" s="42"/>
      <c r="LA599" s="42"/>
      <c r="LB599" s="42"/>
      <c r="LC599" s="42"/>
      <c r="LD599" s="42"/>
      <c r="LE599" s="42"/>
      <c r="LF599" s="42"/>
      <c r="LG599" s="42"/>
      <c r="LH599" s="42"/>
      <c r="LI599" s="42"/>
      <c r="LJ599" s="42"/>
      <c r="LK599" s="42"/>
      <c r="LL599" s="42"/>
      <c r="LM599" s="42"/>
      <c r="LN599" s="42"/>
      <c r="LO599" s="42"/>
      <c r="LP599" s="42"/>
      <c r="LQ599" s="42"/>
      <c r="LR599" s="42"/>
      <c r="LS599" s="42"/>
      <c r="LT599" s="42"/>
      <c r="LU599" s="42"/>
      <c r="LV599" s="42"/>
      <c r="LW599" s="42"/>
      <c r="LX599" s="42"/>
      <c r="LY599" s="42"/>
      <c r="LZ599" s="42"/>
      <c r="MA599" s="42"/>
      <c r="MB599" s="42"/>
      <c r="MC599" s="42"/>
      <c r="MD599" s="42"/>
      <c r="ME599" s="42"/>
      <c r="MF599" s="42"/>
      <c r="MG599" s="42"/>
      <c r="MH599" s="42"/>
      <c r="MI599" s="42"/>
      <c r="MJ599" s="42"/>
      <c r="MK599" s="42"/>
      <c r="ML599" s="42"/>
      <c r="MM599" s="42"/>
      <c r="MN599" s="42"/>
      <c r="MO599" s="42"/>
      <c r="MP599" s="42"/>
      <c r="MQ599" s="42"/>
      <c r="MR599" s="42"/>
      <c r="MS599" s="42"/>
      <c r="MT599" s="42"/>
      <c r="MU599" s="42"/>
      <c r="MV599" s="42"/>
      <c r="MW599" s="42"/>
      <c r="MX599" s="42"/>
      <c r="MY599" s="42"/>
      <c r="MZ599" s="42"/>
      <c r="NA599" s="42"/>
      <c r="NB599" s="42"/>
      <c r="NC599" s="42"/>
      <c r="ND599" s="42"/>
      <c r="NE599" s="42"/>
      <c r="NF599" s="42"/>
      <c r="NG599" s="42"/>
      <c r="NH599" s="42"/>
      <c r="NI599" s="42"/>
      <c r="NJ599" s="42"/>
      <c r="NK599" s="42"/>
      <c r="NL599" s="42"/>
      <c r="NM599" s="42"/>
      <c r="NN599" s="42"/>
      <c r="NO599" s="42"/>
      <c r="NP599" s="42"/>
      <c r="NQ599" s="42"/>
      <c r="NR599" s="42"/>
      <c r="NS599" s="42"/>
      <c r="NT599" s="42"/>
      <c r="NU599" s="42"/>
      <c r="NV599" s="42"/>
      <c r="NW599" s="42"/>
      <c r="NX599" s="42"/>
      <c r="NY599" s="42"/>
      <c r="NZ599" s="42"/>
      <c r="OA599" s="42"/>
      <c r="OB599" s="42"/>
      <c r="OC599" s="42"/>
      <c r="OD599" s="42"/>
      <c r="OE599" s="42"/>
      <c r="OF599" s="42"/>
      <c r="OG599" s="42"/>
      <c r="OH599" s="42"/>
      <c r="OI599" s="42"/>
      <c r="OJ599" s="42"/>
      <c r="OK599" s="42"/>
      <c r="OL599" s="42"/>
      <c r="OM599" s="42"/>
      <c r="ON599" s="42"/>
      <c r="OO599" s="42"/>
      <c r="OP599" s="42"/>
      <c r="OQ599" s="42"/>
      <c r="OR599" s="42"/>
      <c r="OS599" s="42"/>
      <c r="OT599" s="42"/>
      <c r="OU599" s="42"/>
      <c r="OV599" s="42"/>
      <c r="OW599" s="42"/>
      <c r="OX599" s="42"/>
      <c r="OY599" s="42"/>
      <c r="OZ599" s="42"/>
      <c r="PA599" s="42"/>
      <c r="PB599" s="42"/>
      <c r="PC599" s="42"/>
      <c r="PD599" s="42"/>
      <c r="PE599" s="42"/>
      <c r="PF599" s="42"/>
      <c r="PG599" s="42"/>
      <c r="PH599" s="42"/>
      <c r="PI599" s="42"/>
      <c r="PJ599" s="42"/>
      <c r="PK599" s="42"/>
      <c r="PL599" s="42"/>
      <c r="PM599" s="42"/>
      <c r="PN599" s="42"/>
      <c r="PO599" s="42"/>
      <c r="PP599" s="42"/>
      <c r="PQ599" s="42"/>
      <c r="PR599" s="42"/>
      <c r="PS599" s="42"/>
      <c r="PT599" s="42"/>
      <c r="PU599" s="42"/>
      <c r="PV599" s="42"/>
      <c r="PW599" s="42"/>
      <c r="PX599" s="42"/>
      <c r="PY599" s="42"/>
      <c r="PZ599" s="42"/>
      <c r="QA599" s="42"/>
      <c r="QB599" s="42"/>
      <c r="QC599" s="42"/>
      <c r="QD599" s="42"/>
      <c r="QE599" s="42"/>
      <c r="QF599" s="42"/>
      <c r="QG599" s="42"/>
      <c r="QH599" s="42"/>
      <c r="QI599" s="42"/>
      <c r="QJ599" s="42"/>
      <c r="QK599" s="42"/>
      <c r="QL599" s="42"/>
      <c r="QM599" s="42"/>
      <c r="QN599" s="42"/>
      <c r="QO599" s="42"/>
      <c r="QP599" s="42"/>
      <c r="QQ599" s="42"/>
      <c r="QR599" s="42"/>
      <c r="QS599" s="42"/>
      <c r="QT599" s="42"/>
      <c r="QU599" s="42"/>
      <c r="QV599" s="42"/>
      <c r="QW599" s="42"/>
      <c r="QX599" s="42"/>
      <c r="QY599" s="42"/>
      <c r="QZ599" s="42"/>
      <c r="RA599" s="42"/>
      <c r="RB599" s="42"/>
      <c r="RC599" s="42"/>
      <c r="RD599" s="42"/>
      <c r="RE599" s="42"/>
      <c r="RF599" s="42"/>
      <c r="RG599" s="42"/>
      <c r="RH599" s="42"/>
      <c r="RI599" s="42"/>
      <c r="RJ599" s="42"/>
      <c r="RK599" s="42"/>
      <c r="RL599" s="42"/>
      <c r="RM599" s="42"/>
      <c r="RN599" s="42"/>
      <c r="RO599" s="42"/>
      <c r="RP599" s="42"/>
      <c r="RQ599" s="42"/>
      <c r="RR599" s="42"/>
      <c r="RS599" s="42"/>
      <c r="RT599" s="42"/>
      <c r="RU599" s="42"/>
      <c r="RV599" s="42"/>
      <c r="RW599" s="42"/>
      <c r="RX599" s="42"/>
      <c r="RY599" s="42"/>
      <c r="RZ599" s="42"/>
      <c r="SA599" s="42"/>
      <c r="SB599" s="42"/>
      <c r="SC599" s="42"/>
      <c r="SD599" s="42"/>
      <c r="SE599" s="42"/>
      <c r="SF599" s="42"/>
      <c r="SG599" s="42"/>
      <c r="SH599" s="42"/>
      <c r="SI599" s="42"/>
      <c r="SJ599" s="42"/>
      <c r="SK599" s="42"/>
      <c r="SL599" s="42"/>
      <c r="SM599" s="42"/>
      <c r="SN599" s="42"/>
      <c r="SO599" s="42"/>
      <c r="SP599" s="42"/>
      <c r="SQ599" s="42"/>
      <c r="SR599" s="42"/>
      <c r="SS599" s="42"/>
      <c r="ST599" s="42"/>
      <c r="SU599" s="42"/>
      <c r="SV599" s="42"/>
      <c r="SW599" s="42"/>
      <c r="SX599" s="42"/>
      <c r="SY599" s="42"/>
      <c r="SZ599" s="42"/>
      <c r="TA599" s="42"/>
      <c r="TB599" s="42"/>
      <c r="TC599" s="42"/>
      <c r="TD599" s="42"/>
      <c r="TE599" s="42"/>
      <c r="TF599" s="42"/>
      <c r="TG599" s="42"/>
      <c r="TH599" s="42"/>
      <c r="TI599" s="42"/>
      <c r="TJ599" s="42"/>
      <c r="TK599" s="42"/>
      <c r="TL599" s="42"/>
      <c r="TM599" s="42"/>
      <c r="TN599" s="42"/>
      <c r="TO599" s="42"/>
      <c r="TP599" s="42"/>
      <c r="TQ599" s="42"/>
      <c r="TR599" s="42"/>
      <c r="TS599" s="42"/>
      <c r="TT599" s="42"/>
      <c r="TU599" s="42"/>
      <c r="TV599" s="42"/>
      <c r="TW599" s="42"/>
      <c r="TX599" s="42"/>
      <c r="TY599" s="42"/>
      <c r="TZ599" s="42"/>
      <c r="UA599" s="42"/>
      <c r="UB599" s="42"/>
      <c r="UC599" s="42"/>
      <c r="UD599" s="42"/>
      <c r="UE599" s="42"/>
      <c r="UF599" s="42"/>
      <c r="UG599" s="42"/>
      <c r="UH599" s="42"/>
      <c r="UI599" s="42"/>
      <c r="UJ599" s="42"/>
      <c r="UK599" s="42"/>
      <c r="UL599" s="42"/>
      <c r="UM599" s="42"/>
      <c r="UN599" s="42"/>
      <c r="UO599" s="42"/>
      <c r="UP599" s="42"/>
      <c r="UQ599" s="42"/>
      <c r="UR599" s="42"/>
      <c r="US599" s="42"/>
      <c r="UT599" s="42"/>
      <c r="UU599" s="42"/>
      <c r="UV599" s="42"/>
      <c r="UW599" s="42"/>
      <c r="UX599" s="42"/>
      <c r="UY599" s="42"/>
      <c r="UZ599" s="42"/>
      <c r="VA599" s="42"/>
      <c r="VB599" s="42"/>
      <c r="VC599" s="42"/>
      <c r="VD599" s="42"/>
      <c r="VE599" s="42"/>
      <c r="VF599" s="42"/>
      <c r="VG599" s="42"/>
      <c r="VH599" s="42"/>
      <c r="VI599" s="42"/>
      <c r="VJ599" s="42"/>
      <c r="VK599" s="42"/>
      <c r="VL599" s="42"/>
      <c r="VM599" s="42"/>
      <c r="VN599" s="42"/>
      <c r="VO599" s="42"/>
      <c r="VP599" s="42"/>
      <c r="VQ599" s="42"/>
      <c r="VR599" s="42"/>
      <c r="VS599" s="42"/>
      <c r="VT599" s="42"/>
      <c r="VU599" s="42"/>
      <c r="VV599" s="42"/>
      <c r="VW599" s="42"/>
      <c r="VX599" s="42"/>
      <c r="VY599" s="42"/>
      <c r="VZ599" s="42"/>
      <c r="WA599" s="42"/>
      <c r="WB599" s="42"/>
      <c r="WC599" s="42"/>
      <c r="WD599" s="42"/>
      <c r="WE599" s="42"/>
      <c r="WF599" s="42"/>
      <c r="WG599" s="42"/>
      <c r="WH599" s="42"/>
      <c r="WI599" s="42"/>
      <c r="WJ599" s="42"/>
      <c r="WK599" s="42"/>
      <c r="WL599" s="42"/>
      <c r="WM599" s="42"/>
      <c r="WN599" s="42"/>
      <c r="WO599" s="42"/>
      <c r="WP599" s="42"/>
      <c r="WQ599" s="42"/>
      <c r="WR599" s="42"/>
      <c r="WS599" s="42"/>
      <c r="WT599" s="42"/>
      <c r="WU599" s="42"/>
      <c r="WV599" s="42"/>
      <c r="WW599" s="42"/>
      <c r="WX599" s="42"/>
      <c r="WY599" s="42"/>
      <c r="WZ599" s="42"/>
      <c r="XA599" s="42"/>
      <c r="XB599" s="42"/>
      <c r="XC599" s="42"/>
      <c r="XD599" s="42"/>
      <c r="XE599" s="42"/>
      <c r="XF599" s="42"/>
      <c r="XG599" s="42"/>
      <c r="XH599" s="42"/>
      <c r="XI599" s="42"/>
      <c r="XJ599" s="42"/>
      <c r="XK599" s="42"/>
      <c r="XL599" s="42"/>
      <c r="XM599" s="42"/>
      <c r="XN599" s="42"/>
      <c r="XO599" s="42"/>
      <c r="XP599" s="42"/>
      <c r="XQ599" s="42"/>
      <c r="XR599" s="42"/>
      <c r="XS599" s="42"/>
      <c r="XT599" s="42"/>
      <c r="XU599" s="42"/>
      <c r="XV599" s="42"/>
      <c r="XW599" s="42"/>
      <c r="XX599" s="42"/>
      <c r="XY599" s="42"/>
      <c r="XZ599" s="42"/>
      <c r="YA599" s="42"/>
      <c r="YB599" s="42"/>
      <c r="YC599" s="42"/>
      <c r="YD599" s="42"/>
      <c r="YE599" s="42"/>
      <c r="YF599" s="42"/>
      <c r="YG599" s="42"/>
      <c r="YH599" s="42"/>
      <c r="YI599" s="42"/>
      <c r="YJ599" s="42"/>
      <c r="YK599" s="42"/>
      <c r="YL599" s="42"/>
      <c r="YM599" s="42"/>
      <c r="YN599" s="42"/>
      <c r="YO599" s="42"/>
      <c r="YP599" s="42"/>
      <c r="YQ599" s="42"/>
      <c r="YR599" s="42"/>
      <c r="YS599" s="42"/>
      <c r="YT599" s="42"/>
      <c r="YU599" s="42"/>
      <c r="YV599" s="42"/>
      <c r="YW599" s="42"/>
      <c r="YX599" s="42"/>
      <c r="YY599" s="42"/>
      <c r="YZ599" s="42"/>
      <c r="ZA599" s="42"/>
      <c r="ZB599" s="42"/>
      <c r="ZC599" s="42"/>
      <c r="ZD599" s="42"/>
      <c r="ZE599" s="42"/>
      <c r="ZF599" s="42"/>
      <c r="ZG599" s="42"/>
      <c r="ZH599" s="42"/>
      <c r="ZI599" s="42"/>
      <c r="ZJ599" s="42"/>
      <c r="ZK599" s="42"/>
      <c r="ZL599" s="42"/>
      <c r="ZM599" s="42"/>
      <c r="ZN599" s="42"/>
      <c r="ZO599" s="42"/>
      <c r="ZP599" s="42"/>
      <c r="ZQ599" s="42"/>
      <c r="ZR599" s="42"/>
      <c r="ZS599" s="42"/>
      <c r="ZT599" s="42"/>
      <c r="ZU599" s="42"/>
      <c r="ZV599" s="42"/>
      <c r="ZW599" s="42"/>
      <c r="ZX599" s="42"/>
      <c r="ZY599" s="42"/>
      <c r="ZZ599" s="42"/>
      <c r="AAA599" s="42"/>
      <c r="AAB599" s="42"/>
      <c r="AAC599" s="42"/>
      <c r="AAD599" s="42"/>
      <c r="AAE599" s="42"/>
      <c r="AAF599" s="42"/>
      <c r="AAG599" s="42"/>
      <c r="AAH599" s="42"/>
      <c r="AAI599" s="42"/>
      <c r="AAJ599" s="42"/>
      <c r="AAK599" s="42"/>
      <c r="AAL599" s="42"/>
      <c r="AAM599" s="42"/>
      <c r="AAN599" s="42"/>
      <c r="AAO599" s="42"/>
      <c r="AAP599" s="42"/>
      <c r="AAQ599" s="42"/>
      <c r="AAR599" s="42"/>
      <c r="AAS599" s="42"/>
      <c r="AAT599" s="42"/>
      <c r="AAU599" s="42"/>
      <c r="AAV599" s="42"/>
      <c r="AAW599" s="42"/>
      <c r="AAX599" s="42"/>
      <c r="AAY599" s="42"/>
      <c r="AAZ599" s="42"/>
      <c r="ABA599" s="42"/>
      <c r="ABB599" s="42"/>
      <c r="ABC599" s="42"/>
      <c r="ABD599" s="42"/>
      <c r="ABE599" s="42"/>
      <c r="ABF599" s="42"/>
      <c r="ABG599" s="42"/>
      <c r="ABH599" s="42"/>
      <c r="ABI599" s="42"/>
      <c r="ABJ599" s="42"/>
      <c r="ABK599" s="42"/>
      <c r="ABL599" s="42"/>
      <c r="ABM599" s="42"/>
      <c r="ABN599" s="42"/>
      <c r="ABO599" s="42"/>
      <c r="ABP599" s="42"/>
      <c r="ABQ599" s="42"/>
      <c r="ABR599" s="42"/>
      <c r="ABS599" s="42"/>
      <c r="ABT599" s="42"/>
      <c r="ABU599" s="42"/>
      <c r="ABV599" s="42"/>
      <c r="ABW599" s="42"/>
      <c r="ABX599" s="42"/>
      <c r="ABY599" s="42"/>
      <c r="ABZ599" s="42"/>
      <c r="ACA599" s="42"/>
      <c r="ACB599" s="42"/>
      <c r="ACC599" s="42"/>
      <c r="ACD599" s="42"/>
      <c r="ACE599" s="42"/>
      <c r="ACF599" s="42"/>
      <c r="ACG599" s="42"/>
      <c r="ACH599" s="42"/>
      <c r="ACI599" s="42"/>
      <c r="ACJ599" s="42"/>
      <c r="ACK599" s="42"/>
      <c r="ACL599" s="42"/>
      <c r="ACM599" s="42"/>
      <c r="ACN599" s="42"/>
      <c r="ACO599" s="42"/>
      <c r="ACP599" s="42"/>
      <c r="ACQ599" s="42"/>
      <c r="ACR599" s="42"/>
      <c r="ACS599" s="42"/>
      <c r="ACT599" s="42"/>
      <c r="ACU599" s="42"/>
      <c r="ACV599" s="42"/>
      <c r="ACW599" s="42"/>
      <c r="ACX599" s="42"/>
      <c r="ACY599" s="42"/>
      <c r="ACZ599" s="42"/>
      <c r="ADA599" s="42"/>
      <c r="ADB599" s="42"/>
      <c r="ADC599" s="42"/>
      <c r="ADD599" s="42"/>
      <c r="ADE599" s="42"/>
      <c r="ADF599" s="42"/>
      <c r="ADG599" s="42"/>
      <c r="ADH599" s="42"/>
      <c r="ADI599" s="42"/>
      <c r="ADJ599" s="42"/>
      <c r="ADK599" s="42"/>
      <c r="ADL599" s="42"/>
      <c r="ADM599" s="42"/>
      <c r="ADN599" s="42"/>
      <c r="ADO599" s="42"/>
      <c r="ADP599" s="42"/>
      <c r="ADQ599" s="42"/>
      <c r="ADR599" s="42"/>
      <c r="ADS599" s="42"/>
      <c r="ADT599" s="42"/>
      <c r="ADU599" s="42"/>
      <c r="ADV599" s="42"/>
      <c r="ADW599" s="42"/>
      <c r="ADX599" s="42"/>
      <c r="ADY599" s="42"/>
      <c r="ADZ599" s="42"/>
      <c r="AEA599" s="42"/>
      <c r="AEB599" s="42"/>
      <c r="AEC599" s="42"/>
      <c r="AED599" s="42"/>
      <c r="AEE599" s="42"/>
      <c r="AEF599" s="42"/>
      <c r="AEG599" s="42"/>
      <c r="AEH599" s="42"/>
      <c r="AEI599" s="42"/>
      <c r="AEJ599" s="42"/>
      <c r="AEK599" s="42"/>
      <c r="AEL599" s="42"/>
      <c r="AEM599" s="42"/>
      <c r="AEN599" s="42"/>
      <c r="AEO599" s="42"/>
      <c r="AEP599" s="42"/>
      <c r="AEQ599" s="42"/>
      <c r="AER599" s="42"/>
      <c r="AES599" s="42"/>
      <c r="AET599" s="42"/>
      <c r="AEU599" s="42"/>
      <c r="AEV599" s="42"/>
      <c r="AEW599" s="42"/>
      <c r="AEX599" s="42"/>
      <c r="AEY599" s="42"/>
      <c r="AEZ599" s="42"/>
      <c r="AFA599" s="42"/>
      <c r="AFB599" s="42"/>
      <c r="AFC599" s="42"/>
      <c r="AFD599" s="42"/>
      <c r="AFE599" s="42"/>
      <c r="AFF599" s="42"/>
      <c r="AFG599" s="42"/>
      <c r="AFH599" s="42"/>
      <c r="AFI599" s="42"/>
      <c r="AFJ599" s="42"/>
      <c r="AFK599" s="42"/>
      <c r="AFL599" s="42"/>
      <c r="AFM599" s="42"/>
      <c r="AFN599" s="42"/>
      <c r="AFO599" s="42"/>
      <c r="AFP599" s="42"/>
      <c r="AFQ599" s="42"/>
      <c r="AFR599" s="42"/>
      <c r="AFS599" s="42"/>
      <c r="AFT599" s="42"/>
      <c r="AFU599" s="42"/>
      <c r="AFV599" s="42"/>
      <c r="AFW599" s="42"/>
      <c r="AFX599" s="42"/>
      <c r="AFY599" s="42"/>
      <c r="AFZ599" s="42"/>
      <c r="AGA599" s="42"/>
      <c r="AGB599" s="42"/>
      <c r="AGC599" s="42"/>
      <c r="AGD599" s="42"/>
      <c r="AGE599" s="42"/>
      <c r="AGF599" s="42"/>
      <c r="AGG599" s="42"/>
      <c r="AGH599" s="42"/>
      <c r="AGI599" s="42"/>
      <c r="AGJ599" s="42"/>
      <c r="AGK599" s="42"/>
      <c r="AGL599" s="42"/>
      <c r="AGM599" s="42"/>
      <c r="AGN599" s="42"/>
      <c r="AGO599" s="42"/>
      <c r="AGP599" s="42"/>
      <c r="AGQ599" s="42"/>
      <c r="AGR599" s="42"/>
      <c r="AGS599" s="42"/>
      <c r="AGT599" s="42"/>
      <c r="AGU599" s="42"/>
      <c r="AGV599" s="42"/>
      <c r="AGW599" s="42"/>
      <c r="AGX599" s="42"/>
      <c r="AGY599" s="42"/>
      <c r="AGZ599" s="42"/>
      <c r="AHA599" s="42"/>
      <c r="AHB599" s="42"/>
      <c r="AHC599" s="42"/>
      <c r="AHD599" s="42"/>
      <c r="AHE599" s="42"/>
      <c r="AHF599" s="42"/>
      <c r="AHG599" s="42"/>
      <c r="AHH599" s="42"/>
      <c r="AHI599" s="42"/>
      <c r="AHJ599" s="42"/>
      <c r="AHK599" s="42"/>
      <c r="AHL599" s="42"/>
      <c r="AHM599" s="42"/>
      <c r="AHN599" s="42"/>
      <c r="AHO599" s="42"/>
      <c r="AHP599" s="42"/>
      <c r="AHQ599" s="42"/>
      <c r="AHR599" s="42"/>
      <c r="AHS599" s="42"/>
      <c r="AHT599" s="42"/>
      <c r="AHU599" s="42"/>
      <c r="AHV599" s="42"/>
      <c r="AHW599" s="42"/>
      <c r="AHX599" s="42"/>
      <c r="AHY599" s="42"/>
      <c r="AHZ599" s="42"/>
      <c r="AIA599" s="42"/>
      <c r="AIB599" s="42"/>
      <c r="AIC599" s="42"/>
      <c r="AID599" s="42"/>
      <c r="AIE599" s="42"/>
      <c r="AIF599" s="42"/>
      <c r="AIG599" s="42"/>
      <c r="AIH599" s="42"/>
      <c r="AII599" s="42"/>
      <c r="AIJ599" s="42"/>
      <c r="AIK599" s="42"/>
      <c r="AIL599" s="42"/>
      <c r="AIM599" s="42"/>
      <c r="AIN599" s="42"/>
      <c r="AIO599" s="42"/>
      <c r="AIP599" s="42"/>
      <c r="AIQ599" s="42"/>
      <c r="AIR599" s="42"/>
      <c r="AIS599" s="42"/>
      <c r="AIT599" s="42"/>
      <c r="AIU599" s="42"/>
      <c r="AIV599" s="42"/>
      <c r="AIW599" s="42"/>
      <c r="AIX599" s="42"/>
      <c r="AIY599" s="42"/>
      <c r="AIZ599" s="42"/>
      <c r="AJA599" s="42"/>
      <c r="AJB599" s="42"/>
      <c r="AJC599" s="42"/>
      <c r="AJD599" s="42"/>
      <c r="AJE599" s="42"/>
      <c r="AJF599" s="42"/>
      <c r="AJG599" s="42"/>
      <c r="AJH599" s="42"/>
      <c r="AJI599" s="42"/>
      <c r="AJJ599" s="42"/>
      <c r="AJK599" s="42"/>
      <c r="AJL599" s="42"/>
      <c r="AJM599" s="42"/>
      <c r="AJN599" s="42"/>
      <c r="AJO599" s="42"/>
      <c r="AJP599" s="42"/>
      <c r="AJQ599" s="42"/>
      <c r="AJR599" s="42"/>
      <c r="AJS599" s="42"/>
      <c r="AJT599" s="42"/>
      <c r="AJU599" s="42"/>
      <c r="AJV599" s="42"/>
      <c r="AJW599" s="42"/>
      <c r="AJX599" s="42"/>
      <c r="AJY599" s="42"/>
      <c r="AJZ599" s="42"/>
      <c r="AKA599" s="42"/>
      <c r="AKB599" s="42"/>
      <c r="AKC599" s="42"/>
      <c r="AKD599" s="42"/>
      <c r="AKE599" s="42"/>
      <c r="AKF599" s="42"/>
      <c r="AKG599" s="42"/>
      <c r="AKH599" s="42"/>
      <c r="AKI599" s="42"/>
      <c r="AKJ599" s="42"/>
      <c r="AKK599" s="42"/>
      <c r="AKL599" s="42"/>
      <c r="AKM599" s="42"/>
      <c r="AKN599" s="42"/>
      <c r="AKO599" s="42"/>
      <c r="AKP599" s="42"/>
      <c r="AKQ599" s="42"/>
      <c r="AKR599" s="42"/>
      <c r="AKS599" s="42"/>
      <c r="AKT599" s="42"/>
      <c r="AKU599" s="42"/>
      <c r="AKV599" s="42"/>
      <c r="AKW599" s="42"/>
      <c r="AKX599" s="42"/>
      <c r="AKY599" s="42"/>
      <c r="AKZ599" s="42"/>
      <c r="ALA599" s="42"/>
      <c r="ALB599" s="42"/>
      <c r="ALC599" s="42"/>
      <c r="ALD599" s="42"/>
      <c r="ALE599" s="42"/>
      <c r="ALF599" s="42"/>
      <c r="ALG599" s="42"/>
      <c r="ALH599" s="42"/>
      <c r="ALI599" s="42"/>
      <c r="ALJ599" s="42"/>
      <c r="ALK599" s="42"/>
      <c r="ALL599" s="42"/>
      <c r="ALM599" s="42"/>
      <c r="ALN599" s="42"/>
      <c r="ALO599" s="42"/>
      <c r="ALP599" s="42"/>
      <c r="ALQ599" s="42"/>
      <c r="ALR599" s="42"/>
      <c r="ALS599" s="42"/>
      <c r="ALT599" s="42"/>
      <c r="ALU599" s="42"/>
      <c r="ALV599" s="42"/>
      <c r="ALW599" s="42"/>
      <c r="ALX599" s="42"/>
      <c r="ALY599" s="42"/>
      <c r="ALZ599" s="42"/>
      <c r="AMA599" s="42"/>
      <c r="AMB599" s="42"/>
      <c r="AMC599" s="42"/>
      <c r="AMD599" s="42"/>
      <c r="AME599" s="42"/>
      <c r="AMF599" s="42"/>
      <c r="AMG599" s="42"/>
      <c r="AMH599" s="42"/>
      <c r="AMI599" s="42"/>
      <c r="AMJ599" s="42"/>
      <c r="AMK599" s="42"/>
      <c r="AML599" s="42"/>
      <c r="AMM599" s="42"/>
      <c r="AMN599" s="42"/>
      <c r="AMO599" s="42"/>
      <c r="AMP599" s="42"/>
      <c r="AMQ599" s="42"/>
      <c r="AMR599" s="42"/>
      <c r="AMS599" s="42"/>
      <c r="AMT599" s="42"/>
      <c r="AMU599" s="42"/>
      <c r="AMV599" s="42"/>
      <c r="AMW599" s="42"/>
      <c r="AMX599" s="42"/>
      <c r="AMY599" s="42"/>
      <c r="AMZ599" s="42"/>
      <c r="ANA599" s="42"/>
      <c r="ANB599" s="42"/>
      <c r="ANC599" s="42"/>
      <c r="AND599" s="42"/>
      <c r="ANE599" s="42"/>
      <c r="ANF599" s="42"/>
      <c r="ANG599" s="42"/>
      <c r="ANH599" s="42"/>
      <c r="ANI599" s="42"/>
      <c r="ANJ599" s="42"/>
      <c r="ANK599" s="42"/>
      <c r="ANL599" s="42"/>
      <c r="ANM599" s="42"/>
      <c r="ANN599" s="42"/>
      <c r="ANO599" s="42"/>
      <c r="ANP599" s="42"/>
      <c r="ANQ599" s="42"/>
      <c r="ANR599" s="42"/>
      <c r="ANS599" s="42"/>
      <c r="ANT599" s="42"/>
      <c r="ANU599" s="42"/>
      <c r="ANV599" s="42"/>
      <c r="ANW599" s="42"/>
      <c r="ANX599" s="42"/>
      <c r="ANY599" s="42"/>
      <c r="ANZ599" s="42"/>
      <c r="AOA599" s="42"/>
      <c r="AOB599" s="42"/>
      <c r="AOC599" s="42"/>
      <c r="AOD599" s="42"/>
      <c r="AOE599" s="42"/>
      <c r="AOF599" s="42"/>
      <c r="AOG599" s="42"/>
      <c r="AOH599" s="42"/>
      <c r="AOI599" s="42"/>
      <c r="AOJ599" s="42"/>
      <c r="AOK599" s="42"/>
      <c r="AOL599" s="42"/>
      <c r="AOM599" s="42"/>
      <c r="AON599" s="42"/>
      <c r="AOO599" s="42"/>
      <c r="AOP599" s="42"/>
      <c r="AOQ599" s="42"/>
      <c r="AOR599" s="42"/>
      <c r="AOS599" s="42"/>
      <c r="AOT599" s="42"/>
      <c r="AOU599" s="42"/>
      <c r="AOV599" s="42"/>
      <c r="AOW599" s="42"/>
      <c r="AOX599" s="42"/>
      <c r="AOY599" s="42"/>
      <c r="AOZ599" s="42"/>
      <c r="APA599" s="42"/>
      <c r="APB599" s="42"/>
      <c r="APC599" s="42"/>
      <c r="APD599" s="42"/>
      <c r="APE599" s="42"/>
      <c r="APF599" s="42"/>
      <c r="APG599" s="42"/>
      <c r="APH599" s="42"/>
      <c r="API599" s="42"/>
      <c r="APJ599" s="42"/>
      <c r="APK599" s="42"/>
      <c r="APL599" s="42"/>
      <c r="APM599" s="42"/>
      <c r="APN599" s="42"/>
      <c r="APO599" s="42"/>
      <c r="APP599" s="42"/>
      <c r="APQ599" s="42"/>
      <c r="APR599" s="42"/>
      <c r="APS599" s="42"/>
      <c r="APT599" s="42"/>
      <c r="APU599" s="42"/>
      <c r="APV599" s="42"/>
      <c r="APW599" s="42"/>
      <c r="APX599" s="42"/>
      <c r="APY599" s="42"/>
      <c r="APZ599" s="42"/>
      <c r="AQA599" s="42"/>
      <c r="AQB599" s="42"/>
      <c r="AQC599" s="42"/>
      <c r="AQD599" s="42"/>
      <c r="AQE599" s="42"/>
      <c r="AQF599" s="42"/>
      <c r="AQG599" s="42"/>
      <c r="AQH599" s="42"/>
      <c r="AQI599" s="42"/>
      <c r="AQJ599" s="42"/>
      <c r="AQK599" s="42"/>
      <c r="AQL599" s="42"/>
      <c r="AQM599" s="42"/>
      <c r="AQN599" s="42"/>
      <c r="AQO599" s="42"/>
      <c r="AQP599" s="42"/>
      <c r="AQQ599" s="42"/>
      <c r="AQR599" s="42"/>
      <c r="AQS599" s="42"/>
      <c r="AQT599" s="42"/>
      <c r="AQU599" s="42"/>
      <c r="AQV599" s="42"/>
      <c r="AQW599" s="42"/>
      <c r="AQX599" s="42"/>
      <c r="AQY599" s="42"/>
      <c r="AQZ599" s="42"/>
      <c r="ARA599" s="42"/>
      <c r="ARB599" s="42"/>
      <c r="ARC599" s="42"/>
      <c r="ARD599" s="42"/>
      <c r="ARE599" s="42"/>
      <c r="ARF599" s="42"/>
      <c r="ARG599" s="42"/>
      <c r="ARH599" s="42"/>
      <c r="ARI599" s="42"/>
      <c r="ARJ599" s="42"/>
      <c r="ARK599" s="42"/>
      <c r="ARL599" s="42"/>
      <c r="ARM599" s="42"/>
      <c r="ARN599" s="42"/>
      <c r="ARO599" s="42"/>
      <c r="ARP599" s="42"/>
      <c r="ARQ599" s="42"/>
      <c r="ARR599" s="42"/>
      <c r="ARS599" s="42"/>
      <c r="ART599" s="42"/>
      <c r="ARU599" s="42"/>
      <c r="ARV599" s="42"/>
      <c r="ARW599" s="42"/>
      <c r="ARX599" s="42"/>
      <c r="ARY599" s="42"/>
      <c r="ARZ599" s="42"/>
      <c r="ASA599" s="42"/>
      <c r="ASB599" s="42"/>
      <c r="ASC599" s="42"/>
      <c r="ASD599" s="42"/>
      <c r="ASE599" s="42"/>
      <c r="ASF599" s="42"/>
      <c r="ASG599" s="42"/>
      <c r="ASH599" s="42"/>
      <c r="ASI599" s="42"/>
      <c r="ASJ599" s="42"/>
      <c r="ASK599" s="42"/>
      <c r="ASL599" s="42"/>
      <c r="ASM599" s="42"/>
      <c r="ASN599" s="42"/>
      <c r="ASO599" s="42"/>
      <c r="ASP599" s="42"/>
      <c r="ASQ599" s="42"/>
      <c r="ASR599" s="42"/>
      <c r="ASS599" s="42"/>
      <c r="AST599" s="42"/>
      <c r="ASU599" s="42"/>
      <c r="ASV599" s="42"/>
      <c r="ASW599" s="42"/>
      <c r="ASX599" s="42"/>
      <c r="ASY599" s="42"/>
      <c r="ASZ599" s="42"/>
      <c r="ATA599" s="42"/>
      <c r="ATB599" s="42"/>
      <c r="ATC599" s="42"/>
      <c r="ATD599" s="42"/>
      <c r="ATE599" s="42"/>
      <c r="ATF599" s="42"/>
      <c r="ATG599" s="42"/>
      <c r="ATH599" s="42"/>
      <c r="ATI599" s="42"/>
      <c r="ATJ599" s="42"/>
      <c r="ATK599" s="42"/>
      <c r="ATL599" s="42"/>
      <c r="ATM599" s="42"/>
      <c r="ATN599" s="42"/>
      <c r="ATO599" s="42"/>
      <c r="ATP599" s="42"/>
      <c r="ATQ599" s="42"/>
      <c r="ATR599" s="42"/>
      <c r="ATS599" s="42"/>
      <c r="ATT599" s="42"/>
      <c r="ATU599" s="42"/>
      <c r="ATV599" s="42"/>
      <c r="ATW599" s="42"/>
      <c r="ATX599" s="42"/>
      <c r="ATY599" s="42"/>
      <c r="ATZ599" s="42"/>
      <c r="AUA599" s="42"/>
      <c r="AUB599" s="42"/>
      <c r="AUC599" s="42"/>
      <c r="AUD599" s="42"/>
      <c r="AUE599" s="42"/>
      <c r="AUF599" s="42"/>
      <c r="AUG599" s="42"/>
      <c r="AUH599" s="42"/>
      <c r="AUI599" s="42"/>
      <c r="AUJ599" s="42"/>
      <c r="AUK599" s="42"/>
      <c r="AUL599" s="42"/>
      <c r="AUM599" s="42"/>
      <c r="AUN599" s="42"/>
      <c r="AUO599" s="42"/>
      <c r="AUP599" s="42"/>
      <c r="AUQ599" s="42"/>
      <c r="AUR599" s="42"/>
      <c r="AUS599" s="42"/>
      <c r="AUT599" s="42"/>
      <c r="AUU599" s="42"/>
      <c r="AUV599" s="42"/>
      <c r="AUW599" s="42"/>
      <c r="AUX599" s="42"/>
      <c r="AUY599" s="42"/>
      <c r="AUZ599" s="42"/>
      <c r="AVA599" s="42"/>
      <c r="AVB599" s="42"/>
      <c r="AVC599" s="42"/>
      <c r="AVD599" s="42"/>
      <c r="AVE599" s="42"/>
      <c r="AVF599" s="42"/>
      <c r="AVG599" s="42"/>
      <c r="AVH599" s="42"/>
      <c r="AVI599" s="42"/>
      <c r="AVJ599" s="42"/>
      <c r="AVK599" s="42"/>
      <c r="AVL599" s="42"/>
      <c r="AVM599" s="42"/>
      <c r="AVN599" s="42"/>
      <c r="AVO599" s="42"/>
      <c r="AVP599" s="42"/>
      <c r="AVQ599" s="42"/>
      <c r="AVR599" s="42"/>
      <c r="AVS599" s="42"/>
      <c r="AVT599" s="42"/>
      <c r="AVU599" s="42"/>
      <c r="AVV599" s="42"/>
      <c r="AVW599" s="42"/>
      <c r="AVX599" s="42"/>
      <c r="AVY599" s="42"/>
      <c r="AVZ599" s="42"/>
      <c r="AWA599" s="42"/>
      <c r="AWB599" s="42"/>
      <c r="AWC599" s="42"/>
      <c r="AWD599" s="42"/>
      <c r="AWE599" s="42"/>
      <c r="AWF599" s="42"/>
      <c r="AWG599" s="42"/>
      <c r="AWH599" s="42"/>
      <c r="AWI599" s="42"/>
      <c r="AWJ599" s="42"/>
      <c r="AWK599" s="42"/>
      <c r="AWL599" s="42"/>
      <c r="AWM599" s="42"/>
      <c r="AWN599" s="42"/>
      <c r="AWO599" s="42"/>
      <c r="AWP599" s="42"/>
      <c r="AWQ599" s="42"/>
      <c r="AWR599" s="42"/>
      <c r="AWS599" s="42"/>
      <c r="AWT599" s="42"/>
      <c r="AWU599" s="42"/>
      <c r="AWV599" s="42"/>
      <c r="AWW599" s="42"/>
      <c r="AWX599" s="42"/>
      <c r="AWY599" s="42"/>
      <c r="AWZ599" s="42"/>
      <c r="AXA599" s="42"/>
      <c r="AXB599" s="42"/>
      <c r="AXC599" s="42"/>
      <c r="AXD599" s="42"/>
      <c r="AXE599" s="42"/>
      <c r="AXF599" s="42"/>
      <c r="AXG599" s="42"/>
      <c r="AXH599" s="42"/>
      <c r="AXI599" s="42"/>
      <c r="AXJ599" s="42"/>
      <c r="AXK599" s="42"/>
      <c r="AXL599" s="42"/>
      <c r="AXM599" s="42"/>
      <c r="AXN599" s="42"/>
      <c r="AXO599" s="42"/>
      <c r="AXP599" s="42"/>
      <c r="AXQ599" s="42"/>
      <c r="AXR599" s="42"/>
      <c r="AXS599" s="42"/>
      <c r="AXT599" s="42"/>
      <c r="AXU599" s="42"/>
      <c r="AXV599" s="42"/>
      <c r="AXW599" s="42"/>
      <c r="AXX599" s="42"/>
      <c r="AXY599" s="42"/>
      <c r="AXZ599" s="42"/>
      <c r="AYA599" s="42"/>
      <c r="AYB599" s="42"/>
      <c r="AYC599" s="42"/>
      <c r="AYD599" s="42"/>
      <c r="AYE599" s="42"/>
      <c r="AYF599" s="42"/>
      <c r="AYG599" s="42"/>
      <c r="AYH599" s="42"/>
      <c r="AYI599" s="42"/>
      <c r="AYJ599" s="42"/>
      <c r="AYK599" s="42"/>
      <c r="AYL599" s="42"/>
      <c r="AYM599" s="42"/>
      <c r="AYN599" s="42"/>
      <c r="AYO599" s="42"/>
      <c r="AYP599" s="42"/>
      <c r="AYQ599" s="42"/>
      <c r="AYR599" s="42"/>
      <c r="AYS599" s="42"/>
      <c r="AYT599" s="42"/>
      <c r="AYU599" s="42"/>
      <c r="AYV599" s="42"/>
      <c r="AYW599" s="42"/>
      <c r="AYX599" s="42"/>
      <c r="AYY599" s="42"/>
      <c r="AYZ599" s="42"/>
      <c r="AZA599" s="42"/>
      <c r="AZB599" s="42"/>
      <c r="AZC599" s="42"/>
      <c r="AZD599" s="42"/>
      <c r="AZE599" s="42"/>
      <c r="AZF599" s="42"/>
      <c r="AZG599" s="42"/>
      <c r="AZH599" s="42"/>
      <c r="AZI599" s="42"/>
      <c r="AZJ599" s="42"/>
      <c r="AZK599" s="42"/>
      <c r="AZL599" s="42"/>
      <c r="AZM599" s="42"/>
      <c r="AZN599" s="42"/>
      <c r="AZO599" s="42"/>
      <c r="AZP599" s="42"/>
      <c r="AZQ599" s="42"/>
      <c r="AZR599" s="42"/>
      <c r="AZS599" s="42"/>
      <c r="AZT599" s="42"/>
      <c r="AZU599" s="42"/>
      <c r="AZV599" s="42"/>
      <c r="AZW599" s="42"/>
      <c r="AZX599" s="42"/>
      <c r="AZY599" s="42"/>
      <c r="AZZ599" s="42"/>
      <c r="BAA599" s="42"/>
      <c r="BAB599" s="42"/>
      <c r="BAC599" s="42"/>
      <c r="BAD599" s="42"/>
      <c r="BAE599" s="42"/>
      <c r="BAF599" s="42"/>
      <c r="BAG599" s="42"/>
      <c r="BAH599" s="42"/>
      <c r="BAI599" s="42"/>
      <c r="BAJ599" s="42"/>
      <c r="BAK599" s="42"/>
      <c r="BAL599" s="42"/>
    </row>
    <row r="600" spans="1:1390" s="223" customFormat="1" x14ac:dyDescent="0.2">
      <c r="A600" s="139">
        <f t="shared" si="60"/>
        <v>555</v>
      </c>
      <c r="B600" s="42" t="s">
        <v>591</v>
      </c>
      <c r="C600" s="139">
        <v>932</v>
      </c>
      <c r="D600" s="139" t="s">
        <v>159</v>
      </c>
      <c r="E600" s="121">
        <v>0</v>
      </c>
      <c r="F600" s="121">
        <v>0</v>
      </c>
      <c r="G600" s="121">
        <v>0</v>
      </c>
      <c r="H600" s="121">
        <v>63.53</v>
      </c>
      <c r="I600" s="121">
        <v>0</v>
      </c>
      <c r="J600" s="121">
        <v>0</v>
      </c>
      <c r="K600" s="121">
        <v>0</v>
      </c>
      <c r="L600" s="121">
        <v>0</v>
      </c>
      <c r="M600" s="121">
        <v>18.829999999999998</v>
      </c>
      <c r="N600" s="121">
        <v>0</v>
      </c>
      <c r="O600" s="121">
        <v>0</v>
      </c>
      <c r="P600" s="121">
        <v>0</v>
      </c>
      <c r="Q600" s="45">
        <f t="shared" si="59"/>
        <v>82.36</v>
      </c>
      <c r="R600" s="45"/>
      <c r="T600" s="254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  <c r="ED600" s="42"/>
      <c r="EE600" s="42"/>
      <c r="EF600" s="42"/>
      <c r="EG600" s="42"/>
      <c r="EH600" s="42"/>
      <c r="EI600" s="42"/>
      <c r="EJ600" s="42"/>
      <c r="EK600" s="42"/>
      <c r="EL600" s="42"/>
      <c r="EM600" s="42"/>
      <c r="EN600" s="42"/>
      <c r="EO600" s="42"/>
      <c r="EP600" s="42"/>
      <c r="EQ600" s="42"/>
      <c r="ER600" s="42"/>
      <c r="ES600" s="42"/>
      <c r="ET600" s="42"/>
      <c r="EU600" s="42"/>
      <c r="EV600" s="42"/>
      <c r="EW600" s="42"/>
      <c r="EX600" s="42"/>
      <c r="EY600" s="42"/>
      <c r="EZ600" s="42"/>
      <c r="FA600" s="42"/>
      <c r="FB600" s="42"/>
      <c r="FC600" s="42"/>
      <c r="FD600" s="42"/>
      <c r="FE600" s="42"/>
      <c r="FF600" s="42"/>
      <c r="FG600" s="42"/>
      <c r="FH600" s="42"/>
      <c r="FI600" s="42"/>
      <c r="FJ600" s="42"/>
      <c r="FK600" s="42"/>
      <c r="FL600" s="42"/>
      <c r="FM600" s="42"/>
      <c r="FN600" s="42"/>
      <c r="FO600" s="42"/>
      <c r="FP600" s="42"/>
      <c r="FQ600" s="42"/>
      <c r="FR600" s="42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  <c r="GJ600" s="42"/>
      <c r="GK600" s="42"/>
      <c r="GL600" s="42"/>
      <c r="GM600" s="42"/>
      <c r="GN600" s="42"/>
      <c r="GO600" s="42"/>
      <c r="GP600" s="42"/>
      <c r="GQ600" s="42"/>
      <c r="GR600" s="42"/>
      <c r="GS600" s="42"/>
      <c r="GT600" s="42"/>
      <c r="GU600" s="42"/>
      <c r="GV600" s="42"/>
      <c r="GW600" s="42"/>
      <c r="GX600" s="42"/>
      <c r="GY600" s="42"/>
      <c r="GZ600" s="42"/>
      <c r="HA600" s="42"/>
      <c r="HB600" s="42"/>
      <c r="HC600" s="42"/>
      <c r="HD600" s="42"/>
      <c r="HE600" s="42"/>
      <c r="HF600" s="42"/>
      <c r="HG600" s="42"/>
      <c r="HH600" s="42"/>
      <c r="HI600" s="42"/>
      <c r="HJ600" s="42"/>
      <c r="HK600" s="42"/>
      <c r="HL600" s="42"/>
      <c r="HM600" s="42"/>
      <c r="HN600" s="42"/>
      <c r="HO600" s="42"/>
      <c r="HP600" s="42"/>
      <c r="HQ600" s="42"/>
      <c r="HR600" s="42"/>
      <c r="HS600" s="42"/>
      <c r="HT600" s="42"/>
      <c r="HU600" s="42"/>
      <c r="HV600" s="42"/>
      <c r="HW600" s="42"/>
      <c r="HX600" s="42"/>
      <c r="HY600" s="42"/>
      <c r="HZ600" s="42"/>
      <c r="IA600" s="42"/>
      <c r="IB600" s="42"/>
      <c r="IC600" s="42"/>
      <c r="ID600" s="42"/>
      <c r="IE600" s="42"/>
      <c r="IF600" s="42"/>
      <c r="IG600" s="42"/>
      <c r="IH600" s="42"/>
      <c r="II600" s="42"/>
      <c r="IJ600" s="42"/>
      <c r="IK600" s="42"/>
      <c r="IL600" s="42"/>
      <c r="IM600" s="42"/>
      <c r="IN600" s="42"/>
      <c r="IO600" s="42"/>
      <c r="IP600" s="42"/>
      <c r="IQ600" s="42"/>
      <c r="IR600" s="42"/>
      <c r="IS600" s="42"/>
      <c r="IT600" s="42"/>
      <c r="IU600" s="42"/>
      <c r="IV600" s="42"/>
      <c r="IW600" s="42"/>
      <c r="IX600" s="42"/>
      <c r="IY600" s="42"/>
      <c r="IZ600" s="42"/>
      <c r="JA600" s="42"/>
      <c r="JB600" s="42"/>
      <c r="JC600" s="42"/>
      <c r="JD600" s="42"/>
      <c r="JE600" s="42"/>
      <c r="JF600" s="42"/>
      <c r="JG600" s="42"/>
      <c r="JH600" s="42"/>
      <c r="JI600" s="42"/>
      <c r="JJ600" s="42"/>
      <c r="JK600" s="42"/>
      <c r="JL600" s="42"/>
      <c r="JM600" s="42"/>
      <c r="JN600" s="42"/>
      <c r="JO600" s="42"/>
      <c r="JP600" s="42"/>
      <c r="JQ600" s="42"/>
      <c r="JR600" s="42"/>
      <c r="JS600" s="42"/>
      <c r="JT600" s="42"/>
      <c r="JU600" s="42"/>
      <c r="JV600" s="42"/>
      <c r="JW600" s="42"/>
      <c r="JX600" s="42"/>
      <c r="JY600" s="42"/>
      <c r="JZ600" s="42"/>
      <c r="KA600" s="42"/>
      <c r="KB600" s="42"/>
      <c r="KC600" s="42"/>
      <c r="KD600" s="42"/>
      <c r="KE600" s="42"/>
      <c r="KF600" s="42"/>
      <c r="KG600" s="42"/>
      <c r="KH600" s="42"/>
      <c r="KI600" s="42"/>
      <c r="KJ600" s="42"/>
      <c r="KK600" s="42"/>
      <c r="KL600" s="42"/>
      <c r="KM600" s="42"/>
      <c r="KN600" s="42"/>
      <c r="KO600" s="42"/>
      <c r="KP600" s="42"/>
      <c r="KQ600" s="42"/>
      <c r="KR600" s="42"/>
      <c r="KS600" s="42"/>
      <c r="KT600" s="42"/>
      <c r="KU600" s="42"/>
      <c r="KV600" s="42"/>
      <c r="KW600" s="42"/>
      <c r="KX600" s="42"/>
      <c r="KY600" s="42"/>
      <c r="KZ600" s="42"/>
      <c r="LA600" s="42"/>
      <c r="LB600" s="42"/>
      <c r="LC600" s="42"/>
      <c r="LD600" s="42"/>
      <c r="LE600" s="42"/>
      <c r="LF600" s="42"/>
      <c r="LG600" s="42"/>
      <c r="LH600" s="42"/>
      <c r="LI600" s="42"/>
      <c r="LJ600" s="42"/>
      <c r="LK600" s="42"/>
      <c r="LL600" s="42"/>
      <c r="LM600" s="42"/>
      <c r="LN600" s="42"/>
      <c r="LO600" s="42"/>
      <c r="LP600" s="42"/>
      <c r="LQ600" s="42"/>
      <c r="LR600" s="42"/>
      <c r="LS600" s="42"/>
      <c r="LT600" s="42"/>
      <c r="LU600" s="42"/>
      <c r="LV600" s="42"/>
      <c r="LW600" s="42"/>
      <c r="LX600" s="42"/>
      <c r="LY600" s="42"/>
      <c r="LZ600" s="42"/>
      <c r="MA600" s="42"/>
      <c r="MB600" s="42"/>
      <c r="MC600" s="42"/>
      <c r="MD600" s="42"/>
      <c r="ME600" s="42"/>
      <c r="MF600" s="42"/>
      <c r="MG600" s="42"/>
      <c r="MH600" s="42"/>
      <c r="MI600" s="42"/>
      <c r="MJ600" s="42"/>
      <c r="MK600" s="42"/>
      <c r="ML600" s="42"/>
      <c r="MM600" s="42"/>
      <c r="MN600" s="42"/>
      <c r="MO600" s="42"/>
      <c r="MP600" s="42"/>
      <c r="MQ600" s="42"/>
      <c r="MR600" s="42"/>
      <c r="MS600" s="42"/>
      <c r="MT600" s="42"/>
      <c r="MU600" s="42"/>
      <c r="MV600" s="42"/>
      <c r="MW600" s="42"/>
      <c r="MX600" s="42"/>
      <c r="MY600" s="42"/>
      <c r="MZ600" s="42"/>
      <c r="NA600" s="42"/>
      <c r="NB600" s="42"/>
      <c r="NC600" s="42"/>
      <c r="ND600" s="42"/>
      <c r="NE600" s="42"/>
      <c r="NF600" s="42"/>
      <c r="NG600" s="42"/>
      <c r="NH600" s="42"/>
      <c r="NI600" s="42"/>
      <c r="NJ600" s="42"/>
      <c r="NK600" s="42"/>
      <c r="NL600" s="42"/>
      <c r="NM600" s="42"/>
      <c r="NN600" s="42"/>
      <c r="NO600" s="42"/>
      <c r="NP600" s="42"/>
      <c r="NQ600" s="42"/>
      <c r="NR600" s="42"/>
      <c r="NS600" s="42"/>
      <c r="NT600" s="42"/>
      <c r="NU600" s="42"/>
      <c r="NV600" s="42"/>
      <c r="NW600" s="42"/>
      <c r="NX600" s="42"/>
      <c r="NY600" s="42"/>
      <c r="NZ600" s="42"/>
      <c r="OA600" s="42"/>
      <c r="OB600" s="42"/>
      <c r="OC600" s="42"/>
      <c r="OD600" s="42"/>
      <c r="OE600" s="42"/>
      <c r="OF600" s="42"/>
      <c r="OG600" s="42"/>
      <c r="OH600" s="42"/>
      <c r="OI600" s="42"/>
      <c r="OJ600" s="42"/>
      <c r="OK600" s="42"/>
      <c r="OL600" s="42"/>
      <c r="OM600" s="42"/>
      <c r="ON600" s="42"/>
      <c r="OO600" s="42"/>
      <c r="OP600" s="42"/>
      <c r="OQ600" s="42"/>
      <c r="OR600" s="42"/>
      <c r="OS600" s="42"/>
      <c r="OT600" s="42"/>
      <c r="OU600" s="42"/>
      <c r="OV600" s="42"/>
      <c r="OW600" s="42"/>
      <c r="OX600" s="42"/>
      <c r="OY600" s="42"/>
      <c r="OZ600" s="42"/>
      <c r="PA600" s="42"/>
      <c r="PB600" s="42"/>
      <c r="PC600" s="42"/>
      <c r="PD600" s="42"/>
      <c r="PE600" s="42"/>
      <c r="PF600" s="42"/>
      <c r="PG600" s="42"/>
      <c r="PH600" s="42"/>
      <c r="PI600" s="42"/>
      <c r="PJ600" s="42"/>
      <c r="PK600" s="42"/>
      <c r="PL600" s="42"/>
      <c r="PM600" s="42"/>
      <c r="PN600" s="42"/>
      <c r="PO600" s="42"/>
      <c r="PP600" s="42"/>
      <c r="PQ600" s="42"/>
      <c r="PR600" s="42"/>
      <c r="PS600" s="42"/>
      <c r="PT600" s="42"/>
      <c r="PU600" s="42"/>
      <c r="PV600" s="42"/>
      <c r="PW600" s="42"/>
      <c r="PX600" s="42"/>
      <c r="PY600" s="42"/>
      <c r="PZ600" s="42"/>
      <c r="QA600" s="42"/>
      <c r="QB600" s="42"/>
      <c r="QC600" s="42"/>
      <c r="QD600" s="42"/>
      <c r="QE600" s="42"/>
      <c r="QF600" s="42"/>
      <c r="QG600" s="42"/>
      <c r="QH600" s="42"/>
      <c r="QI600" s="42"/>
      <c r="QJ600" s="42"/>
      <c r="QK600" s="42"/>
      <c r="QL600" s="42"/>
      <c r="QM600" s="42"/>
      <c r="QN600" s="42"/>
      <c r="QO600" s="42"/>
      <c r="QP600" s="42"/>
      <c r="QQ600" s="42"/>
      <c r="QR600" s="42"/>
      <c r="QS600" s="42"/>
      <c r="QT600" s="42"/>
      <c r="QU600" s="42"/>
      <c r="QV600" s="42"/>
      <c r="QW600" s="42"/>
      <c r="QX600" s="42"/>
      <c r="QY600" s="42"/>
      <c r="QZ600" s="42"/>
      <c r="RA600" s="42"/>
      <c r="RB600" s="42"/>
      <c r="RC600" s="42"/>
      <c r="RD600" s="42"/>
      <c r="RE600" s="42"/>
      <c r="RF600" s="42"/>
      <c r="RG600" s="42"/>
      <c r="RH600" s="42"/>
      <c r="RI600" s="42"/>
      <c r="RJ600" s="42"/>
      <c r="RK600" s="42"/>
      <c r="RL600" s="42"/>
      <c r="RM600" s="42"/>
      <c r="RN600" s="42"/>
      <c r="RO600" s="42"/>
      <c r="RP600" s="42"/>
      <c r="RQ600" s="42"/>
      <c r="RR600" s="42"/>
      <c r="RS600" s="42"/>
      <c r="RT600" s="42"/>
      <c r="RU600" s="42"/>
      <c r="RV600" s="42"/>
      <c r="RW600" s="42"/>
      <c r="RX600" s="42"/>
      <c r="RY600" s="42"/>
      <c r="RZ600" s="42"/>
      <c r="SA600" s="42"/>
      <c r="SB600" s="42"/>
      <c r="SC600" s="42"/>
      <c r="SD600" s="42"/>
      <c r="SE600" s="42"/>
      <c r="SF600" s="42"/>
      <c r="SG600" s="42"/>
      <c r="SH600" s="42"/>
      <c r="SI600" s="42"/>
      <c r="SJ600" s="42"/>
      <c r="SK600" s="42"/>
      <c r="SL600" s="42"/>
      <c r="SM600" s="42"/>
      <c r="SN600" s="42"/>
      <c r="SO600" s="42"/>
      <c r="SP600" s="42"/>
      <c r="SQ600" s="42"/>
      <c r="SR600" s="42"/>
      <c r="SS600" s="42"/>
      <c r="ST600" s="42"/>
      <c r="SU600" s="42"/>
      <c r="SV600" s="42"/>
      <c r="SW600" s="42"/>
      <c r="SX600" s="42"/>
      <c r="SY600" s="42"/>
      <c r="SZ600" s="42"/>
      <c r="TA600" s="42"/>
      <c r="TB600" s="42"/>
      <c r="TC600" s="42"/>
      <c r="TD600" s="42"/>
      <c r="TE600" s="42"/>
      <c r="TF600" s="42"/>
      <c r="TG600" s="42"/>
      <c r="TH600" s="42"/>
      <c r="TI600" s="42"/>
      <c r="TJ600" s="42"/>
      <c r="TK600" s="42"/>
      <c r="TL600" s="42"/>
      <c r="TM600" s="42"/>
      <c r="TN600" s="42"/>
      <c r="TO600" s="42"/>
      <c r="TP600" s="42"/>
      <c r="TQ600" s="42"/>
      <c r="TR600" s="42"/>
      <c r="TS600" s="42"/>
      <c r="TT600" s="42"/>
      <c r="TU600" s="42"/>
      <c r="TV600" s="42"/>
      <c r="TW600" s="42"/>
      <c r="TX600" s="42"/>
      <c r="TY600" s="42"/>
      <c r="TZ600" s="42"/>
      <c r="UA600" s="42"/>
      <c r="UB600" s="42"/>
      <c r="UC600" s="42"/>
      <c r="UD600" s="42"/>
      <c r="UE600" s="42"/>
      <c r="UF600" s="42"/>
      <c r="UG600" s="42"/>
      <c r="UH600" s="42"/>
      <c r="UI600" s="42"/>
      <c r="UJ600" s="42"/>
      <c r="UK600" s="42"/>
      <c r="UL600" s="42"/>
      <c r="UM600" s="42"/>
      <c r="UN600" s="42"/>
      <c r="UO600" s="42"/>
      <c r="UP600" s="42"/>
      <c r="UQ600" s="42"/>
      <c r="UR600" s="42"/>
      <c r="US600" s="42"/>
      <c r="UT600" s="42"/>
      <c r="UU600" s="42"/>
      <c r="UV600" s="42"/>
      <c r="UW600" s="42"/>
      <c r="UX600" s="42"/>
      <c r="UY600" s="42"/>
      <c r="UZ600" s="42"/>
      <c r="VA600" s="42"/>
      <c r="VB600" s="42"/>
      <c r="VC600" s="42"/>
      <c r="VD600" s="42"/>
      <c r="VE600" s="42"/>
      <c r="VF600" s="42"/>
      <c r="VG600" s="42"/>
      <c r="VH600" s="42"/>
      <c r="VI600" s="42"/>
      <c r="VJ600" s="42"/>
      <c r="VK600" s="42"/>
      <c r="VL600" s="42"/>
      <c r="VM600" s="42"/>
      <c r="VN600" s="42"/>
      <c r="VO600" s="42"/>
      <c r="VP600" s="42"/>
      <c r="VQ600" s="42"/>
      <c r="VR600" s="42"/>
      <c r="VS600" s="42"/>
      <c r="VT600" s="42"/>
      <c r="VU600" s="42"/>
      <c r="VV600" s="42"/>
      <c r="VW600" s="42"/>
      <c r="VX600" s="42"/>
      <c r="VY600" s="42"/>
      <c r="VZ600" s="42"/>
      <c r="WA600" s="42"/>
      <c r="WB600" s="42"/>
      <c r="WC600" s="42"/>
      <c r="WD600" s="42"/>
      <c r="WE600" s="42"/>
      <c r="WF600" s="42"/>
      <c r="WG600" s="42"/>
      <c r="WH600" s="42"/>
      <c r="WI600" s="42"/>
      <c r="WJ600" s="42"/>
      <c r="WK600" s="42"/>
      <c r="WL600" s="42"/>
      <c r="WM600" s="42"/>
      <c r="WN600" s="42"/>
      <c r="WO600" s="42"/>
      <c r="WP600" s="42"/>
      <c r="WQ600" s="42"/>
      <c r="WR600" s="42"/>
      <c r="WS600" s="42"/>
      <c r="WT600" s="42"/>
      <c r="WU600" s="42"/>
      <c r="WV600" s="42"/>
      <c r="WW600" s="42"/>
      <c r="WX600" s="42"/>
      <c r="WY600" s="42"/>
      <c r="WZ600" s="42"/>
      <c r="XA600" s="42"/>
      <c r="XB600" s="42"/>
      <c r="XC600" s="42"/>
      <c r="XD600" s="42"/>
      <c r="XE600" s="42"/>
      <c r="XF600" s="42"/>
      <c r="XG600" s="42"/>
      <c r="XH600" s="42"/>
      <c r="XI600" s="42"/>
      <c r="XJ600" s="42"/>
      <c r="XK600" s="42"/>
      <c r="XL600" s="42"/>
      <c r="XM600" s="42"/>
      <c r="XN600" s="42"/>
      <c r="XO600" s="42"/>
      <c r="XP600" s="42"/>
      <c r="XQ600" s="42"/>
      <c r="XR600" s="42"/>
      <c r="XS600" s="42"/>
      <c r="XT600" s="42"/>
      <c r="XU600" s="42"/>
      <c r="XV600" s="42"/>
      <c r="XW600" s="42"/>
      <c r="XX600" s="42"/>
      <c r="XY600" s="42"/>
      <c r="XZ600" s="42"/>
      <c r="YA600" s="42"/>
      <c r="YB600" s="42"/>
      <c r="YC600" s="42"/>
      <c r="YD600" s="42"/>
      <c r="YE600" s="42"/>
      <c r="YF600" s="42"/>
      <c r="YG600" s="42"/>
      <c r="YH600" s="42"/>
      <c r="YI600" s="42"/>
      <c r="YJ600" s="42"/>
      <c r="YK600" s="42"/>
      <c r="YL600" s="42"/>
      <c r="YM600" s="42"/>
      <c r="YN600" s="42"/>
      <c r="YO600" s="42"/>
      <c r="YP600" s="42"/>
      <c r="YQ600" s="42"/>
      <c r="YR600" s="42"/>
      <c r="YS600" s="42"/>
      <c r="YT600" s="42"/>
      <c r="YU600" s="42"/>
      <c r="YV600" s="42"/>
      <c r="YW600" s="42"/>
      <c r="YX600" s="42"/>
      <c r="YY600" s="42"/>
      <c r="YZ600" s="42"/>
      <c r="ZA600" s="42"/>
      <c r="ZB600" s="42"/>
      <c r="ZC600" s="42"/>
      <c r="ZD600" s="42"/>
      <c r="ZE600" s="42"/>
      <c r="ZF600" s="42"/>
      <c r="ZG600" s="42"/>
      <c r="ZH600" s="42"/>
      <c r="ZI600" s="42"/>
      <c r="ZJ600" s="42"/>
      <c r="ZK600" s="42"/>
      <c r="ZL600" s="42"/>
      <c r="ZM600" s="42"/>
      <c r="ZN600" s="42"/>
      <c r="ZO600" s="42"/>
      <c r="ZP600" s="42"/>
      <c r="ZQ600" s="42"/>
      <c r="ZR600" s="42"/>
      <c r="ZS600" s="42"/>
      <c r="ZT600" s="42"/>
      <c r="ZU600" s="42"/>
      <c r="ZV600" s="42"/>
      <c r="ZW600" s="42"/>
      <c r="ZX600" s="42"/>
      <c r="ZY600" s="42"/>
      <c r="ZZ600" s="42"/>
      <c r="AAA600" s="42"/>
      <c r="AAB600" s="42"/>
      <c r="AAC600" s="42"/>
      <c r="AAD600" s="42"/>
      <c r="AAE600" s="42"/>
      <c r="AAF600" s="42"/>
      <c r="AAG600" s="42"/>
      <c r="AAH600" s="42"/>
      <c r="AAI600" s="42"/>
      <c r="AAJ600" s="42"/>
      <c r="AAK600" s="42"/>
      <c r="AAL600" s="42"/>
      <c r="AAM600" s="42"/>
      <c r="AAN600" s="42"/>
      <c r="AAO600" s="42"/>
      <c r="AAP600" s="42"/>
      <c r="AAQ600" s="42"/>
      <c r="AAR600" s="42"/>
      <c r="AAS600" s="42"/>
      <c r="AAT600" s="42"/>
      <c r="AAU600" s="42"/>
      <c r="AAV600" s="42"/>
      <c r="AAW600" s="42"/>
      <c r="AAX600" s="42"/>
      <c r="AAY600" s="42"/>
      <c r="AAZ600" s="42"/>
      <c r="ABA600" s="42"/>
      <c r="ABB600" s="42"/>
      <c r="ABC600" s="42"/>
      <c r="ABD600" s="42"/>
      <c r="ABE600" s="42"/>
      <c r="ABF600" s="42"/>
      <c r="ABG600" s="42"/>
      <c r="ABH600" s="42"/>
      <c r="ABI600" s="42"/>
      <c r="ABJ600" s="42"/>
      <c r="ABK600" s="42"/>
      <c r="ABL600" s="42"/>
      <c r="ABM600" s="42"/>
      <c r="ABN600" s="42"/>
      <c r="ABO600" s="42"/>
      <c r="ABP600" s="42"/>
      <c r="ABQ600" s="42"/>
      <c r="ABR600" s="42"/>
      <c r="ABS600" s="42"/>
      <c r="ABT600" s="42"/>
      <c r="ABU600" s="42"/>
      <c r="ABV600" s="42"/>
      <c r="ABW600" s="42"/>
      <c r="ABX600" s="42"/>
      <c r="ABY600" s="42"/>
      <c r="ABZ600" s="42"/>
      <c r="ACA600" s="42"/>
      <c r="ACB600" s="42"/>
      <c r="ACC600" s="42"/>
      <c r="ACD600" s="42"/>
      <c r="ACE600" s="42"/>
      <c r="ACF600" s="42"/>
      <c r="ACG600" s="42"/>
      <c r="ACH600" s="42"/>
      <c r="ACI600" s="42"/>
      <c r="ACJ600" s="42"/>
      <c r="ACK600" s="42"/>
      <c r="ACL600" s="42"/>
      <c r="ACM600" s="42"/>
      <c r="ACN600" s="42"/>
      <c r="ACO600" s="42"/>
      <c r="ACP600" s="42"/>
      <c r="ACQ600" s="42"/>
      <c r="ACR600" s="42"/>
      <c r="ACS600" s="42"/>
      <c r="ACT600" s="42"/>
      <c r="ACU600" s="42"/>
      <c r="ACV600" s="42"/>
      <c r="ACW600" s="42"/>
      <c r="ACX600" s="42"/>
      <c r="ACY600" s="42"/>
      <c r="ACZ600" s="42"/>
      <c r="ADA600" s="42"/>
      <c r="ADB600" s="42"/>
      <c r="ADC600" s="42"/>
      <c r="ADD600" s="42"/>
      <c r="ADE600" s="42"/>
      <c r="ADF600" s="42"/>
      <c r="ADG600" s="42"/>
      <c r="ADH600" s="42"/>
      <c r="ADI600" s="42"/>
      <c r="ADJ600" s="42"/>
      <c r="ADK600" s="42"/>
      <c r="ADL600" s="42"/>
      <c r="ADM600" s="42"/>
      <c r="ADN600" s="42"/>
      <c r="ADO600" s="42"/>
      <c r="ADP600" s="42"/>
      <c r="ADQ600" s="42"/>
      <c r="ADR600" s="42"/>
      <c r="ADS600" s="42"/>
      <c r="ADT600" s="42"/>
      <c r="ADU600" s="42"/>
      <c r="ADV600" s="42"/>
      <c r="ADW600" s="42"/>
      <c r="ADX600" s="42"/>
      <c r="ADY600" s="42"/>
      <c r="ADZ600" s="42"/>
      <c r="AEA600" s="42"/>
      <c r="AEB600" s="42"/>
      <c r="AEC600" s="42"/>
      <c r="AED600" s="42"/>
      <c r="AEE600" s="42"/>
      <c r="AEF600" s="42"/>
      <c r="AEG600" s="42"/>
      <c r="AEH600" s="42"/>
      <c r="AEI600" s="42"/>
      <c r="AEJ600" s="42"/>
      <c r="AEK600" s="42"/>
      <c r="AEL600" s="42"/>
      <c r="AEM600" s="42"/>
      <c r="AEN600" s="42"/>
      <c r="AEO600" s="42"/>
      <c r="AEP600" s="42"/>
      <c r="AEQ600" s="42"/>
      <c r="AER600" s="42"/>
      <c r="AES600" s="42"/>
      <c r="AET600" s="42"/>
      <c r="AEU600" s="42"/>
      <c r="AEV600" s="42"/>
      <c r="AEW600" s="42"/>
      <c r="AEX600" s="42"/>
      <c r="AEY600" s="42"/>
      <c r="AEZ600" s="42"/>
      <c r="AFA600" s="42"/>
      <c r="AFB600" s="42"/>
      <c r="AFC600" s="42"/>
      <c r="AFD600" s="42"/>
      <c r="AFE600" s="42"/>
      <c r="AFF600" s="42"/>
      <c r="AFG600" s="42"/>
      <c r="AFH600" s="42"/>
      <c r="AFI600" s="42"/>
      <c r="AFJ600" s="42"/>
      <c r="AFK600" s="42"/>
      <c r="AFL600" s="42"/>
      <c r="AFM600" s="42"/>
      <c r="AFN600" s="42"/>
      <c r="AFO600" s="42"/>
      <c r="AFP600" s="42"/>
      <c r="AFQ600" s="42"/>
      <c r="AFR600" s="42"/>
      <c r="AFS600" s="42"/>
      <c r="AFT600" s="42"/>
      <c r="AFU600" s="42"/>
      <c r="AFV600" s="42"/>
      <c r="AFW600" s="42"/>
      <c r="AFX600" s="42"/>
      <c r="AFY600" s="42"/>
      <c r="AFZ600" s="42"/>
      <c r="AGA600" s="42"/>
      <c r="AGB600" s="42"/>
      <c r="AGC600" s="42"/>
      <c r="AGD600" s="42"/>
      <c r="AGE600" s="42"/>
      <c r="AGF600" s="42"/>
      <c r="AGG600" s="42"/>
      <c r="AGH600" s="42"/>
      <c r="AGI600" s="42"/>
      <c r="AGJ600" s="42"/>
      <c r="AGK600" s="42"/>
      <c r="AGL600" s="42"/>
      <c r="AGM600" s="42"/>
      <c r="AGN600" s="42"/>
      <c r="AGO600" s="42"/>
      <c r="AGP600" s="42"/>
      <c r="AGQ600" s="42"/>
      <c r="AGR600" s="42"/>
      <c r="AGS600" s="42"/>
      <c r="AGT600" s="42"/>
      <c r="AGU600" s="42"/>
      <c r="AGV600" s="42"/>
      <c r="AGW600" s="42"/>
      <c r="AGX600" s="42"/>
      <c r="AGY600" s="42"/>
      <c r="AGZ600" s="42"/>
      <c r="AHA600" s="42"/>
      <c r="AHB600" s="42"/>
      <c r="AHC600" s="42"/>
      <c r="AHD600" s="42"/>
      <c r="AHE600" s="42"/>
      <c r="AHF600" s="42"/>
      <c r="AHG600" s="42"/>
      <c r="AHH600" s="42"/>
      <c r="AHI600" s="42"/>
      <c r="AHJ600" s="42"/>
      <c r="AHK600" s="42"/>
      <c r="AHL600" s="42"/>
      <c r="AHM600" s="42"/>
      <c r="AHN600" s="42"/>
      <c r="AHO600" s="42"/>
      <c r="AHP600" s="42"/>
      <c r="AHQ600" s="42"/>
      <c r="AHR600" s="42"/>
      <c r="AHS600" s="42"/>
      <c r="AHT600" s="42"/>
      <c r="AHU600" s="42"/>
      <c r="AHV600" s="42"/>
      <c r="AHW600" s="42"/>
      <c r="AHX600" s="42"/>
      <c r="AHY600" s="42"/>
      <c r="AHZ600" s="42"/>
      <c r="AIA600" s="42"/>
      <c r="AIB600" s="42"/>
      <c r="AIC600" s="42"/>
      <c r="AID600" s="42"/>
      <c r="AIE600" s="42"/>
      <c r="AIF600" s="42"/>
      <c r="AIG600" s="42"/>
      <c r="AIH600" s="42"/>
      <c r="AII600" s="42"/>
      <c r="AIJ600" s="42"/>
      <c r="AIK600" s="42"/>
      <c r="AIL600" s="42"/>
      <c r="AIM600" s="42"/>
      <c r="AIN600" s="42"/>
      <c r="AIO600" s="42"/>
      <c r="AIP600" s="42"/>
      <c r="AIQ600" s="42"/>
      <c r="AIR600" s="42"/>
      <c r="AIS600" s="42"/>
      <c r="AIT600" s="42"/>
      <c r="AIU600" s="42"/>
      <c r="AIV600" s="42"/>
      <c r="AIW600" s="42"/>
      <c r="AIX600" s="42"/>
      <c r="AIY600" s="42"/>
      <c r="AIZ600" s="42"/>
      <c r="AJA600" s="42"/>
      <c r="AJB600" s="42"/>
      <c r="AJC600" s="42"/>
      <c r="AJD600" s="42"/>
      <c r="AJE600" s="42"/>
      <c r="AJF600" s="42"/>
      <c r="AJG600" s="42"/>
      <c r="AJH600" s="42"/>
      <c r="AJI600" s="42"/>
      <c r="AJJ600" s="42"/>
      <c r="AJK600" s="42"/>
      <c r="AJL600" s="42"/>
      <c r="AJM600" s="42"/>
      <c r="AJN600" s="42"/>
      <c r="AJO600" s="42"/>
      <c r="AJP600" s="42"/>
      <c r="AJQ600" s="42"/>
      <c r="AJR600" s="42"/>
      <c r="AJS600" s="42"/>
      <c r="AJT600" s="42"/>
      <c r="AJU600" s="42"/>
      <c r="AJV600" s="42"/>
      <c r="AJW600" s="42"/>
      <c r="AJX600" s="42"/>
      <c r="AJY600" s="42"/>
      <c r="AJZ600" s="42"/>
      <c r="AKA600" s="42"/>
      <c r="AKB600" s="42"/>
      <c r="AKC600" s="42"/>
      <c r="AKD600" s="42"/>
      <c r="AKE600" s="42"/>
      <c r="AKF600" s="42"/>
      <c r="AKG600" s="42"/>
      <c r="AKH600" s="42"/>
      <c r="AKI600" s="42"/>
      <c r="AKJ600" s="42"/>
      <c r="AKK600" s="42"/>
      <c r="AKL600" s="42"/>
      <c r="AKM600" s="42"/>
      <c r="AKN600" s="42"/>
      <c r="AKO600" s="42"/>
      <c r="AKP600" s="42"/>
      <c r="AKQ600" s="42"/>
      <c r="AKR600" s="42"/>
      <c r="AKS600" s="42"/>
      <c r="AKT600" s="42"/>
      <c r="AKU600" s="42"/>
      <c r="AKV600" s="42"/>
      <c r="AKW600" s="42"/>
      <c r="AKX600" s="42"/>
      <c r="AKY600" s="42"/>
      <c r="AKZ600" s="42"/>
      <c r="ALA600" s="42"/>
      <c r="ALB600" s="42"/>
      <c r="ALC600" s="42"/>
      <c r="ALD600" s="42"/>
      <c r="ALE600" s="42"/>
      <c r="ALF600" s="42"/>
      <c r="ALG600" s="42"/>
      <c r="ALH600" s="42"/>
      <c r="ALI600" s="42"/>
      <c r="ALJ600" s="42"/>
      <c r="ALK600" s="42"/>
      <c r="ALL600" s="42"/>
      <c r="ALM600" s="42"/>
      <c r="ALN600" s="42"/>
      <c r="ALO600" s="42"/>
      <c r="ALP600" s="42"/>
      <c r="ALQ600" s="42"/>
      <c r="ALR600" s="42"/>
      <c r="ALS600" s="42"/>
      <c r="ALT600" s="42"/>
      <c r="ALU600" s="42"/>
      <c r="ALV600" s="42"/>
      <c r="ALW600" s="42"/>
      <c r="ALX600" s="42"/>
      <c r="ALY600" s="42"/>
      <c r="ALZ600" s="42"/>
      <c r="AMA600" s="42"/>
      <c r="AMB600" s="42"/>
      <c r="AMC600" s="42"/>
      <c r="AMD600" s="42"/>
      <c r="AME600" s="42"/>
      <c r="AMF600" s="42"/>
      <c r="AMG600" s="42"/>
      <c r="AMH600" s="42"/>
      <c r="AMI600" s="42"/>
      <c r="AMJ600" s="42"/>
      <c r="AMK600" s="42"/>
      <c r="AML600" s="42"/>
      <c r="AMM600" s="42"/>
      <c r="AMN600" s="42"/>
      <c r="AMO600" s="42"/>
      <c r="AMP600" s="42"/>
      <c r="AMQ600" s="42"/>
      <c r="AMR600" s="42"/>
      <c r="AMS600" s="42"/>
      <c r="AMT600" s="42"/>
      <c r="AMU600" s="42"/>
      <c r="AMV600" s="42"/>
      <c r="AMW600" s="42"/>
      <c r="AMX600" s="42"/>
      <c r="AMY600" s="42"/>
      <c r="AMZ600" s="42"/>
      <c r="ANA600" s="42"/>
      <c r="ANB600" s="42"/>
      <c r="ANC600" s="42"/>
      <c r="AND600" s="42"/>
      <c r="ANE600" s="42"/>
      <c r="ANF600" s="42"/>
      <c r="ANG600" s="42"/>
      <c r="ANH600" s="42"/>
      <c r="ANI600" s="42"/>
      <c r="ANJ600" s="42"/>
      <c r="ANK600" s="42"/>
      <c r="ANL600" s="42"/>
      <c r="ANM600" s="42"/>
      <c r="ANN600" s="42"/>
      <c r="ANO600" s="42"/>
      <c r="ANP600" s="42"/>
      <c r="ANQ600" s="42"/>
      <c r="ANR600" s="42"/>
      <c r="ANS600" s="42"/>
      <c r="ANT600" s="42"/>
      <c r="ANU600" s="42"/>
      <c r="ANV600" s="42"/>
      <c r="ANW600" s="42"/>
      <c r="ANX600" s="42"/>
      <c r="ANY600" s="42"/>
      <c r="ANZ600" s="42"/>
      <c r="AOA600" s="42"/>
      <c r="AOB600" s="42"/>
      <c r="AOC600" s="42"/>
      <c r="AOD600" s="42"/>
      <c r="AOE600" s="42"/>
      <c r="AOF600" s="42"/>
      <c r="AOG600" s="42"/>
      <c r="AOH600" s="42"/>
      <c r="AOI600" s="42"/>
      <c r="AOJ600" s="42"/>
      <c r="AOK600" s="42"/>
      <c r="AOL600" s="42"/>
      <c r="AOM600" s="42"/>
      <c r="AON600" s="42"/>
      <c r="AOO600" s="42"/>
      <c r="AOP600" s="42"/>
      <c r="AOQ600" s="42"/>
      <c r="AOR600" s="42"/>
      <c r="AOS600" s="42"/>
      <c r="AOT600" s="42"/>
      <c r="AOU600" s="42"/>
      <c r="AOV600" s="42"/>
      <c r="AOW600" s="42"/>
      <c r="AOX600" s="42"/>
      <c r="AOY600" s="42"/>
      <c r="AOZ600" s="42"/>
      <c r="APA600" s="42"/>
      <c r="APB600" s="42"/>
      <c r="APC600" s="42"/>
      <c r="APD600" s="42"/>
      <c r="APE600" s="42"/>
      <c r="APF600" s="42"/>
      <c r="APG600" s="42"/>
      <c r="APH600" s="42"/>
      <c r="API600" s="42"/>
      <c r="APJ600" s="42"/>
      <c r="APK600" s="42"/>
      <c r="APL600" s="42"/>
      <c r="APM600" s="42"/>
      <c r="APN600" s="42"/>
      <c r="APO600" s="42"/>
      <c r="APP600" s="42"/>
      <c r="APQ600" s="42"/>
      <c r="APR600" s="42"/>
      <c r="APS600" s="42"/>
      <c r="APT600" s="42"/>
      <c r="APU600" s="42"/>
      <c r="APV600" s="42"/>
      <c r="APW600" s="42"/>
      <c r="APX600" s="42"/>
      <c r="APY600" s="42"/>
      <c r="APZ600" s="42"/>
      <c r="AQA600" s="42"/>
      <c r="AQB600" s="42"/>
      <c r="AQC600" s="42"/>
      <c r="AQD600" s="42"/>
      <c r="AQE600" s="42"/>
      <c r="AQF600" s="42"/>
      <c r="AQG600" s="42"/>
      <c r="AQH600" s="42"/>
      <c r="AQI600" s="42"/>
      <c r="AQJ600" s="42"/>
      <c r="AQK600" s="42"/>
      <c r="AQL600" s="42"/>
      <c r="AQM600" s="42"/>
      <c r="AQN600" s="42"/>
      <c r="AQO600" s="42"/>
      <c r="AQP600" s="42"/>
      <c r="AQQ600" s="42"/>
      <c r="AQR600" s="42"/>
      <c r="AQS600" s="42"/>
      <c r="AQT600" s="42"/>
      <c r="AQU600" s="42"/>
      <c r="AQV600" s="42"/>
      <c r="AQW600" s="42"/>
      <c r="AQX600" s="42"/>
      <c r="AQY600" s="42"/>
      <c r="AQZ600" s="42"/>
      <c r="ARA600" s="42"/>
      <c r="ARB600" s="42"/>
      <c r="ARC600" s="42"/>
      <c r="ARD600" s="42"/>
      <c r="ARE600" s="42"/>
      <c r="ARF600" s="42"/>
      <c r="ARG600" s="42"/>
      <c r="ARH600" s="42"/>
      <c r="ARI600" s="42"/>
      <c r="ARJ600" s="42"/>
      <c r="ARK600" s="42"/>
      <c r="ARL600" s="42"/>
      <c r="ARM600" s="42"/>
      <c r="ARN600" s="42"/>
      <c r="ARO600" s="42"/>
      <c r="ARP600" s="42"/>
      <c r="ARQ600" s="42"/>
      <c r="ARR600" s="42"/>
      <c r="ARS600" s="42"/>
      <c r="ART600" s="42"/>
      <c r="ARU600" s="42"/>
      <c r="ARV600" s="42"/>
      <c r="ARW600" s="42"/>
      <c r="ARX600" s="42"/>
      <c r="ARY600" s="42"/>
      <c r="ARZ600" s="42"/>
      <c r="ASA600" s="42"/>
      <c r="ASB600" s="42"/>
      <c r="ASC600" s="42"/>
      <c r="ASD600" s="42"/>
      <c r="ASE600" s="42"/>
      <c r="ASF600" s="42"/>
      <c r="ASG600" s="42"/>
      <c r="ASH600" s="42"/>
      <c r="ASI600" s="42"/>
      <c r="ASJ600" s="42"/>
      <c r="ASK600" s="42"/>
      <c r="ASL600" s="42"/>
      <c r="ASM600" s="42"/>
      <c r="ASN600" s="42"/>
      <c r="ASO600" s="42"/>
      <c r="ASP600" s="42"/>
      <c r="ASQ600" s="42"/>
      <c r="ASR600" s="42"/>
      <c r="ASS600" s="42"/>
      <c r="AST600" s="42"/>
      <c r="ASU600" s="42"/>
      <c r="ASV600" s="42"/>
      <c r="ASW600" s="42"/>
      <c r="ASX600" s="42"/>
      <c r="ASY600" s="42"/>
      <c r="ASZ600" s="42"/>
      <c r="ATA600" s="42"/>
      <c r="ATB600" s="42"/>
      <c r="ATC600" s="42"/>
      <c r="ATD600" s="42"/>
      <c r="ATE600" s="42"/>
      <c r="ATF600" s="42"/>
      <c r="ATG600" s="42"/>
      <c r="ATH600" s="42"/>
      <c r="ATI600" s="42"/>
      <c r="ATJ600" s="42"/>
      <c r="ATK600" s="42"/>
      <c r="ATL600" s="42"/>
      <c r="ATM600" s="42"/>
      <c r="ATN600" s="42"/>
      <c r="ATO600" s="42"/>
      <c r="ATP600" s="42"/>
      <c r="ATQ600" s="42"/>
      <c r="ATR600" s="42"/>
      <c r="ATS600" s="42"/>
      <c r="ATT600" s="42"/>
      <c r="ATU600" s="42"/>
      <c r="ATV600" s="42"/>
      <c r="ATW600" s="42"/>
      <c r="ATX600" s="42"/>
      <c r="ATY600" s="42"/>
      <c r="ATZ600" s="42"/>
      <c r="AUA600" s="42"/>
      <c r="AUB600" s="42"/>
      <c r="AUC600" s="42"/>
      <c r="AUD600" s="42"/>
      <c r="AUE600" s="42"/>
      <c r="AUF600" s="42"/>
      <c r="AUG600" s="42"/>
      <c r="AUH600" s="42"/>
      <c r="AUI600" s="42"/>
      <c r="AUJ600" s="42"/>
      <c r="AUK600" s="42"/>
      <c r="AUL600" s="42"/>
      <c r="AUM600" s="42"/>
      <c r="AUN600" s="42"/>
      <c r="AUO600" s="42"/>
      <c r="AUP600" s="42"/>
      <c r="AUQ600" s="42"/>
      <c r="AUR600" s="42"/>
      <c r="AUS600" s="42"/>
      <c r="AUT600" s="42"/>
      <c r="AUU600" s="42"/>
      <c r="AUV600" s="42"/>
      <c r="AUW600" s="42"/>
      <c r="AUX600" s="42"/>
      <c r="AUY600" s="42"/>
      <c r="AUZ600" s="42"/>
      <c r="AVA600" s="42"/>
      <c r="AVB600" s="42"/>
      <c r="AVC600" s="42"/>
      <c r="AVD600" s="42"/>
      <c r="AVE600" s="42"/>
      <c r="AVF600" s="42"/>
      <c r="AVG600" s="42"/>
      <c r="AVH600" s="42"/>
      <c r="AVI600" s="42"/>
      <c r="AVJ600" s="42"/>
      <c r="AVK600" s="42"/>
      <c r="AVL600" s="42"/>
      <c r="AVM600" s="42"/>
      <c r="AVN600" s="42"/>
      <c r="AVO600" s="42"/>
      <c r="AVP600" s="42"/>
      <c r="AVQ600" s="42"/>
      <c r="AVR600" s="42"/>
      <c r="AVS600" s="42"/>
      <c r="AVT600" s="42"/>
      <c r="AVU600" s="42"/>
      <c r="AVV600" s="42"/>
      <c r="AVW600" s="42"/>
      <c r="AVX600" s="42"/>
      <c r="AVY600" s="42"/>
      <c r="AVZ600" s="42"/>
      <c r="AWA600" s="42"/>
      <c r="AWB600" s="42"/>
      <c r="AWC600" s="42"/>
      <c r="AWD600" s="42"/>
      <c r="AWE600" s="42"/>
      <c r="AWF600" s="42"/>
      <c r="AWG600" s="42"/>
      <c r="AWH600" s="42"/>
      <c r="AWI600" s="42"/>
      <c r="AWJ600" s="42"/>
      <c r="AWK600" s="42"/>
      <c r="AWL600" s="42"/>
      <c r="AWM600" s="42"/>
      <c r="AWN600" s="42"/>
      <c r="AWO600" s="42"/>
      <c r="AWP600" s="42"/>
      <c r="AWQ600" s="42"/>
      <c r="AWR600" s="42"/>
      <c r="AWS600" s="42"/>
      <c r="AWT600" s="42"/>
      <c r="AWU600" s="42"/>
      <c r="AWV600" s="42"/>
      <c r="AWW600" s="42"/>
      <c r="AWX600" s="42"/>
      <c r="AWY600" s="42"/>
      <c r="AWZ600" s="42"/>
      <c r="AXA600" s="42"/>
      <c r="AXB600" s="42"/>
      <c r="AXC600" s="42"/>
      <c r="AXD600" s="42"/>
      <c r="AXE600" s="42"/>
      <c r="AXF600" s="42"/>
      <c r="AXG600" s="42"/>
      <c r="AXH600" s="42"/>
      <c r="AXI600" s="42"/>
      <c r="AXJ600" s="42"/>
      <c r="AXK600" s="42"/>
      <c r="AXL600" s="42"/>
      <c r="AXM600" s="42"/>
      <c r="AXN600" s="42"/>
      <c r="AXO600" s="42"/>
      <c r="AXP600" s="42"/>
      <c r="AXQ600" s="42"/>
      <c r="AXR600" s="42"/>
      <c r="AXS600" s="42"/>
      <c r="AXT600" s="42"/>
      <c r="AXU600" s="42"/>
      <c r="AXV600" s="42"/>
      <c r="AXW600" s="42"/>
      <c r="AXX600" s="42"/>
      <c r="AXY600" s="42"/>
      <c r="AXZ600" s="42"/>
      <c r="AYA600" s="42"/>
      <c r="AYB600" s="42"/>
      <c r="AYC600" s="42"/>
      <c r="AYD600" s="42"/>
      <c r="AYE600" s="42"/>
      <c r="AYF600" s="42"/>
      <c r="AYG600" s="42"/>
      <c r="AYH600" s="42"/>
      <c r="AYI600" s="42"/>
      <c r="AYJ600" s="42"/>
      <c r="AYK600" s="42"/>
      <c r="AYL600" s="42"/>
      <c r="AYM600" s="42"/>
      <c r="AYN600" s="42"/>
      <c r="AYO600" s="42"/>
      <c r="AYP600" s="42"/>
      <c r="AYQ600" s="42"/>
      <c r="AYR600" s="42"/>
      <c r="AYS600" s="42"/>
      <c r="AYT600" s="42"/>
      <c r="AYU600" s="42"/>
      <c r="AYV600" s="42"/>
      <c r="AYW600" s="42"/>
      <c r="AYX600" s="42"/>
      <c r="AYY600" s="42"/>
      <c r="AYZ600" s="42"/>
      <c r="AZA600" s="42"/>
      <c r="AZB600" s="42"/>
      <c r="AZC600" s="42"/>
      <c r="AZD600" s="42"/>
      <c r="AZE600" s="42"/>
      <c r="AZF600" s="42"/>
      <c r="AZG600" s="42"/>
      <c r="AZH600" s="42"/>
      <c r="AZI600" s="42"/>
      <c r="AZJ600" s="42"/>
      <c r="AZK600" s="42"/>
      <c r="AZL600" s="42"/>
      <c r="AZM600" s="42"/>
      <c r="AZN600" s="42"/>
      <c r="AZO600" s="42"/>
      <c r="AZP600" s="42"/>
      <c r="AZQ600" s="42"/>
      <c r="AZR600" s="42"/>
      <c r="AZS600" s="42"/>
      <c r="AZT600" s="42"/>
      <c r="AZU600" s="42"/>
      <c r="AZV600" s="42"/>
      <c r="AZW600" s="42"/>
      <c r="AZX600" s="42"/>
      <c r="AZY600" s="42"/>
      <c r="AZZ600" s="42"/>
      <c r="BAA600" s="42"/>
      <c r="BAB600" s="42"/>
      <c r="BAC600" s="42"/>
      <c r="BAD600" s="42"/>
      <c r="BAE600" s="42"/>
      <c r="BAF600" s="42"/>
      <c r="BAG600" s="42"/>
      <c r="BAH600" s="42"/>
      <c r="BAI600" s="42"/>
      <c r="BAJ600" s="42"/>
      <c r="BAK600" s="42"/>
      <c r="BAL600" s="42"/>
    </row>
    <row r="601" spans="1:1390" s="223" customFormat="1" x14ac:dyDescent="0.2">
      <c r="A601" s="139">
        <f t="shared" si="60"/>
        <v>556</v>
      </c>
      <c r="B601" s="42" t="s">
        <v>885</v>
      </c>
      <c r="C601" s="139">
        <v>932</v>
      </c>
      <c r="D601" s="139" t="s">
        <v>159</v>
      </c>
      <c r="E601" s="121">
        <v>0</v>
      </c>
      <c r="F601" s="121">
        <v>0</v>
      </c>
      <c r="G601" s="121">
        <v>4566.17</v>
      </c>
      <c r="H601" s="121">
        <v>0</v>
      </c>
      <c r="I601" s="121">
        <v>0</v>
      </c>
      <c r="J601" s="121">
        <v>0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1">
        <v>0</v>
      </c>
      <c r="Q601" s="45">
        <f t="shared" si="59"/>
        <v>4566.17</v>
      </c>
      <c r="R601" s="45"/>
      <c r="T601" s="254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  <c r="FO601" s="42"/>
      <c r="FP601" s="42"/>
      <c r="FQ601" s="42"/>
      <c r="FR601" s="42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  <c r="GJ601" s="42"/>
      <c r="GK601" s="42"/>
      <c r="GL601" s="42"/>
      <c r="GM601" s="42"/>
      <c r="GN601" s="42"/>
      <c r="GO601" s="42"/>
      <c r="GP601" s="42"/>
      <c r="GQ601" s="42"/>
      <c r="GR601" s="42"/>
      <c r="GS601" s="42"/>
      <c r="GT601" s="42"/>
      <c r="GU601" s="42"/>
      <c r="GV601" s="42"/>
      <c r="GW601" s="42"/>
      <c r="GX601" s="42"/>
      <c r="GY601" s="42"/>
      <c r="GZ601" s="42"/>
      <c r="HA601" s="42"/>
      <c r="HB601" s="42"/>
      <c r="HC601" s="42"/>
      <c r="HD601" s="42"/>
      <c r="HE601" s="42"/>
      <c r="HF601" s="42"/>
      <c r="HG601" s="42"/>
      <c r="HH601" s="42"/>
      <c r="HI601" s="42"/>
      <c r="HJ601" s="42"/>
      <c r="HK601" s="42"/>
      <c r="HL601" s="42"/>
      <c r="HM601" s="42"/>
      <c r="HN601" s="42"/>
      <c r="HO601" s="42"/>
      <c r="HP601" s="42"/>
      <c r="HQ601" s="42"/>
      <c r="HR601" s="42"/>
      <c r="HS601" s="42"/>
      <c r="HT601" s="42"/>
      <c r="HU601" s="42"/>
      <c r="HV601" s="42"/>
      <c r="HW601" s="42"/>
      <c r="HX601" s="42"/>
      <c r="HY601" s="42"/>
      <c r="HZ601" s="42"/>
      <c r="IA601" s="42"/>
      <c r="IB601" s="42"/>
      <c r="IC601" s="42"/>
      <c r="ID601" s="42"/>
      <c r="IE601" s="42"/>
      <c r="IF601" s="42"/>
      <c r="IG601" s="42"/>
      <c r="IH601" s="42"/>
      <c r="II601" s="42"/>
      <c r="IJ601" s="42"/>
      <c r="IK601" s="42"/>
      <c r="IL601" s="42"/>
      <c r="IM601" s="42"/>
      <c r="IN601" s="42"/>
      <c r="IO601" s="42"/>
      <c r="IP601" s="42"/>
      <c r="IQ601" s="42"/>
      <c r="IR601" s="42"/>
      <c r="IS601" s="42"/>
      <c r="IT601" s="42"/>
      <c r="IU601" s="42"/>
      <c r="IV601" s="42"/>
      <c r="IW601" s="42"/>
      <c r="IX601" s="42"/>
      <c r="IY601" s="42"/>
      <c r="IZ601" s="42"/>
      <c r="JA601" s="42"/>
      <c r="JB601" s="42"/>
      <c r="JC601" s="42"/>
      <c r="JD601" s="42"/>
      <c r="JE601" s="42"/>
      <c r="JF601" s="42"/>
      <c r="JG601" s="42"/>
      <c r="JH601" s="42"/>
      <c r="JI601" s="42"/>
      <c r="JJ601" s="42"/>
      <c r="JK601" s="42"/>
      <c r="JL601" s="42"/>
      <c r="JM601" s="42"/>
      <c r="JN601" s="42"/>
      <c r="JO601" s="42"/>
      <c r="JP601" s="42"/>
      <c r="JQ601" s="42"/>
      <c r="JR601" s="42"/>
      <c r="JS601" s="42"/>
      <c r="JT601" s="42"/>
      <c r="JU601" s="42"/>
      <c r="JV601" s="42"/>
      <c r="JW601" s="42"/>
      <c r="JX601" s="42"/>
      <c r="JY601" s="42"/>
      <c r="JZ601" s="42"/>
      <c r="KA601" s="42"/>
      <c r="KB601" s="42"/>
      <c r="KC601" s="42"/>
      <c r="KD601" s="42"/>
      <c r="KE601" s="42"/>
      <c r="KF601" s="42"/>
      <c r="KG601" s="42"/>
      <c r="KH601" s="42"/>
      <c r="KI601" s="42"/>
      <c r="KJ601" s="42"/>
      <c r="KK601" s="42"/>
      <c r="KL601" s="42"/>
      <c r="KM601" s="42"/>
      <c r="KN601" s="42"/>
      <c r="KO601" s="42"/>
      <c r="KP601" s="42"/>
      <c r="KQ601" s="42"/>
      <c r="KR601" s="42"/>
      <c r="KS601" s="42"/>
      <c r="KT601" s="42"/>
      <c r="KU601" s="42"/>
      <c r="KV601" s="42"/>
      <c r="KW601" s="42"/>
      <c r="KX601" s="42"/>
      <c r="KY601" s="42"/>
      <c r="KZ601" s="42"/>
      <c r="LA601" s="42"/>
      <c r="LB601" s="42"/>
      <c r="LC601" s="42"/>
      <c r="LD601" s="42"/>
      <c r="LE601" s="42"/>
      <c r="LF601" s="42"/>
      <c r="LG601" s="42"/>
      <c r="LH601" s="42"/>
      <c r="LI601" s="42"/>
      <c r="LJ601" s="42"/>
      <c r="LK601" s="42"/>
      <c r="LL601" s="42"/>
      <c r="LM601" s="42"/>
      <c r="LN601" s="42"/>
      <c r="LO601" s="42"/>
      <c r="LP601" s="42"/>
      <c r="LQ601" s="42"/>
      <c r="LR601" s="42"/>
      <c r="LS601" s="42"/>
      <c r="LT601" s="42"/>
      <c r="LU601" s="42"/>
      <c r="LV601" s="42"/>
      <c r="LW601" s="42"/>
      <c r="LX601" s="42"/>
      <c r="LY601" s="42"/>
      <c r="LZ601" s="42"/>
      <c r="MA601" s="42"/>
      <c r="MB601" s="42"/>
      <c r="MC601" s="42"/>
      <c r="MD601" s="42"/>
      <c r="ME601" s="42"/>
      <c r="MF601" s="42"/>
      <c r="MG601" s="42"/>
      <c r="MH601" s="42"/>
      <c r="MI601" s="42"/>
      <c r="MJ601" s="42"/>
      <c r="MK601" s="42"/>
      <c r="ML601" s="42"/>
      <c r="MM601" s="42"/>
      <c r="MN601" s="42"/>
      <c r="MO601" s="42"/>
      <c r="MP601" s="42"/>
      <c r="MQ601" s="42"/>
      <c r="MR601" s="42"/>
      <c r="MS601" s="42"/>
      <c r="MT601" s="42"/>
      <c r="MU601" s="42"/>
      <c r="MV601" s="42"/>
      <c r="MW601" s="42"/>
      <c r="MX601" s="42"/>
      <c r="MY601" s="42"/>
      <c r="MZ601" s="42"/>
      <c r="NA601" s="42"/>
      <c r="NB601" s="42"/>
      <c r="NC601" s="42"/>
      <c r="ND601" s="42"/>
      <c r="NE601" s="42"/>
      <c r="NF601" s="42"/>
      <c r="NG601" s="42"/>
      <c r="NH601" s="42"/>
      <c r="NI601" s="42"/>
      <c r="NJ601" s="42"/>
      <c r="NK601" s="42"/>
      <c r="NL601" s="42"/>
      <c r="NM601" s="42"/>
      <c r="NN601" s="42"/>
      <c r="NO601" s="42"/>
      <c r="NP601" s="42"/>
      <c r="NQ601" s="42"/>
      <c r="NR601" s="42"/>
      <c r="NS601" s="42"/>
      <c r="NT601" s="42"/>
      <c r="NU601" s="42"/>
      <c r="NV601" s="42"/>
      <c r="NW601" s="42"/>
      <c r="NX601" s="42"/>
      <c r="NY601" s="42"/>
      <c r="NZ601" s="42"/>
      <c r="OA601" s="42"/>
      <c r="OB601" s="42"/>
      <c r="OC601" s="42"/>
      <c r="OD601" s="42"/>
      <c r="OE601" s="42"/>
      <c r="OF601" s="42"/>
      <c r="OG601" s="42"/>
      <c r="OH601" s="42"/>
      <c r="OI601" s="42"/>
      <c r="OJ601" s="42"/>
      <c r="OK601" s="42"/>
      <c r="OL601" s="42"/>
      <c r="OM601" s="42"/>
      <c r="ON601" s="42"/>
      <c r="OO601" s="42"/>
      <c r="OP601" s="42"/>
      <c r="OQ601" s="42"/>
      <c r="OR601" s="42"/>
      <c r="OS601" s="42"/>
      <c r="OT601" s="42"/>
      <c r="OU601" s="42"/>
      <c r="OV601" s="42"/>
      <c r="OW601" s="42"/>
      <c r="OX601" s="42"/>
      <c r="OY601" s="42"/>
      <c r="OZ601" s="42"/>
      <c r="PA601" s="42"/>
      <c r="PB601" s="42"/>
      <c r="PC601" s="42"/>
      <c r="PD601" s="42"/>
      <c r="PE601" s="42"/>
      <c r="PF601" s="42"/>
      <c r="PG601" s="42"/>
      <c r="PH601" s="42"/>
      <c r="PI601" s="42"/>
      <c r="PJ601" s="42"/>
      <c r="PK601" s="42"/>
      <c r="PL601" s="42"/>
      <c r="PM601" s="42"/>
      <c r="PN601" s="42"/>
      <c r="PO601" s="42"/>
      <c r="PP601" s="42"/>
      <c r="PQ601" s="42"/>
      <c r="PR601" s="42"/>
      <c r="PS601" s="42"/>
      <c r="PT601" s="42"/>
      <c r="PU601" s="42"/>
      <c r="PV601" s="42"/>
      <c r="PW601" s="42"/>
      <c r="PX601" s="42"/>
      <c r="PY601" s="42"/>
      <c r="PZ601" s="42"/>
      <c r="QA601" s="42"/>
      <c r="QB601" s="42"/>
      <c r="QC601" s="42"/>
      <c r="QD601" s="42"/>
      <c r="QE601" s="42"/>
      <c r="QF601" s="42"/>
      <c r="QG601" s="42"/>
      <c r="QH601" s="42"/>
      <c r="QI601" s="42"/>
      <c r="QJ601" s="42"/>
      <c r="QK601" s="42"/>
      <c r="QL601" s="42"/>
      <c r="QM601" s="42"/>
      <c r="QN601" s="42"/>
      <c r="QO601" s="42"/>
      <c r="QP601" s="42"/>
      <c r="QQ601" s="42"/>
      <c r="QR601" s="42"/>
      <c r="QS601" s="42"/>
      <c r="QT601" s="42"/>
      <c r="QU601" s="42"/>
      <c r="QV601" s="42"/>
      <c r="QW601" s="42"/>
      <c r="QX601" s="42"/>
      <c r="QY601" s="42"/>
      <c r="QZ601" s="42"/>
      <c r="RA601" s="42"/>
      <c r="RB601" s="42"/>
      <c r="RC601" s="42"/>
      <c r="RD601" s="42"/>
      <c r="RE601" s="42"/>
      <c r="RF601" s="42"/>
      <c r="RG601" s="42"/>
      <c r="RH601" s="42"/>
      <c r="RI601" s="42"/>
      <c r="RJ601" s="42"/>
      <c r="RK601" s="42"/>
      <c r="RL601" s="42"/>
      <c r="RM601" s="42"/>
      <c r="RN601" s="42"/>
      <c r="RO601" s="42"/>
      <c r="RP601" s="42"/>
      <c r="RQ601" s="42"/>
      <c r="RR601" s="42"/>
      <c r="RS601" s="42"/>
      <c r="RT601" s="42"/>
      <c r="RU601" s="42"/>
      <c r="RV601" s="42"/>
      <c r="RW601" s="42"/>
      <c r="RX601" s="42"/>
      <c r="RY601" s="42"/>
      <c r="RZ601" s="42"/>
      <c r="SA601" s="42"/>
      <c r="SB601" s="42"/>
      <c r="SC601" s="42"/>
      <c r="SD601" s="42"/>
      <c r="SE601" s="42"/>
      <c r="SF601" s="42"/>
      <c r="SG601" s="42"/>
      <c r="SH601" s="42"/>
      <c r="SI601" s="42"/>
      <c r="SJ601" s="42"/>
      <c r="SK601" s="42"/>
      <c r="SL601" s="42"/>
      <c r="SM601" s="42"/>
      <c r="SN601" s="42"/>
      <c r="SO601" s="42"/>
      <c r="SP601" s="42"/>
      <c r="SQ601" s="42"/>
      <c r="SR601" s="42"/>
      <c r="SS601" s="42"/>
      <c r="ST601" s="42"/>
      <c r="SU601" s="42"/>
      <c r="SV601" s="42"/>
      <c r="SW601" s="42"/>
      <c r="SX601" s="42"/>
      <c r="SY601" s="42"/>
      <c r="SZ601" s="42"/>
      <c r="TA601" s="42"/>
      <c r="TB601" s="42"/>
      <c r="TC601" s="42"/>
      <c r="TD601" s="42"/>
      <c r="TE601" s="42"/>
      <c r="TF601" s="42"/>
      <c r="TG601" s="42"/>
      <c r="TH601" s="42"/>
      <c r="TI601" s="42"/>
      <c r="TJ601" s="42"/>
      <c r="TK601" s="42"/>
      <c r="TL601" s="42"/>
      <c r="TM601" s="42"/>
      <c r="TN601" s="42"/>
      <c r="TO601" s="42"/>
      <c r="TP601" s="42"/>
      <c r="TQ601" s="42"/>
      <c r="TR601" s="42"/>
      <c r="TS601" s="42"/>
      <c r="TT601" s="42"/>
      <c r="TU601" s="42"/>
      <c r="TV601" s="42"/>
      <c r="TW601" s="42"/>
      <c r="TX601" s="42"/>
      <c r="TY601" s="42"/>
      <c r="TZ601" s="42"/>
      <c r="UA601" s="42"/>
      <c r="UB601" s="42"/>
      <c r="UC601" s="42"/>
      <c r="UD601" s="42"/>
      <c r="UE601" s="42"/>
      <c r="UF601" s="42"/>
      <c r="UG601" s="42"/>
      <c r="UH601" s="42"/>
      <c r="UI601" s="42"/>
      <c r="UJ601" s="42"/>
      <c r="UK601" s="42"/>
      <c r="UL601" s="42"/>
      <c r="UM601" s="42"/>
      <c r="UN601" s="42"/>
      <c r="UO601" s="42"/>
      <c r="UP601" s="42"/>
      <c r="UQ601" s="42"/>
      <c r="UR601" s="42"/>
      <c r="US601" s="42"/>
      <c r="UT601" s="42"/>
      <c r="UU601" s="42"/>
      <c r="UV601" s="42"/>
      <c r="UW601" s="42"/>
      <c r="UX601" s="42"/>
      <c r="UY601" s="42"/>
      <c r="UZ601" s="42"/>
      <c r="VA601" s="42"/>
      <c r="VB601" s="42"/>
      <c r="VC601" s="42"/>
      <c r="VD601" s="42"/>
      <c r="VE601" s="42"/>
      <c r="VF601" s="42"/>
      <c r="VG601" s="42"/>
      <c r="VH601" s="42"/>
      <c r="VI601" s="42"/>
      <c r="VJ601" s="42"/>
      <c r="VK601" s="42"/>
      <c r="VL601" s="42"/>
      <c r="VM601" s="42"/>
      <c r="VN601" s="42"/>
      <c r="VO601" s="42"/>
      <c r="VP601" s="42"/>
      <c r="VQ601" s="42"/>
      <c r="VR601" s="42"/>
      <c r="VS601" s="42"/>
      <c r="VT601" s="42"/>
      <c r="VU601" s="42"/>
      <c r="VV601" s="42"/>
      <c r="VW601" s="42"/>
      <c r="VX601" s="42"/>
      <c r="VY601" s="42"/>
      <c r="VZ601" s="42"/>
      <c r="WA601" s="42"/>
      <c r="WB601" s="42"/>
      <c r="WC601" s="42"/>
      <c r="WD601" s="42"/>
      <c r="WE601" s="42"/>
      <c r="WF601" s="42"/>
      <c r="WG601" s="42"/>
      <c r="WH601" s="42"/>
      <c r="WI601" s="42"/>
      <c r="WJ601" s="42"/>
      <c r="WK601" s="42"/>
      <c r="WL601" s="42"/>
      <c r="WM601" s="42"/>
      <c r="WN601" s="42"/>
      <c r="WO601" s="42"/>
      <c r="WP601" s="42"/>
      <c r="WQ601" s="42"/>
      <c r="WR601" s="42"/>
      <c r="WS601" s="42"/>
      <c r="WT601" s="42"/>
      <c r="WU601" s="42"/>
      <c r="WV601" s="42"/>
      <c r="WW601" s="42"/>
      <c r="WX601" s="42"/>
      <c r="WY601" s="42"/>
      <c r="WZ601" s="42"/>
      <c r="XA601" s="42"/>
      <c r="XB601" s="42"/>
      <c r="XC601" s="42"/>
      <c r="XD601" s="42"/>
      <c r="XE601" s="42"/>
      <c r="XF601" s="42"/>
      <c r="XG601" s="42"/>
      <c r="XH601" s="42"/>
      <c r="XI601" s="42"/>
      <c r="XJ601" s="42"/>
      <c r="XK601" s="42"/>
      <c r="XL601" s="42"/>
      <c r="XM601" s="42"/>
      <c r="XN601" s="42"/>
      <c r="XO601" s="42"/>
      <c r="XP601" s="42"/>
      <c r="XQ601" s="42"/>
      <c r="XR601" s="42"/>
      <c r="XS601" s="42"/>
      <c r="XT601" s="42"/>
      <c r="XU601" s="42"/>
      <c r="XV601" s="42"/>
      <c r="XW601" s="42"/>
      <c r="XX601" s="42"/>
      <c r="XY601" s="42"/>
      <c r="XZ601" s="42"/>
      <c r="YA601" s="42"/>
      <c r="YB601" s="42"/>
      <c r="YC601" s="42"/>
      <c r="YD601" s="42"/>
      <c r="YE601" s="42"/>
      <c r="YF601" s="42"/>
      <c r="YG601" s="42"/>
      <c r="YH601" s="42"/>
      <c r="YI601" s="42"/>
      <c r="YJ601" s="42"/>
      <c r="YK601" s="42"/>
      <c r="YL601" s="42"/>
      <c r="YM601" s="42"/>
      <c r="YN601" s="42"/>
      <c r="YO601" s="42"/>
      <c r="YP601" s="42"/>
      <c r="YQ601" s="42"/>
      <c r="YR601" s="42"/>
      <c r="YS601" s="42"/>
      <c r="YT601" s="42"/>
      <c r="YU601" s="42"/>
      <c r="YV601" s="42"/>
      <c r="YW601" s="42"/>
      <c r="YX601" s="42"/>
      <c r="YY601" s="42"/>
      <c r="YZ601" s="42"/>
      <c r="ZA601" s="42"/>
      <c r="ZB601" s="42"/>
      <c r="ZC601" s="42"/>
      <c r="ZD601" s="42"/>
      <c r="ZE601" s="42"/>
      <c r="ZF601" s="42"/>
      <c r="ZG601" s="42"/>
      <c r="ZH601" s="42"/>
      <c r="ZI601" s="42"/>
      <c r="ZJ601" s="42"/>
      <c r="ZK601" s="42"/>
      <c r="ZL601" s="42"/>
      <c r="ZM601" s="42"/>
      <c r="ZN601" s="42"/>
      <c r="ZO601" s="42"/>
      <c r="ZP601" s="42"/>
      <c r="ZQ601" s="42"/>
      <c r="ZR601" s="42"/>
      <c r="ZS601" s="42"/>
      <c r="ZT601" s="42"/>
      <c r="ZU601" s="42"/>
      <c r="ZV601" s="42"/>
      <c r="ZW601" s="42"/>
      <c r="ZX601" s="42"/>
      <c r="ZY601" s="42"/>
      <c r="ZZ601" s="42"/>
      <c r="AAA601" s="42"/>
      <c r="AAB601" s="42"/>
      <c r="AAC601" s="42"/>
      <c r="AAD601" s="42"/>
      <c r="AAE601" s="42"/>
      <c r="AAF601" s="42"/>
      <c r="AAG601" s="42"/>
      <c r="AAH601" s="42"/>
      <c r="AAI601" s="42"/>
      <c r="AAJ601" s="42"/>
      <c r="AAK601" s="42"/>
      <c r="AAL601" s="42"/>
      <c r="AAM601" s="42"/>
      <c r="AAN601" s="42"/>
      <c r="AAO601" s="42"/>
      <c r="AAP601" s="42"/>
      <c r="AAQ601" s="42"/>
      <c r="AAR601" s="42"/>
      <c r="AAS601" s="42"/>
      <c r="AAT601" s="42"/>
      <c r="AAU601" s="42"/>
      <c r="AAV601" s="42"/>
      <c r="AAW601" s="42"/>
      <c r="AAX601" s="42"/>
      <c r="AAY601" s="42"/>
      <c r="AAZ601" s="42"/>
      <c r="ABA601" s="42"/>
      <c r="ABB601" s="42"/>
      <c r="ABC601" s="42"/>
      <c r="ABD601" s="42"/>
      <c r="ABE601" s="42"/>
      <c r="ABF601" s="42"/>
      <c r="ABG601" s="42"/>
      <c r="ABH601" s="42"/>
      <c r="ABI601" s="42"/>
      <c r="ABJ601" s="42"/>
      <c r="ABK601" s="42"/>
      <c r="ABL601" s="42"/>
      <c r="ABM601" s="42"/>
      <c r="ABN601" s="42"/>
      <c r="ABO601" s="42"/>
      <c r="ABP601" s="42"/>
      <c r="ABQ601" s="42"/>
      <c r="ABR601" s="42"/>
      <c r="ABS601" s="42"/>
      <c r="ABT601" s="42"/>
      <c r="ABU601" s="42"/>
      <c r="ABV601" s="42"/>
      <c r="ABW601" s="42"/>
      <c r="ABX601" s="42"/>
      <c r="ABY601" s="42"/>
      <c r="ABZ601" s="42"/>
      <c r="ACA601" s="42"/>
      <c r="ACB601" s="42"/>
      <c r="ACC601" s="42"/>
      <c r="ACD601" s="42"/>
      <c r="ACE601" s="42"/>
      <c r="ACF601" s="42"/>
      <c r="ACG601" s="42"/>
      <c r="ACH601" s="42"/>
      <c r="ACI601" s="42"/>
      <c r="ACJ601" s="42"/>
      <c r="ACK601" s="42"/>
      <c r="ACL601" s="42"/>
      <c r="ACM601" s="42"/>
      <c r="ACN601" s="42"/>
      <c r="ACO601" s="42"/>
      <c r="ACP601" s="42"/>
      <c r="ACQ601" s="42"/>
      <c r="ACR601" s="42"/>
      <c r="ACS601" s="42"/>
      <c r="ACT601" s="42"/>
      <c r="ACU601" s="42"/>
      <c r="ACV601" s="42"/>
      <c r="ACW601" s="42"/>
      <c r="ACX601" s="42"/>
      <c r="ACY601" s="42"/>
      <c r="ACZ601" s="42"/>
      <c r="ADA601" s="42"/>
      <c r="ADB601" s="42"/>
      <c r="ADC601" s="42"/>
      <c r="ADD601" s="42"/>
      <c r="ADE601" s="42"/>
      <c r="ADF601" s="42"/>
      <c r="ADG601" s="42"/>
      <c r="ADH601" s="42"/>
      <c r="ADI601" s="42"/>
      <c r="ADJ601" s="42"/>
      <c r="ADK601" s="42"/>
      <c r="ADL601" s="42"/>
      <c r="ADM601" s="42"/>
      <c r="ADN601" s="42"/>
      <c r="ADO601" s="42"/>
      <c r="ADP601" s="42"/>
      <c r="ADQ601" s="42"/>
      <c r="ADR601" s="42"/>
      <c r="ADS601" s="42"/>
      <c r="ADT601" s="42"/>
      <c r="ADU601" s="42"/>
      <c r="ADV601" s="42"/>
      <c r="ADW601" s="42"/>
      <c r="ADX601" s="42"/>
      <c r="ADY601" s="42"/>
      <c r="ADZ601" s="42"/>
      <c r="AEA601" s="42"/>
      <c r="AEB601" s="42"/>
      <c r="AEC601" s="42"/>
      <c r="AED601" s="42"/>
      <c r="AEE601" s="42"/>
      <c r="AEF601" s="42"/>
      <c r="AEG601" s="42"/>
      <c r="AEH601" s="42"/>
      <c r="AEI601" s="42"/>
      <c r="AEJ601" s="42"/>
      <c r="AEK601" s="42"/>
      <c r="AEL601" s="42"/>
      <c r="AEM601" s="42"/>
      <c r="AEN601" s="42"/>
      <c r="AEO601" s="42"/>
      <c r="AEP601" s="42"/>
      <c r="AEQ601" s="42"/>
      <c r="AER601" s="42"/>
      <c r="AES601" s="42"/>
      <c r="AET601" s="42"/>
      <c r="AEU601" s="42"/>
      <c r="AEV601" s="42"/>
      <c r="AEW601" s="42"/>
      <c r="AEX601" s="42"/>
      <c r="AEY601" s="42"/>
      <c r="AEZ601" s="42"/>
      <c r="AFA601" s="42"/>
      <c r="AFB601" s="42"/>
      <c r="AFC601" s="42"/>
      <c r="AFD601" s="42"/>
      <c r="AFE601" s="42"/>
      <c r="AFF601" s="42"/>
      <c r="AFG601" s="42"/>
      <c r="AFH601" s="42"/>
      <c r="AFI601" s="42"/>
      <c r="AFJ601" s="42"/>
      <c r="AFK601" s="42"/>
      <c r="AFL601" s="42"/>
      <c r="AFM601" s="42"/>
      <c r="AFN601" s="42"/>
      <c r="AFO601" s="42"/>
      <c r="AFP601" s="42"/>
      <c r="AFQ601" s="42"/>
      <c r="AFR601" s="42"/>
      <c r="AFS601" s="42"/>
      <c r="AFT601" s="42"/>
      <c r="AFU601" s="42"/>
      <c r="AFV601" s="42"/>
      <c r="AFW601" s="42"/>
      <c r="AFX601" s="42"/>
      <c r="AFY601" s="42"/>
      <c r="AFZ601" s="42"/>
      <c r="AGA601" s="42"/>
      <c r="AGB601" s="42"/>
      <c r="AGC601" s="42"/>
      <c r="AGD601" s="42"/>
      <c r="AGE601" s="42"/>
      <c r="AGF601" s="42"/>
      <c r="AGG601" s="42"/>
      <c r="AGH601" s="42"/>
      <c r="AGI601" s="42"/>
      <c r="AGJ601" s="42"/>
      <c r="AGK601" s="42"/>
      <c r="AGL601" s="42"/>
      <c r="AGM601" s="42"/>
      <c r="AGN601" s="42"/>
      <c r="AGO601" s="42"/>
      <c r="AGP601" s="42"/>
      <c r="AGQ601" s="42"/>
      <c r="AGR601" s="42"/>
      <c r="AGS601" s="42"/>
      <c r="AGT601" s="42"/>
      <c r="AGU601" s="42"/>
      <c r="AGV601" s="42"/>
      <c r="AGW601" s="42"/>
      <c r="AGX601" s="42"/>
      <c r="AGY601" s="42"/>
      <c r="AGZ601" s="42"/>
      <c r="AHA601" s="42"/>
      <c r="AHB601" s="42"/>
      <c r="AHC601" s="42"/>
      <c r="AHD601" s="42"/>
      <c r="AHE601" s="42"/>
      <c r="AHF601" s="42"/>
      <c r="AHG601" s="42"/>
      <c r="AHH601" s="42"/>
      <c r="AHI601" s="42"/>
      <c r="AHJ601" s="42"/>
      <c r="AHK601" s="42"/>
      <c r="AHL601" s="42"/>
      <c r="AHM601" s="42"/>
      <c r="AHN601" s="42"/>
      <c r="AHO601" s="42"/>
      <c r="AHP601" s="42"/>
      <c r="AHQ601" s="42"/>
      <c r="AHR601" s="42"/>
      <c r="AHS601" s="42"/>
      <c r="AHT601" s="42"/>
      <c r="AHU601" s="42"/>
      <c r="AHV601" s="42"/>
      <c r="AHW601" s="42"/>
      <c r="AHX601" s="42"/>
      <c r="AHY601" s="42"/>
      <c r="AHZ601" s="42"/>
      <c r="AIA601" s="42"/>
      <c r="AIB601" s="42"/>
      <c r="AIC601" s="42"/>
      <c r="AID601" s="42"/>
      <c r="AIE601" s="42"/>
      <c r="AIF601" s="42"/>
      <c r="AIG601" s="42"/>
      <c r="AIH601" s="42"/>
      <c r="AII601" s="42"/>
      <c r="AIJ601" s="42"/>
      <c r="AIK601" s="42"/>
      <c r="AIL601" s="42"/>
      <c r="AIM601" s="42"/>
      <c r="AIN601" s="42"/>
      <c r="AIO601" s="42"/>
      <c r="AIP601" s="42"/>
      <c r="AIQ601" s="42"/>
      <c r="AIR601" s="42"/>
      <c r="AIS601" s="42"/>
      <c r="AIT601" s="42"/>
      <c r="AIU601" s="42"/>
      <c r="AIV601" s="42"/>
      <c r="AIW601" s="42"/>
      <c r="AIX601" s="42"/>
      <c r="AIY601" s="42"/>
      <c r="AIZ601" s="42"/>
      <c r="AJA601" s="42"/>
      <c r="AJB601" s="42"/>
      <c r="AJC601" s="42"/>
      <c r="AJD601" s="42"/>
      <c r="AJE601" s="42"/>
      <c r="AJF601" s="42"/>
      <c r="AJG601" s="42"/>
      <c r="AJH601" s="42"/>
      <c r="AJI601" s="42"/>
      <c r="AJJ601" s="42"/>
      <c r="AJK601" s="42"/>
      <c r="AJL601" s="42"/>
      <c r="AJM601" s="42"/>
      <c r="AJN601" s="42"/>
      <c r="AJO601" s="42"/>
      <c r="AJP601" s="42"/>
      <c r="AJQ601" s="42"/>
      <c r="AJR601" s="42"/>
      <c r="AJS601" s="42"/>
      <c r="AJT601" s="42"/>
      <c r="AJU601" s="42"/>
      <c r="AJV601" s="42"/>
      <c r="AJW601" s="42"/>
      <c r="AJX601" s="42"/>
      <c r="AJY601" s="42"/>
      <c r="AJZ601" s="42"/>
      <c r="AKA601" s="42"/>
      <c r="AKB601" s="42"/>
      <c r="AKC601" s="42"/>
      <c r="AKD601" s="42"/>
      <c r="AKE601" s="42"/>
      <c r="AKF601" s="42"/>
      <c r="AKG601" s="42"/>
      <c r="AKH601" s="42"/>
      <c r="AKI601" s="42"/>
      <c r="AKJ601" s="42"/>
      <c r="AKK601" s="42"/>
      <c r="AKL601" s="42"/>
      <c r="AKM601" s="42"/>
      <c r="AKN601" s="42"/>
      <c r="AKO601" s="42"/>
      <c r="AKP601" s="42"/>
      <c r="AKQ601" s="42"/>
      <c r="AKR601" s="42"/>
      <c r="AKS601" s="42"/>
      <c r="AKT601" s="42"/>
      <c r="AKU601" s="42"/>
      <c r="AKV601" s="42"/>
      <c r="AKW601" s="42"/>
      <c r="AKX601" s="42"/>
      <c r="AKY601" s="42"/>
      <c r="AKZ601" s="42"/>
      <c r="ALA601" s="42"/>
      <c r="ALB601" s="42"/>
      <c r="ALC601" s="42"/>
      <c r="ALD601" s="42"/>
      <c r="ALE601" s="42"/>
      <c r="ALF601" s="42"/>
      <c r="ALG601" s="42"/>
      <c r="ALH601" s="42"/>
      <c r="ALI601" s="42"/>
      <c r="ALJ601" s="42"/>
      <c r="ALK601" s="42"/>
      <c r="ALL601" s="42"/>
      <c r="ALM601" s="42"/>
      <c r="ALN601" s="42"/>
      <c r="ALO601" s="42"/>
      <c r="ALP601" s="42"/>
      <c r="ALQ601" s="42"/>
      <c r="ALR601" s="42"/>
      <c r="ALS601" s="42"/>
      <c r="ALT601" s="42"/>
      <c r="ALU601" s="42"/>
      <c r="ALV601" s="42"/>
      <c r="ALW601" s="42"/>
      <c r="ALX601" s="42"/>
      <c r="ALY601" s="42"/>
      <c r="ALZ601" s="42"/>
      <c r="AMA601" s="42"/>
      <c r="AMB601" s="42"/>
      <c r="AMC601" s="42"/>
      <c r="AMD601" s="42"/>
      <c r="AME601" s="42"/>
      <c r="AMF601" s="42"/>
      <c r="AMG601" s="42"/>
      <c r="AMH601" s="42"/>
      <c r="AMI601" s="42"/>
      <c r="AMJ601" s="42"/>
      <c r="AMK601" s="42"/>
      <c r="AML601" s="42"/>
      <c r="AMM601" s="42"/>
      <c r="AMN601" s="42"/>
      <c r="AMO601" s="42"/>
      <c r="AMP601" s="42"/>
      <c r="AMQ601" s="42"/>
      <c r="AMR601" s="42"/>
      <c r="AMS601" s="42"/>
      <c r="AMT601" s="42"/>
      <c r="AMU601" s="42"/>
      <c r="AMV601" s="42"/>
      <c r="AMW601" s="42"/>
      <c r="AMX601" s="42"/>
      <c r="AMY601" s="42"/>
      <c r="AMZ601" s="42"/>
      <c r="ANA601" s="42"/>
      <c r="ANB601" s="42"/>
      <c r="ANC601" s="42"/>
      <c r="AND601" s="42"/>
      <c r="ANE601" s="42"/>
      <c r="ANF601" s="42"/>
      <c r="ANG601" s="42"/>
      <c r="ANH601" s="42"/>
      <c r="ANI601" s="42"/>
      <c r="ANJ601" s="42"/>
      <c r="ANK601" s="42"/>
      <c r="ANL601" s="42"/>
      <c r="ANM601" s="42"/>
      <c r="ANN601" s="42"/>
      <c r="ANO601" s="42"/>
      <c r="ANP601" s="42"/>
      <c r="ANQ601" s="42"/>
      <c r="ANR601" s="42"/>
      <c r="ANS601" s="42"/>
      <c r="ANT601" s="42"/>
      <c r="ANU601" s="42"/>
      <c r="ANV601" s="42"/>
      <c r="ANW601" s="42"/>
      <c r="ANX601" s="42"/>
      <c r="ANY601" s="42"/>
      <c r="ANZ601" s="42"/>
      <c r="AOA601" s="42"/>
      <c r="AOB601" s="42"/>
      <c r="AOC601" s="42"/>
      <c r="AOD601" s="42"/>
      <c r="AOE601" s="42"/>
      <c r="AOF601" s="42"/>
      <c r="AOG601" s="42"/>
      <c r="AOH601" s="42"/>
      <c r="AOI601" s="42"/>
      <c r="AOJ601" s="42"/>
      <c r="AOK601" s="42"/>
      <c r="AOL601" s="42"/>
      <c r="AOM601" s="42"/>
      <c r="AON601" s="42"/>
      <c r="AOO601" s="42"/>
      <c r="AOP601" s="42"/>
      <c r="AOQ601" s="42"/>
      <c r="AOR601" s="42"/>
      <c r="AOS601" s="42"/>
      <c r="AOT601" s="42"/>
      <c r="AOU601" s="42"/>
      <c r="AOV601" s="42"/>
      <c r="AOW601" s="42"/>
      <c r="AOX601" s="42"/>
      <c r="AOY601" s="42"/>
      <c r="AOZ601" s="42"/>
      <c r="APA601" s="42"/>
      <c r="APB601" s="42"/>
      <c r="APC601" s="42"/>
      <c r="APD601" s="42"/>
      <c r="APE601" s="42"/>
      <c r="APF601" s="42"/>
      <c r="APG601" s="42"/>
      <c r="APH601" s="42"/>
      <c r="API601" s="42"/>
      <c r="APJ601" s="42"/>
      <c r="APK601" s="42"/>
      <c r="APL601" s="42"/>
      <c r="APM601" s="42"/>
      <c r="APN601" s="42"/>
      <c r="APO601" s="42"/>
      <c r="APP601" s="42"/>
      <c r="APQ601" s="42"/>
      <c r="APR601" s="42"/>
      <c r="APS601" s="42"/>
      <c r="APT601" s="42"/>
      <c r="APU601" s="42"/>
      <c r="APV601" s="42"/>
      <c r="APW601" s="42"/>
      <c r="APX601" s="42"/>
      <c r="APY601" s="42"/>
      <c r="APZ601" s="42"/>
      <c r="AQA601" s="42"/>
      <c r="AQB601" s="42"/>
      <c r="AQC601" s="42"/>
      <c r="AQD601" s="42"/>
      <c r="AQE601" s="42"/>
      <c r="AQF601" s="42"/>
      <c r="AQG601" s="42"/>
      <c r="AQH601" s="42"/>
      <c r="AQI601" s="42"/>
      <c r="AQJ601" s="42"/>
      <c r="AQK601" s="42"/>
      <c r="AQL601" s="42"/>
      <c r="AQM601" s="42"/>
      <c r="AQN601" s="42"/>
      <c r="AQO601" s="42"/>
      <c r="AQP601" s="42"/>
      <c r="AQQ601" s="42"/>
      <c r="AQR601" s="42"/>
      <c r="AQS601" s="42"/>
      <c r="AQT601" s="42"/>
      <c r="AQU601" s="42"/>
      <c r="AQV601" s="42"/>
      <c r="AQW601" s="42"/>
      <c r="AQX601" s="42"/>
      <c r="AQY601" s="42"/>
      <c r="AQZ601" s="42"/>
      <c r="ARA601" s="42"/>
      <c r="ARB601" s="42"/>
      <c r="ARC601" s="42"/>
      <c r="ARD601" s="42"/>
      <c r="ARE601" s="42"/>
      <c r="ARF601" s="42"/>
      <c r="ARG601" s="42"/>
      <c r="ARH601" s="42"/>
      <c r="ARI601" s="42"/>
      <c r="ARJ601" s="42"/>
      <c r="ARK601" s="42"/>
      <c r="ARL601" s="42"/>
      <c r="ARM601" s="42"/>
      <c r="ARN601" s="42"/>
      <c r="ARO601" s="42"/>
      <c r="ARP601" s="42"/>
      <c r="ARQ601" s="42"/>
      <c r="ARR601" s="42"/>
      <c r="ARS601" s="42"/>
      <c r="ART601" s="42"/>
      <c r="ARU601" s="42"/>
      <c r="ARV601" s="42"/>
      <c r="ARW601" s="42"/>
      <c r="ARX601" s="42"/>
      <c r="ARY601" s="42"/>
      <c r="ARZ601" s="42"/>
      <c r="ASA601" s="42"/>
      <c r="ASB601" s="42"/>
      <c r="ASC601" s="42"/>
      <c r="ASD601" s="42"/>
      <c r="ASE601" s="42"/>
      <c r="ASF601" s="42"/>
      <c r="ASG601" s="42"/>
      <c r="ASH601" s="42"/>
      <c r="ASI601" s="42"/>
      <c r="ASJ601" s="42"/>
      <c r="ASK601" s="42"/>
      <c r="ASL601" s="42"/>
      <c r="ASM601" s="42"/>
      <c r="ASN601" s="42"/>
      <c r="ASO601" s="42"/>
      <c r="ASP601" s="42"/>
      <c r="ASQ601" s="42"/>
      <c r="ASR601" s="42"/>
      <c r="ASS601" s="42"/>
      <c r="AST601" s="42"/>
      <c r="ASU601" s="42"/>
      <c r="ASV601" s="42"/>
      <c r="ASW601" s="42"/>
      <c r="ASX601" s="42"/>
      <c r="ASY601" s="42"/>
      <c r="ASZ601" s="42"/>
      <c r="ATA601" s="42"/>
      <c r="ATB601" s="42"/>
      <c r="ATC601" s="42"/>
      <c r="ATD601" s="42"/>
      <c r="ATE601" s="42"/>
      <c r="ATF601" s="42"/>
      <c r="ATG601" s="42"/>
      <c r="ATH601" s="42"/>
      <c r="ATI601" s="42"/>
      <c r="ATJ601" s="42"/>
      <c r="ATK601" s="42"/>
      <c r="ATL601" s="42"/>
      <c r="ATM601" s="42"/>
      <c r="ATN601" s="42"/>
      <c r="ATO601" s="42"/>
      <c r="ATP601" s="42"/>
      <c r="ATQ601" s="42"/>
      <c r="ATR601" s="42"/>
      <c r="ATS601" s="42"/>
      <c r="ATT601" s="42"/>
      <c r="ATU601" s="42"/>
      <c r="ATV601" s="42"/>
      <c r="ATW601" s="42"/>
      <c r="ATX601" s="42"/>
      <c r="ATY601" s="42"/>
      <c r="ATZ601" s="42"/>
      <c r="AUA601" s="42"/>
      <c r="AUB601" s="42"/>
      <c r="AUC601" s="42"/>
      <c r="AUD601" s="42"/>
      <c r="AUE601" s="42"/>
      <c r="AUF601" s="42"/>
      <c r="AUG601" s="42"/>
      <c r="AUH601" s="42"/>
      <c r="AUI601" s="42"/>
      <c r="AUJ601" s="42"/>
      <c r="AUK601" s="42"/>
      <c r="AUL601" s="42"/>
      <c r="AUM601" s="42"/>
      <c r="AUN601" s="42"/>
      <c r="AUO601" s="42"/>
      <c r="AUP601" s="42"/>
      <c r="AUQ601" s="42"/>
      <c r="AUR601" s="42"/>
      <c r="AUS601" s="42"/>
      <c r="AUT601" s="42"/>
      <c r="AUU601" s="42"/>
      <c r="AUV601" s="42"/>
      <c r="AUW601" s="42"/>
      <c r="AUX601" s="42"/>
      <c r="AUY601" s="42"/>
      <c r="AUZ601" s="42"/>
      <c r="AVA601" s="42"/>
      <c r="AVB601" s="42"/>
      <c r="AVC601" s="42"/>
      <c r="AVD601" s="42"/>
      <c r="AVE601" s="42"/>
      <c r="AVF601" s="42"/>
      <c r="AVG601" s="42"/>
      <c r="AVH601" s="42"/>
      <c r="AVI601" s="42"/>
      <c r="AVJ601" s="42"/>
      <c r="AVK601" s="42"/>
      <c r="AVL601" s="42"/>
      <c r="AVM601" s="42"/>
      <c r="AVN601" s="42"/>
      <c r="AVO601" s="42"/>
      <c r="AVP601" s="42"/>
      <c r="AVQ601" s="42"/>
      <c r="AVR601" s="42"/>
      <c r="AVS601" s="42"/>
      <c r="AVT601" s="42"/>
      <c r="AVU601" s="42"/>
      <c r="AVV601" s="42"/>
      <c r="AVW601" s="42"/>
      <c r="AVX601" s="42"/>
      <c r="AVY601" s="42"/>
      <c r="AVZ601" s="42"/>
      <c r="AWA601" s="42"/>
      <c r="AWB601" s="42"/>
      <c r="AWC601" s="42"/>
      <c r="AWD601" s="42"/>
      <c r="AWE601" s="42"/>
      <c r="AWF601" s="42"/>
      <c r="AWG601" s="42"/>
      <c r="AWH601" s="42"/>
      <c r="AWI601" s="42"/>
      <c r="AWJ601" s="42"/>
      <c r="AWK601" s="42"/>
      <c r="AWL601" s="42"/>
      <c r="AWM601" s="42"/>
      <c r="AWN601" s="42"/>
      <c r="AWO601" s="42"/>
      <c r="AWP601" s="42"/>
      <c r="AWQ601" s="42"/>
      <c r="AWR601" s="42"/>
      <c r="AWS601" s="42"/>
      <c r="AWT601" s="42"/>
      <c r="AWU601" s="42"/>
      <c r="AWV601" s="42"/>
      <c r="AWW601" s="42"/>
      <c r="AWX601" s="42"/>
      <c r="AWY601" s="42"/>
      <c r="AWZ601" s="42"/>
      <c r="AXA601" s="42"/>
      <c r="AXB601" s="42"/>
      <c r="AXC601" s="42"/>
      <c r="AXD601" s="42"/>
      <c r="AXE601" s="42"/>
      <c r="AXF601" s="42"/>
      <c r="AXG601" s="42"/>
      <c r="AXH601" s="42"/>
      <c r="AXI601" s="42"/>
      <c r="AXJ601" s="42"/>
      <c r="AXK601" s="42"/>
      <c r="AXL601" s="42"/>
      <c r="AXM601" s="42"/>
      <c r="AXN601" s="42"/>
      <c r="AXO601" s="42"/>
      <c r="AXP601" s="42"/>
      <c r="AXQ601" s="42"/>
      <c r="AXR601" s="42"/>
      <c r="AXS601" s="42"/>
      <c r="AXT601" s="42"/>
      <c r="AXU601" s="42"/>
      <c r="AXV601" s="42"/>
      <c r="AXW601" s="42"/>
      <c r="AXX601" s="42"/>
      <c r="AXY601" s="42"/>
      <c r="AXZ601" s="42"/>
      <c r="AYA601" s="42"/>
      <c r="AYB601" s="42"/>
      <c r="AYC601" s="42"/>
      <c r="AYD601" s="42"/>
      <c r="AYE601" s="42"/>
      <c r="AYF601" s="42"/>
      <c r="AYG601" s="42"/>
      <c r="AYH601" s="42"/>
      <c r="AYI601" s="42"/>
      <c r="AYJ601" s="42"/>
      <c r="AYK601" s="42"/>
      <c r="AYL601" s="42"/>
      <c r="AYM601" s="42"/>
      <c r="AYN601" s="42"/>
      <c r="AYO601" s="42"/>
      <c r="AYP601" s="42"/>
      <c r="AYQ601" s="42"/>
      <c r="AYR601" s="42"/>
      <c r="AYS601" s="42"/>
      <c r="AYT601" s="42"/>
      <c r="AYU601" s="42"/>
      <c r="AYV601" s="42"/>
      <c r="AYW601" s="42"/>
      <c r="AYX601" s="42"/>
      <c r="AYY601" s="42"/>
      <c r="AYZ601" s="42"/>
      <c r="AZA601" s="42"/>
      <c r="AZB601" s="42"/>
      <c r="AZC601" s="42"/>
      <c r="AZD601" s="42"/>
      <c r="AZE601" s="42"/>
      <c r="AZF601" s="42"/>
      <c r="AZG601" s="42"/>
      <c r="AZH601" s="42"/>
      <c r="AZI601" s="42"/>
      <c r="AZJ601" s="42"/>
      <c r="AZK601" s="42"/>
      <c r="AZL601" s="42"/>
      <c r="AZM601" s="42"/>
      <c r="AZN601" s="42"/>
      <c r="AZO601" s="42"/>
      <c r="AZP601" s="42"/>
      <c r="AZQ601" s="42"/>
      <c r="AZR601" s="42"/>
      <c r="AZS601" s="42"/>
      <c r="AZT601" s="42"/>
      <c r="AZU601" s="42"/>
      <c r="AZV601" s="42"/>
      <c r="AZW601" s="42"/>
      <c r="AZX601" s="42"/>
      <c r="AZY601" s="42"/>
      <c r="AZZ601" s="42"/>
      <c r="BAA601" s="42"/>
      <c r="BAB601" s="42"/>
      <c r="BAC601" s="42"/>
      <c r="BAD601" s="42"/>
      <c r="BAE601" s="42"/>
      <c r="BAF601" s="42"/>
      <c r="BAG601" s="42"/>
      <c r="BAH601" s="42"/>
      <c r="BAI601" s="42"/>
      <c r="BAJ601" s="42"/>
      <c r="BAK601" s="42"/>
      <c r="BAL601" s="42"/>
    </row>
    <row r="602" spans="1:1390" s="223" customFormat="1" x14ac:dyDescent="0.2">
      <c r="A602" s="139">
        <f t="shared" si="60"/>
        <v>557</v>
      </c>
      <c r="B602" s="42" t="s">
        <v>851</v>
      </c>
      <c r="C602" s="139">
        <v>932</v>
      </c>
      <c r="D602" s="139" t="s">
        <v>159</v>
      </c>
      <c r="E602" s="121">
        <v>0</v>
      </c>
      <c r="F602" s="121">
        <v>-153.34</v>
      </c>
      <c r="G602" s="121">
        <v>0</v>
      </c>
      <c r="H602" s="121">
        <v>0</v>
      </c>
      <c r="I602" s="121">
        <v>0</v>
      </c>
      <c r="J602" s="121">
        <v>0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1">
        <v>0</v>
      </c>
      <c r="Q602" s="45">
        <f t="shared" si="59"/>
        <v>-153.34</v>
      </c>
      <c r="R602" s="45"/>
      <c r="T602" s="254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  <c r="FO602" s="42"/>
      <c r="FP602" s="42"/>
      <c r="FQ602" s="42"/>
      <c r="FR602" s="42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  <c r="GJ602" s="42"/>
      <c r="GK602" s="42"/>
      <c r="GL602" s="42"/>
      <c r="GM602" s="42"/>
      <c r="GN602" s="42"/>
      <c r="GO602" s="42"/>
      <c r="GP602" s="42"/>
      <c r="GQ602" s="42"/>
      <c r="GR602" s="42"/>
      <c r="GS602" s="42"/>
      <c r="GT602" s="42"/>
      <c r="GU602" s="42"/>
      <c r="GV602" s="42"/>
      <c r="GW602" s="42"/>
      <c r="GX602" s="42"/>
      <c r="GY602" s="42"/>
      <c r="GZ602" s="42"/>
      <c r="HA602" s="42"/>
      <c r="HB602" s="42"/>
      <c r="HC602" s="42"/>
      <c r="HD602" s="42"/>
      <c r="HE602" s="42"/>
      <c r="HF602" s="42"/>
      <c r="HG602" s="42"/>
      <c r="HH602" s="42"/>
      <c r="HI602" s="42"/>
      <c r="HJ602" s="42"/>
      <c r="HK602" s="42"/>
      <c r="HL602" s="42"/>
      <c r="HM602" s="42"/>
      <c r="HN602" s="42"/>
      <c r="HO602" s="42"/>
      <c r="HP602" s="42"/>
      <c r="HQ602" s="42"/>
      <c r="HR602" s="42"/>
      <c r="HS602" s="42"/>
      <c r="HT602" s="42"/>
      <c r="HU602" s="42"/>
      <c r="HV602" s="42"/>
      <c r="HW602" s="42"/>
      <c r="HX602" s="42"/>
      <c r="HY602" s="42"/>
      <c r="HZ602" s="42"/>
      <c r="IA602" s="42"/>
      <c r="IB602" s="42"/>
      <c r="IC602" s="42"/>
      <c r="ID602" s="42"/>
      <c r="IE602" s="42"/>
      <c r="IF602" s="42"/>
      <c r="IG602" s="42"/>
      <c r="IH602" s="42"/>
      <c r="II602" s="42"/>
      <c r="IJ602" s="42"/>
      <c r="IK602" s="42"/>
      <c r="IL602" s="42"/>
      <c r="IM602" s="42"/>
      <c r="IN602" s="42"/>
      <c r="IO602" s="42"/>
      <c r="IP602" s="42"/>
      <c r="IQ602" s="42"/>
      <c r="IR602" s="42"/>
      <c r="IS602" s="42"/>
      <c r="IT602" s="42"/>
      <c r="IU602" s="42"/>
      <c r="IV602" s="42"/>
      <c r="IW602" s="42"/>
      <c r="IX602" s="42"/>
      <c r="IY602" s="42"/>
      <c r="IZ602" s="42"/>
      <c r="JA602" s="42"/>
      <c r="JB602" s="42"/>
      <c r="JC602" s="42"/>
      <c r="JD602" s="42"/>
      <c r="JE602" s="42"/>
      <c r="JF602" s="42"/>
      <c r="JG602" s="42"/>
      <c r="JH602" s="42"/>
      <c r="JI602" s="42"/>
      <c r="JJ602" s="42"/>
      <c r="JK602" s="42"/>
      <c r="JL602" s="42"/>
      <c r="JM602" s="42"/>
      <c r="JN602" s="42"/>
      <c r="JO602" s="42"/>
      <c r="JP602" s="42"/>
      <c r="JQ602" s="42"/>
      <c r="JR602" s="42"/>
      <c r="JS602" s="42"/>
      <c r="JT602" s="42"/>
      <c r="JU602" s="42"/>
      <c r="JV602" s="42"/>
      <c r="JW602" s="42"/>
      <c r="JX602" s="42"/>
      <c r="JY602" s="42"/>
      <c r="JZ602" s="42"/>
      <c r="KA602" s="42"/>
      <c r="KB602" s="42"/>
      <c r="KC602" s="42"/>
      <c r="KD602" s="42"/>
      <c r="KE602" s="42"/>
      <c r="KF602" s="42"/>
      <c r="KG602" s="42"/>
      <c r="KH602" s="42"/>
      <c r="KI602" s="42"/>
      <c r="KJ602" s="42"/>
      <c r="KK602" s="42"/>
      <c r="KL602" s="42"/>
      <c r="KM602" s="42"/>
      <c r="KN602" s="42"/>
      <c r="KO602" s="42"/>
      <c r="KP602" s="42"/>
      <c r="KQ602" s="42"/>
      <c r="KR602" s="42"/>
      <c r="KS602" s="42"/>
      <c r="KT602" s="42"/>
      <c r="KU602" s="42"/>
      <c r="KV602" s="42"/>
      <c r="KW602" s="42"/>
      <c r="KX602" s="42"/>
      <c r="KY602" s="42"/>
      <c r="KZ602" s="42"/>
      <c r="LA602" s="42"/>
      <c r="LB602" s="42"/>
      <c r="LC602" s="42"/>
      <c r="LD602" s="42"/>
      <c r="LE602" s="42"/>
      <c r="LF602" s="42"/>
      <c r="LG602" s="42"/>
      <c r="LH602" s="42"/>
      <c r="LI602" s="42"/>
      <c r="LJ602" s="42"/>
      <c r="LK602" s="42"/>
      <c r="LL602" s="42"/>
      <c r="LM602" s="42"/>
      <c r="LN602" s="42"/>
      <c r="LO602" s="42"/>
      <c r="LP602" s="42"/>
      <c r="LQ602" s="42"/>
      <c r="LR602" s="42"/>
      <c r="LS602" s="42"/>
      <c r="LT602" s="42"/>
      <c r="LU602" s="42"/>
      <c r="LV602" s="42"/>
      <c r="LW602" s="42"/>
      <c r="LX602" s="42"/>
      <c r="LY602" s="42"/>
      <c r="LZ602" s="42"/>
      <c r="MA602" s="42"/>
      <c r="MB602" s="42"/>
      <c r="MC602" s="42"/>
      <c r="MD602" s="42"/>
      <c r="ME602" s="42"/>
      <c r="MF602" s="42"/>
      <c r="MG602" s="42"/>
      <c r="MH602" s="42"/>
      <c r="MI602" s="42"/>
      <c r="MJ602" s="42"/>
      <c r="MK602" s="42"/>
      <c r="ML602" s="42"/>
      <c r="MM602" s="42"/>
      <c r="MN602" s="42"/>
      <c r="MO602" s="42"/>
      <c r="MP602" s="42"/>
      <c r="MQ602" s="42"/>
      <c r="MR602" s="42"/>
      <c r="MS602" s="42"/>
      <c r="MT602" s="42"/>
      <c r="MU602" s="42"/>
      <c r="MV602" s="42"/>
      <c r="MW602" s="42"/>
      <c r="MX602" s="42"/>
      <c r="MY602" s="42"/>
      <c r="MZ602" s="42"/>
      <c r="NA602" s="42"/>
      <c r="NB602" s="42"/>
      <c r="NC602" s="42"/>
      <c r="ND602" s="42"/>
      <c r="NE602" s="42"/>
      <c r="NF602" s="42"/>
      <c r="NG602" s="42"/>
      <c r="NH602" s="42"/>
      <c r="NI602" s="42"/>
      <c r="NJ602" s="42"/>
      <c r="NK602" s="42"/>
      <c r="NL602" s="42"/>
      <c r="NM602" s="42"/>
      <c r="NN602" s="42"/>
      <c r="NO602" s="42"/>
      <c r="NP602" s="42"/>
      <c r="NQ602" s="42"/>
      <c r="NR602" s="42"/>
      <c r="NS602" s="42"/>
      <c r="NT602" s="42"/>
      <c r="NU602" s="42"/>
      <c r="NV602" s="42"/>
      <c r="NW602" s="42"/>
      <c r="NX602" s="42"/>
      <c r="NY602" s="42"/>
      <c r="NZ602" s="42"/>
      <c r="OA602" s="42"/>
      <c r="OB602" s="42"/>
      <c r="OC602" s="42"/>
      <c r="OD602" s="42"/>
      <c r="OE602" s="42"/>
      <c r="OF602" s="42"/>
      <c r="OG602" s="42"/>
      <c r="OH602" s="42"/>
      <c r="OI602" s="42"/>
      <c r="OJ602" s="42"/>
      <c r="OK602" s="42"/>
      <c r="OL602" s="42"/>
      <c r="OM602" s="42"/>
      <c r="ON602" s="42"/>
      <c r="OO602" s="42"/>
      <c r="OP602" s="42"/>
      <c r="OQ602" s="42"/>
      <c r="OR602" s="42"/>
      <c r="OS602" s="42"/>
      <c r="OT602" s="42"/>
      <c r="OU602" s="42"/>
      <c r="OV602" s="42"/>
      <c r="OW602" s="42"/>
      <c r="OX602" s="42"/>
      <c r="OY602" s="42"/>
      <c r="OZ602" s="42"/>
      <c r="PA602" s="42"/>
      <c r="PB602" s="42"/>
      <c r="PC602" s="42"/>
      <c r="PD602" s="42"/>
      <c r="PE602" s="42"/>
      <c r="PF602" s="42"/>
      <c r="PG602" s="42"/>
      <c r="PH602" s="42"/>
      <c r="PI602" s="42"/>
      <c r="PJ602" s="42"/>
      <c r="PK602" s="42"/>
      <c r="PL602" s="42"/>
      <c r="PM602" s="42"/>
      <c r="PN602" s="42"/>
      <c r="PO602" s="42"/>
      <c r="PP602" s="42"/>
      <c r="PQ602" s="42"/>
      <c r="PR602" s="42"/>
      <c r="PS602" s="42"/>
      <c r="PT602" s="42"/>
      <c r="PU602" s="42"/>
      <c r="PV602" s="42"/>
      <c r="PW602" s="42"/>
      <c r="PX602" s="42"/>
      <c r="PY602" s="42"/>
      <c r="PZ602" s="42"/>
      <c r="QA602" s="42"/>
      <c r="QB602" s="42"/>
      <c r="QC602" s="42"/>
      <c r="QD602" s="42"/>
      <c r="QE602" s="42"/>
      <c r="QF602" s="42"/>
      <c r="QG602" s="42"/>
      <c r="QH602" s="42"/>
      <c r="QI602" s="42"/>
      <c r="QJ602" s="42"/>
      <c r="QK602" s="42"/>
      <c r="QL602" s="42"/>
      <c r="QM602" s="42"/>
      <c r="QN602" s="42"/>
      <c r="QO602" s="42"/>
      <c r="QP602" s="42"/>
      <c r="QQ602" s="42"/>
      <c r="QR602" s="42"/>
      <c r="QS602" s="42"/>
      <c r="QT602" s="42"/>
      <c r="QU602" s="42"/>
      <c r="QV602" s="42"/>
      <c r="QW602" s="42"/>
      <c r="QX602" s="42"/>
      <c r="QY602" s="42"/>
      <c r="QZ602" s="42"/>
      <c r="RA602" s="42"/>
      <c r="RB602" s="42"/>
      <c r="RC602" s="42"/>
      <c r="RD602" s="42"/>
      <c r="RE602" s="42"/>
      <c r="RF602" s="42"/>
      <c r="RG602" s="42"/>
      <c r="RH602" s="42"/>
      <c r="RI602" s="42"/>
      <c r="RJ602" s="42"/>
      <c r="RK602" s="42"/>
      <c r="RL602" s="42"/>
      <c r="RM602" s="42"/>
      <c r="RN602" s="42"/>
      <c r="RO602" s="42"/>
      <c r="RP602" s="42"/>
      <c r="RQ602" s="42"/>
      <c r="RR602" s="42"/>
      <c r="RS602" s="42"/>
      <c r="RT602" s="42"/>
      <c r="RU602" s="42"/>
      <c r="RV602" s="42"/>
      <c r="RW602" s="42"/>
      <c r="RX602" s="42"/>
      <c r="RY602" s="42"/>
      <c r="RZ602" s="42"/>
      <c r="SA602" s="42"/>
      <c r="SB602" s="42"/>
      <c r="SC602" s="42"/>
      <c r="SD602" s="42"/>
      <c r="SE602" s="42"/>
      <c r="SF602" s="42"/>
      <c r="SG602" s="42"/>
      <c r="SH602" s="42"/>
      <c r="SI602" s="42"/>
      <c r="SJ602" s="42"/>
      <c r="SK602" s="42"/>
      <c r="SL602" s="42"/>
      <c r="SM602" s="42"/>
      <c r="SN602" s="42"/>
      <c r="SO602" s="42"/>
      <c r="SP602" s="42"/>
      <c r="SQ602" s="42"/>
      <c r="SR602" s="42"/>
      <c r="SS602" s="42"/>
      <c r="ST602" s="42"/>
      <c r="SU602" s="42"/>
      <c r="SV602" s="42"/>
      <c r="SW602" s="42"/>
      <c r="SX602" s="42"/>
      <c r="SY602" s="42"/>
      <c r="SZ602" s="42"/>
      <c r="TA602" s="42"/>
      <c r="TB602" s="42"/>
      <c r="TC602" s="42"/>
      <c r="TD602" s="42"/>
      <c r="TE602" s="42"/>
      <c r="TF602" s="42"/>
      <c r="TG602" s="42"/>
      <c r="TH602" s="42"/>
      <c r="TI602" s="42"/>
      <c r="TJ602" s="42"/>
      <c r="TK602" s="42"/>
      <c r="TL602" s="42"/>
      <c r="TM602" s="42"/>
      <c r="TN602" s="42"/>
      <c r="TO602" s="42"/>
      <c r="TP602" s="42"/>
      <c r="TQ602" s="42"/>
      <c r="TR602" s="42"/>
      <c r="TS602" s="42"/>
      <c r="TT602" s="42"/>
      <c r="TU602" s="42"/>
      <c r="TV602" s="42"/>
      <c r="TW602" s="42"/>
      <c r="TX602" s="42"/>
      <c r="TY602" s="42"/>
      <c r="TZ602" s="42"/>
      <c r="UA602" s="42"/>
      <c r="UB602" s="42"/>
      <c r="UC602" s="42"/>
      <c r="UD602" s="42"/>
      <c r="UE602" s="42"/>
      <c r="UF602" s="42"/>
      <c r="UG602" s="42"/>
      <c r="UH602" s="42"/>
      <c r="UI602" s="42"/>
      <c r="UJ602" s="42"/>
      <c r="UK602" s="42"/>
      <c r="UL602" s="42"/>
      <c r="UM602" s="42"/>
      <c r="UN602" s="42"/>
      <c r="UO602" s="42"/>
      <c r="UP602" s="42"/>
      <c r="UQ602" s="42"/>
      <c r="UR602" s="42"/>
      <c r="US602" s="42"/>
      <c r="UT602" s="42"/>
      <c r="UU602" s="42"/>
      <c r="UV602" s="42"/>
      <c r="UW602" s="42"/>
      <c r="UX602" s="42"/>
      <c r="UY602" s="42"/>
      <c r="UZ602" s="42"/>
      <c r="VA602" s="42"/>
      <c r="VB602" s="42"/>
      <c r="VC602" s="42"/>
      <c r="VD602" s="42"/>
      <c r="VE602" s="42"/>
      <c r="VF602" s="42"/>
      <c r="VG602" s="42"/>
      <c r="VH602" s="42"/>
      <c r="VI602" s="42"/>
      <c r="VJ602" s="42"/>
      <c r="VK602" s="42"/>
      <c r="VL602" s="42"/>
      <c r="VM602" s="42"/>
      <c r="VN602" s="42"/>
      <c r="VO602" s="42"/>
      <c r="VP602" s="42"/>
      <c r="VQ602" s="42"/>
      <c r="VR602" s="42"/>
      <c r="VS602" s="42"/>
      <c r="VT602" s="42"/>
      <c r="VU602" s="42"/>
      <c r="VV602" s="42"/>
      <c r="VW602" s="42"/>
      <c r="VX602" s="42"/>
      <c r="VY602" s="42"/>
      <c r="VZ602" s="42"/>
      <c r="WA602" s="42"/>
      <c r="WB602" s="42"/>
      <c r="WC602" s="42"/>
      <c r="WD602" s="42"/>
      <c r="WE602" s="42"/>
      <c r="WF602" s="42"/>
      <c r="WG602" s="42"/>
      <c r="WH602" s="42"/>
      <c r="WI602" s="42"/>
      <c r="WJ602" s="42"/>
      <c r="WK602" s="42"/>
      <c r="WL602" s="42"/>
      <c r="WM602" s="42"/>
      <c r="WN602" s="42"/>
      <c r="WO602" s="42"/>
      <c r="WP602" s="42"/>
      <c r="WQ602" s="42"/>
      <c r="WR602" s="42"/>
      <c r="WS602" s="42"/>
      <c r="WT602" s="42"/>
      <c r="WU602" s="42"/>
      <c r="WV602" s="42"/>
      <c r="WW602" s="42"/>
      <c r="WX602" s="42"/>
      <c r="WY602" s="42"/>
      <c r="WZ602" s="42"/>
      <c r="XA602" s="42"/>
      <c r="XB602" s="42"/>
      <c r="XC602" s="42"/>
      <c r="XD602" s="42"/>
      <c r="XE602" s="42"/>
      <c r="XF602" s="42"/>
      <c r="XG602" s="42"/>
      <c r="XH602" s="42"/>
      <c r="XI602" s="42"/>
      <c r="XJ602" s="42"/>
      <c r="XK602" s="42"/>
      <c r="XL602" s="42"/>
      <c r="XM602" s="42"/>
      <c r="XN602" s="42"/>
      <c r="XO602" s="42"/>
      <c r="XP602" s="42"/>
      <c r="XQ602" s="42"/>
      <c r="XR602" s="42"/>
      <c r="XS602" s="42"/>
      <c r="XT602" s="42"/>
      <c r="XU602" s="42"/>
      <c r="XV602" s="42"/>
      <c r="XW602" s="42"/>
      <c r="XX602" s="42"/>
      <c r="XY602" s="42"/>
      <c r="XZ602" s="42"/>
      <c r="YA602" s="42"/>
      <c r="YB602" s="42"/>
      <c r="YC602" s="42"/>
      <c r="YD602" s="42"/>
      <c r="YE602" s="42"/>
      <c r="YF602" s="42"/>
      <c r="YG602" s="42"/>
      <c r="YH602" s="42"/>
      <c r="YI602" s="42"/>
      <c r="YJ602" s="42"/>
      <c r="YK602" s="42"/>
      <c r="YL602" s="42"/>
      <c r="YM602" s="42"/>
      <c r="YN602" s="42"/>
      <c r="YO602" s="42"/>
      <c r="YP602" s="42"/>
      <c r="YQ602" s="42"/>
      <c r="YR602" s="42"/>
      <c r="YS602" s="42"/>
      <c r="YT602" s="42"/>
      <c r="YU602" s="42"/>
      <c r="YV602" s="42"/>
      <c r="YW602" s="42"/>
      <c r="YX602" s="42"/>
      <c r="YY602" s="42"/>
      <c r="YZ602" s="42"/>
      <c r="ZA602" s="42"/>
      <c r="ZB602" s="42"/>
      <c r="ZC602" s="42"/>
      <c r="ZD602" s="42"/>
      <c r="ZE602" s="42"/>
      <c r="ZF602" s="42"/>
      <c r="ZG602" s="42"/>
      <c r="ZH602" s="42"/>
      <c r="ZI602" s="42"/>
      <c r="ZJ602" s="42"/>
      <c r="ZK602" s="42"/>
      <c r="ZL602" s="42"/>
      <c r="ZM602" s="42"/>
      <c r="ZN602" s="42"/>
      <c r="ZO602" s="42"/>
      <c r="ZP602" s="42"/>
      <c r="ZQ602" s="42"/>
      <c r="ZR602" s="42"/>
      <c r="ZS602" s="42"/>
      <c r="ZT602" s="42"/>
      <c r="ZU602" s="42"/>
      <c r="ZV602" s="42"/>
      <c r="ZW602" s="42"/>
      <c r="ZX602" s="42"/>
      <c r="ZY602" s="42"/>
      <c r="ZZ602" s="42"/>
      <c r="AAA602" s="42"/>
      <c r="AAB602" s="42"/>
      <c r="AAC602" s="42"/>
      <c r="AAD602" s="42"/>
      <c r="AAE602" s="42"/>
      <c r="AAF602" s="42"/>
      <c r="AAG602" s="42"/>
      <c r="AAH602" s="42"/>
      <c r="AAI602" s="42"/>
      <c r="AAJ602" s="42"/>
      <c r="AAK602" s="42"/>
      <c r="AAL602" s="42"/>
      <c r="AAM602" s="42"/>
      <c r="AAN602" s="42"/>
      <c r="AAO602" s="42"/>
      <c r="AAP602" s="42"/>
      <c r="AAQ602" s="42"/>
      <c r="AAR602" s="42"/>
      <c r="AAS602" s="42"/>
      <c r="AAT602" s="42"/>
      <c r="AAU602" s="42"/>
      <c r="AAV602" s="42"/>
      <c r="AAW602" s="42"/>
      <c r="AAX602" s="42"/>
      <c r="AAY602" s="42"/>
      <c r="AAZ602" s="42"/>
      <c r="ABA602" s="42"/>
      <c r="ABB602" s="42"/>
      <c r="ABC602" s="42"/>
      <c r="ABD602" s="42"/>
      <c r="ABE602" s="42"/>
      <c r="ABF602" s="42"/>
      <c r="ABG602" s="42"/>
      <c r="ABH602" s="42"/>
      <c r="ABI602" s="42"/>
      <c r="ABJ602" s="42"/>
      <c r="ABK602" s="42"/>
      <c r="ABL602" s="42"/>
      <c r="ABM602" s="42"/>
      <c r="ABN602" s="42"/>
      <c r="ABO602" s="42"/>
      <c r="ABP602" s="42"/>
      <c r="ABQ602" s="42"/>
      <c r="ABR602" s="42"/>
      <c r="ABS602" s="42"/>
      <c r="ABT602" s="42"/>
      <c r="ABU602" s="42"/>
      <c r="ABV602" s="42"/>
      <c r="ABW602" s="42"/>
      <c r="ABX602" s="42"/>
      <c r="ABY602" s="42"/>
      <c r="ABZ602" s="42"/>
      <c r="ACA602" s="42"/>
      <c r="ACB602" s="42"/>
      <c r="ACC602" s="42"/>
      <c r="ACD602" s="42"/>
      <c r="ACE602" s="42"/>
      <c r="ACF602" s="42"/>
      <c r="ACG602" s="42"/>
      <c r="ACH602" s="42"/>
      <c r="ACI602" s="42"/>
      <c r="ACJ602" s="42"/>
      <c r="ACK602" s="42"/>
      <c r="ACL602" s="42"/>
      <c r="ACM602" s="42"/>
      <c r="ACN602" s="42"/>
      <c r="ACO602" s="42"/>
      <c r="ACP602" s="42"/>
      <c r="ACQ602" s="42"/>
      <c r="ACR602" s="42"/>
      <c r="ACS602" s="42"/>
      <c r="ACT602" s="42"/>
      <c r="ACU602" s="42"/>
      <c r="ACV602" s="42"/>
      <c r="ACW602" s="42"/>
      <c r="ACX602" s="42"/>
      <c r="ACY602" s="42"/>
      <c r="ACZ602" s="42"/>
      <c r="ADA602" s="42"/>
      <c r="ADB602" s="42"/>
      <c r="ADC602" s="42"/>
      <c r="ADD602" s="42"/>
      <c r="ADE602" s="42"/>
      <c r="ADF602" s="42"/>
      <c r="ADG602" s="42"/>
      <c r="ADH602" s="42"/>
      <c r="ADI602" s="42"/>
      <c r="ADJ602" s="42"/>
      <c r="ADK602" s="42"/>
      <c r="ADL602" s="42"/>
      <c r="ADM602" s="42"/>
      <c r="ADN602" s="42"/>
      <c r="ADO602" s="42"/>
      <c r="ADP602" s="42"/>
      <c r="ADQ602" s="42"/>
      <c r="ADR602" s="42"/>
      <c r="ADS602" s="42"/>
      <c r="ADT602" s="42"/>
      <c r="ADU602" s="42"/>
      <c r="ADV602" s="42"/>
      <c r="ADW602" s="42"/>
      <c r="ADX602" s="42"/>
      <c r="ADY602" s="42"/>
      <c r="ADZ602" s="42"/>
      <c r="AEA602" s="42"/>
      <c r="AEB602" s="42"/>
      <c r="AEC602" s="42"/>
      <c r="AED602" s="42"/>
      <c r="AEE602" s="42"/>
      <c r="AEF602" s="42"/>
      <c r="AEG602" s="42"/>
      <c r="AEH602" s="42"/>
      <c r="AEI602" s="42"/>
      <c r="AEJ602" s="42"/>
      <c r="AEK602" s="42"/>
      <c r="AEL602" s="42"/>
      <c r="AEM602" s="42"/>
      <c r="AEN602" s="42"/>
      <c r="AEO602" s="42"/>
      <c r="AEP602" s="42"/>
      <c r="AEQ602" s="42"/>
      <c r="AER602" s="42"/>
      <c r="AES602" s="42"/>
      <c r="AET602" s="42"/>
      <c r="AEU602" s="42"/>
      <c r="AEV602" s="42"/>
      <c r="AEW602" s="42"/>
      <c r="AEX602" s="42"/>
      <c r="AEY602" s="42"/>
      <c r="AEZ602" s="42"/>
      <c r="AFA602" s="42"/>
      <c r="AFB602" s="42"/>
      <c r="AFC602" s="42"/>
      <c r="AFD602" s="42"/>
      <c r="AFE602" s="42"/>
      <c r="AFF602" s="42"/>
      <c r="AFG602" s="42"/>
      <c r="AFH602" s="42"/>
      <c r="AFI602" s="42"/>
      <c r="AFJ602" s="42"/>
      <c r="AFK602" s="42"/>
      <c r="AFL602" s="42"/>
      <c r="AFM602" s="42"/>
      <c r="AFN602" s="42"/>
      <c r="AFO602" s="42"/>
      <c r="AFP602" s="42"/>
      <c r="AFQ602" s="42"/>
      <c r="AFR602" s="42"/>
      <c r="AFS602" s="42"/>
      <c r="AFT602" s="42"/>
      <c r="AFU602" s="42"/>
      <c r="AFV602" s="42"/>
      <c r="AFW602" s="42"/>
      <c r="AFX602" s="42"/>
      <c r="AFY602" s="42"/>
      <c r="AFZ602" s="42"/>
      <c r="AGA602" s="42"/>
      <c r="AGB602" s="42"/>
      <c r="AGC602" s="42"/>
      <c r="AGD602" s="42"/>
      <c r="AGE602" s="42"/>
      <c r="AGF602" s="42"/>
      <c r="AGG602" s="42"/>
      <c r="AGH602" s="42"/>
      <c r="AGI602" s="42"/>
      <c r="AGJ602" s="42"/>
      <c r="AGK602" s="42"/>
      <c r="AGL602" s="42"/>
      <c r="AGM602" s="42"/>
      <c r="AGN602" s="42"/>
      <c r="AGO602" s="42"/>
      <c r="AGP602" s="42"/>
      <c r="AGQ602" s="42"/>
      <c r="AGR602" s="42"/>
      <c r="AGS602" s="42"/>
      <c r="AGT602" s="42"/>
      <c r="AGU602" s="42"/>
      <c r="AGV602" s="42"/>
      <c r="AGW602" s="42"/>
      <c r="AGX602" s="42"/>
      <c r="AGY602" s="42"/>
      <c r="AGZ602" s="42"/>
      <c r="AHA602" s="42"/>
      <c r="AHB602" s="42"/>
      <c r="AHC602" s="42"/>
      <c r="AHD602" s="42"/>
      <c r="AHE602" s="42"/>
      <c r="AHF602" s="42"/>
      <c r="AHG602" s="42"/>
      <c r="AHH602" s="42"/>
      <c r="AHI602" s="42"/>
      <c r="AHJ602" s="42"/>
      <c r="AHK602" s="42"/>
      <c r="AHL602" s="42"/>
      <c r="AHM602" s="42"/>
      <c r="AHN602" s="42"/>
      <c r="AHO602" s="42"/>
      <c r="AHP602" s="42"/>
      <c r="AHQ602" s="42"/>
      <c r="AHR602" s="42"/>
      <c r="AHS602" s="42"/>
      <c r="AHT602" s="42"/>
      <c r="AHU602" s="42"/>
      <c r="AHV602" s="42"/>
      <c r="AHW602" s="42"/>
      <c r="AHX602" s="42"/>
      <c r="AHY602" s="42"/>
      <c r="AHZ602" s="42"/>
      <c r="AIA602" s="42"/>
      <c r="AIB602" s="42"/>
      <c r="AIC602" s="42"/>
      <c r="AID602" s="42"/>
      <c r="AIE602" s="42"/>
      <c r="AIF602" s="42"/>
      <c r="AIG602" s="42"/>
      <c r="AIH602" s="42"/>
      <c r="AII602" s="42"/>
      <c r="AIJ602" s="42"/>
      <c r="AIK602" s="42"/>
      <c r="AIL602" s="42"/>
      <c r="AIM602" s="42"/>
      <c r="AIN602" s="42"/>
      <c r="AIO602" s="42"/>
      <c r="AIP602" s="42"/>
      <c r="AIQ602" s="42"/>
      <c r="AIR602" s="42"/>
      <c r="AIS602" s="42"/>
      <c r="AIT602" s="42"/>
      <c r="AIU602" s="42"/>
      <c r="AIV602" s="42"/>
      <c r="AIW602" s="42"/>
      <c r="AIX602" s="42"/>
      <c r="AIY602" s="42"/>
      <c r="AIZ602" s="42"/>
      <c r="AJA602" s="42"/>
      <c r="AJB602" s="42"/>
      <c r="AJC602" s="42"/>
      <c r="AJD602" s="42"/>
      <c r="AJE602" s="42"/>
      <c r="AJF602" s="42"/>
      <c r="AJG602" s="42"/>
      <c r="AJH602" s="42"/>
      <c r="AJI602" s="42"/>
      <c r="AJJ602" s="42"/>
      <c r="AJK602" s="42"/>
      <c r="AJL602" s="42"/>
      <c r="AJM602" s="42"/>
      <c r="AJN602" s="42"/>
      <c r="AJO602" s="42"/>
      <c r="AJP602" s="42"/>
      <c r="AJQ602" s="42"/>
      <c r="AJR602" s="42"/>
      <c r="AJS602" s="42"/>
      <c r="AJT602" s="42"/>
      <c r="AJU602" s="42"/>
      <c r="AJV602" s="42"/>
      <c r="AJW602" s="42"/>
      <c r="AJX602" s="42"/>
      <c r="AJY602" s="42"/>
      <c r="AJZ602" s="42"/>
      <c r="AKA602" s="42"/>
      <c r="AKB602" s="42"/>
      <c r="AKC602" s="42"/>
      <c r="AKD602" s="42"/>
      <c r="AKE602" s="42"/>
      <c r="AKF602" s="42"/>
      <c r="AKG602" s="42"/>
      <c r="AKH602" s="42"/>
      <c r="AKI602" s="42"/>
      <c r="AKJ602" s="42"/>
      <c r="AKK602" s="42"/>
      <c r="AKL602" s="42"/>
      <c r="AKM602" s="42"/>
      <c r="AKN602" s="42"/>
      <c r="AKO602" s="42"/>
      <c r="AKP602" s="42"/>
      <c r="AKQ602" s="42"/>
      <c r="AKR602" s="42"/>
      <c r="AKS602" s="42"/>
      <c r="AKT602" s="42"/>
      <c r="AKU602" s="42"/>
      <c r="AKV602" s="42"/>
      <c r="AKW602" s="42"/>
      <c r="AKX602" s="42"/>
      <c r="AKY602" s="42"/>
      <c r="AKZ602" s="42"/>
      <c r="ALA602" s="42"/>
      <c r="ALB602" s="42"/>
      <c r="ALC602" s="42"/>
      <c r="ALD602" s="42"/>
      <c r="ALE602" s="42"/>
      <c r="ALF602" s="42"/>
      <c r="ALG602" s="42"/>
      <c r="ALH602" s="42"/>
      <c r="ALI602" s="42"/>
      <c r="ALJ602" s="42"/>
      <c r="ALK602" s="42"/>
      <c r="ALL602" s="42"/>
      <c r="ALM602" s="42"/>
      <c r="ALN602" s="42"/>
      <c r="ALO602" s="42"/>
      <c r="ALP602" s="42"/>
      <c r="ALQ602" s="42"/>
      <c r="ALR602" s="42"/>
      <c r="ALS602" s="42"/>
      <c r="ALT602" s="42"/>
      <c r="ALU602" s="42"/>
      <c r="ALV602" s="42"/>
      <c r="ALW602" s="42"/>
      <c r="ALX602" s="42"/>
      <c r="ALY602" s="42"/>
      <c r="ALZ602" s="42"/>
      <c r="AMA602" s="42"/>
      <c r="AMB602" s="42"/>
      <c r="AMC602" s="42"/>
      <c r="AMD602" s="42"/>
      <c r="AME602" s="42"/>
      <c r="AMF602" s="42"/>
      <c r="AMG602" s="42"/>
      <c r="AMH602" s="42"/>
      <c r="AMI602" s="42"/>
      <c r="AMJ602" s="42"/>
      <c r="AMK602" s="42"/>
      <c r="AML602" s="42"/>
      <c r="AMM602" s="42"/>
      <c r="AMN602" s="42"/>
      <c r="AMO602" s="42"/>
      <c r="AMP602" s="42"/>
      <c r="AMQ602" s="42"/>
      <c r="AMR602" s="42"/>
      <c r="AMS602" s="42"/>
      <c r="AMT602" s="42"/>
      <c r="AMU602" s="42"/>
      <c r="AMV602" s="42"/>
      <c r="AMW602" s="42"/>
      <c r="AMX602" s="42"/>
      <c r="AMY602" s="42"/>
      <c r="AMZ602" s="42"/>
      <c r="ANA602" s="42"/>
      <c r="ANB602" s="42"/>
      <c r="ANC602" s="42"/>
      <c r="AND602" s="42"/>
      <c r="ANE602" s="42"/>
      <c r="ANF602" s="42"/>
      <c r="ANG602" s="42"/>
      <c r="ANH602" s="42"/>
      <c r="ANI602" s="42"/>
      <c r="ANJ602" s="42"/>
      <c r="ANK602" s="42"/>
      <c r="ANL602" s="42"/>
      <c r="ANM602" s="42"/>
      <c r="ANN602" s="42"/>
      <c r="ANO602" s="42"/>
      <c r="ANP602" s="42"/>
      <c r="ANQ602" s="42"/>
      <c r="ANR602" s="42"/>
      <c r="ANS602" s="42"/>
      <c r="ANT602" s="42"/>
      <c r="ANU602" s="42"/>
      <c r="ANV602" s="42"/>
      <c r="ANW602" s="42"/>
      <c r="ANX602" s="42"/>
      <c r="ANY602" s="42"/>
      <c r="ANZ602" s="42"/>
      <c r="AOA602" s="42"/>
      <c r="AOB602" s="42"/>
      <c r="AOC602" s="42"/>
      <c r="AOD602" s="42"/>
      <c r="AOE602" s="42"/>
      <c r="AOF602" s="42"/>
      <c r="AOG602" s="42"/>
      <c r="AOH602" s="42"/>
      <c r="AOI602" s="42"/>
      <c r="AOJ602" s="42"/>
      <c r="AOK602" s="42"/>
      <c r="AOL602" s="42"/>
      <c r="AOM602" s="42"/>
      <c r="AON602" s="42"/>
      <c r="AOO602" s="42"/>
      <c r="AOP602" s="42"/>
      <c r="AOQ602" s="42"/>
      <c r="AOR602" s="42"/>
      <c r="AOS602" s="42"/>
      <c r="AOT602" s="42"/>
      <c r="AOU602" s="42"/>
      <c r="AOV602" s="42"/>
      <c r="AOW602" s="42"/>
      <c r="AOX602" s="42"/>
      <c r="AOY602" s="42"/>
      <c r="AOZ602" s="42"/>
      <c r="APA602" s="42"/>
      <c r="APB602" s="42"/>
      <c r="APC602" s="42"/>
      <c r="APD602" s="42"/>
      <c r="APE602" s="42"/>
      <c r="APF602" s="42"/>
      <c r="APG602" s="42"/>
      <c r="APH602" s="42"/>
      <c r="API602" s="42"/>
      <c r="APJ602" s="42"/>
      <c r="APK602" s="42"/>
      <c r="APL602" s="42"/>
      <c r="APM602" s="42"/>
      <c r="APN602" s="42"/>
      <c r="APO602" s="42"/>
      <c r="APP602" s="42"/>
      <c r="APQ602" s="42"/>
      <c r="APR602" s="42"/>
      <c r="APS602" s="42"/>
      <c r="APT602" s="42"/>
      <c r="APU602" s="42"/>
      <c r="APV602" s="42"/>
      <c r="APW602" s="42"/>
      <c r="APX602" s="42"/>
      <c r="APY602" s="42"/>
      <c r="APZ602" s="42"/>
      <c r="AQA602" s="42"/>
      <c r="AQB602" s="42"/>
      <c r="AQC602" s="42"/>
      <c r="AQD602" s="42"/>
      <c r="AQE602" s="42"/>
      <c r="AQF602" s="42"/>
      <c r="AQG602" s="42"/>
      <c r="AQH602" s="42"/>
      <c r="AQI602" s="42"/>
      <c r="AQJ602" s="42"/>
      <c r="AQK602" s="42"/>
      <c r="AQL602" s="42"/>
      <c r="AQM602" s="42"/>
      <c r="AQN602" s="42"/>
      <c r="AQO602" s="42"/>
      <c r="AQP602" s="42"/>
      <c r="AQQ602" s="42"/>
      <c r="AQR602" s="42"/>
      <c r="AQS602" s="42"/>
      <c r="AQT602" s="42"/>
      <c r="AQU602" s="42"/>
      <c r="AQV602" s="42"/>
      <c r="AQW602" s="42"/>
      <c r="AQX602" s="42"/>
      <c r="AQY602" s="42"/>
      <c r="AQZ602" s="42"/>
      <c r="ARA602" s="42"/>
      <c r="ARB602" s="42"/>
      <c r="ARC602" s="42"/>
      <c r="ARD602" s="42"/>
      <c r="ARE602" s="42"/>
      <c r="ARF602" s="42"/>
      <c r="ARG602" s="42"/>
      <c r="ARH602" s="42"/>
      <c r="ARI602" s="42"/>
      <c r="ARJ602" s="42"/>
      <c r="ARK602" s="42"/>
      <c r="ARL602" s="42"/>
      <c r="ARM602" s="42"/>
      <c r="ARN602" s="42"/>
      <c r="ARO602" s="42"/>
      <c r="ARP602" s="42"/>
      <c r="ARQ602" s="42"/>
      <c r="ARR602" s="42"/>
      <c r="ARS602" s="42"/>
      <c r="ART602" s="42"/>
      <c r="ARU602" s="42"/>
      <c r="ARV602" s="42"/>
      <c r="ARW602" s="42"/>
      <c r="ARX602" s="42"/>
      <c r="ARY602" s="42"/>
      <c r="ARZ602" s="42"/>
      <c r="ASA602" s="42"/>
      <c r="ASB602" s="42"/>
      <c r="ASC602" s="42"/>
      <c r="ASD602" s="42"/>
      <c r="ASE602" s="42"/>
      <c r="ASF602" s="42"/>
      <c r="ASG602" s="42"/>
      <c r="ASH602" s="42"/>
      <c r="ASI602" s="42"/>
      <c r="ASJ602" s="42"/>
      <c r="ASK602" s="42"/>
      <c r="ASL602" s="42"/>
      <c r="ASM602" s="42"/>
      <c r="ASN602" s="42"/>
      <c r="ASO602" s="42"/>
      <c r="ASP602" s="42"/>
      <c r="ASQ602" s="42"/>
      <c r="ASR602" s="42"/>
      <c r="ASS602" s="42"/>
      <c r="AST602" s="42"/>
      <c r="ASU602" s="42"/>
      <c r="ASV602" s="42"/>
      <c r="ASW602" s="42"/>
      <c r="ASX602" s="42"/>
      <c r="ASY602" s="42"/>
      <c r="ASZ602" s="42"/>
      <c r="ATA602" s="42"/>
      <c r="ATB602" s="42"/>
      <c r="ATC602" s="42"/>
      <c r="ATD602" s="42"/>
      <c r="ATE602" s="42"/>
      <c r="ATF602" s="42"/>
      <c r="ATG602" s="42"/>
      <c r="ATH602" s="42"/>
      <c r="ATI602" s="42"/>
      <c r="ATJ602" s="42"/>
      <c r="ATK602" s="42"/>
      <c r="ATL602" s="42"/>
      <c r="ATM602" s="42"/>
      <c r="ATN602" s="42"/>
      <c r="ATO602" s="42"/>
      <c r="ATP602" s="42"/>
      <c r="ATQ602" s="42"/>
      <c r="ATR602" s="42"/>
      <c r="ATS602" s="42"/>
      <c r="ATT602" s="42"/>
      <c r="ATU602" s="42"/>
      <c r="ATV602" s="42"/>
      <c r="ATW602" s="42"/>
      <c r="ATX602" s="42"/>
      <c r="ATY602" s="42"/>
      <c r="ATZ602" s="42"/>
      <c r="AUA602" s="42"/>
      <c r="AUB602" s="42"/>
      <c r="AUC602" s="42"/>
      <c r="AUD602" s="42"/>
      <c r="AUE602" s="42"/>
      <c r="AUF602" s="42"/>
      <c r="AUG602" s="42"/>
      <c r="AUH602" s="42"/>
      <c r="AUI602" s="42"/>
      <c r="AUJ602" s="42"/>
      <c r="AUK602" s="42"/>
      <c r="AUL602" s="42"/>
      <c r="AUM602" s="42"/>
      <c r="AUN602" s="42"/>
      <c r="AUO602" s="42"/>
      <c r="AUP602" s="42"/>
      <c r="AUQ602" s="42"/>
      <c r="AUR602" s="42"/>
      <c r="AUS602" s="42"/>
      <c r="AUT602" s="42"/>
      <c r="AUU602" s="42"/>
      <c r="AUV602" s="42"/>
      <c r="AUW602" s="42"/>
      <c r="AUX602" s="42"/>
      <c r="AUY602" s="42"/>
      <c r="AUZ602" s="42"/>
      <c r="AVA602" s="42"/>
      <c r="AVB602" s="42"/>
      <c r="AVC602" s="42"/>
      <c r="AVD602" s="42"/>
      <c r="AVE602" s="42"/>
      <c r="AVF602" s="42"/>
      <c r="AVG602" s="42"/>
      <c r="AVH602" s="42"/>
      <c r="AVI602" s="42"/>
      <c r="AVJ602" s="42"/>
      <c r="AVK602" s="42"/>
      <c r="AVL602" s="42"/>
      <c r="AVM602" s="42"/>
      <c r="AVN602" s="42"/>
      <c r="AVO602" s="42"/>
      <c r="AVP602" s="42"/>
      <c r="AVQ602" s="42"/>
      <c r="AVR602" s="42"/>
      <c r="AVS602" s="42"/>
      <c r="AVT602" s="42"/>
      <c r="AVU602" s="42"/>
      <c r="AVV602" s="42"/>
      <c r="AVW602" s="42"/>
      <c r="AVX602" s="42"/>
      <c r="AVY602" s="42"/>
      <c r="AVZ602" s="42"/>
      <c r="AWA602" s="42"/>
      <c r="AWB602" s="42"/>
      <c r="AWC602" s="42"/>
      <c r="AWD602" s="42"/>
      <c r="AWE602" s="42"/>
      <c r="AWF602" s="42"/>
      <c r="AWG602" s="42"/>
      <c r="AWH602" s="42"/>
      <c r="AWI602" s="42"/>
      <c r="AWJ602" s="42"/>
      <c r="AWK602" s="42"/>
      <c r="AWL602" s="42"/>
      <c r="AWM602" s="42"/>
      <c r="AWN602" s="42"/>
      <c r="AWO602" s="42"/>
      <c r="AWP602" s="42"/>
      <c r="AWQ602" s="42"/>
      <c r="AWR602" s="42"/>
      <c r="AWS602" s="42"/>
      <c r="AWT602" s="42"/>
      <c r="AWU602" s="42"/>
      <c r="AWV602" s="42"/>
      <c r="AWW602" s="42"/>
      <c r="AWX602" s="42"/>
      <c r="AWY602" s="42"/>
      <c r="AWZ602" s="42"/>
      <c r="AXA602" s="42"/>
      <c r="AXB602" s="42"/>
      <c r="AXC602" s="42"/>
      <c r="AXD602" s="42"/>
      <c r="AXE602" s="42"/>
      <c r="AXF602" s="42"/>
      <c r="AXG602" s="42"/>
      <c r="AXH602" s="42"/>
      <c r="AXI602" s="42"/>
      <c r="AXJ602" s="42"/>
      <c r="AXK602" s="42"/>
      <c r="AXL602" s="42"/>
      <c r="AXM602" s="42"/>
      <c r="AXN602" s="42"/>
      <c r="AXO602" s="42"/>
      <c r="AXP602" s="42"/>
      <c r="AXQ602" s="42"/>
      <c r="AXR602" s="42"/>
      <c r="AXS602" s="42"/>
      <c r="AXT602" s="42"/>
      <c r="AXU602" s="42"/>
      <c r="AXV602" s="42"/>
      <c r="AXW602" s="42"/>
      <c r="AXX602" s="42"/>
      <c r="AXY602" s="42"/>
      <c r="AXZ602" s="42"/>
      <c r="AYA602" s="42"/>
      <c r="AYB602" s="42"/>
      <c r="AYC602" s="42"/>
      <c r="AYD602" s="42"/>
      <c r="AYE602" s="42"/>
      <c r="AYF602" s="42"/>
      <c r="AYG602" s="42"/>
      <c r="AYH602" s="42"/>
      <c r="AYI602" s="42"/>
      <c r="AYJ602" s="42"/>
      <c r="AYK602" s="42"/>
      <c r="AYL602" s="42"/>
      <c r="AYM602" s="42"/>
      <c r="AYN602" s="42"/>
      <c r="AYO602" s="42"/>
      <c r="AYP602" s="42"/>
      <c r="AYQ602" s="42"/>
      <c r="AYR602" s="42"/>
      <c r="AYS602" s="42"/>
      <c r="AYT602" s="42"/>
      <c r="AYU602" s="42"/>
      <c r="AYV602" s="42"/>
      <c r="AYW602" s="42"/>
      <c r="AYX602" s="42"/>
      <c r="AYY602" s="42"/>
      <c r="AYZ602" s="42"/>
      <c r="AZA602" s="42"/>
      <c r="AZB602" s="42"/>
      <c r="AZC602" s="42"/>
      <c r="AZD602" s="42"/>
      <c r="AZE602" s="42"/>
      <c r="AZF602" s="42"/>
      <c r="AZG602" s="42"/>
      <c r="AZH602" s="42"/>
      <c r="AZI602" s="42"/>
      <c r="AZJ602" s="42"/>
      <c r="AZK602" s="42"/>
      <c r="AZL602" s="42"/>
      <c r="AZM602" s="42"/>
      <c r="AZN602" s="42"/>
      <c r="AZO602" s="42"/>
      <c r="AZP602" s="42"/>
      <c r="AZQ602" s="42"/>
      <c r="AZR602" s="42"/>
      <c r="AZS602" s="42"/>
      <c r="AZT602" s="42"/>
      <c r="AZU602" s="42"/>
      <c r="AZV602" s="42"/>
      <c r="AZW602" s="42"/>
      <c r="AZX602" s="42"/>
      <c r="AZY602" s="42"/>
      <c r="AZZ602" s="42"/>
      <c r="BAA602" s="42"/>
      <c r="BAB602" s="42"/>
      <c r="BAC602" s="42"/>
      <c r="BAD602" s="42"/>
      <c r="BAE602" s="42"/>
      <c r="BAF602" s="42"/>
      <c r="BAG602" s="42"/>
      <c r="BAH602" s="42"/>
      <c r="BAI602" s="42"/>
      <c r="BAJ602" s="42"/>
      <c r="BAK602" s="42"/>
      <c r="BAL602" s="42"/>
    </row>
    <row r="603" spans="1:1390" s="223" customFormat="1" x14ac:dyDescent="0.2">
      <c r="A603" s="139">
        <f t="shared" si="60"/>
        <v>558</v>
      </c>
      <c r="B603" s="42" t="s">
        <v>592</v>
      </c>
      <c r="C603" s="139">
        <v>932</v>
      </c>
      <c r="D603" s="139" t="s">
        <v>159</v>
      </c>
      <c r="E603" s="121">
        <v>0</v>
      </c>
      <c r="F603" s="121">
        <v>0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  <c r="M603" s="121">
        <v>0</v>
      </c>
      <c r="N603" s="121">
        <v>0</v>
      </c>
      <c r="O603" s="121">
        <v>565.32000000000005</v>
      </c>
      <c r="P603" s="121">
        <v>0</v>
      </c>
      <c r="Q603" s="45">
        <f t="shared" si="59"/>
        <v>565.32000000000005</v>
      </c>
      <c r="R603" s="45"/>
      <c r="T603" s="254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  <c r="FO603" s="42"/>
      <c r="FP603" s="42"/>
      <c r="FQ603" s="42"/>
      <c r="FR603" s="42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  <c r="GJ603" s="42"/>
      <c r="GK603" s="42"/>
      <c r="GL603" s="42"/>
      <c r="GM603" s="42"/>
      <c r="GN603" s="42"/>
      <c r="GO603" s="42"/>
      <c r="GP603" s="42"/>
      <c r="GQ603" s="42"/>
      <c r="GR603" s="42"/>
      <c r="GS603" s="42"/>
      <c r="GT603" s="42"/>
      <c r="GU603" s="42"/>
      <c r="GV603" s="42"/>
      <c r="GW603" s="42"/>
      <c r="GX603" s="42"/>
      <c r="GY603" s="42"/>
      <c r="GZ603" s="42"/>
      <c r="HA603" s="42"/>
      <c r="HB603" s="42"/>
      <c r="HC603" s="42"/>
      <c r="HD603" s="42"/>
      <c r="HE603" s="42"/>
      <c r="HF603" s="42"/>
      <c r="HG603" s="42"/>
      <c r="HH603" s="42"/>
      <c r="HI603" s="42"/>
      <c r="HJ603" s="42"/>
      <c r="HK603" s="42"/>
      <c r="HL603" s="42"/>
      <c r="HM603" s="42"/>
      <c r="HN603" s="42"/>
      <c r="HO603" s="42"/>
      <c r="HP603" s="42"/>
      <c r="HQ603" s="42"/>
      <c r="HR603" s="42"/>
      <c r="HS603" s="42"/>
      <c r="HT603" s="42"/>
      <c r="HU603" s="42"/>
      <c r="HV603" s="42"/>
      <c r="HW603" s="42"/>
      <c r="HX603" s="42"/>
      <c r="HY603" s="42"/>
      <c r="HZ603" s="42"/>
      <c r="IA603" s="42"/>
      <c r="IB603" s="42"/>
      <c r="IC603" s="42"/>
      <c r="ID603" s="42"/>
      <c r="IE603" s="42"/>
      <c r="IF603" s="42"/>
      <c r="IG603" s="42"/>
      <c r="IH603" s="42"/>
      <c r="II603" s="42"/>
      <c r="IJ603" s="42"/>
      <c r="IK603" s="42"/>
      <c r="IL603" s="42"/>
      <c r="IM603" s="42"/>
      <c r="IN603" s="42"/>
      <c r="IO603" s="42"/>
      <c r="IP603" s="42"/>
      <c r="IQ603" s="42"/>
      <c r="IR603" s="42"/>
      <c r="IS603" s="42"/>
      <c r="IT603" s="42"/>
      <c r="IU603" s="42"/>
      <c r="IV603" s="42"/>
      <c r="IW603" s="42"/>
      <c r="IX603" s="42"/>
      <c r="IY603" s="42"/>
      <c r="IZ603" s="42"/>
      <c r="JA603" s="42"/>
      <c r="JB603" s="42"/>
      <c r="JC603" s="42"/>
      <c r="JD603" s="42"/>
      <c r="JE603" s="42"/>
      <c r="JF603" s="42"/>
      <c r="JG603" s="42"/>
      <c r="JH603" s="42"/>
      <c r="JI603" s="42"/>
      <c r="JJ603" s="42"/>
      <c r="JK603" s="42"/>
      <c r="JL603" s="42"/>
      <c r="JM603" s="42"/>
      <c r="JN603" s="42"/>
      <c r="JO603" s="42"/>
      <c r="JP603" s="42"/>
      <c r="JQ603" s="42"/>
      <c r="JR603" s="42"/>
      <c r="JS603" s="42"/>
      <c r="JT603" s="42"/>
      <c r="JU603" s="42"/>
      <c r="JV603" s="42"/>
      <c r="JW603" s="42"/>
      <c r="JX603" s="42"/>
      <c r="JY603" s="42"/>
      <c r="JZ603" s="42"/>
      <c r="KA603" s="42"/>
      <c r="KB603" s="42"/>
      <c r="KC603" s="42"/>
      <c r="KD603" s="42"/>
      <c r="KE603" s="42"/>
      <c r="KF603" s="42"/>
      <c r="KG603" s="42"/>
      <c r="KH603" s="42"/>
      <c r="KI603" s="42"/>
      <c r="KJ603" s="42"/>
      <c r="KK603" s="42"/>
      <c r="KL603" s="42"/>
      <c r="KM603" s="42"/>
      <c r="KN603" s="42"/>
      <c r="KO603" s="42"/>
      <c r="KP603" s="42"/>
      <c r="KQ603" s="42"/>
      <c r="KR603" s="42"/>
      <c r="KS603" s="42"/>
      <c r="KT603" s="42"/>
      <c r="KU603" s="42"/>
      <c r="KV603" s="42"/>
      <c r="KW603" s="42"/>
      <c r="KX603" s="42"/>
      <c r="KY603" s="42"/>
      <c r="KZ603" s="42"/>
      <c r="LA603" s="42"/>
      <c r="LB603" s="42"/>
      <c r="LC603" s="42"/>
      <c r="LD603" s="42"/>
      <c r="LE603" s="42"/>
      <c r="LF603" s="42"/>
      <c r="LG603" s="42"/>
      <c r="LH603" s="42"/>
      <c r="LI603" s="42"/>
      <c r="LJ603" s="42"/>
      <c r="LK603" s="42"/>
      <c r="LL603" s="42"/>
      <c r="LM603" s="42"/>
      <c r="LN603" s="42"/>
      <c r="LO603" s="42"/>
      <c r="LP603" s="42"/>
      <c r="LQ603" s="42"/>
      <c r="LR603" s="42"/>
      <c r="LS603" s="42"/>
      <c r="LT603" s="42"/>
      <c r="LU603" s="42"/>
      <c r="LV603" s="42"/>
      <c r="LW603" s="42"/>
      <c r="LX603" s="42"/>
      <c r="LY603" s="42"/>
      <c r="LZ603" s="42"/>
      <c r="MA603" s="42"/>
      <c r="MB603" s="42"/>
      <c r="MC603" s="42"/>
      <c r="MD603" s="42"/>
      <c r="ME603" s="42"/>
      <c r="MF603" s="42"/>
      <c r="MG603" s="42"/>
      <c r="MH603" s="42"/>
      <c r="MI603" s="42"/>
      <c r="MJ603" s="42"/>
      <c r="MK603" s="42"/>
      <c r="ML603" s="42"/>
      <c r="MM603" s="42"/>
      <c r="MN603" s="42"/>
      <c r="MO603" s="42"/>
      <c r="MP603" s="42"/>
      <c r="MQ603" s="42"/>
      <c r="MR603" s="42"/>
      <c r="MS603" s="42"/>
      <c r="MT603" s="42"/>
      <c r="MU603" s="42"/>
      <c r="MV603" s="42"/>
      <c r="MW603" s="42"/>
      <c r="MX603" s="42"/>
      <c r="MY603" s="42"/>
      <c r="MZ603" s="42"/>
      <c r="NA603" s="42"/>
      <c r="NB603" s="42"/>
      <c r="NC603" s="42"/>
      <c r="ND603" s="42"/>
      <c r="NE603" s="42"/>
      <c r="NF603" s="42"/>
      <c r="NG603" s="42"/>
      <c r="NH603" s="42"/>
      <c r="NI603" s="42"/>
      <c r="NJ603" s="42"/>
      <c r="NK603" s="42"/>
      <c r="NL603" s="42"/>
      <c r="NM603" s="42"/>
      <c r="NN603" s="42"/>
      <c r="NO603" s="42"/>
      <c r="NP603" s="42"/>
      <c r="NQ603" s="42"/>
      <c r="NR603" s="42"/>
      <c r="NS603" s="42"/>
      <c r="NT603" s="42"/>
      <c r="NU603" s="42"/>
      <c r="NV603" s="42"/>
      <c r="NW603" s="42"/>
      <c r="NX603" s="42"/>
      <c r="NY603" s="42"/>
      <c r="NZ603" s="42"/>
      <c r="OA603" s="42"/>
      <c r="OB603" s="42"/>
      <c r="OC603" s="42"/>
      <c r="OD603" s="42"/>
      <c r="OE603" s="42"/>
      <c r="OF603" s="42"/>
      <c r="OG603" s="42"/>
      <c r="OH603" s="42"/>
      <c r="OI603" s="42"/>
      <c r="OJ603" s="42"/>
      <c r="OK603" s="42"/>
      <c r="OL603" s="42"/>
      <c r="OM603" s="42"/>
      <c r="ON603" s="42"/>
      <c r="OO603" s="42"/>
      <c r="OP603" s="42"/>
      <c r="OQ603" s="42"/>
      <c r="OR603" s="42"/>
      <c r="OS603" s="42"/>
      <c r="OT603" s="42"/>
      <c r="OU603" s="42"/>
      <c r="OV603" s="42"/>
      <c r="OW603" s="42"/>
      <c r="OX603" s="42"/>
      <c r="OY603" s="42"/>
      <c r="OZ603" s="42"/>
      <c r="PA603" s="42"/>
      <c r="PB603" s="42"/>
      <c r="PC603" s="42"/>
      <c r="PD603" s="42"/>
      <c r="PE603" s="42"/>
      <c r="PF603" s="42"/>
      <c r="PG603" s="42"/>
      <c r="PH603" s="42"/>
      <c r="PI603" s="42"/>
      <c r="PJ603" s="42"/>
      <c r="PK603" s="42"/>
      <c r="PL603" s="42"/>
      <c r="PM603" s="42"/>
      <c r="PN603" s="42"/>
      <c r="PO603" s="42"/>
      <c r="PP603" s="42"/>
      <c r="PQ603" s="42"/>
      <c r="PR603" s="42"/>
      <c r="PS603" s="42"/>
      <c r="PT603" s="42"/>
      <c r="PU603" s="42"/>
      <c r="PV603" s="42"/>
      <c r="PW603" s="42"/>
      <c r="PX603" s="42"/>
      <c r="PY603" s="42"/>
      <c r="PZ603" s="42"/>
      <c r="QA603" s="42"/>
      <c r="QB603" s="42"/>
      <c r="QC603" s="42"/>
      <c r="QD603" s="42"/>
      <c r="QE603" s="42"/>
      <c r="QF603" s="42"/>
      <c r="QG603" s="42"/>
      <c r="QH603" s="42"/>
      <c r="QI603" s="42"/>
      <c r="QJ603" s="42"/>
      <c r="QK603" s="42"/>
      <c r="QL603" s="42"/>
      <c r="QM603" s="42"/>
      <c r="QN603" s="42"/>
      <c r="QO603" s="42"/>
      <c r="QP603" s="42"/>
      <c r="QQ603" s="42"/>
      <c r="QR603" s="42"/>
      <c r="QS603" s="42"/>
      <c r="QT603" s="42"/>
      <c r="QU603" s="42"/>
      <c r="QV603" s="42"/>
      <c r="QW603" s="42"/>
      <c r="QX603" s="42"/>
      <c r="QY603" s="42"/>
      <c r="QZ603" s="42"/>
      <c r="RA603" s="42"/>
      <c r="RB603" s="42"/>
      <c r="RC603" s="42"/>
      <c r="RD603" s="42"/>
      <c r="RE603" s="42"/>
      <c r="RF603" s="42"/>
      <c r="RG603" s="42"/>
      <c r="RH603" s="42"/>
      <c r="RI603" s="42"/>
      <c r="RJ603" s="42"/>
      <c r="RK603" s="42"/>
      <c r="RL603" s="42"/>
      <c r="RM603" s="42"/>
      <c r="RN603" s="42"/>
      <c r="RO603" s="42"/>
      <c r="RP603" s="42"/>
      <c r="RQ603" s="42"/>
      <c r="RR603" s="42"/>
      <c r="RS603" s="42"/>
      <c r="RT603" s="42"/>
      <c r="RU603" s="42"/>
      <c r="RV603" s="42"/>
      <c r="RW603" s="42"/>
      <c r="RX603" s="42"/>
      <c r="RY603" s="42"/>
      <c r="RZ603" s="42"/>
      <c r="SA603" s="42"/>
      <c r="SB603" s="42"/>
      <c r="SC603" s="42"/>
      <c r="SD603" s="42"/>
      <c r="SE603" s="42"/>
      <c r="SF603" s="42"/>
      <c r="SG603" s="42"/>
      <c r="SH603" s="42"/>
      <c r="SI603" s="42"/>
      <c r="SJ603" s="42"/>
      <c r="SK603" s="42"/>
      <c r="SL603" s="42"/>
      <c r="SM603" s="42"/>
      <c r="SN603" s="42"/>
      <c r="SO603" s="42"/>
      <c r="SP603" s="42"/>
      <c r="SQ603" s="42"/>
      <c r="SR603" s="42"/>
      <c r="SS603" s="42"/>
      <c r="ST603" s="42"/>
      <c r="SU603" s="42"/>
      <c r="SV603" s="42"/>
      <c r="SW603" s="42"/>
      <c r="SX603" s="42"/>
      <c r="SY603" s="42"/>
      <c r="SZ603" s="42"/>
      <c r="TA603" s="42"/>
      <c r="TB603" s="42"/>
      <c r="TC603" s="42"/>
      <c r="TD603" s="42"/>
      <c r="TE603" s="42"/>
      <c r="TF603" s="42"/>
      <c r="TG603" s="42"/>
      <c r="TH603" s="42"/>
      <c r="TI603" s="42"/>
      <c r="TJ603" s="42"/>
      <c r="TK603" s="42"/>
      <c r="TL603" s="42"/>
      <c r="TM603" s="42"/>
      <c r="TN603" s="42"/>
      <c r="TO603" s="42"/>
      <c r="TP603" s="42"/>
      <c r="TQ603" s="42"/>
      <c r="TR603" s="42"/>
      <c r="TS603" s="42"/>
      <c r="TT603" s="42"/>
      <c r="TU603" s="42"/>
      <c r="TV603" s="42"/>
      <c r="TW603" s="42"/>
      <c r="TX603" s="42"/>
      <c r="TY603" s="42"/>
      <c r="TZ603" s="42"/>
      <c r="UA603" s="42"/>
      <c r="UB603" s="42"/>
      <c r="UC603" s="42"/>
      <c r="UD603" s="42"/>
      <c r="UE603" s="42"/>
      <c r="UF603" s="42"/>
      <c r="UG603" s="42"/>
      <c r="UH603" s="42"/>
      <c r="UI603" s="42"/>
      <c r="UJ603" s="42"/>
      <c r="UK603" s="42"/>
      <c r="UL603" s="42"/>
      <c r="UM603" s="42"/>
      <c r="UN603" s="42"/>
      <c r="UO603" s="42"/>
      <c r="UP603" s="42"/>
      <c r="UQ603" s="42"/>
      <c r="UR603" s="42"/>
      <c r="US603" s="42"/>
      <c r="UT603" s="42"/>
      <c r="UU603" s="42"/>
      <c r="UV603" s="42"/>
      <c r="UW603" s="42"/>
      <c r="UX603" s="42"/>
      <c r="UY603" s="42"/>
      <c r="UZ603" s="42"/>
      <c r="VA603" s="42"/>
      <c r="VB603" s="42"/>
      <c r="VC603" s="42"/>
      <c r="VD603" s="42"/>
      <c r="VE603" s="42"/>
      <c r="VF603" s="42"/>
      <c r="VG603" s="42"/>
      <c r="VH603" s="42"/>
      <c r="VI603" s="42"/>
      <c r="VJ603" s="42"/>
      <c r="VK603" s="42"/>
      <c r="VL603" s="42"/>
      <c r="VM603" s="42"/>
      <c r="VN603" s="42"/>
      <c r="VO603" s="42"/>
      <c r="VP603" s="42"/>
      <c r="VQ603" s="42"/>
      <c r="VR603" s="42"/>
      <c r="VS603" s="42"/>
      <c r="VT603" s="42"/>
      <c r="VU603" s="42"/>
      <c r="VV603" s="42"/>
      <c r="VW603" s="42"/>
      <c r="VX603" s="42"/>
      <c r="VY603" s="42"/>
      <c r="VZ603" s="42"/>
      <c r="WA603" s="42"/>
      <c r="WB603" s="42"/>
      <c r="WC603" s="42"/>
      <c r="WD603" s="42"/>
      <c r="WE603" s="42"/>
      <c r="WF603" s="42"/>
      <c r="WG603" s="42"/>
      <c r="WH603" s="42"/>
      <c r="WI603" s="42"/>
      <c r="WJ603" s="42"/>
      <c r="WK603" s="42"/>
      <c r="WL603" s="42"/>
      <c r="WM603" s="42"/>
      <c r="WN603" s="42"/>
      <c r="WO603" s="42"/>
      <c r="WP603" s="42"/>
      <c r="WQ603" s="42"/>
      <c r="WR603" s="42"/>
      <c r="WS603" s="42"/>
      <c r="WT603" s="42"/>
      <c r="WU603" s="42"/>
      <c r="WV603" s="42"/>
      <c r="WW603" s="42"/>
      <c r="WX603" s="42"/>
      <c r="WY603" s="42"/>
      <c r="WZ603" s="42"/>
      <c r="XA603" s="42"/>
      <c r="XB603" s="42"/>
      <c r="XC603" s="42"/>
      <c r="XD603" s="42"/>
      <c r="XE603" s="42"/>
      <c r="XF603" s="42"/>
      <c r="XG603" s="42"/>
      <c r="XH603" s="42"/>
      <c r="XI603" s="42"/>
      <c r="XJ603" s="42"/>
      <c r="XK603" s="42"/>
      <c r="XL603" s="42"/>
      <c r="XM603" s="42"/>
      <c r="XN603" s="42"/>
      <c r="XO603" s="42"/>
      <c r="XP603" s="42"/>
      <c r="XQ603" s="42"/>
      <c r="XR603" s="42"/>
      <c r="XS603" s="42"/>
      <c r="XT603" s="42"/>
      <c r="XU603" s="42"/>
      <c r="XV603" s="42"/>
      <c r="XW603" s="42"/>
      <c r="XX603" s="42"/>
      <c r="XY603" s="42"/>
      <c r="XZ603" s="42"/>
      <c r="YA603" s="42"/>
      <c r="YB603" s="42"/>
      <c r="YC603" s="42"/>
      <c r="YD603" s="42"/>
      <c r="YE603" s="42"/>
      <c r="YF603" s="42"/>
      <c r="YG603" s="42"/>
      <c r="YH603" s="42"/>
      <c r="YI603" s="42"/>
      <c r="YJ603" s="42"/>
      <c r="YK603" s="42"/>
      <c r="YL603" s="42"/>
      <c r="YM603" s="42"/>
      <c r="YN603" s="42"/>
      <c r="YO603" s="42"/>
      <c r="YP603" s="42"/>
      <c r="YQ603" s="42"/>
      <c r="YR603" s="42"/>
      <c r="YS603" s="42"/>
      <c r="YT603" s="42"/>
      <c r="YU603" s="42"/>
      <c r="YV603" s="42"/>
      <c r="YW603" s="42"/>
      <c r="YX603" s="42"/>
      <c r="YY603" s="42"/>
      <c r="YZ603" s="42"/>
      <c r="ZA603" s="42"/>
      <c r="ZB603" s="42"/>
      <c r="ZC603" s="42"/>
      <c r="ZD603" s="42"/>
      <c r="ZE603" s="42"/>
      <c r="ZF603" s="42"/>
      <c r="ZG603" s="42"/>
      <c r="ZH603" s="42"/>
      <c r="ZI603" s="42"/>
      <c r="ZJ603" s="42"/>
      <c r="ZK603" s="42"/>
      <c r="ZL603" s="42"/>
      <c r="ZM603" s="42"/>
      <c r="ZN603" s="42"/>
      <c r="ZO603" s="42"/>
      <c r="ZP603" s="42"/>
      <c r="ZQ603" s="42"/>
      <c r="ZR603" s="42"/>
      <c r="ZS603" s="42"/>
      <c r="ZT603" s="42"/>
      <c r="ZU603" s="42"/>
      <c r="ZV603" s="42"/>
      <c r="ZW603" s="42"/>
      <c r="ZX603" s="42"/>
      <c r="ZY603" s="42"/>
      <c r="ZZ603" s="42"/>
      <c r="AAA603" s="42"/>
      <c r="AAB603" s="42"/>
      <c r="AAC603" s="42"/>
      <c r="AAD603" s="42"/>
      <c r="AAE603" s="42"/>
      <c r="AAF603" s="42"/>
      <c r="AAG603" s="42"/>
      <c r="AAH603" s="42"/>
      <c r="AAI603" s="42"/>
      <c r="AAJ603" s="42"/>
      <c r="AAK603" s="42"/>
      <c r="AAL603" s="42"/>
      <c r="AAM603" s="42"/>
      <c r="AAN603" s="42"/>
      <c r="AAO603" s="42"/>
      <c r="AAP603" s="42"/>
      <c r="AAQ603" s="42"/>
      <c r="AAR603" s="42"/>
      <c r="AAS603" s="42"/>
      <c r="AAT603" s="42"/>
      <c r="AAU603" s="42"/>
      <c r="AAV603" s="42"/>
      <c r="AAW603" s="42"/>
      <c r="AAX603" s="42"/>
      <c r="AAY603" s="42"/>
      <c r="AAZ603" s="42"/>
      <c r="ABA603" s="42"/>
      <c r="ABB603" s="42"/>
      <c r="ABC603" s="42"/>
      <c r="ABD603" s="42"/>
      <c r="ABE603" s="42"/>
      <c r="ABF603" s="42"/>
      <c r="ABG603" s="42"/>
      <c r="ABH603" s="42"/>
      <c r="ABI603" s="42"/>
      <c r="ABJ603" s="42"/>
      <c r="ABK603" s="42"/>
      <c r="ABL603" s="42"/>
      <c r="ABM603" s="42"/>
      <c r="ABN603" s="42"/>
      <c r="ABO603" s="42"/>
      <c r="ABP603" s="42"/>
      <c r="ABQ603" s="42"/>
      <c r="ABR603" s="42"/>
      <c r="ABS603" s="42"/>
      <c r="ABT603" s="42"/>
      <c r="ABU603" s="42"/>
      <c r="ABV603" s="42"/>
      <c r="ABW603" s="42"/>
      <c r="ABX603" s="42"/>
      <c r="ABY603" s="42"/>
      <c r="ABZ603" s="42"/>
      <c r="ACA603" s="42"/>
      <c r="ACB603" s="42"/>
      <c r="ACC603" s="42"/>
      <c r="ACD603" s="42"/>
      <c r="ACE603" s="42"/>
      <c r="ACF603" s="42"/>
      <c r="ACG603" s="42"/>
      <c r="ACH603" s="42"/>
      <c r="ACI603" s="42"/>
      <c r="ACJ603" s="42"/>
      <c r="ACK603" s="42"/>
      <c r="ACL603" s="42"/>
      <c r="ACM603" s="42"/>
      <c r="ACN603" s="42"/>
      <c r="ACO603" s="42"/>
      <c r="ACP603" s="42"/>
      <c r="ACQ603" s="42"/>
      <c r="ACR603" s="42"/>
      <c r="ACS603" s="42"/>
      <c r="ACT603" s="42"/>
      <c r="ACU603" s="42"/>
      <c r="ACV603" s="42"/>
      <c r="ACW603" s="42"/>
      <c r="ACX603" s="42"/>
      <c r="ACY603" s="42"/>
      <c r="ACZ603" s="42"/>
      <c r="ADA603" s="42"/>
      <c r="ADB603" s="42"/>
      <c r="ADC603" s="42"/>
      <c r="ADD603" s="42"/>
      <c r="ADE603" s="42"/>
      <c r="ADF603" s="42"/>
      <c r="ADG603" s="42"/>
      <c r="ADH603" s="42"/>
      <c r="ADI603" s="42"/>
      <c r="ADJ603" s="42"/>
      <c r="ADK603" s="42"/>
      <c r="ADL603" s="42"/>
      <c r="ADM603" s="42"/>
      <c r="ADN603" s="42"/>
      <c r="ADO603" s="42"/>
      <c r="ADP603" s="42"/>
      <c r="ADQ603" s="42"/>
      <c r="ADR603" s="42"/>
      <c r="ADS603" s="42"/>
      <c r="ADT603" s="42"/>
      <c r="ADU603" s="42"/>
      <c r="ADV603" s="42"/>
      <c r="ADW603" s="42"/>
      <c r="ADX603" s="42"/>
      <c r="ADY603" s="42"/>
      <c r="ADZ603" s="42"/>
      <c r="AEA603" s="42"/>
      <c r="AEB603" s="42"/>
      <c r="AEC603" s="42"/>
      <c r="AED603" s="42"/>
      <c r="AEE603" s="42"/>
      <c r="AEF603" s="42"/>
      <c r="AEG603" s="42"/>
      <c r="AEH603" s="42"/>
      <c r="AEI603" s="42"/>
      <c r="AEJ603" s="42"/>
      <c r="AEK603" s="42"/>
      <c r="AEL603" s="42"/>
      <c r="AEM603" s="42"/>
      <c r="AEN603" s="42"/>
      <c r="AEO603" s="42"/>
      <c r="AEP603" s="42"/>
      <c r="AEQ603" s="42"/>
      <c r="AER603" s="42"/>
      <c r="AES603" s="42"/>
      <c r="AET603" s="42"/>
      <c r="AEU603" s="42"/>
      <c r="AEV603" s="42"/>
      <c r="AEW603" s="42"/>
      <c r="AEX603" s="42"/>
      <c r="AEY603" s="42"/>
      <c r="AEZ603" s="42"/>
      <c r="AFA603" s="42"/>
      <c r="AFB603" s="42"/>
      <c r="AFC603" s="42"/>
      <c r="AFD603" s="42"/>
      <c r="AFE603" s="42"/>
      <c r="AFF603" s="42"/>
      <c r="AFG603" s="42"/>
      <c r="AFH603" s="42"/>
      <c r="AFI603" s="42"/>
      <c r="AFJ603" s="42"/>
      <c r="AFK603" s="42"/>
      <c r="AFL603" s="42"/>
      <c r="AFM603" s="42"/>
      <c r="AFN603" s="42"/>
      <c r="AFO603" s="42"/>
      <c r="AFP603" s="42"/>
      <c r="AFQ603" s="42"/>
      <c r="AFR603" s="42"/>
      <c r="AFS603" s="42"/>
      <c r="AFT603" s="42"/>
      <c r="AFU603" s="42"/>
      <c r="AFV603" s="42"/>
      <c r="AFW603" s="42"/>
      <c r="AFX603" s="42"/>
      <c r="AFY603" s="42"/>
      <c r="AFZ603" s="42"/>
      <c r="AGA603" s="42"/>
      <c r="AGB603" s="42"/>
      <c r="AGC603" s="42"/>
      <c r="AGD603" s="42"/>
      <c r="AGE603" s="42"/>
      <c r="AGF603" s="42"/>
      <c r="AGG603" s="42"/>
      <c r="AGH603" s="42"/>
      <c r="AGI603" s="42"/>
      <c r="AGJ603" s="42"/>
      <c r="AGK603" s="42"/>
      <c r="AGL603" s="42"/>
      <c r="AGM603" s="42"/>
      <c r="AGN603" s="42"/>
      <c r="AGO603" s="42"/>
      <c r="AGP603" s="42"/>
      <c r="AGQ603" s="42"/>
      <c r="AGR603" s="42"/>
      <c r="AGS603" s="42"/>
      <c r="AGT603" s="42"/>
      <c r="AGU603" s="42"/>
      <c r="AGV603" s="42"/>
      <c r="AGW603" s="42"/>
      <c r="AGX603" s="42"/>
      <c r="AGY603" s="42"/>
      <c r="AGZ603" s="42"/>
      <c r="AHA603" s="42"/>
      <c r="AHB603" s="42"/>
      <c r="AHC603" s="42"/>
      <c r="AHD603" s="42"/>
      <c r="AHE603" s="42"/>
      <c r="AHF603" s="42"/>
      <c r="AHG603" s="42"/>
      <c r="AHH603" s="42"/>
      <c r="AHI603" s="42"/>
      <c r="AHJ603" s="42"/>
      <c r="AHK603" s="42"/>
      <c r="AHL603" s="42"/>
      <c r="AHM603" s="42"/>
      <c r="AHN603" s="42"/>
      <c r="AHO603" s="42"/>
      <c r="AHP603" s="42"/>
      <c r="AHQ603" s="42"/>
      <c r="AHR603" s="42"/>
      <c r="AHS603" s="42"/>
      <c r="AHT603" s="42"/>
      <c r="AHU603" s="42"/>
      <c r="AHV603" s="42"/>
      <c r="AHW603" s="42"/>
      <c r="AHX603" s="42"/>
      <c r="AHY603" s="42"/>
      <c r="AHZ603" s="42"/>
      <c r="AIA603" s="42"/>
      <c r="AIB603" s="42"/>
      <c r="AIC603" s="42"/>
      <c r="AID603" s="42"/>
      <c r="AIE603" s="42"/>
      <c r="AIF603" s="42"/>
      <c r="AIG603" s="42"/>
      <c r="AIH603" s="42"/>
      <c r="AII603" s="42"/>
      <c r="AIJ603" s="42"/>
      <c r="AIK603" s="42"/>
      <c r="AIL603" s="42"/>
      <c r="AIM603" s="42"/>
      <c r="AIN603" s="42"/>
      <c r="AIO603" s="42"/>
      <c r="AIP603" s="42"/>
      <c r="AIQ603" s="42"/>
      <c r="AIR603" s="42"/>
      <c r="AIS603" s="42"/>
      <c r="AIT603" s="42"/>
      <c r="AIU603" s="42"/>
      <c r="AIV603" s="42"/>
      <c r="AIW603" s="42"/>
      <c r="AIX603" s="42"/>
      <c r="AIY603" s="42"/>
      <c r="AIZ603" s="42"/>
      <c r="AJA603" s="42"/>
      <c r="AJB603" s="42"/>
      <c r="AJC603" s="42"/>
      <c r="AJD603" s="42"/>
      <c r="AJE603" s="42"/>
      <c r="AJF603" s="42"/>
      <c r="AJG603" s="42"/>
      <c r="AJH603" s="42"/>
      <c r="AJI603" s="42"/>
      <c r="AJJ603" s="42"/>
      <c r="AJK603" s="42"/>
      <c r="AJL603" s="42"/>
      <c r="AJM603" s="42"/>
      <c r="AJN603" s="42"/>
      <c r="AJO603" s="42"/>
      <c r="AJP603" s="42"/>
      <c r="AJQ603" s="42"/>
      <c r="AJR603" s="42"/>
      <c r="AJS603" s="42"/>
      <c r="AJT603" s="42"/>
      <c r="AJU603" s="42"/>
      <c r="AJV603" s="42"/>
      <c r="AJW603" s="42"/>
      <c r="AJX603" s="42"/>
      <c r="AJY603" s="42"/>
      <c r="AJZ603" s="42"/>
      <c r="AKA603" s="42"/>
      <c r="AKB603" s="42"/>
      <c r="AKC603" s="42"/>
      <c r="AKD603" s="42"/>
      <c r="AKE603" s="42"/>
      <c r="AKF603" s="42"/>
      <c r="AKG603" s="42"/>
      <c r="AKH603" s="42"/>
      <c r="AKI603" s="42"/>
      <c r="AKJ603" s="42"/>
      <c r="AKK603" s="42"/>
      <c r="AKL603" s="42"/>
      <c r="AKM603" s="42"/>
      <c r="AKN603" s="42"/>
      <c r="AKO603" s="42"/>
      <c r="AKP603" s="42"/>
      <c r="AKQ603" s="42"/>
      <c r="AKR603" s="42"/>
      <c r="AKS603" s="42"/>
      <c r="AKT603" s="42"/>
      <c r="AKU603" s="42"/>
      <c r="AKV603" s="42"/>
      <c r="AKW603" s="42"/>
      <c r="AKX603" s="42"/>
      <c r="AKY603" s="42"/>
      <c r="AKZ603" s="42"/>
      <c r="ALA603" s="42"/>
      <c r="ALB603" s="42"/>
      <c r="ALC603" s="42"/>
      <c r="ALD603" s="42"/>
      <c r="ALE603" s="42"/>
      <c r="ALF603" s="42"/>
      <c r="ALG603" s="42"/>
      <c r="ALH603" s="42"/>
      <c r="ALI603" s="42"/>
      <c r="ALJ603" s="42"/>
      <c r="ALK603" s="42"/>
      <c r="ALL603" s="42"/>
      <c r="ALM603" s="42"/>
      <c r="ALN603" s="42"/>
      <c r="ALO603" s="42"/>
      <c r="ALP603" s="42"/>
      <c r="ALQ603" s="42"/>
      <c r="ALR603" s="42"/>
      <c r="ALS603" s="42"/>
      <c r="ALT603" s="42"/>
      <c r="ALU603" s="42"/>
      <c r="ALV603" s="42"/>
      <c r="ALW603" s="42"/>
      <c r="ALX603" s="42"/>
      <c r="ALY603" s="42"/>
      <c r="ALZ603" s="42"/>
      <c r="AMA603" s="42"/>
      <c r="AMB603" s="42"/>
      <c r="AMC603" s="42"/>
      <c r="AMD603" s="42"/>
      <c r="AME603" s="42"/>
      <c r="AMF603" s="42"/>
      <c r="AMG603" s="42"/>
      <c r="AMH603" s="42"/>
      <c r="AMI603" s="42"/>
      <c r="AMJ603" s="42"/>
      <c r="AMK603" s="42"/>
      <c r="AML603" s="42"/>
      <c r="AMM603" s="42"/>
      <c r="AMN603" s="42"/>
      <c r="AMO603" s="42"/>
      <c r="AMP603" s="42"/>
      <c r="AMQ603" s="42"/>
      <c r="AMR603" s="42"/>
      <c r="AMS603" s="42"/>
      <c r="AMT603" s="42"/>
      <c r="AMU603" s="42"/>
      <c r="AMV603" s="42"/>
      <c r="AMW603" s="42"/>
      <c r="AMX603" s="42"/>
      <c r="AMY603" s="42"/>
      <c r="AMZ603" s="42"/>
      <c r="ANA603" s="42"/>
      <c r="ANB603" s="42"/>
      <c r="ANC603" s="42"/>
      <c r="AND603" s="42"/>
      <c r="ANE603" s="42"/>
      <c r="ANF603" s="42"/>
      <c r="ANG603" s="42"/>
      <c r="ANH603" s="42"/>
      <c r="ANI603" s="42"/>
      <c r="ANJ603" s="42"/>
      <c r="ANK603" s="42"/>
      <c r="ANL603" s="42"/>
      <c r="ANM603" s="42"/>
      <c r="ANN603" s="42"/>
      <c r="ANO603" s="42"/>
      <c r="ANP603" s="42"/>
      <c r="ANQ603" s="42"/>
      <c r="ANR603" s="42"/>
      <c r="ANS603" s="42"/>
      <c r="ANT603" s="42"/>
      <c r="ANU603" s="42"/>
      <c r="ANV603" s="42"/>
      <c r="ANW603" s="42"/>
      <c r="ANX603" s="42"/>
      <c r="ANY603" s="42"/>
      <c r="ANZ603" s="42"/>
      <c r="AOA603" s="42"/>
      <c r="AOB603" s="42"/>
      <c r="AOC603" s="42"/>
      <c r="AOD603" s="42"/>
      <c r="AOE603" s="42"/>
      <c r="AOF603" s="42"/>
      <c r="AOG603" s="42"/>
      <c r="AOH603" s="42"/>
      <c r="AOI603" s="42"/>
      <c r="AOJ603" s="42"/>
      <c r="AOK603" s="42"/>
      <c r="AOL603" s="42"/>
      <c r="AOM603" s="42"/>
      <c r="AON603" s="42"/>
      <c r="AOO603" s="42"/>
      <c r="AOP603" s="42"/>
      <c r="AOQ603" s="42"/>
      <c r="AOR603" s="42"/>
      <c r="AOS603" s="42"/>
      <c r="AOT603" s="42"/>
      <c r="AOU603" s="42"/>
      <c r="AOV603" s="42"/>
      <c r="AOW603" s="42"/>
      <c r="AOX603" s="42"/>
      <c r="AOY603" s="42"/>
      <c r="AOZ603" s="42"/>
      <c r="APA603" s="42"/>
      <c r="APB603" s="42"/>
      <c r="APC603" s="42"/>
      <c r="APD603" s="42"/>
      <c r="APE603" s="42"/>
      <c r="APF603" s="42"/>
      <c r="APG603" s="42"/>
      <c r="APH603" s="42"/>
      <c r="API603" s="42"/>
      <c r="APJ603" s="42"/>
      <c r="APK603" s="42"/>
      <c r="APL603" s="42"/>
      <c r="APM603" s="42"/>
      <c r="APN603" s="42"/>
      <c r="APO603" s="42"/>
      <c r="APP603" s="42"/>
      <c r="APQ603" s="42"/>
      <c r="APR603" s="42"/>
      <c r="APS603" s="42"/>
      <c r="APT603" s="42"/>
      <c r="APU603" s="42"/>
      <c r="APV603" s="42"/>
      <c r="APW603" s="42"/>
      <c r="APX603" s="42"/>
      <c r="APY603" s="42"/>
      <c r="APZ603" s="42"/>
      <c r="AQA603" s="42"/>
      <c r="AQB603" s="42"/>
      <c r="AQC603" s="42"/>
      <c r="AQD603" s="42"/>
      <c r="AQE603" s="42"/>
      <c r="AQF603" s="42"/>
      <c r="AQG603" s="42"/>
      <c r="AQH603" s="42"/>
      <c r="AQI603" s="42"/>
      <c r="AQJ603" s="42"/>
      <c r="AQK603" s="42"/>
      <c r="AQL603" s="42"/>
      <c r="AQM603" s="42"/>
      <c r="AQN603" s="42"/>
      <c r="AQO603" s="42"/>
      <c r="AQP603" s="42"/>
      <c r="AQQ603" s="42"/>
      <c r="AQR603" s="42"/>
      <c r="AQS603" s="42"/>
      <c r="AQT603" s="42"/>
      <c r="AQU603" s="42"/>
      <c r="AQV603" s="42"/>
      <c r="AQW603" s="42"/>
      <c r="AQX603" s="42"/>
      <c r="AQY603" s="42"/>
      <c r="AQZ603" s="42"/>
      <c r="ARA603" s="42"/>
      <c r="ARB603" s="42"/>
      <c r="ARC603" s="42"/>
      <c r="ARD603" s="42"/>
      <c r="ARE603" s="42"/>
      <c r="ARF603" s="42"/>
      <c r="ARG603" s="42"/>
      <c r="ARH603" s="42"/>
      <c r="ARI603" s="42"/>
      <c r="ARJ603" s="42"/>
      <c r="ARK603" s="42"/>
      <c r="ARL603" s="42"/>
      <c r="ARM603" s="42"/>
      <c r="ARN603" s="42"/>
      <c r="ARO603" s="42"/>
      <c r="ARP603" s="42"/>
      <c r="ARQ603" s="42"/>
      <c r="ARR603" s="42"/>
      <c r="ARS603" s="42"/>
      <c r="ART603" s="42"/>
      <c r="ARU603" s="42"/>
      <c r="ARV603" s="42"/>
      <c r="ARW603" s="42"/>
      <c r="ARX603" s="42"/>
      <c r="ARY603" s="42"/>
      <c r="ARZ603" s="42"/>
      <c r="ASA603" s="42"/>
      <c r="ASB603" s="42"/>
      <c r="ASC603" s="42"/>
      <c r="ASD603" s="42"/>
      <c r="ASE603" s="42"/>
      <c r="ASF603" s="42"/>
      <c r="ASG603" s="42"/>
      <c r="ASH603" s="42"/>
      <c r="ASI603" s="42"/>
      <c r="ASJ603" s="42"/>
      <c r="ASK603" s="42"/>
      <c r="ASL603" s="42"/>
      <c r="ASM603" s="42"/>
      <c r="ASN603" s="42"/>
      <c r="ASO603" s="42"/>
      <c r="ASP603" s="42"/>
      <c r="ASQ603" s="42"/>
      <c r="ASR603" s="42"/>
      <c r="ASS603" s="42"/>
      <c r="AST603" s="42"/>
      <c r="ASU603" s="42"/>
      <c r="ASV603" s="42"/>
      <c r="ASW603" s="42"/>
      <c r="ASX603" s="42"/>
      <c r="ASY603" s="42"/>
      <c r="ASZ603" s="42"/>
      <c r="ATA603" s="42"/>
      <c r="ATB603" s="42"/>
      <c r="ATC603" s="42"/>
      <c r="ATD603" s="42"/>
      <c r="ATE603" s="42"/>
      <c r="ATF603" s="42"/>
      <c r="ATG603" s="42"/>
      <c r="ATH603" s="42"/>
      <c r="ATI603" s="42"/>
      <c r="ATJ603" s="42"/>
      <c r="ATK603" s="42"/>
      <c r="ATL603" s="42"/>
      <c r="ATM603" s="42"/>
      <c r="ATN603" s="42"/>
      <c r="ATO603" s="42"/>
      <c r="ATP603" s="42"/>
      <c r="ATQ603" s="42"/>
      <c r="ATR603" s="42"/>
      <c r="ATS603" s="42"/>
      <c r="ATT603" s="42"/>
      <c r="ATU603" s="42"/>
      <c r="ATV603" s="42"/>
      <c r="ATW603" s="42"/>
      <c r="ATX603" s="42"/>
      <c r="ATY603" s="42"/>
      <c r="ATZ603" s="42"/>
      <c r="AUA603" s="42"/>
      <c r="AUB603" s="42"/>
      <c r="AUC603" s="42"/>
      <c r="AUD603" s="42"/>
      <c r="AUE603" s="42"/>
      <c r="AUF603" s="42"/>
      <c r="AUG603" s="42"/>
      <c r="AUH603" s="42"/>
      <c r="AUI603" s="42"/>
      <c r="AUJ603" s="42"/>
      <c r="AUK603" s="42"/>
      <c r="AUL603" s="42"/>
      <c r="AUM603" s="42"/>
      <c r="AUN603" s="42"/>
      <c r="AUO603" s="42"/>
      <c r="AUP603" s="42"/>
      <c r="AUQ603" s="42"/>
      <c r="AUR603" s="42"/>
      <c r="AUS603" s="42"/>
      <c r="AUT603" s="42"/>
      <c r="AUU603" s="42"/>
      <c r="AUV603" s="42"/>
      <c r="AUW603" s="42"/>
      <c r="AUX603" s="42"/>
      <c r="AUY603" s="42"/>
      <c r="AUZ603" s="42"/>
      <c r="AVA603" s="42"/>
      <c r="AVB603" s="42"/>
      <c r="AVC603" s="42"/>
      <c r="AVD603" s="42"/>
      <c r="AVE603" s="42"/>
      <c r="AVF603" s="42"/>
      <c r="AVG603" s="42"/>
      <c r="AVH603" s="42"/>
      <c r="AVI603" s="42"/>
      <c r="AVJ603" s="42"/>
      <c r="AVK603" s="42"/>
      <c r="AVL603" s="42"/>
      <c r="AVM603" s="42"/>
      <c r="AVN603" s="42"/>
      <c r="AVO603" s="42"/>
      <c r="AVP603" s="42"/>
      <c r="AVQ603" s="42"/>
      <c r="AVR603" s="42"/>
      <c r="AVS603" s="42"/>
      <c r="AVT603" s="42"/>
      <c r="AVU603" s="42"/>
      <c r="AVV603" s="42"/>
      <c r="AVW603" s="42"/>
      <c r="AVX603" s="42"/>
      <c r="AVY603" s="42"/>
      <c r="AVZ603" s="42"/>
      <c r="AWA603" s="42"/>
      <c r="AWB603" s="42"/>
      <c r="AWC603" s="42"/>
      <c r="AWD603" s="42"/>
      <c r="AWE603" s="42"/>
      <c r="AWF603" s="42"/>
      <c r="AWG603" s="42"/>
      <c r="AWH603" s="42"/>
      <c r="AWI603" s="42"/>
      <c r="AWJ603" s="42"/>
      <c r="AWK603" s="42"/>
      <c r="AWL603" s="42"/>
      <c r="AWM603" s="42"/>
      <c r="AWN603" s="42"/>
      <c r="AWO603" s="42"/>
      <c r="AWP603" s="42"/>
      <c r="AWQ603" s="42"/>
      <c r="AWR603" s="42"/>
      <c r="AWS603" s="42"/>
      <c r="AWT603" s="42"/>
      <c r="AWU603" s="42"/>
      <c r="AWV603" s="42"/>
      <c r="AWW603" s="42"/>
      <c r="AWX603" s="42"/>
      <c r="AWY603" s="42"/>
      <c r="AWZ603" s="42"/>
      <c r="AXA603" s="42"/>
      <c r="AXB603" s="42"/>
      <c r="AXC603" s="42"/>
      <c r="AXD603" s="42"/>
      <c r="AXE603" s="42"/>
      <c r="AXF603" s="42"/>
      <c r="AXG603" s="42"/>
      <c r="AXH603" s="42"/>
      <c r="AXI603" s="42"/>
      <c r="AXJ603" s="42"/>
      <c r="AXK603" s="42"/>
      <c r="AXL603" s="42"/>
      <c r="AXM603" s="42"/>
      <c r="AXN603" s="42"/>
      <c r="AXO603" s="42"/>
      <c r="AXP603" s="42"/>
      <c r="AXQ603" s="42"/>
      <c r="AXR603" s="42"/>
      <c r="AXS603" s="42"/>
      <c r="AXT603" s="42"/>
      <c r="AXU603" s="42"/>
      <c r="AXV603" s="42"/>
      <c r="AXW603" s="42"/>
      <c r="AXX603" s="42"/>
      <c r="AXY603" s="42"/>
      <c r="AXZ603" s="42"/>
      <c r="AYA603" s="42"/>
      <c r="AYB603" s="42"/>
      <c r="AYC603" s="42"/>
      <c r="AYD603" s="42"/>
      <c r="AYE603" s="42"/>
      <c r="AYF603" s="42"/>
      <c r="AYG603" s="42"/>
      <c r="AYH603" s="42"/>
      <c r="AYI603" s="42"/>
      <c r="AYJ603" s="42"/>
      <c r="AYK603" s="42"/>
      <c r="AYL603" s="42"/>
      <c r="AYM603" s="42"/>
      <c r="AYN603" s="42"/>
      <c r="AYO603" s="42"/>
      <c r="AYP603" s="42"/>
      <c r="AYQ603" s="42"/>
      <c r="AYR603" s="42"/>
      <c r="AYS603" s="42"/>
      <c r="AYT603" s="42"/>
      <c r="AYU603" s="42"/>
      <c r="AYV603" s="42"/>
      <c r="AYW603" s="42"/>
      <c r="AYX603" s="42"/>
      <c r="AYY603" s="42"/>
      <c r="AYZ603" s="42"/>
      <c r="AZA603" s="42"/>
      <c r="AZB603" s="42"/>
      <c r="AZC603" s="42"/>
      <c r="AZD603" s="42"/>
      <c r="AZE603" s="42"/>
      <c r="AZF603" s="42"/>
      <c r="AZG603" s="42"/>
      <c r="AZH603" s="42"/>
      <c r="AZI603" s="42"/>
      <c r="AZJ603" s="42"/>
      <c r="AZK603" s="42"/>
      <c r="AZL603" s="42"/>
      <c r="AZM603" s="42"/>
      <c r="AZN603" s="42"/>
      <c r="AZO603" s="42"/>
      <c r="AZP603" s="42"/>
      <c r="AZQ603" s="42"/>
      <c r="AZR603" s="42"/>
      <c r="AZS603" s="42"/>
      <c r="AZT603" s="42"/>
      <c r="AZU603" s="42"/>
      <c r="AZV603" s="42"/>
      <c r="AZW603" s="42"/>
      <c r="AZX603" s="42"/>
      <c r="AZY603" s="42"/>
      <c r="AZZ603" s="42"/>
      <c r="BAA603" s="42"/>
      <c r="BAB603" s="42"/>
      <c r="BAC603" s="42"/>
      <c r="BAD603" s="42"/>
      <c r="BAE603" s="42"/>
      <c r="BAF603" s="42"/>
      <c r="BAG603" s="42"/>
      <c r="BAH603" s="42"/>
      <c r="BAI603" s="42"/>
      <c r="BAJ603" s="42"/>
      <c r="BAK603" s="42"/>
      <c r="BAL603" s="42"/>
    </row>
    <row r="604" spans="1:1390" s="223" customFormat="1" x14ac:dyDescent="0.2">
      <c r="A604" s="139">
        <f t="shared" si="60"/>
        <v>559</v>
      </c>
      <c r="B604" s="42" t="s">
        <v>467</v>
      </c>
      <c r="C604" s="139">
        <v>932</v>
      </c>
      <c r="D604" s="139" t="s">
        <v>159</v>
      </c>
      <c r="E604" s="121">
        <v>0</v>
      </c>
      <c r="F604" s="121">
        <v>0</v>
      </c>
      <c r="G604" s="121">
        <v>0</v>
      </c>
      <c r="H604" s="121">
        <v>0</v>
      </c>
      <c r="I604" s="121">
        <v>1694.1100000000001</v>
      </c>
      <c r="J604" s="121">
        <v>0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1">
        <v>0</v>
      </c>
      <c r="Q604" s="45">
        <f t="shared" si="59"/>
        <v>1694.1100000000001</v>
      </c>
      <c r="R604" s="45"/>
      <c r="T604" s="254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  <c r="FO604" s="42"/>
      <c r="FP604" s="42"/>
      <c r="FQ604" s="42"/>
      <c r="FR604" s="42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  <c r="GJ604" s="42"/>
      <c r="GK604" s="42"/>
      <c r="GL604" s="42"/>
      <c r="GM604" s="42"/>
      <c r="GN604" s="42"/>
      <c r="GO604" s="42"/>
      <c r="GP604" s="42"/>
      <c r="GQ604" s="42"/>
      <c r="GR604" s="42"/>
      <c r="GS604" s="42"/>
      <c r="GT604" s="42"/>
      <c r="GU604" s="42"/>
      <c r="GV604" s="42"/>
      <c r="GW604" s="42"/>
      <c r="GX604" s="42"/>
      <c r="GY604" s="42"/>
      <c r="GZ604" s="42"/>
      <c r="HA604" s="42"/>
      <c r="HB604" s="42"/>
      <c r="HC604" s="42"/>
      <c r="HD604" s="42"/>
      <c r="HE604" s="42"/>
      <c r="HF604" s="42"/>
      <c r="HG604" s="42"/>
      <c r="HH604" s="42"/>
      <c r="HI604" s="42"/>
      <c r="HJ604" s="42"/>
      <c r="HK604" s="42"/>
      <c r="HL604" s="42"/>
      <c r="HM604" s="42"/>
      <c r="HN604" s="42"/>
      <c r="HO604" s="42"/>
      <c r="HP604" s="42"/>
      <c r="HQ604" s="42"/>
      <c r="HR604" s="42"/>
      <c r="HS604" s="42"/>
      <c r="HT604" s="42"/>
      <c r="HU604" s="42"/>
      <c r="HV604" s="42"/>
      <c r="HW604" s="42"/>
      <c r="HX604" s="42"/>
      <c r="HY604" s="42"/>
      <c r="HZ604" s="42"/>
      <c r="IA604" s="42"/>
      <c r="IB604" s="42"/>
      <c r="IC604" s="42"/>
      <c r="ID604" s="42"/>
      <c r="IE604" s="42"/>
      <c r="IF604" s="42"/>
      <c r="IG604" s="42"/>
      <c r="IH604" s="42"/>
      <c r="II604" s="42"/>
      <c r="IJ604" s="42"/>
      <c r="IK604" s="42"/>
      <c r="IL604" s="42"/>
      <c r="IM604" s="42"/>
      <c r="IN604" s="42"/>
      <c r="IO604" s="42"/>
      <c r="IP604" s="42"/>
      <c r="IQ604" s="42"/>
      <c r="IR604" s="42"/>
      <c r="IS604" s="42"/>
      <c r="IT604" s="42"/>
      <c r="IU604" s="42"/>
      <c r="IV604" s="42"/>
      <c r="IW604" s="42"/>
      <c r="IX604" s="42"/>
      <c r="IY604" s="42"/>
      <c r="IZ604" s="42"/>
      <c r="JA604" s="42"/>
      <c r="JB604" s="42"/>
      <c r="JC604" s="42"/>
      <c r="JD604" s="42"/>
      <c r="JE604" s="42"/>
      <c r="JF604" s="42"/>
      <c r="JG604" s="42"/>
      <c r="JH604" s="42"/>
      <c r="JI604" s="42"/>
      <c r="JJ604" s="42"/>
      <c r="JK604" s="42"/>
      <c r="JL604" s="42"/>
      <c r="JM604" s="42"/>
      <c r="JN604" s="42"/>
      <c r="JO604" s="42"/>
      <c r="JP604" s="42"/>
      <c r="JQ604" s="42"/>
      <c r="JR604" s="42"/>
      <c r="JS604" s="42"/>
      <c r="JT604" s="42"/>
      <c r="JU604" s="42"/>
      <c r="JV604" s="42"/>
      <c r="JW604" s="42"/>
      <c r="JX604" s="42"/>
      <c r="JY604" s="42"/>
      <c r="JZ604" s="42"/>
      <c r="KA604" s="42"/>
      <c r="KB604" s="42"/>
      <c r="KC604" s="42"/>
      <c r="KD604" s="42"/>
      <c r="KE604" s="42"/>
      <c r="KF604" s="42"/>
      <c r="KG604" s="42"/>
      <c r="KH604" s="42"/>
      <c r="KI604" s="42"/>
      <c r="KJ604" s="42"/>
      <c r="KK604" s="42"/>
      <c r="KL604" s="42"/>
      <c r="KM604" s="42"/>
      <c r="KN604" s="42"/>
      <c r="KO604" s="42"/>
      <c r="KP604" s="42"/>
      <c r="KQ604" s="42"/>
      <c r="KR604" s="42"/>
      <c r="KS604" s="42"/>
      <c r="KT604" s="42"/>
      <c r="KU604" s="42"/>
      <c r="KV604" s="42"/>
      <c r="KW604" s="42"/>
      <c r="KX604" s="42"/>
      <c r="KY604" s="42"/>
      <c r="KZ604" s="42"/>
      <c r="LA604" s="42"/>
      <c r="LB604" s="42"/>
      <c r="LC604" s="42"/>
      <c r="LD604" s="42"/>
      <c r="LE604" s="42"/>
      <c r="LF604" s="42"/>
      <c r="LG604" s="42"/>
      <c r="LH604" s="42"/>
      <c r="LI604" s="42"/>
      <c r="LJ604" s="42"/>
      <c r="LK604" s="42"/>
      <c r="LL604" s="42"/>
      <c r="LM604" s="42"/>
      <c r="LN604" s="42"/>
      <c r="LO604" s="42"/>
      <c r="LP604" s="42"/>
      <c r="LQ604" s="42"/>
      <c r="LR604" s="42"/>
      <c r="LS604" s="42"/>
      <c r="LT604" s="42"/>
      <c r="LU604" s="42"/>
      <c r="LV604" s="42"/>
      <c r="LW604" s="42"/>
      <c r="LX604" s="42"/>
      <c r="LY604" s="42"/>
      <c r="LZ604" s="42"/>
      <c r="MA604" s="42"/>
      <c r="MB604" s="42"/>
      <c r="MC604" s="42"/>
      <c r="MD604" s="42"/>
      <c r="ME604" s="42"/>
      <c r="MF604" s="42"/>
      <c r="MG604" s="42"/>
      <c r="MH604" s="42"/>
      <c r="MI604" s="42"/>
      <c r="MJ604" s="42"/>
      <c r="MK604" s="42"/>
      <c r="ML604" s="42"/>
      <c r="MM604" s="42"/>
      <c r="MN604" s="42"/>
      <c r="MO604" s="42"/>
      <c r="MP604" s="42"/>
      <c r="MQ604" s="42"/>
      <c r="MR604" s="42"/>
      <c r="MS604" s="42"/>
      <c r="MT604" s="42"/>
      <c r="MU604" s="42"/>
      <c r="MV604" s="42"/>
      <c r="MW604" s="42"/>
      <c r="MX604" s="42"/>
      <c r="MY604" s="42"/>
      <c r="MZ604" s="42"/>
      <c r="NA604" s="42"/>
      <c r="NB604" s="42"/>
      <c r="NC604" s="42"/>
      <c r="ND604" s="42"/>
      <c r="NE604" s="42"/>
      <c r="NF604" s="42"/>
      <c r="NG604" s="42"/>
      <c r="NH604" s="42"/>
      <c r="NI604" s="42"/>
      <c r="NJ604" s="42"/>
      <c r="NK604" s="42"/>
      <c r="NL604" s="42"/>
      <c r="NM604" s="42"/>
      <c r="NN604" s="42"/>
      <c r="NO604" s="42"/>
      <c r="NP604" s="42"/>
      <c r="NQ604" s="42"/>
      <c r="NR604" s="42"/>
      <c r="NS604" s="42"/>
      <c r="NT604" s="42"/>
      <c r="NU604" s="42"/>
      <c r="NV604" s="42"/>
      <c r="NW604" s="42"/>
      <c r="NX604" s="42"/>
      <c r="NY604" s="42"/>
      <c r="NZ604" s="42"/>
      <c r="OA604" s="42"/>
      <c r="OB604" s="42"/>
      <c r="OC604" s="42"/>
      <c r="OD604" s="42"/>
      <c r="OE604" s="42"/>
      <c r="OF604" s="42"/>
      <c r="OG604" s="42"/>
      <c r="OH604" s="42"/>
      <c r="OI604" s="42"/>
      <c r="OJ604" s="42"/>
      <c r="OK604" s="42"/>
      <c r="OL604" s="42"/>
      <c r="OM604" s="42"/>
      <c r="ON604" s="42"/>
      <c r="OO604" s="42"/>
      <c r="OP604" s="42"/>
      <c r="OQ604" s="42"/>
      <c r="OR604" s="42"/>
      <c r="OS604" s="42"/>
      <c r="OT604" s="42"/>
      <c r="OU604" s="42"/>
      <c r="OV604" s="42"/>
      <c r="OW604" s="42"/>
      <c r="OX604" s="42"/>
      <c r="OY604" s="42"/>
      <c r="OZ604" s="42"/>
      <c r="PA604" s="42"/>
      <c r="PB604" s="42"/>
      <c r="PC604" s="42"/>
      <c r="PD604" s="42"/>
      <c r="PE604" s="42"/>
      <c r="PF604" s="42"/>
      <c r="PG604" s="42"/>
      <c r="PH604" s="42"/>
      <c r="PI604" s="42"/>
      <c r="PJ604" s="42"/>
      <c r="PK604" s="42"/>
      <c r="PL604" s="42"/>
      <c r="PM604" s="42"/>
      <c r="PN604" s="42"/>
      <c r="PO604" s="42"/>
      <c r="PP604" s="42"/>
      <c r="PQ604" s="42"/>
      <c r="PR604" s="42"/>
      <c r="PS604" s="42"/>
      <c r="PT604" s="42"/>
      <c r="PU604" s="42"/>
      <c r="PV604" s="42"/>
      <c r="PW604" s="42"/>
      <c r="PX604" s="42"/>
      <c r="PY604" s="42"/>
      <c r="PZ604" s="42"/>
      <c r="QA604" s="42"/>
      <c r="QB604" s="42"/>
      <c r="QC604" s="42"/>
      <c r="QD604" s="42"/>
      <c r="QE604" s="42"/>
      <c r="QF604" s="42"/>
      <c r="QG604" s="42"/>
      <c r="QH604" s="42"/>
      <c r="QI604" s="42"/>
      <c r="QJ604" s="42"/>
      <c r="QK604" s="42"/>
      <c r="QL604" s="42"/>
      <c r="QM604" s="42"/>
      <c r="QN604" s="42"/>
      <c r="QO604" s="42"/>
      <c r="QP604" s="42"/>
      <c r="QQ604" s="42"/>
      <c r="QR604" s="42"/>
      <c r="QS604" s="42"/>
      <c r="QT604" s="42"/>
      <c r="QU604" s="42"/>
      <c r="QV604" s="42"/>
      <c r="QW604" s="42"/>
      <c r="QX604" s="42"/>
      <c r="QY604" s="42"/>
      <c r="QZ604" s="42"/>
      <c r="RA604" s="42"/>
      <c r="RB604" s="42"/>
      <c r="RC604" s="42"/>
      <c r="RD604" s="42"/>
      <c r="RE604" s="42"/>
      <c r="RF604" s="42"/>
      <c r="RG604" s="42"/>
      <c r="RH604" s="42"/>
      <c r="RI604" s="42"/>
      <c r="RJ604" s="42"/>
      <c r="RK604" s="42"/>
      <c r="RL604" s="42"/>
      <c r="RM604" s="42"/>
      <c r="RN604" s="42"/>
      <c r="RO604" s="42"/>
      <c r="RP604" s="42"/>
      <c r="RQ604" s="42"/>
      <c r="RR604" s="42"/>
      <c r="RS604" s="42"/>
      <c r="RT604" s="42"/>
      <c r="RU604" s="42"/>
      <c r="RV604" s="42"/>
      <c r="RW604" s="42"/>
      <c r="RX604" s="42"/>
      <c r="RY604" s="42"/>
      <c r="RZ604" s="42"/>
      <c r="SA604" s="42"/>
      <c r="SB604" s="42"/>
      <c r="SC604" s="42"/>
      <c r="SD604" s="42"/>
      <c r="SE604" s="42"/>
      <c r="SF604" s="42"/>
      <c r="SG604" s="42"/>
      <c r="SH604" s="42"/>
      <c r="SI604" s="42"/>
      <c r="SJ604" s="42"/>
      <c r="SK604" s="42"/>
      <c r="SL604" s="42"/>
      <c r="SM604" s="42"/>
      <c r="SN604" s="42"/>
      <c r="SO604" s="42"/>
      <c r="SP604" s="42"/>
      <c r="SQ604" s="42"/>
      <c r="SR604" s="42"/>
      <c r="SS604" s="42"/>
      <c r="ST604" s="42"/>
      <c r="SU604" s="42"/>
      <c r="SV604" s="42"/>
      <c r="SW604" s="42"/>
      <c r="SX604" s="42"/>
      <c r="SY604" s="42"/>
      <c r="SZ604" s="42"/>
      <c r="TA604" s="42"/>
      <c r="TB604" s="42"/>
      <c r="TC604" s="42"/>
      <c r="TD604" s="42"/>
      <c r="TE604" s="42"/>
      <c r="TF604" s="42"/>
      <c r="TG604" s="42"/>
      <c r="TH604" s="42"/>
      <c r="TI604" s="42"/>
      <c r="TJ604" s="42"/>
      <c r="TK604" s="42"/>
      <c r="TL604" s="42"/>
      <c r="TM604" s="42"/>
      <c r="TN604" s="42"/>
      <c r="TO604" s="42"/>
      <c r="TP604" s="42"/>
      <c r="TQ604" s="42"/>
      <c r="TR604" s="42"/>
      <c r="TS604" s="42"/>
      <c r="TT604" s="42"/>
      <c r="TU604" s="42"/>
      <c r="TV604" s="42"/>
      <c r="TW604" s="42"/>
      <c r="TX604" s="42"/>
      <c r="TY604" s="42"/>
      <c r="TZ604" s="42"/>
      <c r="UA604" s="42"/>
      <c r="UB604" s="42"/>
      <c r="UC604" s="42"/>
      <c r="UD604" s="42"/>
      <c r="UE604" s="42"/>
      <c r="UF604" s="42"/>
      <c r="UG604" s="42"/>
      <c r="UH604" s="42"/>
      <c r="UI604" s="42"/>
      <c r="UJ604" s="42"/>
      <c r="UK604" s="42"/>
      <c r="UL604" s="42"/>
      <c r="UM604" s="42"/>
      <c r="UN604" s="42"/>
      <c r="UO604" s="42"/>
      <c r="UP604" s="42"/>
      <c r="UQ604" s="42"/>
      <c r="UR604" s="42"/>
      <c r="US604" s="42"/>
      <c r="UT604" s="42"/>
      <c r="UU604" s="42"/>
      <c r="UV604" s="42"/>
      <c r="UW604" s="42"/>
      <c r="UX604" s="42"/>
      <c r="UY604" s="42"/>
      <c r="UZ604" s="42"/>
      <c r="VA604" s="42"/>
      <c r="VB604" s="42"/>
      <c r="VC604" s="42"/>
      <c r="VD604" s="42"/>
      <c r="VE604" s="42"/>
      <c r="VF604" s="42"/>
      <c r="VG604" s="42"/>
      <c r="VH604" s="42"/>
      <c r="VI604" s="42"/>
      <c r="VJ604" s="42"/>
      <c r="VK604" s="42"/>
      <c r="VL604" s="42"/>
      <c r="VM604" s="42"/>
      <c r="VN604" s="42"/>
      <c r="VO604" s="42"/>
      <c r="VP604" s="42"/>
      <c r="VQ604" s="42"/>
      <c r="VR604" s="42"/>
      <c r="VS604" s="42"/>
      <c r="VT604" s="42"/>
      <c r="VU604" s="42"/>
      <c r="VV604" s="42"/>
      <c r="VW604" s="42"/>
      <c r="VX604" s="42"/>
      <c r="VY604" s="42"/>
      <c r="VZ604" s="42"/>
      <c r="WA604" s="42"/>
      <c r="WB604" s="42"/>
      <c r="WC604" s="42"/>
      <c r="WD604" s="42"/>
      <c r="WE604" s="42"/>
      <c r="WF604" s="42"/>
      <c r="WG604" s="42"/>
      <c r="WH604" s="42"/>
      <c r="WI604" s="42"/>
      <c r="WJ604" s="42"/>
      <c r="WK604" s="42"/>
      <c r="WL604" s="42"/>
      <c r="WM604" s="42"/>
      <c r="WN604" s="42"/>
      <c r="WO604" s="42"/>
      <c r="WP604" s="42"/>
      <c r="WQ604" s="42"/>
      <c r="WR604" s="42"/>
      <c r="WS604" s="42"/>
      <c r="WT604" s="42"/>
      <c r="WU604" s="42"/>
      <c r="WV604" s="42"/>
      <c r="WW604" s="42"/>
      <c r="WX604" s="42"/>
      <c r="WY604" s="42"/>
      <c r="WZ604" s="42"/>
      <c r="XA604" s="42"/>
      <c r="XB604" s="42"/>
      <c r="XC604" s="42"/>
      <c r="XD604" s="42"/>
      <c r="XE604" s="42"/>
      <c r="XF604" s="42"/>
      <c r="XG604" s="42"/>
      <c r="XH604" s="42"/>
      <c r="XI604" s="42"/>
      <c r="XJ604" s="42"/>
      <c r="XK604" s="42"/>
      <c r="XL604" s="42"/>
      <c r="XM604" s="42"/>
      <c r="XN604" s="42"/>
      <c r="XO604" s="42"/>
      <c r="XP604" s="42"/>
      <c r="XQ604" s="42"/>
      <c r="XR604" s="42"/>
      <c r="XS604" s="42"/>
      <c r="XT604" s="42"/>
      <c r="XU604" s="42"/>
      <c r="XV604" s="42"/>
      <c r="XW604" s="42"/>
      <c r="XX604" s="42"/>
      <c r="XY604" s="42"/>
      <c r="XZ604" s="42"/>
      <c r="YA604" s="42"/>
      <c r="YB604" s="42"/>
      <c r="YC604" s="42"/>
      <c r="YD604" s="42"/>
      <c r="YE604" s="42"/>
      <c r="YF604" s="42"/>
      <c r="YG604" s="42"/>
      <c r="YH604" s="42"/>
      <c r="YI604" s="42"/>
      <c r="YJ604" s="42"/>
      <c r="YK604" s="42"/>
      <c r="YL604" s="42"/>
      <c r="YM604" s="42"/>
      <c r="YN604" s="42"/>
      <c r="YO604" s="42"/>
      <c r="YP604" s="42"/>
      <c r="YQ604" s="42"/>
      <c r="YR604" s="42"/>
      <c r="YS604" s="42"/>
      <c r="YT604" s="42"/>
      <c r="YU604" s="42"/>
      <c r="YV604" s="42"/>
      <c r="YW604" s="42"/>
      <c r="YX604" s="42"/>
      <c r="YY604" s="42"/>
      <c r="YZ604" s="42"/>
      <c r="ZA604" s="42"/>
      <c r="ZB604" s="42"/>
      <c r="ZC604" s="42"/>
      <c r="ZD604" s="42"/>
      <c r="ZE604" s="42"/>
      <c r="ZF604" s="42"/>
      <c r="ZG604" s="42"/>
      <c r="ZH604" s="42"/>
      <c r="ZI604" s="42"/>
      <c r="ZJ604" s="42"/>
      <c r="ZK604" s="42"/>
      <c r="ZL604" s="42"/>
      <c r="ZM604" s="42"/>
      <c r="ZN604" s="42"/>
      <c r="ZO604" s="42"/>
      <c r="ZP604" s="42"/>
      <c r="ZQ604" s="42"/>
      <c r="ZR604" s="42"/>
      <c r="ZS604" s="42"/>
      <c r="ZT604" s="42"/>
      <c r="ZU604" s="42"/>
      <c r="ZV604" s="42"/>
      <c r="ZW604" s="42"/>
      <c r="ZX604" s="42"/>
      <c r="ZY604" s="42"/>
      <c r="ZZ604" s="42"/>
      <c r="AAA604" s="42"/>
      <c r="AAB604" s="42"/>
      <c r="AAC604" s="42"/>
      <c r="AAD604" s="42"/>
      <c r="AAE604" s="42"/>
      <c r="AAF604" s="42"/>
      <c r="AAG604" s="42"/>
      <c r="AAH604" s="42"/>
      <c r="AAI604" s="42"/>
      <c r="AAJ604" s="42"/>
      <c r="AAK604" s="42"/>
      <c r="AAL604" s="42"/>
      <c r="AAM604" s="42"/>
      <c r="AAN604" s="42"/>
      <c r="AAO604" s="42"/>
      <c r="AAP604" s="42"/>
      <c r="AAQ604" s="42"/>
      <c r="AAR604" s="42"/>
      <c r="AAS604" s="42"/>
      <c r="AAT604" s="42"/>
      <c r="AAU604" s="42"/>
      <c r="AAV604" s="42"/>
      <c r="AAW604" s="42"/>
      <c r="AAX604" s="42"/>
      <c r="AAY604" s="42"/>
      <c r="AAZ604" s="42"/>
      <c r="ABA604" s="42"/>
      <c r="ABB604" s="42"/>
      <c r="ABC604" s="42"/>
      <c r="ABD604" s="42"/>
      <c r="ABE604" s="42"/>
      <c r="ABF604" s="42"/>
      <c r="ABG604" s="42"/>
      <c r="ABH604" s="42"/>
      <c r="ABI604" s="42"/>
      <c r="ABJ604" s="42"/>
      <c r="ABK604" s="42"/>
      <c r="ABL604" s="42"/>
      <c r="ABM604" s="42"/>
      <c r="ABN604" s="42"/>
      <c r="ABO604" s="42"/>
      <c r="ABP604" s="42"/>
      <c r="ABQ604" s="42"/>
      <c r="ABR604" s="42"/>
      <c r="ABS604" s="42"/>
      <c r="ABT604" s="42"/>
      <c r="ABU604" s="42"/>
      <c r="ABV604" s="42"/>
      <c r="ABW604" s="42"/>
      <c r="ABX604" s="42"/>
      <c r="ABY604" s="42"/>
      <c r="ABZ604" s="42"/>
      <c r="ACA604" s="42"/>
      <c r="ACB604" s="42"/>
      <c r="ACC604" s="42"/>
      <c r="ACD604" s="42"/>
      <c r="ACE604" s="42"/>
      <c r="ACF604" s="42"/>
      <c r="ACG604" s="42"/>
      <c r="ACH604" s="42"/>
      <c r="ACI604" s="42"/>
      <c r="ACJ604" s="42"/>
      <c r="ACK604" s="42"/>
      <c r="ACL604" s="42"/>
      <c r="ACM604" s="42"/>
      <c r="ACN604" s="42"/>
      <c r="ACO604" s="42"/>
      <c r="ACP604" s="42"/>
      <c r="ACQ604" s="42"/>
      <c r="ACR604" s="42"/>
      <c r="ACS604" s="42"/>
      <c r="ACT604" s="42"/>
      <c r="ACU604" s="42"/>
      <c r="ACV604" s="42"/>
      <c r="ACW604" s="42"/>
      <c r="ACX604" s="42"/>
      <c r="ACY604" s="42"/>
      <c r="ACZ604" s="42"/>
      <c r="ADA604" s="42"/>
      <c r="ADB604" s="42"/>
      <c r="ADC604" s="42"/>
      <c r="ADD604" s="42"/>
      <c r="ADE604" s="42"/>
      <c r="ADF604" s="42"/>
      <c r="ADG604" s="42"/>
      <c r="ADH604" s="42"/>
      <c r="ADI604" s="42"/>
      <c r="ADJ604" s="42"/>
      <c r="ADK604" s="42"/>
      <c r="ADL604" s="42"/>
      <c r="ADM604" s="42"/>
      <c r="ADN604" s="42"/>
      <c r="ADO604" s="42"/>
      <c r="ADP604" s="42"/>
      <c r="ADQ604" s="42"/>
      <c r="ADR604" s="42"/>
      <c r="ADS604" s="42"/>
      <c r="ADT604" s="42"/>
      <c r="ADU604" s="42"/>
      <c r="ADV604" s="42"/>
      <c r="ADW604" s="42"/>
      <c r="ADX604" s="42"/>
      <c r="ADY604" s="42"/>
      <c r="ADZ604" s="42"/>
      <c r="AEA604" s="42"/>
      <c r="AEB604" s="42"/>
      <c r="AEC604" s="42"/>
      <c r="AED604" s="42"/>
      <c r="AEE604" s="42"/>
      <c r="AEF604" s="42"/>
      <c r="AEG604" s="42"/>
      <c r="AEH604" s="42"/>
      <c r="AEI604" s="42"/>
      <c r="AEJ604" s="42"/>
      <c r="AEK604" s="42"/>
      <c r="AEL604" s="42"/>
      <c r="AEM604" s="42"/>
      <c r="AEN604" s="42"/>
      <c r="AEO604" s="42"/>
      <c r="AEP604" s="42"/>
      <c r="AEQ604" s="42"/>
      <c r="AER604" s="42"/>
      <c r="AES604" s="42"/>
      <c r="AET604" s="42"/>
      <c r="AEU604" s="42"/>
      <c r="AEV604" s="42"/>
      <c r="AEW604" s="42"/>
      <c r="AEX604" s="42"/>
      <c r="AEY604" s="42"/>
      <c r="AEZ604" s="42"/>
      <c r="AFA604" s="42"/>
      <c r="AFB604" s="42"/>
      <c r="AFC604" s="42"/>
      <c r="AFD604" s="42"/>
      <c r="AFE604" s="42"/>
      <c r="AFF604" s="42"/>
      <c r="AFG604" s="42"/>
      <c r="AFH604" s="42"/>
      <c r="AFI604" s="42"/>
      <c r="AFJ604" s="42"/>
      <c r="AFK604" s="42"/>
      <c r="AFL604" s="42"/>
      <c r="AFM604" s="42"/>
      <c r="AFN604" s="42"/>
      <c r="AFO604" s="42"/>
      <c r="AFP604" s="42"/>
      <c r="AFQ604" s="42"/>
      <c r="AFR604" s="42"/>
      <c r="AFS604" s="42"/>
      <c r="AFT604" s="42"/>
      <c r="AFU604" s="42"/>
      <c r="AFV604" s="42"/>
      <c r="AFW604" s="42"/>
      <c r="AFX604" s="42"/>
      <c r="AFY604" s="42"/>
      <c r="AFZ604" s="42"/>
      <c r="AGA604" s="42"/>
      <c r="AGB604" s="42"/>
      <c r="AGC604" s="42"/>
      <c r="AGD604" s="42"/>
      <c r="AGE604" s="42"/>
      <c r="AGF604" s="42"/>
      <c r="AGG604" s="42"/>
      <c r="AGH604" s="42"/>
      <c r="AGI604" s="42"/>
      <c r="AGJ604" s="42"/>
      <c r="AGK604" s="42"/>
      <c r="AGL604" s="42"/>
      <c r="AGM604" s="42"/>
      <c r="AGN604" s="42"/>
      <c r="AGO604" s="42"/>
      <c r="AGP604" s="42"/>
      <c r="AGQ604" s="42"/>
      <c r="AGR604" s="42"/>
      <c r="AGS604" s="42"/>
      <c r="AGT604" s="42"/>
      <c r="AGU604" s="42"/>
      <c r="AGV604" s="42"/>
      <c r="AGW604" s="42"/>
      <c r="AGX604" s="42"/>
      <c r="AGY604" s="42"/>
      <c r="AGZ604" s="42"/>
      <c r="AHA604" s="42"/>
      <c r="AHB604" s="42"/>
      <c r="AHC604" s="42"/>
      <c r="AHD604" s="42"/>
      <c r="AHE604" s="42"/>
      <c r="AHF604" s="42"/>
      <c r="AHG604" s="42"/>
      <c r="AHH604" s="42"/>
      <c r="AHI604" s="42"/>
      <c r="AHJ604" s="42"/>
      <c r="AHK604" s="42"/>
      <c r="AHL604" s="42"/>
      <c r="AHM604" s="42"/>
      <c r="AHN604" s="42"/>
      <c r="AHO604" s="42"/>
      <c r="AHP604" s="42"/>
      <c r="AHQ604" s="42"/>
      <c r="AHR604" s="42"/>
      <c r="AHS604" s="42"/>
      <c r="AHT604" s="42"/>
      <c r="AHU604" s="42"/>
      <c r="AHV604" s="42"/>
      <c r="AHW604" s="42"/>
      <c r="AHX604" s="42"/>
      <c r="AHY604" s="42"/>
      <c r="AHZ604" s="42"/>
      <c r="AIA604" s="42"/>
      <c r="AIB604" s="42"/>
      <c r="AIC604" s="42"/>
      <c r="AID604" s="42"/>
      <c r="AIE604" s="42"/>
      <c r="AIF604" s="42"/>
      <c r="AIG604" s="42"/>
      <c r="AIH604" s="42"/>
      <c r="AII604" s="42"/>
      <c r="AIJ604" s="42"/>
      <c r="AIK604" s="42"/>
      <c r="AIL604" s="42"/>
      <c r="AIM604" s="42"/>
      <c r="AIN604" s="42"/>
      <c r="AIO604" s="42"/>
      <c r="AIP604" s="42"/>
      <c r="AIQ604" s="42"/>
      <c r="AIR604" s="42"/>
      <c r="AIS604" s="42"/>
      <c r="AIT604" s="42"/>
      <c r="AIU604" s="42"/>
      <c r="AIV604" s="42"/>
      <c r="AIW604" s="42"/>
      <c r="AIX604" s="42"/>
      <c r="AIY604" s="42"/>
      <c r="AIZ604" s="42"/>
      <c r="AJA604" s="42"/>
      <c r="AJB604" s="42"/>
      <c r="AJC604" s="42"/>
      <c r="AJD604" s="42"/>
      <c r="AJE604" s="42"/>
      <c r="AJF604" s="42"/>
      <c r="AJG604" s="42"/>
      <c r="AJH604" s="42"/>
      <c r="AJI604" s="42"/>
      <c r="AJJ604" s="42"/>
      <c r="AJK604" s="42"/>
      <c r="AJL604" s="42"/>
      <c r="AJM604" s="42"/>
      <c r="AJN604" s="42"/>
      <c r="AJO604" s="42"/>
      <c r="AJP604" s="42"/>
      <c r="AJQ604" s="42"/>
      <c r="AJR604" s="42"/>
      <c r="AJS604" s="42"/>
      <c r="AJT604" s="42"/>
      <c r="AJU604" s="42"/>
      <c r="AJV604" s="42"/>
      <c r="AJW604" s="42"/>
      <c r="AJX604" s="42"/>
      <c r="AJY604" s="42"/>
      <c r="AJZ604" s="42"/>
      <c r="AKA604" s="42"/>
      <c r="AKB604" s="42"/>
      <c r="AKC604" s="42"/>
      <c r="AKD604" s="42"/>
      <c r="AKE604" s="42"/>
      <c r="AKF604" s="42"/>
      <c r="AKG604" s="42"/>
      <c r="AKH604" s="42"/>
      <c r="AKI604" s="42"/>
      <c r="AKJ604" s="42"/>
      <c r="AKK604" s="42"/>
      <c r="AKL604" s="42"/>
      <c r="AKM604" s="42"/>
      <c r="AKN604" s="42"/>
      <c r="AKO604" s="42"/>
      <c r="AKP604" s="42"/>
      <c r="AKQ604" s="42"/>
      <c r="AKR604" s="42"/>
      <c r="AKS604" s="42"/>
      <c r="AKT604" s="42"/>
      <c r="AKU604" s="42"/>
      <c r="AKV604" s="42"/>
      <c r="AKW604" s="42"/>
      <c r="AKX604" s="42"/>
      <c r="AKY604" s="42"/>
      <c r="AKZ604" s="42"/>
      <c r="ALA604" s="42"/>
      <c r="ALB604" s="42"/>
      <c r="ALC604" s="42"/>
      <c r="ALD604" s="42"/>
      <c r="ALE604" s="42"/>
      <c r="ALF604" s="42"/>
      <c r="ALG604" s="42"/>
      <c r="ALH604" s="42"/>
      <c r="ALI604" s="42"/>
      <c r="ALJ604" s="42"/>
      <c r="ALK604" s="42"/>
      <c r="ALL604" s="42"/>
      <c r="ALM604" s="42"/>
      <c r="ALN604" s="42"/>
      <c r="ALO604" s="42"/>
      <c r="ALP604" s="42"/>
      <c r="ALQ604" s="42"/>
      <c r="ALR604" s="42"/>
      <c r="ALS604" s="42"/>
      <c r="ALT604" s="42"/>
      <c r="ALU604" s="42"/>
      <c r="ALV604" s="42"/>
      <c r="ALW604" s="42"/>
      <c r="ALX604" s="42"/>
      <c r="ALY604" s="42"/>
      <c r="ALZ604" s="42"/>
      <c r="AMA604" s="42"/>
      <c r="AMB604" s="42"/>
      <c r="AMC604" s="42"/>
      <c r="AMD604" s="42"/>
      <c r="AME604" s="42"/>
      <c r="AMF604" s="42"/>
      <c r="AMG604" s="42"/>
      <c r="AMH604" s="42"/>
      <c r="AMI604" s="42"/>
      <c r="AMJ604" s="42"/>
      <c r="AMK604" s="42"/>
      <c r="AML604" s="42"/>
      <c r="AMM604" s="42"/>
      <c r="AMN604" s="42"/>
      <c r="AMO604" s="42"/>
      <c r="AMP604" s="42"/>
      <c r="AMQ604" s="42"/>
      <c r="AMR604" s="42"/>
      <c r="AMS604" s="42"/>
      <c r="AMT604" s="42"/>
      <c r="AMU604" s="42"/>
      <c r="AMV604" s="42"/>
      <c r="AMW604" s="42"/>
      <c r="AMX604" s="42"/>
      <c r="AMY604" s="42"/>
      <c r="AMZ604" s="42"/>
      <c r="ANA604" s="42"/>
      <c r="ANB604" s="42"/>
      <c r="ANC604" s="42"/>
      <c r="AND604" s="42"/>
      <c r="ANE604" s="42"/>
      <c r="ANF604" s="42"/>
      <c r="ANG604" s="42"/>
      <c r="ANH604" s="42"/>
      <c r="ANI604" s="42"/>
      <c r="ANJ604" s="42"/>
      <c r="ANK604" s="42"/>
      <c r="ANL604" s="42"/>
      <c r="ANM604" s="42"/>
      <c r="ANN604" s="42"/>
      <c r="ANO604" s="42"/>
      <c r="ANP604" s="42"/>
      <c r="ANQ604" s="42"/>
      <c r="ANR604" s="42"/>
      <c r="ANS604" s="42"/>
      <c r="ANT604" s="42"/>
      <c r="ANU604" s="42"/>
      <c r="ANV604" s="42"/>
      <c r="ANW604" s="42"/>
      <c r="ANX604" s="42"/>
      <c r="ANY604" s="42"/>
      <c r="ANZ604" s="42"/>
      <c r="AOA604" s="42"/>
      <c r="AOB604" s="42"/>
      <c r="AOC604" s="42"/>
      <c r="AOD604" s="42"/>
      <c r="AOE604" s="42"/>
      <c r="AOF604" s="42"/>
      <c r="AOG604" s="42"/>
      <c r="AOH604" s="42"/>
      <c r="AOI604" s="42"/>
      <c r="AOJ604" s="42"/>
      <c r="AOK604" s="42"/>
      <c r="AOL604" s="42"/>
      <c r="AOM604" s="42"/>
      <c r="AON604" s="42"/>
      <c r="AOO604" s="42"/>
      <c r="AOP604" s="42"/>
      <c r="AOQ604" s="42"/>
      <c r="AOR604" s="42"/>
      <c r="AOS604" s="42"/>
      <c r="AOT604" s="42"/>
      <c r="AOU604" s="42"/>
      <c r="AOV604" s="42"/>
      <c r="AOW604" s="42"/>
      <c r="AOX604" s="42"/>
      <c r="AOY604" s="42"/>
      <c r="AOZ604" s="42"/>
      <c r="APA604" s="42"/>
      <c r="APB604" s="42"/>
      <c r="APC604" s="42"/>
      <c r="APD604" s="42"/>
      <c r="APE604" s="42"/>
      <c r="APF604" s="42"/>
      <c r="APG604" s="42"/>
      <c r="APH604" s="42"/>
      <c r="API604" s="42"/>
      <c r="APJ604" s="42"/>
      <c r="APK604" s="42"/>
      <c r="APL604" s="42"/>
      <c r="APM604" s="42"/>
      <c r="APN604" s="42"/>
      <c r="APO604" s="42"/>
      <c r="APP604" s="42"/>
      <c r="APQ604" s="42"/>
      <c r="APR604" s="42"/>
      <c r="APS604" s="42"/>
      <c r="APT604" s="42"/>
      <c r="APU604" s="42"/>
      <c r="APV604" s="42"/>
      <c r="APW604" s="42"/>
      <c r="APX604" s="42"/>
      <c r="APY604" s="42"/>
      <c r="APZ604" s="42"/>
      <c r="AQA604" s="42"/>
      <c r="AQB604" s="42"/>
      <c r="AQC604" s="42"/>
      <c r="AQD604" s="42"/>
      <c r="AQE604" s="42"/>
      <c r="AQF604" s="42"/>
      <c r="AQG604" s="42"/>
      <c r="AQH604" s="42"/>
      <c r="AQI604" s="42"/>
      <c r="AQJ604" s="42"/>
      <c r="AQK604" s="42"/>
      <c r="AQL604" s="42"/>
      <c r="AQM604" s="42"/>
      <c r="AQN604" s="42"/>
      <c r="AQO604" s="42"/>
      <c r="AQP604" s="42"/>
      <c r="AQQ604" s="42"/>
      <c r="AQR604" s="42"/>
      <c r="AQS604" s="42"/>
      <c r="AQT604" s="42"/>
      <c r="AQU604" s="42"/>
      <c r="AQV604" s="42"/>
      <c r="AQW604" s="42"/>
      <c r="AQX604" s="42"/>
      <c r="AQY604" s="42"/>
      <c r="AQZ604" s="42"/>
      <c r="ARA604" s="42"/>
      <c r="ARB604" s="42"/>
      <c r="ARC604" s="42"/>
      <c r="ARD604" s="42"/>
      <c r="ARE604" s="42"/>
      <c r="ARF604" s="42"/>
      <c r="ARG604" s="42"/>
      <c r="ARH604" s="42"/>
      <c r="ARI604" s="42"/>
      <c r="ARJ604" s="42"/>
      <c r="ARK604" s="42"/>
      <c r="ARL604" s="42"/>
      <c r="ARM604" s="42"/>
      <c r="ARN604" s="42"/>
      <c r="ARO604" s="42"/>
      <c r="ARP604" s="42"/>
      <c r="ARQ604" s="42"/>
      <c r="ARR604" s="42"/>
      <c r="ARS604" s="42"/>
      <c r="ART604" s="42"/>
      <c r="ARU604" s="42"/>
      <c r="ARV604" s="42"/>
      <c r="ARW604" s="42"/>
      <c r="ARX604" s="42"/>
      <c r="ARY604" s="42"/>
      <c r="ARZ604" s="42"/>
      <c r="ASA604" s="42"/>
      <c r="ASB604" s="42"/>
      <c r="ASC604" s="42"/>
      <c r="ASD604" s="42"/>
      <c r="ASE604" s="42"/>
      <c r="ASF604" s="42"/>
      <c r="ASG604" s="42"/>
      <c r="ASH604" s="42"/>
      <c r="ASI604" s="42"/>
      <c r="ASJ604" s="42"/>
      <c r="ASK604" s="42"/>
      <c r="ASL604" s="42"/>
      <c r="ASM604" s="42"/>
      <c r="ASN604" s="42"/>
      <c r="ASO604" s="42"/>
      <c r="ASP604" s="42"/>
      <c r="ASQ604" s="42"/>
      <c r="ASR604" s="42"/>
      <c r="ASS604" s="42"/>
      <c r="AST604" s="42"/>
      <c r="ASU604" s="42"/>
      <c r="ASV604" s="42"/>
      <c r="ASW604" s="42"/>
      <c r="ASX604" s="42"/>
      <c r="ASY604" s="42"/>
      <c r="ASZ604" s="42"/>
      <c r="ATA604" s="42"/>
      <c r="ATB604" s="42"/>
      <c r="ATC604" s="42"/>
      <c r="ATD604" s="42"/>
      <c r="ATE604" s="42"/>
      <c r="ATF604" s="42"/>
      <c r="ATG604" s="42"/>
      <c r="ATH604" s="42"/>
      <c r="ATI604" s="42"/>
      <c r="ATJ604" s="42"/>
      <c r="ATK604" s="42"/>
      <c r="ATL604" s="42"/>
      <c r="ATM604" s="42"/>
      <c r="ATN604" s="42"/>
      <c r="ATO604" s="42"/>
      <c r="ATP604" s="42"/>
      <c r="ATQ604" s="42"/>
      <c r="ATR604" s="42"/>
      <c r="ATS604" s="42"/>
      <c r="ATT604" s="42"/>
      <c r="ATU604" s="42"/>
      <c r="ATV604" s="42"/>
      <c r="ATW604" s="42"/>
      <c r="ATX604" s="42"/>
      <c r="ATY604" s="42"/>
      <c r="ATZ604" s="42"/>
      <c r="AUA604" s="42"/>
      <c r="AUB604" s="42"/>
      <c r="AUC604" s="42"/>
      <c r="AUD604" s="42"/>
      <c r="AUE604" s="42"/>
      <c r="AUF604" s="42"/>
      <c r="AUG604" s="42"/>
      <c r="AUH604" s="42"/>
      <c r="AUI604" s="42"/>
      <c r="AUJ604" s="42"/>
      <c r="AUK604" s="42"/>
      <c r="AUL604" s="42"/>
      <c r="AUM604" s="42"/>
      <c r="AUN604" s="42"/>
      <c r="AUO604" s="42"/>
      <c r="AUP604" s="42"/>
      <c r="AUQ604" s="42"/>
      <c r="AUR604" s="42"/>
      <c r="AUS604" s="42"/>
      <c r="AUT604" s="42"/>
      <c r="AUU604" s="42"/>
      <c r="AUV604" s="42"/>
      <c r="AUW604" s="42"/>
      <c r="AUX604" s="42"/>
      <c r="AUY604" s="42"/>
      <c r="AUZ604" s="42"/>
      <c r="AVA604" s="42"/>
      <c r="AVB604" s="42"/>
      <c r="AVC604" s="42"/>
      <c r="AVD604" s="42"/>
      <c r="AVE604" s="42"/>
      <c r="AVF604" s="42"/>
      <c r="AVG604" s="42"/>
      <c r="AVH604" s="42"/>
      <c r="AVI604" s="42"/>
      <c r="AVJ604" s="42"/>
      <c r="AVK604" s="42"/>
      <c r="AVL604" s="42"/>
      <c r="AVM604" s="42"/>
      <c r="AVN604" s="42"/>
      <c r="AVO604" s="42"/>
      <c r="AVP604" s="42"/>
      <c r="AVQ604" s="42"/>
      <c r="AVR604" s="42"/>
      <c r="AVS604" s="42"/>
      <c r="AVT604" s="42"/>
      <c r="AVU604" s="42"/>
      <c r="AVV604" s="42"/>
      <c r="AVW604" s="42"/>
      <c r="AVX604" s="42"/>
      <c r="AVY604" s="42"/>
      <c r="AVZ604" s="42"/>
      <c r="AWA604" s="42"/>
      <c r="AWB604" s="42"/>
      <c r="AWC604" s="42"/>
      <c r="AWD604" s="42"/>
      <c r="AWE604" s="42"/>
      <c r="AWF604" s="42"/>
      <c r="AWG604" s="42"/>
      <c r="AWH604" s="42"/>
      <c r="AWI604" s="42"/>
      <c r="AWJ604" s="42"/>
      <c r="AWK604" s="42"/>
      <c r="AWL604" s="42"/>
      <c r="AWM604" s="42"/>
      <c r="AWN604" s="42"/>
      <c r="AWO604" s="42"/>
      <c r="AWP604" s="42"/>
      <c r="AWQ604" s="42"/>
      <c r="AWR604" s="42"/>
      <c r="AWS604" s="42"/>
      <c r="AWT604" s="42"/>
      <c r="AWU604" s="42"/>
      <c r="AWV604" s="42"/>
      <c r="AWW604" s="42"/>
      <c r="AWX604" s="42"/>
      <c r="AWY604" s="42"/>
      <c r="AWZ604" s="42"/>
      <c r="AXA604" s="42"/>
      <c r="AXB604" s="42"/>
      <c r="AXC604" s="42"/>
      <c r="AXD604" s="42"/>
      <c r="AXE604" s="42"/>
      <c r="AXF604" s="42"/>
      <c r="AXG604" s="42"/>
      <c r="AXH604" s="42"/>
      <c r="AXI604" s="42"/>
      <c r="AXJ604" s="42"/>
      <c r="AXK604" s="42"/>
      <c r="AXL604" s="42"/>
      <c r="AXM604" s="42"/>
      <c r="AXN604" s="42"/>
      <c r="AXO604" s="42"/>
      <c r="AXP604" s="42"/>
      <c r="AXQ604" s="42"/>
      <c r="AXR604" s="42"/>
      <c r="AXS604" s="42"/>
      <c r="AXT604" s="42"/>
      <c r="AXU604" s="42"/>
      <c r="AXV604" s="42"/>
      <c r="AXW604" s="42"/>
      <c r="AXX604" s="42"/>
      <c r="AXY604" s="42"/>
      <c r="AXZ604" s="42"/>
      <c r="AYA604" s="42"/>
      <c r="AYB604" s="42"/>
      <c r="AYC604" s="42"/>
      <c r="AYD604" s="42"/>
      <c r="AYE604" s="42"/>
      <c r="AYF604" s="42"/>
      <c r="AYG604" s="42"/>
      <c r="AYH604" s="42"/>
      <c r="AYI604" s="42"/>
      <c r="AYJ604" s="42"/>
      <c r="AYK604" s="42"/>
      <c r="AYL604" s="42"/>
      <c r="AYM604" s="42"/>
      <c r="AYN604" s="42"/>
      <c r="AYO604" s="42"/>
      <c r="AYP604" s="42"/>
      <c r="AYQ604" s="42"/>
      <c r="AYR604" s="42"/>
      <c r="AYS604" s="42"/>
      <c r="AYT604" s="42"/>
      <c r="AYU604" s="42"/>
      <c r="AYV604" s="42"/>
      <c r="AYW604" s="42"/>
      <c r="AYX604" s="42"/>
      <c r="AYY604" s="42"/>
      <c r="AYZ604" s="42"/>
      <c r="AZA604" s="42"/>
      <c r="AZB604" s="42"/>
      <c r="AZC604" s="42"/>
      <c r="AZD604" s="42"/>
      <c r="AZE604" s="42"/>
      <c r="AZF604" s="42"/>
      <c r="AZG604" s="42"/>
      <c r="AZH604" s="42"/>
      <c r="AZI604" s="42"/>
      <c r="AZJ604" s="42"/>
      <c r="AZK604" s="42"/>
      <c r="AZL604" s="42"/>
      <c r="AZM604" s="42"/>
      <c r="AZN604" s="42"/>
      <c r="AZO604" s="42"/>
      <c r="AZP604" s="42"/>
      <c r="AZQ604" s="42"/>
      <c r="AZR604" s="42"/>
      <c r="AZS604" s="42"/>
      <c r="AZT604" s="42"/>
      <c r="AZU604" s="42"/>
      <c r="AZV604" s="42"/>
      <c r="AZW604" s="42"/>
      <c r="AZX604" s="42"/>
      <c r="AZY604" s="42"/>
      <c r="AZZ604" s="42"/>
      <c r="BAA604" s="42"/>
      <c r="BAB604" s="42"/>
      <c r="BAC604" s="42"/>
      <c r="BAD604" s="42"/>
      <c r="BAE604" s="42"/>
      <c r="BAF604" s="42"/>
      <c r="BAG604" s="42"/>
      <c r="BAH604" s="42"/>
      <c r="BAI604" s="42"/>
      <c r="BAJ604" s="42"/>
      <c r="BAK604" s="42"/>
      <c r="BAL604" s="42"/>
    </row>
    <row r="605" spans="1:1390" s="223" customFormat="1" x14ac:dyDescent="0.2">
      <c r="A605" s="139">
        <f t="shared" si="60"/>
        <v>560</v>
      </c>
      <c r="B605" s="42" t="s">
        <v>593</v>
      </c>
      <c r="C605" s="139">
        <v>932</v>
      </c>
      <c r="D605" s="139" t="s">
        <v>159</v>
      </c>
      <c r="E605" s="121">
        <v>0</v>
      </c>
      <c r="F605" s="121">
        <v>0</v>
      </c>
      <c r="G605" s="121">
        <v>0</v>
      </c>
      <c r="H605" s="121">
        <v>0</v>
      </c>
      <c r="I605" s="121">
        <v>0</v>
      </c>
      <c r="J605" s="121">
        <v>0</v>
      </c>
      <c r="K605" s="121">
        <v>0</v>
      </c>
      <c r="L605" s="121">
        <v>0</v>
      </c>
      <c r="M605" s="121">
        <v>107.18</v>
      </c>
      <c r="N605" s="121">
        <v>0</v>
      </c>
      <c r="O605" s="121">
        <v>0</v>
      </c>
      <c r="P605" s="121">
        <v>0</v>
      </c>
      <c r="Q605" s="45">
        <f t="shared" si="59"/>
        <v>107.18</v>
      </c>
      <c r="R605" s="45"/>
      <c r="T605" s="254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  <c r="FO605" s="42"/>
      <c r="FP605" s="42"/>
      <c r="FQ605" s="42"/>
      <c r="FR605" s="42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  <c r="GJ605" s="42"/>
      <c r="GK605" s="42"/>
      <c r="GL605" s="42"/>
      <c r="GM605" s="42"/>
      <c r="GN605" s="42"/>
      <c r="GO605" s="42"/>
      <c r="GP605" s="42"/>
      <c r="GQ605" s="42"/>
      <c r="GR605" s="42"/>
      <c r="GS605" s="42"/>
      <c r="GT605" s="42"/>
      <c r="GU605" s="42"/>
      <c r="GV605" s="42"/>
      <c r="GW605" s="42"/>
      <c r="GX605" s="42"/>
      <c r="GY605" s="42"/>
      <c r="GZ605" s="42"/>
      <c r="HA605" s="42"/>
      <c r="HB605" s="42"/>
      <c r="HC605" s="42"/>
      <c r="HD605" s="42"/>
      <c r="HE605" s="42"/>
      <c r="HF605" s="42"/>
      <c r="HG605" s="42"/>
      <c r="HH605" s="42"/>
      <c r="HI605" s="42"/>
      <c r="HJ605" s="42"/>
      <c r="HK605" s="42"/>
      <c r="HL605" s="42"/>
      <c r="HM605" s="42"/>
      <c r="HN605" s="42"/>
      <c r="HO605" s="42"/>
      <c r="HP605" s="42"/>
      <c r="HQ605" s="42"/>
      <c r="HR605" s="42"/>
      <c r="HS605" s="42"/>
      <c r="HT605" s="42"/>
      <c r="HU605" s="42"/>
      <c r="HV605" s="42"/>
      <c r="HW605" s="42"/>
      <c r="HX605" s="42"/>
      <c r="HY605" s="42"/>
      <c r="HZ605" s="42"/>
      <c r="IA605" s="42"/>
      <c r="IB605" s="42"/>
      <c r="IC605" s="42"/>
      <c r="ID605" s="42"/>
      <c r="IE605" s="42"/>
      <c r="IF605" s="42"/>
      <c r="IG605" s="42"/>
      <c r="IH605" s="42"/>
      <c r="II605" s="42"/>
      <c r="IJ605" s="42"/>
      <c r="IK605" s="42"/>
      <c r="IL605" s="42"/>
      <c r="IM605" s="42"/>
      <c r="IN605" s="42"/>
      <c r="IO605" s="42"/>
      <c r="IP605" s="42"/>
      <c r="IQ605" s="42"/>
      <c r="IR605" s="42"/>
      <c r="IS605" s="42"/>
      <c r="IT605" s="42"/>
      <c r="IU605" s="42"/>
      <c r="IV605" s="42"/>
      <c r="IW605" s="42"/>
      <c r="IX605" s="42"/>
      <c r="IY605" s="42"/>
      <c r="IZ605" s="42"/>
      <c r="JA605" s="42"/>
      <c r="JB605" s="42"/>
      <c r="JC605" s="42"/>
      <c r="JD605" s="42"/>
      <c r="JE605" s="42"/>
      <c r="JF605" s="42"/>
      <c r="JG605" s="42"/>
      <c r="JH605" s="42"/>
      <c r="JI605" s="42"/>
      <c r="JJ605" s="42"/>
      <c r="JK605" s="42"/>
      <c r="JL605" s="42"/>
      <c r="JM605" s="42"/>
      <c r="JN605" s="42"/>
      <c r="JO605" s="42"/>
      <c r="JP605" s="42"/>
      <c r="JQ605" s="42"/>
      <c r="JR605" s="42"/>
      <c r="JS605" s="42"/>
      <c r="JT605" s="42"/>
      <c r="JU605" s="42"/>
      <c r="JV605" s="42"/>
      <c r="JW605" s="42"/>
      <c r="JX605" s="42"/>
      <c r="JY605" s="42"/>
      <c r="JZ605" s="42"/>
      <c r="KA605" s="42"/>
      <c r="KB605" s="42"/>
      <c r="KC605" s="42"/>
      <c r="KD605" s="42"/>
      <c r="KE605" s="42"/>
      <c r="KF605" s="42"/>
      <c r="KG605" s="42"/>
      <c r="KH605" s="42"/>
      <c r="KI605" s="42"/>
      <c r="KJ605" s="42"/>
      <c r="KK605" s="42"/>
      <c r="KL605" s="42"/>
      <c r="KM605" s="42"/>
      <c r="KN605" s="42"/>
      <c r="KO605" s="42"/>
      <c r="KP605" s="42"/>
      <c r="KQ605" s="42"/>
      <c r="KR605" s="42"/>
      <c r="KS605" s="42"/>
      <c r="KT605" s="42"/>
      <c r="KU605" s="42"/>
      <c r="KV605" s="42"/>
      <c r="KW605" s="42"/>
      <c r="KX605" s="42"/>
      <c r="KY605" s="42"/>
      <c r="KZ605" s="42"/>
      <c r="LA605" s="42"/>
      <c r="LB605" s="42"/>
      <c r="LC605" s="42"/>
      <c r="LD605" s="42"/>
      <c r="LE605" s="42"/>
      <c r="LF605" s="42"/>
      <c r="LG605" s="42"/>
      <c r="LH605" s="42"/>
      <c r="LI605" s="42"/>
      <c r="LJ605" s="42"/>
      <c r="LK605" s="42"/>
      <c r="LL605" s="42"/>
      <c r="LM605" s="42"/>
      <c r="LN605" s="42"/>
      <c r="LO605" s="42"/>
      <c r="LP605" s="42"/>
      <c r="LQ605" s="42"/>
      <c r="LR605" s="42"/>
      <c r="LS605" s="42"/>
      <c r="LT605" s="42"/>
      <c r="LU605" s="42"/>
      <c r="LV605" s="42"/>
      <c r="LW605" s="42"/>
      <c r="LX605" s="42"/>
      <c r="LY605" s="42"/>
      <c r="LZ605" s="42"/>
      <c r="MA605" s="42"/>
      <c r="MB605" s="42"/>
      <c r="MC605" s="42"/>
      <c r="MD605" s="42"/>
      <c r="ME605" s="42"/>
      <c r="MF605" s="42"/>
      <c r="MG605" s="42"/>
      <c r="MH605" s="42"/>
      <c r="MI605" s="42"/>
      <c r="MJ605" s="42"/>
      <c r="MK605" s="42"/>
      <c r="ML605" s="42"/>
      <c r="MM605" s="42"/>
      <c r="MN605" s="42"/>
      <c r="MO605" s="42"/>
      <c r="MP605" s="42"/>
      <c r="MQ605" s="42"/>
      <c r="MR605" s="42"/>
      <c r="MS605" s="42"/>
      <c r="MT605" s="42"/>
      <c r="MU605" s="42"/>
      <c r="MV605" s="42"/>
      <c r="MW605" s="42"/>
      <c r="MX605" s="42"/>
      <c r="MY605" s="42"/>
      <c r="MZ605" s="42"/>
      <c r="NA605" s="42"/>
      <c r="NB605" s="42"/>
      <c r="NC605" s="42"/>
      <c r="ND605" s="42"/>
      <c r="NE605" s="42"/>
      <c r="NF605" s="42"/>
      <c r="NG605" s="42"/>
      <c r="NH605" s="42"/>
      <c r="NI605" s="42"/>
      <c r="NJ605" s="42"/>
      <c r="NK605" s="42"/>
      <c r="NL605" s="42"/>
      <c r="NM605" s="42"/>
      <c r="NN605" s="42"/>
      <c r="NO605" s="42"/>
      <c r="NP605" s="42"/>
      <c r="NQ605" s="42"/>
      <c r="NR605" s="42"/>
      <c r="NS605" s="42"/>
      <c r="NT605" s="42"/>
      <c r="NU605" s="42"/>
      <c r="NV605" s="42"/>
      <c r="NW605" s="42"/>
      <c r="NX605" s="42"/>
      <c r="NY605" s="42"/>
      <c r="NZ605" s="42"/>
      <c r="OA605" s="42"/>
      <c r="OB605" s="42"/>
      <c r="OC605" s="42"/>
      <c r="OD605" s="42"/>
      <c r="OE605" s="42"/>
      <c r="OF605" s="42"/>
      <c r="OG605" s="42"/>
      <c r="OH605" s="42"/>
      <c r="OI605" s="42"/>
      <c r="OJ605" s="42"/>
      <c r="OK605" s="42"/>
      <c r="OL605" s="42"/>
      <c r="OM605" s="42"/>
      <c r="ON605" s="42"/>
      <c r="OO605" s="42"/>
      <c r="OP605" s="42"/>
      <c r="OQ605" s="42"/>
      <c r="OR605" s="42"/>
      <c r="OS605" s="42"/>
      <c r="OT605" s="42"/>
      <c r="OU605" s="42"/>
      <c r="OV605" s="42"/>
      <c r="OW605" s="42"/>
      <c r="OX605" s="42"/>
      <c r="OY605" s="42"/>
      <c r="OZ605" s="42"/>
      <c r="PA605" s="42"/>
      <c r="PB605" s="42"/>
      <c r="PC605" s="42"/>
      <c r="PD605" s="42"/>
      <c r="PE605" s="42"/>
      <c r="PF605" s="42"/>
      <c r="PG605" s="42"/>
      <c r="PH605" s="42"/>
      <c r="PI605" s="42"/>
      <c r="PJ605" s="42"/>
      <c r="PK605" s="42"/>
      <c r="PL605" s="42"/>
      <c r="PM605" s="42"/>
      <c r="PN605" s="42"/>
      <c r="PO605" s="42"/>
      <c r="PP605" s="42"/>
      <c r="PQ605" s="42"/>
      <c r="PR605" s="42"/>
      <c r="PS605" s="42"/>
      <c r="PT605" s="42"/>
      <c r="PU605" s="42"/>
      <c r="PV605" s="42"/>
      <c r="PW605" s="42"/>
      <c r="PX605" s="42"/>
      <c r="PY605" s="42"/>
      <c r="PZ605" s="42"/>
      <c r="QA605" s="42"/>
      <c r="QB605" s="42"/>
      <c r="QC605" s="42"/>
      <c r="QD605" s="42"/>
      <c r="QE605" s="42"/>
      <c r="QF605" s="42"/>
      <c r="QG605" s="42"/>
      <c r="QH605" s="42"/>
      <c r="QI605" s="42"/>
      <c r="QJ605" s="42"/>
      <c r="QK605" s="42"/>
      <c r="QL605" s="42"/>
      <c r="QM605" s="42"/>
      <c r="QN605" s="42"/>
      <c r="QO605" s="42"/>
      <c r="QP605" s="42"/>
      <c r="QQ605" s="42"/>
      <c r="QR605" s="42"/>
      <c r="QS605" s="42"/>
      <c r="QT605" s="42"/>
      <c r="QU605" s="42"/>
      <c r="QV605" s="42"/>
      <c r="QW605" s="42"/>
      <c r="QX605" s="42"/>
      <c r="QY605" s="42"/>
      <c r="QZ605" s="42"/>
      <c r="RA605" s="42"/>
      <c r="RB605" s="42"/>
      <c r="RC605" s="42"/>
      <c r="RD605" s="42"/>
      <c r="RE605" s="42"/>
      <c r="RF605" s="42"/>
      <c r="RG605" s="42"/>
      <c r="RH605" s="42"/>
      <c r="RI605" s="42"/>
      <c r="RJ605" s="42"/>
      <c r="RK605" s="42"/>
      <c r="RL605" s="42"/>
      <c r="RM605" s="42"/>
      <c r="RN605" s="42"/>
      <c r="RO605" s="42"/>
      <c r="RP605" s="42"/>
      <c r="RQ605" s="42"/>
      <c r="RR605" s="42"/>
      <c r="RS605" s="42"/>
      <c r="RT605" s="42"/>
      <c r="RU605" s="42"/>
      <c r="RV605" s="42"/>
      <c r="RW605" s="42"/>
      <c r="RX605" s="42"/>
      <c r="RY605" s="42"/>
      <c r="RZ605" s="42"/>
      <c r="SA605" s="42"/>
      <c r="SB605" s="42"/>
      <c r="SC605" s="42"/>
      <c r="SD605" s="42"/>
      <c r="SE605" s="42"/>
      <c r="SF605" s="42"/>
      <c r="SG605" s="42"/>
      <c r="SH605" s="42"/>
      <c r="SI605" s="42"/>
      <c r="SJ605" s="42"/>
      <c r="SK605" s="42"/>
      <c r="SL605" s="42"/>
      <c r="SM605" s="42"/>
      <c r="SN605" s="42"/>
      <c r="SO605" s="42"/>
      <c r="SP605" s="42"/>
      <c r="SQ605" s="42"/>
      <c r="SR605" s="42"/>
      <c r="SS605" s="42"/>
      <c r="ST605" s="42"/>
      <c r="SU605" s="42"/>
      <c r="SV605" s="42"/>
      <c r="SW605" s="42"/>
      <c r="SX605" s="42"/>
      <c r="SY605" s="42"/>
      <c r="SZ605" s="42"/>
      <c r="TA605" s="42"/>
      <c r="TB605" s="42"/>
      <c r="TC605" s="42"/>
      <c r="TD605" s="42"/>
      <c r="TE605" s="42"/>
      <c r="TF605" s="42"/>
      <c r="TG605" s="42"/>
      <c r="TH605" s="42"/>
      <c r="TI605" s="42"/>
      <c r="TJ605" s="42"/>
      <c r="TK605" s="42"/>
      <c r="TL605" s="42"/>
      <c r="TM605" s="42"/>
      <c r="TN605" s="42"/>
      <c r="TO605" s="42"/>
      <c r="TP605" s="42"/>
      <c r="TQ605" s="42"/>
      <c r="TR605" s="42"/>
      <c r="TS605" s="42"/>
      <c r="TT605" s="42"/>
      <c r="TU605" s="42"/>
      <c r="TV605" s="42"/>
      <c r="TW605" s="42"/>
      <c r="TX605" s="42"/>
      <c r="TY605" s="42"/>
      <c r="TZ605" s="42"/>
      <c r="UA605" s="42"/>
      <c r="UB605" s="42"/>
      <c r="UC605" s="42"/>
      <c r="UD605" s="42"/>
      <c r="UE605" s="42"/>
      <c r="UF605" s="42"/>
      <c r="UG605" s="42"/>
      <c r="UH605" s="42"/>
      <c r="UI605" s="42"/>
      <c r="UJ605" s="42"/>
      <c r="UK605" s="42"/>
      <c r="UL605" s="42"/>
      <c r="UM605" s="42"/>
      <c r="UN605" s="42"/>
      <c r="UO605" s="42"/>
      <c r="UP605" s="42"/>
      <c r="UQ605" s="42"/>
      <c r="UR605" s="42"/>
      <c r="US605" s="42"/>
      <c r="UT605" s="42"/>
      <c r="UU605" s="42"/>
      <c r="UV605" s="42"/>
      <c r="UW605" s="42"/>
      <c r="UX605" s="42"/>
      <c r="UY605" s="42"/>
      <c r="UZ605" s="42"/>
      <c r="VA605" s="42"/>
      <c r="VB605" s="42"/>
      <c r="VC605" s="42"/>
      <c r="VD605" s="42"/>
      <c r="VE605" s="42"/>
      <c r="VF605" s="42"/>
      <c r="VG605" s="42"/>
      <c r="VH605" s="42"/>
      <c r="VI605" s="42"/>
      <c r="VJ605" s="42"/>
      <c r="VK605" s="42"/>
      <c r="VL605" s="42"/>
      <c r="VM605" s="42"/>
      <c r="VN605" s="42"/>
      <c r="VO605" s="42"/>
      <c r="VP605" s="42"/>
      <c r="VQ605" s="42"/>
      <c r="VR605" s="42"/>
      <c r="VS605" s="42"/>
      <c r="VT605" s="42"/>
      <c r="VU605" s="42"/>
      <c r="VV605" s="42"/>
      <c r="VW605" s="42"/>
      <c r="VX605" s="42"/>
      <c r="VY605" s="42"/>
      <c r="VZ605" s="42"/>
      <c r="WA605" s="42"/>
      <c r="WB605" s="42"/>
      <c r="WC605" s="42"/>
      <c r="WD605" s="42"/>
      <c r="WE605" s="42"/>
      <c r="WF605" s="42"/>
      <c r="WG605" s="42"/>
      <c r="WH605" s="42"/>
      <c r="WI605" s="42"/>
      <c r="WJ605" s="42"/>
      <c r="WK605" s="42"/>
      <c r="WL605" s="42"/>
      <c r="WM605" s="42"/>
      <c r="WN605" s="42"/>
      <c r="WO605" s="42"/>
      <c r="WP605" s="42"/>
      <c r="WQ605" s="42"/>
      <c r="WR605" s="42"/>
      <c r="WS605" s="42"/>
      <c r="WT605" s="42"/>
      <c r="WU605" s="42"/>
      <c r="WV605" s="42"/>
      <c r="WW605" s="42"/>
      <c r="WX605" s="42"/>
      <c r="WY605" s="42"/>
      <c r="WZ605" s="42"/>
      <c r="XA605" s="42"/>
      <c r="XB605" s="42"/>
      <c r="XC605" s="42"/>
      <c r="XD605" s="42"/>
      <c r="XE605" s="42"/>
      <c r="XF605" s="42"/>
      <c r="XG605" s="42"/>
      <c r="XH605" s="42"/>
      <c r="XI605" s="42"/>
      <c r="XJ605" s="42"/>
      <c r="XK605" s="42"/>
      <c r="XL605" s="42"/>
      <c r="XM605" s="42"/>
      <c r="XN605" s="42"/>
      <c r="XO605" s="42"/>
      <c r="XP605" s="42"/>
      <c r="XQ605" s="42"/>
      <c r="XR605" s="42"/>
      <c r="XS605" s="42"/>
      <c r="XT605" s="42"/>
      <c r="XU605" s="42"/>
      <c r="XV605" s="42"/>
      <c r="XW605" s="42"/>
      <c r="XX605" s="42"/>
      <c r="XY605" s="42"/>
      <c r="XZ605" s="42"/>
      <c r="YA605" s="42"/>
      <c r="YB605" s="42"/>
      <c r="YC605" s="42"/>
      <c r="YD605" s="42"/>
      <c r="YE605" s="42"/>
      <c r="YF605" s="42"/>
      <c r="YG605" s="42"/>
      <c r="YH605" s="42"/>
      <c r="YI605" s="42"/>
      <c r="YJ605" s="42"/>
      <c r="YK605" s="42"/>
      <c r="YL605" s="42"/>
      <c r="YM605" s="42"/>
      <c r="YN605" s="42"/>
      <c r="YO605" s="42"/>
      <c r="YP605" s="42"/>
      <c r="YQ605" s="42"/>
      <c r="YR605" s="42"/>
      <c r="YS605" s="42"/>
      <c r="YT605" s="42"/>
      <c r="YU605" s="42"/>
      <c r="YV605" s="42"/>
      <c r="YW605" s="42"/>
      <c r="YX605" s="42"/>
      <c r="YY605" s="42"/>
      <c r="YZ605" s="42"/>
      <c r="ZA605" s="42"/>
      <c r="ZB605" s="42"/>
      <c r="ZC605" s="42"/>
      <c r="ZD605" s="42"/>
      <c r="ZE605" s="42"/>
      <c r="ZF605" s="42"/>
      <c r="ZG605" s="42"/>
      <c r="ZH605" s="42"/>
      <c r="ZI605" s="42"/>
      <c r="ZJ605" s="42"/>
      <c r="ZK605" s="42"/>
      <c r="ZL605" s="42"/>
      <c r="ZM605" s="42"/>
      <c r="ZN605" s="42"/>
      <c r="ZO605" s="42"/>
      <c r="ZP605" s="42"/>
      <c r="ZQ605" s="42"/>
      <c r="ZR605" s="42"/>
      <c r="ZS605" s="42"/>
      <c r="ZT605" s="42"/>
      <c r="ZU605" s="42"/>
      <c r="ZV605" s="42"/>
      <c r="ZW605" s="42"/>
      <c r="ZX605" s="42"/>
      <c r="ZY605" s="42"/>
      <c r="ZZ605" s="42"/>
      <c r="AAA605" s="42"/>
      <c r="AAB605" s="42"/>
      <c r="AAC605" s="42"/>
      <c r="AAD605" s="42"/>
      <c r="AAE605" s="42"/>
      <c r="AAF605" s="42"/>
      <c r="AAG605" s="42"/>
      <c r="AAH605" s="42"/>
      <c r="AAI605" s="42"/>
      <c r="AAJ605" s="42"/>
      <c r="AAK605" s="42"/>
      <c r="AAL605" s="42"/>
      <c r="AAM605" s="42"/>
      <c r="AAN605" s="42"/>
      <c r="AAO605" s="42"/>
      <c r="AAP605" s="42"/>
      <c r="AAQ605" s="42"/>
      <c r="AAR605" s="42"/>
      <c r="AAS605" s="42"/>
      <c r="AAT605" s="42"/>
      <c r="AAU605" s="42"/>
      <c r="AAV605" s="42"/>
      <c r="AAW605" s="42"/>
      <c r="AAX605" s="42"/>
      <c r="AAY605" s="42"/>
      <c r="AAZ605" s="42"/>
      <c r="ABA605" s="42"/>
      <c r="ABB605" s="42"/>
      <c r="ABC605" s="42"/>
      <c r="ABD605" s="42"/>
      <c r="ABE605" s="42"/>
      <c r="ABF605" s="42"/>
      <c r="ABG605" s="42"/>
      <c r="ABH605" s="42"/>
      <c r="ABI605" s="42"/>
      <c r="ABJ605" s="42"/>
      <c r="ABK605" s="42"/>
      <c r="ABL605" s="42"/>
      <c r="ABM605" s="42"/>
      <c r="ABN605" s="42"/>
      <c r="ABO605" s="42"/>
      <c r="ABP605" s="42"/>
      <c r="ABQ605" s="42"/>
      <c r="ABR605" s="42"/>
      <c r="ABS605" s="42"/>
      <c r="ABT605" s="42"/>
      <c r="ABU605" s="42"/>
      <c r="ABV605" s="42"/>
      <c r="ABW605" s="42"/>
      <c r="ABX605" s="42"/>
      <c r="ABY605" s="42"/>
      <c r="ABZ605" s="42"/>
      <c r="ACA605" s="42"/>
      <c r="ACB605" s="42"/>
      <c r="ACC605" s="42"/>
      <c r="ACD605" s="42"/>
      <c r="ACE605" s="42"/>
      <c r="ACF605" s="42"/>
      <c r="ACG605" s="42"/>
      <c r="ACH605" s="42"/>
      <c r="ACI605" s="42"/>
      <c r="ACJ605" s="42"/>
      <c r="ACK605" s="42"/>
      <c r="ACL605" s="42"/>
      <c r="ACM605" s="42"/>
      <c r="ACN605" s="42"/>
      <c r="ACO605" s="42"/>
      <c r="ACP605" s="42"/>
      <c r="ACQ605" s="42"/>
      <c r="ACR605" s="42"/>
      <c r="ACS605" s="42"/>
      <c r="ACT605" s="42"/>
      <c r="ACU605" s="42"/>
      <c r="ACV605" s="42"/>
      <c r="ACW605" s="42"/>
      <c r="ACX605" s="42"/>
      <c r="ACY605" s="42"/>
      <c r="ACZ605" s="42"/>
      <c r="ADA605" s="42"/>
      <c r="ADB605" s="42"/>
      <c r="ADC605" s="42"/>
      <c r="ADD605" s="42"/>
      <c r="ADE605" s="42"/>
      <c r="ADF605" s="42"/>
      <c r="ADG605" s="42"/>
      <c r="ADH605" s="42"/>
      <c r="ADI605" s="42"/>
      <c r="ADJ605" s="42"/>
      <c r="ADK605" s="42"/>
      <c r="ADL605" s="42"/>
      <c r="ADM605" s="42"/>
      <c r="ADN605" s="42"/>
      <c r="ADO605" s="42"/>
      <c r="ADP605" s="42"/>
      <c r="ADQ605" s="42"/>
      <c r="ADR605" s="42"/>
      <c r="ADS605" s="42"/>
      <c r="ADT605" s="42"/>
      <c r="ADU605" s="42"/>
      <c r="ADV605" s="42"/>
      <c r="ADW605" s="42"/>
      <c r="ADX605" s="42"/>
      <c r="ADY605" s="42"/>
      <c r="ADZ605" s="42"/>
      <c r="AEA605" s="42"/>
      <c r="AEB605" s="42"/>
      <c r="AEC605" s="42"/>
      <c r="AED605" s="42"/>
      <c r="AEE605" s="42"/>
      <c r="AEF605" s="42"/>
      <c r="AEG605" s="42"/>
      <c r="AEH605" s="42"/>
      <c r="AEI605" s="42"/>
      <c r="AEJ605" s="42"/>
      <c r="AEK605" s="42"/>
      <c r="AEL605" s="42"/>
      <c r="AEM605" s="42"/>
      <c r="AEN605" s="42"/>
      <c r="AEO605" s="42"/>
      <c r="AEP605" s="42"/>
      <c r="AEQ605" s="42"/>
      <c r="AER605" s="42"/>
      <c r="AES605" s="42"/>
      <c r="AET605" s="42"/>
      <c r="AEU605" s="42"/>
      <c r="AEV605" s="42"/>
      <c r="AEW605" s="42"/>
      <c r="AEX605" s="42"/>
      <c r="AEY605" s="42"/>
      <c r="AEZ605" s="42"/>
      <c r="AFA605" s="42"/>
      <c r="AFB605" s="42"/>
      <c r="AFC605" s="42"/>
      <c r="AFD605" s="42"/>
      <c r="AFE605" s="42"/>
      <c r="AFF605" s="42"/>
      <c r="AFG605" s="42"/>
      <c r="AFH605" s="42"/>
      <c r="AFI605" s="42"/>
      <c r="AFJ605" s="42"/>
      <c r="AFK605" s="42"/>
      <c r="AFL605" s="42"/>
      <c r="AFM605" s="42"/>
      <c r="AFN605" s="42"/>
      <c r="AFO605" s="42"/>
      <c r="AFP605" s="42"/>
      <c r="AFQ605" s="42"/>
      <c r="AFR605" s="42"/>
      <c r="AFS605" s="42"/>
      <c r="AFT605" s="42"/>
      <c r="AFU605" s="42"/>
      <c r="AFV605" s="42"/>
      <c r="AFW605" s="42"/>
      <c r="AFX605" s="42"/>
      <c r="AFY605" s="42"/>
      <c r="AFZ605" s="42"/>
      <c r="AGA605" s="42"/>
      <c r="AGB605" s="42"/>
      <c r="AGC605" s="42"/>
      <c r="AGD605" s="42"/>
      <c r="AGE605" s="42"/>
      <c r="AGF605" s="42"/>
      <c r="AGG605" s="42"/>
      <c r="AGH605" s="42"/>
      <c r="AGI605" s="42"/>
      <c r="AGJ605" s="42"/>
      <c r="AGK605" s="42"/>
      <c r="AGL605" s="42"/>
      <c r="AGM605" s="42"/>
      <c r="AGN605" s="42"/>
      <c r="AGO605" s="42"/>
      <c r="AGP605" s="42"/>
      <c r="AGQ605" s="42"/>
      <c r="AGR605" s="42"/>
      <c r="AGS605" s="42"/>
      <c r="AGT605" s="42"/>
      <c r="AGU605" s="42"/>
      <c r="AGV605" s="42"/>
      <c r="AGW605" s="42"/>
      <c r="AGX605" s="42"/>
      <c r="AGY605" s="42"/>
      <c r="AGZ605" s="42"/>
      <c r="AHA605" s="42"/>
      <c r="AHB605" s="42"/>
      <c r="AHC605" s="42"/>
      <c r="AHD605" s="42"/>
      <c r="AHE605" s="42"/>
      <c r="AHF605" s="42"/>
      <c r="AHG605" s="42"/>
      <c r="AHH605" s="42"/>
      <c r="AHI605" s="42"/>
      <c r="AHJ605" s="42"/>
      <c r="AHK605" s="42"/>
      <c r="AHL605" s="42"/>
      <c r="AHM605" s="42"/>
      <c r="AHN605" s="42"/>
      <c r="AHO605" s="42"/>
      <c r="AHP605" s="42"/>
      <c r="AHQ605" s="42"/>
      <c r="AHR605" s="42"/>
      <c r="AHS605" s="42"/>
      <c r="AHT605" s="42"/>
      <c r="AHU605" s="42"/>
      <c r="AHV605" s="42"/>
      <c r="AHW605" s="42"/>
      <c r="AHX605" s="42"/>
      <c r="AHY605" s="42"/>
      <c r="AHZ605" s="42"/>
      <c r="AIA605" s="42"/>
      <c r="AIB605" s="42"/>
      <c r="AIC605" s="42"/>
      <c r="AID605" s="42"/>
      <c r="AIE605" s="42"/>
      <c r="AIF605" s="42"/>
      <c r="AIG605" s="42"/>
      <c r="AIH605" s="42"/>
      <c r="AII605" s="42"/>
      <c r="AIJ605" s="42"/>
      <c r="AIK605" s="42"/>
      <c r="AIL605" s="42"/>
      <c r="AIM605" s="42"/>
      <c r="AIN605" s="42"/>
      <c r="AIO605" s="42"/>
      <c r="AIP605" s="42"/>
      <c r="AIQ605" s="42"/>
      <c r="AIR605" s="42"/>
      <c r="AIS605" s="42"/>
      <c r="AIT605" s="42"/>
      <c r="AIU605" s="42"/>
      <c r="AIV605" s="42"/>
      <c r="AIW605" s="42"/>
      <c r="AIX605" s="42"/>
      <c r="AIY605" s="42"/>
      <c r="AIZ605" s="42"/>
      <c r="AJA605" s="42"/>
      <c r="AJB605" s="42"/>
      <c r="AJC605" s="42"/>
      <c r="AJD605" s="42"/>
      <c r="AJE605" s="42"/>
      <c r="AJF605" s="42"/>
      <c r="AJG605" s="42"/>
      <c r="AJH605" s="42"/>
      <c r="AJI605" s="42"/>
      <c r="AJJ605" s="42"/>
      <c r="AJK605" s="42"/>
      <c r="AJL605" s="42"/>
      <c r="AJM605" s="42"/>
      <c r="AJN605" s="42"/>
      <c r="AJO605" s="42"/>
      <c r="AJP605" s="42"/>
      <c r="AJQ605" s="42"/>
      <c r="AJR605" s="42"/>
      <c r="AJS605" s="42"/>
      <c r="AJT605" s="42"/>
      <c r="AJU605" s="42"/>
      <c r="AJV605" s="42"/>
      <c r="AJW605" s="42"/>
      <c r="AJX605" s="42"/>
      <c r="AJY605" s="42"/>
      <c r="AJZ605" s="42"/>
      <c r="AKA605" s="42"/>
      <c r="AKB605" s="42"/>
      <c r="AKC605" s="42"/>
      <c r="AKD605" s="42"/>
      <c r="AKE605" s="42"/>
      <c r="AKF605" s="42"/>
      <c r="AKG605" s="42"/>
      <c r="AKH605" s="42"/>
      <c r="AKI605" s="42"/>
      <c r="AKJ605" s="42"/>
      <c r="AKK605" s="42"/>
      <c r="AKL605" s="42"/>
      <c r="AKM605" s="42"/>
      <c r="AKN605" s="42"/>
      <c r="AKO605" s="42"/>
      <c r="AKP605" s="42"/>
      <c r="AKQ605" s="42"/>
      <c r="AKR605" s="42"/>
      <c r="AKS605" s="42"/>
      <c r="AKT605" s="42"/>
      <c r="AKU605" s="42"/>
      <c r="AKV605" s="42"/>
      <c r="AKW605" s="42"/>
      <c r="AKX605" s="42"/>
      <c r="AKY605" s="42"/>
      <c r="AKZ605" s="42"/>
      <c r="ALA605" s="42"/>
      <c r="ALB605" s="42"/>
      <c r="ALC605" s="42"/>
      <c r="ALD605" s="42"/>
      <c r="ALE605" s="42"/>
      <c r="ALF605" s="42"/>
      <c r="ALG605" s="42"/>
      <c r="ALH605" s="42"/>
      <c r="ALI605" s="42"/>
      <c r="ALJ605" s="42"/>
      <c r="ALK605" s="42"/>
      <c r="ALL605" s="42"/>
      <c r="ALM605" s="42"/>
      <c r="ALN605" s="42"/>
      <c r="ALO605" s="42"/>
      <c r="ALP605" s="42"/>
      <c r="ALQ605" s="42"/>
      <c r="ALR605" s="42"/>
      <c r="ALS605" s="42"/>
      <c r="ALT605" s="42"/>
      <c r="ALU605" s="42"/>
      <c r="ALV605" s="42"/>
      <c r="ALW605" s="42"/>
      <c r="ALX605" s="42"/>
      <c r="ALY605" s="42"/>
      <c r="ALZ605" s="42"/>
      <c r="AMA605" s="42"/>
      <c r="AMB605" s="42"/>
      <c r="AMC605" s="42"/>
      <c r="AMD605" s="42"/>
      <c r="AME605" s="42"/>
      <c r="AMF605" s="42"/>
      <c r="AMG605" s="42"/>
      <c r="AMH605" s="42"/>
      <c r="AMI605" s="42"/>
      <c r="AMJ605" s="42"/>
      <c r="AMK605" s="42"/>
      <c r="AML605" s="42"/>
      <c r="AMM605" s="42"/>
      <c r="AMN605" s="42"/>
      <c r="AMO605" s="42"/>
      <c r="AMP605" s="42"/>
      <c r="AMQ605" s="42"/>
      <c r="AMR605" s="42"/>
      <c r="AMS605" s="42"/>
      <c r="AMT605" s="42"/>
      <c r="AMU605" s="42"/>
      <c r="AMV605" s="42"/>
      <c r="AMW605" s="42"/>
      <c r="AMX605" s="42"/>
      <c r="AMY605" s="42"/>
      <c r="AMZ605" s="42"/>
      <c r="ANA605" s="42"/>
      <c r="ANB605" s="42"/>
      <c r="ANC605" s="42"/>
      <c r="AND605" s="42"/>
      <c r="ANE605" s="42"/>
      <c r="ANF605" s="42"/>
      <c r="ANG605" s="42"/>
      <c r="ANH605" s="42"/>
      <c r="ANI605" s="42"/>
      <c r="ANJ605" s="42"/>
      <c r="ANK605" s="42"/>
      <c r="ANL605" s="42"/>
      <c r="ANM605" s="42"/>
      <c r="ANN605" s="42"/>
      <c r="ANO605" s="42"/>
      <c r="ANP605" s="42"/>
      <c r="ANQ605" s="42"/>
      <c r="ANR605" s="42"/>
      <c r="ANS605" s="42"/>
      <c r="ANT605" s="42"/>
      <c r="ANU605" s="42"/>
      <c r="ANV605" s="42"/>
      <c r="ANW605" s="42"/>
      <c r="ANX605" s="42"/>
      <c r="ANY605" s="42"/>
      <c r="ANZ605" s="42"/>
      <c r="AOA605" s="42"/>
      <c r="AOB605" s="42"/>
      <c r="AOC605" s="42"/>
      <c r="AOD605" s="42"/>
      <c r="AOE605" s="42"/>
      <c r="AOF605" s="42"/>
      <c r="AOG605" s="42"/>
      <c r="AOH605" s="42"/>
      <c r="AOI605" s="42"/>
      <c r="AOJ605" s="42"/>
      <c r="AOK605" s="42"/>
      <c r="AOL605" s="42"/>
      <c r="AOM605" s="42"/>
      <c r="AON605" s="42"/>
      <c r="AOO605" s="42"/>
      <c r="AOP605" s="42"/>
      <c r="AOQ605" s="42"/>
      <c r="AOR605" s="42"/>
      <c r="AOS605" s="42"/>
      <c r="AOT605" s="42"/>
      <c r="AOU605" s="42"/>
      <c r="AOV605" s="42"/>
      <c r="AOW605" s="42"/>
      <c r="AOX605" s="42"/>
      <c r="AOY605" s="42"/>
      <c r="AOZ605" s="42"/>
      <c r="APA605" s="42"/>
      <c r="APB605" s="42"/>
      <c r="APC605" s="42"/>
      <c r="APD605" s="42"/>
      <c r="APE605" s="42"/>
      <c r="APF605" s="42"/>
      <c r="APG605" s="42"/>
      <c r="APH605" s="42"/>
      <c r="API605" s="42"/>
      <c r="APJ605" s="42"/>
      <c r="APK605" s="42"/>
      <c r="APL605" s="42"/>
      <c r="APM605" s="42"/>
      <c r="APN605" s="42"/>
      <c r="APO605" s="42"/>
      <c r="APP605" s="42"/>
      <c r="APQ605" s="42"/>
      <c r="APR605" s="42"/>
      <c r="APS605" s="42"/>
      <c r="APT605" s="42"/>
      <c r="APU605" s="42"/>
      <c r="APV605" s="42"/>
      <c r="APW605" s="42"/>
      <c r="APX605" s="42"/>
      <c r="APY605" s="42"/>
      <c r="APZ605" s="42"/>
      <c r="AQA605" s="42"/>
      <c r="AQB605" s="42"/>
      <c r="AQC605" s="42"/>
      <c r="AQD605" s="42"/>
      <c r="AQE605" s="42"/>
      <c r="AQF605" s="42"/>
      <c r="AQG605" s="42"/>
      <c r="AQH605" s="42"/>
      <c r="AQI605" s="42"/>
      <c r="AQJ605" s="42"/>
      <c r="AQK605" s="42"/>
      <c r="AQL605" s="42"/>
      <c r="AQM605" s="42"/>
      <c r="AQN605" s="42"/>
      <c r="AQO605" s="42"/>
      <c r="AQP605" s="42"/>
      <c r="AQQ605" s="42"/>
      <c r="AQR605" s="42"/>
      <c r="AQS605" s="42"/>
      <c r="AQT605" s="42"/>
      <c r="AQU605" s="42"/>
      <c r="AQV605" s="42"/>
      <c r="AQW605" s="42"/>
      <c r="AQX605" s="42"/>
      <c r="AQY605" s="42"/>
      <c r="AQZ605" s="42"/>
      <c r="ARA605" s="42"/>
      <c r="ARB605" s="42"/>
      <c r="ARC605" s="42"/>
      <c r="ARD605" s="42"/>
      <c r="ARE605" s="42"/>
      <c r="ARF605" s="42"/>
      <c r="ARG605" s="42"/>
      <c r="ARH605" s="42"/>
      <c r="ARI605" s="42"/>
      <c r="ARJ605" s="42"/>
      <c r="ARK605" s="42"/>
      <c r="ARL605" s="42"/>
      <c r="ARM605" s="42"/>
      <c r="ARN605" s="42"/>
      <c r="ARO605" s="42"/>
      <c r="ARP605" s="42"/>
      <c r="ARQ605" s="42"/>
      <c r="ARR605" s="42"/>
      <c r="ARS605" s="42"/>
      <c r="ART605" s="42"/>
      <c r="ARU605" s="42"/>
      <c r="ARV605" s="42"/>
      <c r="ARW605" s="42"/>
      <c r="ARX605" s="42"/>
      <c r="ARY605" s="42"/>
      <c r="ARZ605" s="42"/>
      <c r="ASA605" s="42"/>
      <c r="ASB605" s="42"/>
      <c r="ASC605" s="42"/>
      <c r="ASD605" s="42"/>
      <c r="ASE605" s="42"/>
      <c r="ASF605" s="42"/>
      <c r="ASG605" s="42"/>
      <c r="ASH605" s="42"/>
      <c r="ASI605" s="42"/>
      <c r="ASJ605" s="42"/>
      <c r="ASK605" s="42"/>
      <c r="ASL605" s="42"/>
      <c r="ASM605" s="42"/>
      <c r="ASN605" s="42"/>
      <c r="ASO605" s="42"/>
      <c r="ASP605" s="42"/>
      <c r="ASQ605" s="42"/>
      <c r="ASR605" s="42"/>
      <c r="ASS605" s="42"/>
      <c r="AST605" s="42"/>
      <c r="ASU605" s="42"/>
      <c r="ASV605" s="42"/>
      <c r="ASW605" s="42"/>
      <c r="ASX605" s="42"/>
      <c r="ASY605" s="42"/>
      <c r="ASZ605" s="42"/>
      <c r="ATA605" s="42"/>
      <c r="ATB605" s="42"/>
      <c r="ATC605" s="42"/>
      <c r="ATD605" s="42"/>
      <c r="ATE605" s="42"/>
      <c r="ATF605" s="42"/>
      <c r="ATG605" s="42"/>
      <c r="ATH605" s="42"/>
      <c r="ATI605" s="42"/>
      <c r="ATJ605" s="42"/>
      <c r="ATK605" s="42"/>
      <c r="ATL605" s="42"/>
      <c r="ATM605" s="42"/>
      <c r="ATN605" s="42"/>
      <c r="ATO605" s="42"/>
      <c r="ATP605" s="42"/>
      <c r="ATQ605" s="42"/>
      <c r="ATR605" s="42"/>
      <c r="ATS605" s="42"/>
      <c r="ATT605" s="42"/>
      <c r="ATU605" s="42"/>
      <c r="ATV605" s="42"/>
      <c r="ATW605" s="42"/>
      <c r="ATX605" s="42"/>
      <c r="ATY605" s="42"/>
      <c r="ATZ605" s="42"/>
      <c r="AUA605" s="42"/>
      <c r="AUB605" s="42"/>
      <c r="AUC605" s="42"/>
      <c r="AUD605" s="42"/>
      <c r="AUE605" s="42"/>
      <c r="AUF605" s="42"/>
      <c r="AUG605" s="42"/>
      <c r="AUH605" s="42"/>
      <c r="AUI605" s="42"/>
      <c r="AUJ605" s="42"/>
      <c r="AUK605" s="42"/>
      <c r="AUL605" s="42"/>
      <c r="AUM605" s="42"/>
      <c r="AUN605" s="42"/>
      <c r="AUO605" s="42"/>
      <c r="AUP605" s="42"/>
      <c r="AUQ605" s="42"/>
      <c r="AUR605" s="42"/>
      <c r="AUS605" s="42"/>
      <c r="AUT605" s="42"/>
      <c r="AUU605" s="42"/>
      <c r="AUV605" s="42"/>
      <c r="AUW605" s="42"/>
      <c r="AUX605" s="42"/>
      <c r="AUY605" s="42"/>
      <c r="AUZ605" s="42"/>
      <c r="AVA605" s="42"/>
      <c r="AVB605" s="42"/>
      <c r="AVC605" s="42"/>
      <c r="AVD605" s="42"/>
      <c r="AVE605" s="42"/>
      <c r="AVF605" s="42"/>
      <c r="AVG605" s="42"/>
      <c r="AVH605" s="42"/>
      <c r="AVI605" s="42"/>
      <c r="AVJ605" s="42"/>
      <c r="AVK605" s="42"/>
      <c r="AVL605" s="42"/>
      <c r="AVM605" s="42"/>
      <c r="AVN605" s="42"/>
      <c r="AVO605" s="42"/>
      <c r="AVP605" s="42"/>
      <c r="AVQ605" s="42"/>
      <c r="AVR605" s="42"/>
      <c r="AVS605" s="42"/>
      <c r="AVT605" s="42"/>
      <c r="AVU605" s="42"/>
      <c r="AVV605" s="42"/>
      <c r="AVW605" s="42"/>
      <c r="AVX605" s="42"/>
      <c r="AVY605" s="42"/>
      <c r="AVZ605" s="42"/>
      <c r="AWA605" s="42"/>
      <c r="AWB605" s="42"/>
      <c r="AWC605" s="42"/>
      <c r="AWD605" s="42"/>
      <c r="AWE605" s="42"/>
      <c r="AWF605" s="42"/>
      <c r="AWG605" s="42"/>
      <c r="AWH605" s="42"/>
      <c r="AWI605" s="42"/>
      <c r="AWJ605" s="42"/>
      <c r="AWK605" s="42"/>
      <c r="AWL605" s="42"/>
      <c r="AWM605" s="42"/>
      <c r="AWN605" s="42"/>
      <c r="AWO605" s="42"/>
      <c r="AWP605" s="42"/>
      <c r="AWQ605" s="42"/>
      <c r="AWR605" s="42"/>
      <c r="AWS605" s="42"/>
      <c r="AWT605" s="42"/>
      <c r="AWU605" s="42"/>
      <c r="AWV605" s="42"/>
      <c r="AWW605" s="42"/>
      <c r="AWX605" s="42"/>
      <c r="AWY605" s="42"/>
      <c r="AWZ605" s="42"/>
      <c r="AXA605" s="42"/>
      <c r="AXB605" s="42"/>
      <c r="AXC605" s="42"/>
      <c r="AXD605" s="42"/>
      <c r="AXE605" s="42"/>
      <c r="AXF605" s="42"/>
      <c r="AXG605" s="42"/>
      <c r="AXH605" s="42"/>
      <c r="AXI605" s="42"/>
      <c r="AXJ605" s="42"/>
      <c r="AXK605" s="42"/>
      <c r="AXL605" s="42"/>
      <c r="AXM605" s="42"/>
      <c r="AXN605" s="42"/>
      <c r="AXO605" s="42"/>
      <c r="AXP605" s="42"/>
      <c r="AXQ605" s="42"/>
      <c r="AXR605" s="42"/>
      <c r="AXS605" s="42"/>
      <c r="AXT605" s="42"/>
      <c r="AXU605" s="42"/>
      <c r="AXV605" s="42"/>
      <c r="AXW605" s="42"/>
      <c r="AXX605" s="42"/>
      <c r="AXY605" s="42"/>
      <c r="AXZ605" s="42"/>
      <c r="AYA605" s="42"/>
      <c r="AYB605" s="42"/>
      <c r="AYC605" s="42"/>
      <c r="AYD605" s="42"/>
      <c r="AYE605" s="42"/>
      <c r="AYF605" s="42"/>
      <c r="AYG605" s="42"/>
      <c r="AYH605" s="42"/>
      <c r="AYI605" s="42"/>
      <c r="AYJ605" s="42"/>
      <c r="AYK605" s="42"/>
      <c r="AYL605" s="42"/>
      <c r="AYM605" s="42"/>
      <c r="AYN605" s="42"/>
      <c r="AYO605" s="42"/>
      <c r="AYP605" s="42"/>
      <c r="AYQ605" s="42"/>
      <c r="AYR605" s="42"/>
      <c r="AYS605" s="42"/>
      <c r="AYT605" s="42"/>
      <c r="AYU605" s="42"/>
      <c r="AYV605" s="42"/>
      <c r="AYW605" s="42"/>
      <c r="AYX605" s="42"/>
      <c r="AYY605" s="42"/>
      <c r="AYZ605" s="42"/>
      <c r="AZA605" s="42"/>
      <c r="AZB605" s="42"/>
      <c r="AZC605" s="42"/>
      <c r="AZD605" s="42"/>
      <c r="AZE605" s="42"/>
      <c r="AZF605" s="42"/>
      <c r="AZG605" s="42"/>
      <c r="AZH605" s="42"/>
      <c r="AZI605" s="42"/>
      <c r="AZJ605" s="42"/>
      <c r="AZK605" s="42"/>
      <c r="AZL605" s="42"/>
      <c r="AZM605" s="42"/>
      <c r="AZN605" s="42"/>
      <c r="AZO605" s="42"/>
      <c r="AZP605" s="42"/>
      <c r="AZQ605" s="42"/>
      <c r="AZR605" s="42"/>
      <c r="AZS605" s="42"/>
      <c r="AZT605" s="42"/>
      <c r="AZU605" s="42"/>
      <c r="AZV605" s="42"/>
      <c r="AZW605" s="42"/>
      <c r="AZX605" s="42"/>
      <c r="AZY605" s="42"/>
      <c r="AZZ605" s="42"/>
      <c r="BAA605" s="42"/>
      <c r="BAB605" s="42"/>
      <c r="BAC605" s="42"/>
      <c r="BAD605" s="42"/>
      <c r="BAE605" s="42"/>
      <c r="BAF605" s="42"/>
      <c r="BAG605" s="42"/>
      <c r="BAH605" s="42"/>
      <c r="BAI605" s="42"/>
      <c r="BAJ605" s="42"/>
      <c r="BAK605" s="42"/>
      <c r="BAL605" s="42"/>
    </row>
    <row r="606" spans="1:1390" s="223" customFormat="1" x14ac:dyDescent="0.2">
      <c r="A606" s="139">
        <f t="shared" si="60"/>
        <v>561</v>
      </c>
      <c r="B606" s="42" t="s">
        <v>886</v>
      </c>
      <c r="C606" s="139">
        <v>932</v>
      </c>
      <c r="D606" s="139" t="s">
        <v>159</v>
      </c>
      <c r="E606" s="121">
        <v>0</v>
      </c>
      <c r="F606" s="121">
        <v>291.04000000000002</v>
      </c>
      <c r="G606" s="121">
        <v>0</v>
      </c>
      <c r="H606" s="121">
        <v>0</v>
      </c>
      <c r="I606" s="121">
        <v>0</v>
      </c>
      <c r="J606" s="121">
        <v>0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1">
        <v>0</v>
      </c>
      <c r="Q606" s="45">
        <f t="shared" si="59"/>
        <v>291.04000000000002</v>
      </c>
      <c r="R606" s="45"/>
      <c r="T606" s="254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  <c r="FO606" s="42"/>
      <c r="FP606" s="42"/>
      <c r="FQ606" s="42"/>
      <c r="FR606" s="42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  <c r="GJ606" s="42"/>
      <c r="GK606" s="42"/>
      <c r="GL606" s="42"/>
      <c r="GM606" s="42"/>
      <c r="GN606" s="42"/>
      <c r="GO606" s="42"/>
      <c r="GP606" s="42"/>
      <c r="GQ606" s="42"/>
      <c r="GR606" s="42"/>
      <c r="GS606" s="42"/>
      <c r="GT606" s="42"/>
      <c r="GU606" s="42"/>
      <c r="GV606" s="42"/>
      <c r="GW606" s="42"/>
      <c r="GX606" s="42"/>
      <c r="GY606" s="42"/>
      <c r="GZ606" s="42"/>
      <c r="HA606" s="42"/>
      <c r="HB606" s="42"/>
      <c r="HC606" s="42"/>
      <c r="HD606" s="42"/>
      <c r="HE606" s="42"/>
      <c r="HF606" s="42"/>
      <c r="HG606" s="42"/>
      <c r="HH606" s="42"/>
      <c r="HI606" s="42"/>
      <c r="HJ606" s="42"/>
      <c r="HK606" s="42"/>
      <c r="HL606" s="42"/>
      <c r="HM606" s="42"/>
      <c r="HN606" s="42"/>
      <c r="HO606" s="42"/>
      <c r="HP606" s="42"/>
      <c r="HQ606" s="42"/>
      <c r="HR606" s="42"/>
      <c r="HS606" s="42"/>
      <c r="HT606" s="42"/>
      <c r="HU606" s="42"/>
      <c r="HV606" s="42"/>
      <c r="HW606" s="42"/>
      <c r="HX606" s="42"/>
      <c r="HY606" s="42"/>
      <c r="HZ606" s="42"/>
      <c r="IA606" s="42"/>
      <c r="IB606" s="42"/>
      <c r="IC606" s="42"/>
      <c r="ID606" s="42"/>
      <c r="IE606" s="42"/>
      <c r="IF606" s="42"/>
      <c r="IG606" s="42"/>
      <c r="IH606" s="42"/>
      <c r="II606" s="42"/>
      <c r="IJ606" s="42"/>
      <c r="IK606" s="42"/>
      <c r="IL606" s="42"/>
      <c r="IM606" s="42"/>
      <c r="IN606" s="42"/>
      <c r="IO606" s="42"/>
      <c r="IP606" s="42"/>
      <c r="IQ606" s="42"/>
      <c r="IR606" s="42"/>
      <c r="IS606" s="42"/>
      <c r="IT606" s="42"/>
      <c r="IU606" s="42"/>
      <c r="IV606" s="42"/>
      <c r="IW606" s="42"/>
      <c r="IX606" s="42"/>
      <c r="IY606" s="42"/>
      <c r="IZ606" s="42"/>
      <c r="JA606" s="42"/>
      <c r="JB606" s="42"/>
      <c r="JC606" s="42"/>
      <c r="JD606" s="42"/>
      <c r="JE606" s="42"/>
      <c r="JF606" s="42"/>
      <c r="JG606" s="42"/>
      <c r="JH606" s="42"/>
      <c r="JI606" s="42"/>
      <c r="JJ606" s="42"/>
      <c r="JK606" s="42"/>
      <c r="JL606" s="42"/>
      <c r="JM606" s="42"/>
      <c r="JN606" s="42"/>
      <c r="JO606" s="42"/>
      <c r="JP606" s="42"/>
      <c r="JQ606" s="42"/>
      <c r="JR606" s="42"/>
      <c r="JS606" s="42"/>
      <c r="JT606" s="42"/>
      <c r="JU606" s="42"/>
      <c r="JV606" s="42"/>
      <c r="JW606" s="42"/>
      <c r="JX606" s="42"/>
      <c r="JY606" s="42"/>
      <c r="JZ606" s="42"/>
      <c r="KA606" s="42"/>
      <c r="KB606" s="42"/>
      <c r="KC606" s="42"/>
      <c r="KD606" s="42"/>
      <c r="KE606" s="42"/>
      <c r="KF606" s="42"/>
      <c r="KG606" s="42"/>
      <c r="KH606" s="42"/>
      <c r="KI606" s="42"/>
      <c r="KJ606" s="42"/>
      <c r="KK606" s="42"/>
      <c r="KL606" s="42"/>
      <c r="KM606" s="42"/>
      <c r="KN606" s="42"/>
      <c r="KO606" s="42"/>
      <c r="KP606" s="42"/>
      <c r="KQ606" s="42"/>
      <c r="KR606" s="42"/>
      <c r="KS606" s="42"/>
      <c r="KT606" s="42"/>
      <c r="KU606" s="42"/>
      <c r="KV606" s="42"/>
      <c r="KW606" s="42"/>
      <c r="KX606" s="42"/>
      <c r="KY606" s="42"/>
      <c r="KZ606" s="42"/>
      <c r="LA606" s="42"/>
      <c r="LB606" s="42"/>
      <c r="LC606" s="42"/>
      <c r="LD606" s="42"/>
      <c r="LE606" s="42"/>
      <c r="LF606" s="42"/>
      <c r="LG606" s="42"/>
      <c r="LH606" s="42"/>
      <c r="LI606" s="42"/>
      <c r="LJ606" s="42"/>
      <c r="LK606" s="42"/>
      <c r="LL606" s="42"/>
      <c r="LM606" s="42"/>
      <c r="LN606" s="42"/>
      <c r="LO606" s="42"/>
      <c r="LP606" s="42"/>
      <c r="LQ606" s="42"/>
      <c r="LR606" s="42"/>
      <c r="LS606" s="42"/>
      <c r="LT606" s="42"/>
      <c r="LU606" s="42"/>
      <c r="LV606" s="42"/>
      <c r="LW606" s="42"/>
      <c r="LX606" s="42"/>
      <c r="LY606" s="42"/>
      <c r="LZ606" s="42"/>
      <c r="MA606" s="42"/>
      <c r="MB606" s="42"/>
      <c r="MC606" s="42"/>
      <c r="MD606" s="42"/>
      <c r="ME606" s="42"/>
      <c r="MF606" s="42"/>
      <c r="MG606" s="42"/>
      <c r="MH606" s="42"/>
      <c r="MI606" s="42"/>
      <c r="MJ606" s="42"/>
      <c r="MK606" s="42"/>
      <c r="ML606" s="42"/>
      <c r="MM606" s="42"/>
      <c r="MN606" s="42"/>
      <c r="MO606" s="42"/>
      <c r="MP606" s="42"/>
      <c r="MQ606" s="42"/>
      <c r="MR606" s="42"/>
      <c r="MS606" s="42"/>
      <c r="MT606" s="42"/>
      <c r="MU606" s="42"/>
      <c r="MV606" s="42"/>
      <c r="MW606" s="42"/>
      <c r="MX606" s="42"/>
      <c r="MY606" s="42"/>
      <c r="MZ606" s="42"/>
      <c r="NA606" s="42"/>
      <c r="NB606" s="42"/>
      <c r="NC606" s="42"/>
      <c r="ND606" s="42"/>
      <c r="NE606" s="42"/>
      <c r="NF606" s="42"/>
      <c r="NG606" s="42"/>
      <c r="NH606" s="42"/>
      <c r="NI606" s="42"/>
      <c r="NJ606" s="42"/>
      <c r="NK606" s="42"/>
      <c r="NL606" s="42"/>
      <c r="NM606" s="42"/>
      <c r="NN606" s="42"/>
      <c r="NO606" s="42"/>
      <c r="NP606" s="42"/>
      <c r="NQ606" s="42"/>
      <c r="NR606" s="42"/>
      <c r="NS606" s="42"/>
      <c r="NT606" s="42"/>
      <c r="NU606" s="42"/>
      <c r="NV606" s="42"/>
      <c r="NW606" s="42"/>
      <c r="NX606" s="42"/>
      <c r="NY606" s="42"/>
      <c r="NZ606" s="42"/>
      <c r="OA606" s="42"/>
      <c r="OB606" s="42"/>
      <c r="OC606" s="42"/>
      <c r="OD606" s="42"/>
      <c r="OE606" s="42"/>
      <c r="OF606" s="42"/>
      <c r="OG606" s="42"/>
      <c r="OH606" s="42"/>
      <c r="OI606" s="42"/>
      <c r="OJ606" s="42"/>
      <c r="OK606" s="42"/>
      <c r="OL606" s="42"/>
      <c r="OM606" s="42"/>
      <c r="ON606" s="42"/>
      <c r="OO606" s="42"/>
      <c r="OP606" s="42"/>
      <c r="OQ606" s="42"/>
      <c r="OR606" s="42"/>
      <c r="OS606" s="42"/>
      <c r="OT606" s="42"/>
      <c r="OU606" s="42"/>
      <c r="OV606" s="42"/>
      <c r="OW606" s="42"/>
      <c r="OX606" s="42"/>
      <c r="OY606" s="42"/>
      <c r="OZ606" s="42"/>
      <c r="PA606" s="42"/>
      <c r="PB606" s="42"/>
      <c r="PC606" s="42"/>
      <c r="PD606" s="42"/>
      <c r="PE606" s="42"/>
      <c r="PF606" s="42"/>
      <c r="PG606" s="42"/>
      <c r="PH606" s="42"/>
      <c r="PI606" s="42"/>
      <c r="PJ606" s="42"/>
      <c r="PK606" s="42"/>
      <c r="PL606" s="42"/>
      <c r="PM606" s="42"/>
      <c r="PN606" s="42"/>
      <c r="PO606" s="42"/>
      <c r="PP606" s="42"/>
      <c r="PQ606" s="42"/>
      <c r="PR606" s="42"/>
      <c r="PS606" s="42"/>
      <c r="PT606" s="42"/>
      <c r="PU606" s="42"/>
      <c r="PV606" s="42"/>
      <c r="PW606" s="42"/>
      <c r="PX606" s="42"/>
      <c r="PY606" s="42"/>
      <c r="PZ606" s="42"/>
      <c r="QA606" s="42"/>
      <c r="QB606" s="42"/>
      <c r="QC606" s="42"/>
      <c r="QD606" s="42"/>
      <c r="QE606" s="42"/>
      <c r="QF606" s="42"/>
      <c r="QG606" s="42"/>
      <c r="QH606" s="42"/>
      <c r="QI606" s="42"/>
      <c r="QJ606" s="42"/>
      <c r="QK606" s="42"/>
      <c r="QL606" s="42"/>
      <c r="QM606" s="42"/>
      <c r="QN606" s="42"/>
      <c r="QO606" s="42"/>
      <c r="QP606" s="42"/>
      <c r="QQ606" s="42"/>
      <c r="QR606" s="42"/>
      <c r="QS606" s="42"/>
      <c r="QT606" s="42"/>
      <c r="QU606" s="42"/>
      <c r="QV606" s="42"/>
      <c r="QW606" s="42"/>
      <c r="QX606" s="42"/>
      <c r="QY606" s="42"/>
      <c r="QZ606" s="42"/>
      <c r="RA606" s="42"/>
      <c r="RB606" s="42"/>
      <c r="RC606" s="42"/>
      <c r="RD606" s="42"/>
      <c r="RE606" s="42"/>
      <c r="RF606" s="42"/>
      <c r="RG606" s="42"/>
      <c r="RH606" s="42"/>
      <c r="RI606" s="42"/>
      <c r="RJ606" s="42"/>
      <c r="RK606" s="42"/>
      <c r="RL606" s="42"/>
      <c r="RM606" s="42"/>
      <c r="RN606" s="42"/>
      <c r="RO606" s="42"/>
      <c r="RP606" s="42"/>
      <c r="RQ606" s="42"/>
      <c r="RR606" s="42"/>
      <c r="RS606" s="42"/>
      <c r="RT606" s="42"/>
      <c r="RU606" s="42"/>
      <c r="RV606" s="42"/>
      <c r="RW606" s="42"/>
      <c r="RX606" s="42"/>
      <c r="RY606" s="42"/>
      <c r="RZ606" s="42"/>
      <c r="SA606" s="42"/>
      <c r="SB606" s="42"/>
      <c r="SC606" s="42"/>
      <c r="SD606" s="42"/>
      <c r="SE606" s="42"/>
      <c r="SF606" s="42"/>
      <c r="SG606" s="42"/>
      <c r="SH606" s="42"/>
      <c r="SI606" s="42"/>
      <c r="SJ606" s="42"/>
      <c r="SK606" s="42"/>
      <c r="SL606" s="42"/>
      <c r="SM606" s="42"/>
      <c r="SN606" s="42"/>
      <c r="SO606" s="42"/>
      <c r="SP606" s="42"/>
      <c r="SQ606" s="42"/>
      <c r="SR606" s="42"/>
      <c r="SS606" s="42"/>
      <c r="ST606" s="42"/>
      <c r="SU606" s="42"/>
      <c r="SV606" s="42"/>
      <c r="SW606" s="42"/>
      <c r="SX606" s="42"/>
      <c r="SY606" s="42"/>
      <c r="SZ606" s="42"/>
      <c r="TA606" s="42"/>
      <c r="TB606" s="42"/>
      <c r="TC606" s="42"/>
      <c r="TD606" s="42"/>
      <c r="TE606" s="42"/>
      <c r="TF606" s="42"/>
      <c r="TG606" s="42"/>
      <c r="TH606" s="42"/>
      <c r="TI606" s="42"/>
      <c r="TJ606" s="42"/>
      <c r="TK606" s="42"/>
      <c r="TL606" s="42"/>
      <c r="TM606" s="42"/>
      <c r="TN606" s="42"/>
      <c r="TO606" s="42"/>
      <c r="TP606" s="42"/>
      <c r="TQ606" s="42"/>
      <c r="TR606" s="42"/>
      <c r="TS606" s="42"/>
      <c r="TT606" s="42"/>
      <c r="TU606" s="42"/>
      <c r="TV606" s="42"/>
      <c r="TW606" s="42"/>
      <c r="TX606" s="42"/>
      <c r="TY606" s="42"/>
      <c r="TZ606" s="42"/>
      <c r="UA606" s="42"/>
      <c r="UB606" s="42"/>
      <c r="UC606" s="42"/>
      <c r="UD606" s="42"/>
      <c r="UE606" s="42"/>
      <c r="UF606" s="42"/>
      <c r="UG606" s="42"/>
      <c r="UH606" s="42"/>
      <c r="UI606" s="42"/>
      <c r="UJ606" s="42"/>
      <c r="UK606" s="42"/>
      <c r="UL606" s="42"/>
      <c r="UM606" s="42"/>
      <c r="UN606" s="42"/>
      <c r="UO606" s="42"/>
      <c r="UP606" s="42"/>
      <c r="UQ606" s="42"/>
      <c r="UR606" s="42"/>
      <c r="US606" s="42"/>
      <c r="UT606" s="42"/>
      <c r="UU606" s="42"/>
      <c r="UV606" s="42"/>
      <c r="UW606" s="42"/>
      <c r="UX606" s="42"/>
      <c r="UY606" s="42"/>
      <c r="UZ606" s="42"/>
      <c r="VA606" s="42"/>
      <c r="VB606" s="42"/>
      <c r="VC606" s="42"/>
      <c r="VD606" s="42"/>
      <c r="VE606" s="42"/>
      <c r="VF606" s="42"/>
      <c r="VG606" s="42"/>
      <c r="VH606" s="42"/>
      <c r="VI606" s="42"/>
      <c r="VJ606" s="42"/>
      <c r="VK606" s="42"/>
      <c r="VL606" s="42"/>
      <c r="VM606" s="42"/>
      <c r="VN606" s="42"/>
      <c r="VO606" s="42"/>
      <c r="VP606" s="42"/>
      <c r="VQ606" s="42"/>
      <c r="VR606" s="42"/>
      <c r="VS606" s="42"/>
      <c r="VT606" s="42"/>
      <c r="VU606" s="42"/>
      <c r="VV606" s="42"/>
      <c r="VW606" s="42"/>
      <c r="VX606" s="42"/>
      <c r="VY606" s="42"/>
      <c r="VZ606" s="42"/>
      <c r="WA606" s="42"/>
      <c r="WB606" s="42"/>
      <c r="WC606" s="42"/>
      <c r="WD606" s="42"/>
      <c r="WE606" s="42"/>
      <c r="WF606" s="42"/>
      <c r="WG606" s="42"/>
      <c r="WH606" s="42"/>
      <c r="WI606" s="42"/>
      <c r="WJ606" s="42"/>
      <c r="WK606" s="42"/>
      <c r="WL606" s="42"/>
      <c r="WM606" s="42"/>
      <c r="WN606" s="42"/>
      <c r="WO606" s="42"/>
      <c r="WP606" s="42"/>
      <c r="WQ606" s="42"/>
      <c r="WR606" s="42"/>
      <c r="WS606" s="42"/>
      <c r="WT606" s="42"/>
      <c r="WU606" s="42"/>
      <c r="WV606" s="42"/>
      <c r="WW606" s="42"/>
      <c r="WX606" s="42"/>
      <c r="WY606" s="42"/>
      <c r="WZ606" s="42"/>
      <c r="XA606" s="42"/>
      <c r="XB606" s="42"/>
      <c r="XC606" s="42"/>
      <c r="XD606" s="42"/>
      <c r="XE606" s="42"/>
      <c r="XF606" s="42"/>
      <c r="XG606" s="42"/>
      <c r="XH606" s="42"/>
      <c r="XI606" s="42"/>
      <c r="XJ606" s="42"/>
      <c r="XK606" s="42"/>
      <c r="XL606" s="42"/>
      <c r="XM606" s="42"/>
      <c r="XN606" s="42"/>
      <c r="XO606" s="42"/>
      <c r="XP606" s="42"/>
      <c r="XQ606" s="42"/>
      <c r="XR606" s="42"/>
      <c r="XS606" s="42"/>
      <c r="XT606" s="42"/>
      <c r="XU606" s="42"/>
      <c r="XV606" s="42"/>
      <c r="XW606" s="42"/>
      <c r="XX606" s="42"/>
      <c r="XY606" s="42"/>
      <c r="XZ606" s="42"/>
      <c r="YA606" s="42"/>
      <c r="YB606" s="42"/>
      <c r="YC606" s="42"/>
      <c r="YD606" s="42"/>
      <c r="YE606" s="42"/>
      <c r="YF606" s="42"/>
      <c r="YG606" s="42"/>
      <c r="YH606" s="42"/>
      <c r="YI606" s="42"/>
      <c r="YJ606" s="42"/>
      <c r="YK606" s="42"/>
      <c r="YL606" s="42"/>
      <c r="YM606" s="42"/>
      <c r="YN606" s="42"/>
      <c r="YO606" s="42"/>
      <c r="YP606" s="42"/>
      <c r="YQ606" s="42"/>
      <c r="YR606" s="42"/>
      <c r="YS606" s="42"/>
      <c r="YT606" s="42"/>
      <c r="YU606" s="42"/>
      <c r="YV606" s="42"/>
      <c r="YW606" s="42"/>
      <c r="YX606" s="42"/>
      <c r="YY606" s="42"/>
      <c r="YZ606" s="42"/>
      <c r="ZA606" s="42"/>
      <c r="ZB606" s="42"/>
      <c r="ZC606" s="42"/>
      <c r="ZD606" s="42"/>
      <c r="ZE606" s="42"/>
      <c r="ZF606" s="42"/>
      <c r="ZG606" s="42"/>
      <c r="ZH606" s="42"/>
      <c r="ZI606" s="42"/>
      <c r="ZJ606" s="42"/>
      <c r="ZK606" s="42"/>
      <c r="ZL606" s="42"/>
      <c r="ZM606" s="42"/>
      <c r="ZN606" s="42"/>
      <c r="ZO606" s="42"/>
      <c r="ZP606" s="42"/>
      <c r="ZQ606" s="42"/>
      <c r="ZR606" s="42"/>
      <c r="ZS606" s="42"/>
      <c r="ZT606" s="42"/>
      <c r="ZU606" s="42"/>
      <c r="ZV606" s="42"/>
      <c r="ZW606" s="42"/>
      <c r="ZX606" s="42"/>
      <c r="ZY606" s="42"/>
      <c r="ZZ606" s="42"/>
      <c r="AAA606" s="42"/>
      <c r="AAB606" s="42"/>
      <c r="AAC606" s="42"/>
      <c r="AAD606" s="42"/>
      <c r="AAE606" s="42"/>
      <c r="AAF606" s="42"/>
      <c r="AAG606" s="42"/>
      <c r="AAH606" s="42"/>
      <c r="AAI606" s="42"/>
      <c r="AAJ606" s="42"/>
      <c r="AAK606" s="42"/>
      <c r="AAL606" s="42"/>
      <c r="AAM606" s="42"/>
      <c r="AAN606" s="42"/>
      <c r="AAO606" s="42"/>
      <c r="AAP606" s="42"/>
      <c r="AAQ606" s="42"/>
      <c r="AAR606" s="42"/>
      <c r="AAS606" s="42"/>
      <c r="AAT606" s="42"/>
      <c r="AAU606" s="42"/>
      <c r="AAV606" s="42"/>
      <c r="AAW606" s="42"/>
      <c r="AAX606" s="42"/>
      <c r="AAY606" s="42"/>
      <c r="AAZ606" s="42"/>
      <c r="ABA606" s="42"/>
      <c r="ABB606" s="42"/>
      <c r="ABC606" s="42"/>
      <c r="ABD606" s="42"/>
      <c r="ABE606" s="42"/>
      <c r="ABF606" s="42"/>
      <c r="ABG606" s="42"/>
      <c r="ABH606" s="42"/>
      <c r="ABI606" s="42"/>
      <c r="ABJ606" s="42"/>
      <c r="ABK606" s="42"/>
      <c r="ABL606" s="42"/>
      <c r="ABM606" s="42"/>
      <c r="ABN606" s="42"/>
      <c r="ABO606" s="42"/>
      <c r="ABP606" s="42"/>
      <c r="ABQ606" s="42"/>
      <c r="ABR606" s="42"/>
      <c r="ABS606" s="42"/>
      <c r="ABT606" s="42"/>
      <c r="ABU606" s="42"/>
      <c r="ABV606" s="42"/>
      <c r="ABW606" s="42"/>
      <c r="ABX606" s="42"/>
      <c r="ABY606" s="42"/>
      <c r="ABZ606" s="42"/>
      <c r="ACA606" s="42"/>
      <c r="ACB606" s="42"/>
      <c r="ACC606" s="42"/>
      <c r="ACD606" s="42"/>
      <c r="ACE606" s="42"/>
      <c r="ACF606" s="42"/>
      <c r="ACG606" s="42"/>
      <c r="ACH606" s="42"/>
      <c r="ACI606" s="42"/>
      <c r="ACJ606" s="42"/>
      <c r="ACK606" s="42"/>
      <c r="ACL606" s="42"/>
      <c r="ACM606" s="42"/>
      <c r="ACN606" s="42"/>
      <c r="ACO606" s="42"/>
      <c r="ACP606" s="42"/>
      <c r="ACQ606" s="42"/>
      <c r="ACR606" s="42"/>
      <c r="ACS606" s="42"/>
      <c r="ACT606" s="42"/>
      <c r="ACU606" s="42"/>
      <c r="ACV606" s="42"/>
      <c r="ACW606" s="42"/>
      <c r="ACX606" s="42"/>
      <c r="ACY606" s="42"/>
      <c r="ACZ606" s="42"/>
      <c r="ADA606" s="42"/>
      <c r="ADB606" s="42"/>
      <c r="ADC606" s="42"/>
      <c r="ADD606" s="42"/>
      <c r="ADE606" s="42"/>
      <c r="ADF606" s="42"/>
      <c r="ADG606" s="42"/>
      <c r="ADH606" s="42"/>
      <c r="ADI606" s="42"/>
      <c r="ADJ606" s="42"/>
      <c r="ADK606" s="42"/>
      <c r="ADL606" s="42"/>
      <c r="ADM606" s="42"/>
      <c r="ADN606" s="42"/>
      <c r="ADO606" s="42"/>
      <c r="ADP606" s="42"/>
      <c r="ADQ606" s="42"/>
      <c r="ADR606" s="42"/>
      <c r="ADS606" s="42"/>
      <c r="ADT606" s="42"/>
      <c r="ADU606" s="42"/>
      <c r="ADV606" s="42"/>
      <c r="ADW606" s="42"/>
      <c r="ADX606" s="42"/>
      <c r="ADY606" s="42"/>
      <c r="ADZ606" s="42"/>
      <c r="AEA606" s="42"/>
      <c r="AEB606" s="42"/>
      <c r="AEC606" s="42"/>
      <c r="AED606" s="42"/>
      <c r="AEE606" s="42"/>
      <c r="AEF606" s="42"/>
      <c r="AEG606" s="42"/>
      <c r="AEH606" s="42"/>
      <c r="AEI606" s="42"/>
      <c r="AEJ606" s="42"/>
      <c r="AEK606" s="42"/>
      <c r="AEL606" s="42"/>
      <c r="AEM606" s="42"/>
      <c r="AEN606" s="42"/>
      <c r="AEO606" s="42"/>
      <c r="AEP606" s="42"/>
      <c r="AEQ606" s="42"/>
      <c r="AER606" s="42"/>
      <c r="AES606" s="42"/>
      <c r="AET606" s="42"/>
      <c r="AEU606" s="42"/>
      <c r="AEV606" s="42"/>
      <c r="AEW606" s="42"/>
      <c r="AEX606" s="42"/>
      <c r="AEY606" s="42"/>
      <c r="AEZ606" s="42"/>
      <c r="AFA606" s="42"/>
      <c r="AFB606" s="42"/>
      <c r="AFC606" s="42"/>
      <c r="AFD606" s="42"/>
      <c r="AFE606" s="42"/>
      <c r="AFF606" s="42"/>
      <c r="AFG606" s="42"/>
      <c r="AFH606" s="42"/>
      <c r="AFI606" s="42"/>
      <c r="AFJ606" s="42"/>
      <c r="AFK606" s="42"/>
      <c r="AFL606" s="42"/>
      <c r="AFM606" s="42"/>
      <c r="AFN606" s="42"/>
      <c r="AFO606" s="42"/>
      <c r="AFP606" s="42"/>
      <c r="AFQ606" s="42"/>
      <c r="AFR606" s="42"/>
      <c r="AFS606" s="42"/>
      <c r="AFT606" s="42"/>
      <c r="AFU606" s="42"/>
      <c r="AFV606" s="42"/>
      <c r="AFW606" s="42"/>
      <c r="AFX606" s="42"/>
      <c r="AFY606" s="42"/>
      <c r="AFZ606" s="42"/>
      <c r="AGA606" s="42"/>
      <c r="AGB606" s="42"/>
      <c r="AGC606" s="42"/>
      <c r="AGD606" s="42"/>
      <c r="AGE606" s="42"/>
      <c r="AGF606" s="42"/>
      <c r="AGG606" s="42"/>
      <c r="AGH606" s="42"/>
      <c r="AGI606" s="42"/>
      <c r="AGJ606" s="42"/>
      <c r="AGK606" s="42"/>
      <c r="AGL606" s="42"/>
      <c r="AGM606" s="42"/>
      <c r="AGN606" s="42"/>
      <c r="AGO606" s="42"/>
      <c r="AGP606" s="42"/>
      <c r="AGQ606" s="42"/>
      <c r="AGR606" s="42"/>
      <c r="AGS606" s="42"/>
      <c r="AGT606" s="42"/>
      <c r="AGU606" s="42"/>
      <c r="AGV606" s="42"/>
      <c r="AGW606" s="42"/>
      <c r="AGX606" s="42"/>
      <c r="AGY606" s="42"/>
      <c r="AGZ606" s="42"/>
      <c r="AHA606" s="42"/>
      <c r="AHB606" s="42"/>
      <c r="AHC606" s="42"/>
      <c r="AHD606" s="42"/>
      <c r="AHE606" s="42"/>
      <c r="AHF606" s="42"/>
      <c r="AHG606" s="42"/>
      <c r="AHH606" s="42"/>
      <c r="AHI606" s="42"/>
      <c r="AHJ606" s="42"/>
      <c r="AHK606" s="42"/>
      <c r="AHL606" s="42"/>
      <c r="AHM606" s="42"/>
      <c r="AHN606" s="42"/>
      <c r="AHO606" s="42"/>
      <c r="AHP606" s="42"/>
      <c r="AHQ606" s="42"/>
      <c r="AHR606" s="42"/>
      <c r="AHS606" s="42"/>
      <c r="AHT606" s="42"/>
      <c r="AHU606" s="42"/>
      <c r="AHV606" s="42"/>
      <c r="AHW606" s="42"/>
      <c r="AHX606" s="42"/>
      <c r="AHY606" s="42"/>
      <c r="AHZ606" s="42"/>
      <c r="AIA606" s="42"/>
      <c r="AIB606" s="42"/>
      <c r="AIC606" s="42"/>
      <c r="AID606" s="42"/>
      <c r="AIE606" s="42"/>
      <c r="AIF606" s="42"/>
      <c r="AIG606" s="42"/>
      <c r="AIH606" s="42"/>
      <c r="AII606" s="42"/>
      <c r="AIJ606" s="42"/>
      <c r="AIK606" s="42"/>
      <c r="AIL606" s="42"/>
      <c r="AIM606" s="42"/>
      <c r="AIN606" s="42"/>
      <c r="AIO606" s="42"/>
      <c r="AIP606" s="42"/>
      <c r="AIQ606" s="42"/>
      <c r="AIR606" s="42"/>
      <c r="AIS606" s="42"/>
      <c r="AIT606" s="42"/>
      <c r="AIU606" s="42"/>
      <c r="AIV606" s="42"/>
      <c r="AIW606" s="42"/>
      <c r="AIX606" s="42"/>
      <c r="AIY606" s="42"/>
      <c r="AIZ606" s="42"/>
      <c r="AJA606" s="42"/>
      <c r="AJB606" s="42"/>
      <c r="AJC606" s="42"/>
      <c r="AJD606" s="42"/>
      <c r="AJE606" s="42"/>
      <c r="AJF606" s="42"/>
      <c r="AJG606" s="42"/>
      <c r="AJH606" s="42"/>
      <c r="AJI606" s="42"/>
      <c r="AJJ606" s="42"/>
      <c r="AJK606" s="42"/>
      <c r="AJL606" s="42"/>
      <c r="AJM606" s="42"/>
      <c r="AJN606" s="42"/>
      <c r="AJO606" s="42"/>
      <c r="AJP606" s="42"/>
      <c r="AJQ606" s="42"/>
      <c r="AJR606" s="42"/>
      <c r="AJS606" s="42"/>
      <c r="AJT606" s="42"/>
      <c r="AJU606" s="42"/>
      <c r="AJV606" s="42"/>
      <c r="AJW606" s="42"/>
      <c r="AJX606" s="42"/>
      <c r="AJY606" s="42"/>
      <c r="AJZ606" s="42"/>
      <c r="AKA606" s="42"/>
      <c r="AKB606" s="42"/>
      <c r="AKC606" s="42"/>
      <c r="AKD606" s="42"/>
      <c r="AKE606" s="42"/>
      <c r="AKF606" s="42"/>
      <c r="AKG606" s="42"/>
      <c r="AKH606" s="42"/>
      <c r="AKI606" s="42"/>
      <c r="AKJ606" s="42"/>
      <c r="AKK606" s="42"/>
      <c r="AKL606" s="42"/>
      <c r="AKM606" s="42"/>
      <c r="AKN606" s="42"/>
      <c r="AKO606" s="42"/>
      <c r="AKP606" s="42"/>
      <c r="AKQ606" s="42"/>
      <c r="AKR606" s="42"/>
      <c r="AKS606" s="42"/>
      <c r="AKT606" s="42"/>
      <c r="AKU606" s="42"/>
      <c r="AKV606" s="42"/>
      <c r="AKW606" s="42"/>
      <c r="AKX606" s="42"/>
      <c r="AKY606" s="42"/>
      <c r="AKZ606" s="42"/>
      <c r="ALA606" s="42"/>
      <c r="ALB606" s="42"/>
      <c r="ALC606" s="42"/>
      <c r="ALD606" s="42"/>
      <c r="ALE606" s="42"/>
      <c r="ALF606" s="42"/>
      <c r="ALG606" s="42"/>
      <c r="ALH606" s="42"/>
      <c r="ALI606" s="42"/>
      <c r="ALJ606" s="42"/>
      <c r="ALK606" s="42"/>
      <c r="ALL606" s="42"/>
      <c r="ALM606" s="42"/>
      <c r="ALN606" s="42"/>
      <c r="ALO606" s="42"/>
      <c r="ALP606" s="42"/>
      <c r="ALQ606" s="42"/>
      <c r="ALR606" s="42"/>
      <c r="ALS606" s="42"/>
      <c r="ALT606" s="42"/>
      <c r="ALU606" s="42"/>
      <c r="ALV606" s="42"/>
      <c r="ALW606" s="42"/>
      <c r="ALX606" s="42"/>
      <c r="ALY606" s="42"/>
      <c r="ALZ606" s="42"/>
      <c r="AMA606" s="42"/>
      <c r="AMB606" s="42"/>
      <c r="AMC606" s="42"/>
      <c r="AMD606" s="42"/>
      <c r="AME606" s="42"/>
      <c r="AMF606" s="42"/>
      <c r="AMG606" s="42"/>
      <c r="AMH606" s="42"/>
      <c r="AMI606" s="42"/>
      <c r="AMJ606" s="42"/>
      <c r="AMK606" s="42"/>
      <c r="AML606" s="42"/>
      <c r="AMM606" s="42"/>
      <c r="AMN606" s="42"/>
      <c r="AMO606" s="42"/>
      <c r="AMP606" s="42"/>
      <c r="AMQ606" s="42"/>
      <c r="AMR606" s="42"/>
      <c r="AMS606" s="42"/>
      <c r="AMT606" s="42"/>
      <c r="AMU606" s="42"/>
      <c r="AMV606" s="42"/>
      <c r="AMW606" s="42"/>
      <c r="AMX606" s="42"/>
      <c r="AMY606" s="42"/>
      <c r="AMZ606" s="42"/>
      <c r="ANA606" s="42"/>
      <c r="ANB606" s="42"/>
      <c r="ANC606" s="42"/>
      <c r="AND606" s="42"/>
      <c r="ANE606" s="42"/>
      <c r="ANF606" s="42"/>
      <c r="ANG606" s="42"/>
      <c r="ANH606" s="42"/>
      <c r="ANI606" s="42"/>
      <c r="ANJ606" s="42"/>
      <c r="ANK606" s="42"/>
      <c r="ANL606" s="42"/>
      <c r="ANM606" s="42"/>
      <c r="ANN606" s="42"/>
      <c r="ANO606" s="42"/>
      <c r="ANP606" s="42"/>
      <c r="ANQ606" s="42"/>
      <c r="ANR606" s="42"/>
      <c r="ANS606" s="42"/>
      <c r="ANT606" s="42"/>
      <c r="ANU606" s="42"/>
      <c r="ANV606" s="42"/>
      <c r="ANW606" s="42"/>
      <c r="ANX606" s="42"/>
      <c r="ANY606" s="42"/>
      <c r="ANZ606" s="42"/>
      <c r="AOA606" s="42"/>
      <c r="AOB606" s="42"/>
      <c r="AOC606" s="42"/>
      <c r="AOD606" s="42"/>
      <c r="AOE606" s="42"/>
      <c r="AOF606" s="42"/>
      <c r="AOG606" s="42"/>
      <c r="AOH606" s="42"/>
      <c r="AOI606" s="42"/>
      <c r="AOJ606" s="42"/>
      <c r="AOK606" s="42"/>
      <c r="AOL606" s="42"/>
      <c r="AOM606" s="42"/>
      <c r="AON606" s="42"/>
      <c r="AOO606" s="42"/>
      <c r="AOP606" s="42"/>
      <c r="AOQ606" s="42"/>
      <c r="AOR606" s="42"/>
      <c r="AOS606" s="42"/>
      <c r="AOT606" s="42"/>
      <c r="AOU606" s="42"/>
      <c r="AOV606" s="42"/>
      <c r="AOW606" s="42"/>
      <c r="AOX606" s="42"/>
      <c r="AOY606" s="42"/>
      <c r="AOZ606" s="42"/>
      <c r="APA606" s="42"/>
      <c r="APB606" s="42"/>
      <c r="APC606" s="42"/>
      <c r="APD606" s="42"/>
      <c r="APE606" s="42"/>
      <c r="APF606" s="42"/>
      <c r="APG606" s="42"/>
      <c r="APH606" s="42"/>
      <c r="API606" s="42"/>
      <c r="APJ606" s="42"/>
      <c r="APK606" s="42"/>
      <c r="APL606" s="42"/>
      <c r="APM606" s="42"/>
      <c r="APN606" s="42"/>
      <c r="APO606" s="42"/>
      <c r="APP606" s="42"/>
      <c r="APQ606" s="42"/>
      <c r="APR606" s="42"/>
      <c r="APS606" s="42"/>
      <c r="APT606" s="42"/>
      <c r="APU606" s="42"/>
      <c r="APV606" s="42"/>
      <c r="APW606" s="42"/>
      <c r="APX606" s="42"/>
      <c r="APY606" s="42"/>
      <c r="APZ606" s="42"/>
      <c r="AQA606" s="42"/>
      <c r="AQB606" s="42"/>
      <c r="AQC606" s="42"/>
      <c r="AQD606" s="42"/>
      <c r="AQE606" s="42"/>
      <c r="AQF606" s="42"/>
      <c r="AQG606" s="42"/>
      <c r="AQH606" s="42"/>
      <c r="AQI606" s="42"/>
      <c r="AQJ606" s="42"/>
      <c r="AQK606" s="42"/>
      <c r="AQL606" s="42"/>
      <c r="AQM606" s="42"/>
      <c r="AQN606" s="42"/>
      <c r="AQO606" s="42"/>
      <c r="AQP606" s="42"/>
      <c r="AQQ606" s="42"/>
      <c r="AQR606" s="42"/>
      <c r="AQS606" s="42"/>
      <c r="AQT606" s="42"/>
      <c r="AQU606" s="42"/>
      <c r="AQV606" s="42"/>
      <c r="AQW606" s="42"/>
      <c r="AQX606" s="42"/>
      <c r="AQY606" s="42"/>
      <c r="AQZ606" s="42"/>
      <c r="ARA606" s="42"/>
      <c r="ARB606" s="42"/>
      <c r="ARC606" s="42"/>
      <c r="ARD606" s="42"/>
      <c r="ARE606" s="42"/>
      <c r="ARF606" s="42"/>
      <c r="ARG606" s="42"/>
      <c r="ARH606" s="42"/>
      <c r="ARI606" s="42"/>
      <c r="ARJ606" s="42"/>
      <c r="ARK606" s="42"/>
      <c r="ARL606" s="42"/>
      <c r="ARM606" s="42"/>
      <c r="ARN606" s="42"/>
      <c r="ARO606" s="42"/>
      <c r="ARP606" s="42"/>
      <c r="ARQ606" s="42"/>
      <c r="ARR606" s="42"/>
      <c r="ARS606" s="42"/>
      <c r="ART606" s="42"/>
      <c r="ARU606" s="42"/>
      <c r="ARV606" s="42"/>
      <c r="ARW606" s="42"/>
      <c r="ARX606" s="42"/>
      <c r="ARY606" s="42"/>
      <c r="ARZ606" s="42"/>
      <c r="ASA606" s="42"/>
      <c r="ASB606" s="42"/>
      <c r="ASC606" s="42"/>
      <c r="ASD606" s="42"/>
      <c r="ASE606" s="42"/>
      <c r="ASF606" s="42"/>
      <c r="ASG606" s="42"/>
      <c r="ASH606" s="42"/>
      <c r="ASI606" s="42"/>
      <c r="ASJ606" s="42"/>
      <c r="ASK606" s="42"/>
      <c r="ASL606" s="42"/>
      <c r="ASM606" s="42"/>
      <c r="ASN606" s="42"/>
      <c r="ASO606" s="42"/>
      <c r="ASP606" s="42"/>
      <c r="ASQ606" s="42"/>
      <c r="ASR606" s="42"/>
      <c r="ASS606" s="42"/>
      <c r="AST606" s="42"/>
      <c r="ASU606" s="42"/>
      <c r="ASV606" s="42"/>
      <c r="ASW606" s="42"/>
      <c r="ASX606" s="42"/>
      <c r="ASY606" s="42"/>
      <c r="ASZ606" s="42"/>
      <c r="ATA606" s="42"/>
      <c r="ATB606" s="42"/>
      <c r="ATC606" s="42"/>
      <c r="ATD606" s="42"/>
      <c r="ATE606" s="42"/>
      <c r="ATF606" s="42"/>
      <c r="ATG606" s="42"/>
      <c r="ATH606" s="42"/>
      <c r="ATI606" s="42"/>
      <c r="ATJ606" s="42"/>
      <c r="ATK606" s="42"/>
      <c r="ATL606" s="42"/>
      <c r="ATM606" s="42"/>
      <c r="ATN606" s="42"/>
      <c r="ATO606" s="42"/>
      <c r="ATP606" s="42"/>
      <c r="ATQ606" s="42"/>
      <c r="ATR606" s="42"/>
      <c r="ATS606" s="42"/>
      <c r="ATT606" s="42"/>
      <c r="ATU606" s="42"/>
      <c r="ATV606" s="42"/>
      <c r="ATW606" s="42"/>
      <c r="ATX606" s="42"/>
      <c r="ATY606" s="42"/>
      <c r="ATZ606" s="42"/>
      <c r="AUA606" s="42"/>
      <c r="AUB606" s="42"/>
      <c r="AUC606" s="42"/>
      <c r="AUD606" s="42"/>
      <c r="AUE606" s="42"/>
      <c r="AUF606" s="42"/>
      <c r="AUG606" s="42"/>
      <c r="AUH606" s="42"/>
      <c r="AUI606" s="42"/>
      <c r="AUJ606" s="42"/>
      <c r="AUK606" s="42"/>
      <c r="AUL606" s="42"/>
      <c r="AUM606" s="42"/>
      <c r="AUN606" s="42"/>
      <c r="AUO606" s="42"/>
      <c r="AUP606" s="42"/>
      <c r="AUQ606" s="42"/>
      <c r="AUR606" s="42"/>
      <c r="AUS606" s="42"/>
      <c r="AUT606" s="42"/>
      <c r="AUU606" s="42"/>
      <c r="AUV606" s="42"/>
      <c r="AUW606" s="42"/>
      <c r="AUX606" s="42"/>
      <c r="AUY606" s="42"/>
      <c r="AUZ606" s="42"/>
      <c r="AVA606" s="42"/>
      <c r="AVB606" s="42"/>
      <c r="AVC606" s="42"/>
      <c r="AVD606" s="42"/>
      <c r="AVE606" s="42"/>
      <c r="AVF606" s="42"/>
      <c r="AVG606" s="42"/>
      <c r="AVH606" s="42"/>
      <c r="AVI606" s="42"/>
      <c r="AVJ606" s="42"/>
      <c r="AVK606" s="42"/>
      <c r="AVL606" s="42"/>
      <c r="AVM606" s="42"/>
      <c r="AVN606" s="42"/>
      <c r="AVO606" s="42"/>
      <c r="AVP606" s="42"/>
      <c r="AVQ606" s="42"/>
      <c r="AVR606" s="42"/>
      <c r="AVS606" s="42"/>
      <c r="AVT606" s="42"/>
      <c r="AVU606" s="42"/>
      <c r="AVV606" s="42"/>
      <c r="AVW606" s="42"/>
      <c r="AVX606" s="42"/>
      <c r="AVY606" s="42"/>
      <c r="AVZ606" s="42"/>
      <c r="AWA606" s="42"/>
      <c r="AWB606" s="42"/>
      <c r="AWC606" s="42"/>
      <c r="AWD606" s="42"/>
      <c r="AWE606" s="42"/>
      <c r="AWF606" s="42"/>
      <c r="AWG606" s="42"/>
      <c r="AWH606" s="42"/>
      <c r="AWI606" s="42"/>
      <c r="AWJ606" s="42"/>
      <c r="AWK606" s="42"/>
      <c r="AWL606" s="42"/>
      <c r="AWM606" s="42"/>
      <c r="AWN606" s="42"/>
      <c r="AWO606" s="42"/>
      <c r="AWP606" s="42"/>
      <c r="AWQ606" s="42"/>
      <c r="AWR606" s="42"/>
      <c r="AWS606" s="42"/>
      <c r="AWT606" s="42"/>
      <c r="AWU606" s="42"/>
      <c r="AWV606" s="42"/>
      <c r="AWW606" s="42"/>
      <c r="AWX606" s="42"/>
      <c r="AWY606" s="42"/>
      <c r="AWZ606" s="42"/>
      <c r="AXA606" s="42"/>
      <c r="AXB606" s="42"/>
      <c r="AXC606" s="42"/>
      <c r="AXD606" s="42"/>
      <c r="AXE606" s="42"/>
      <c r="AXF606" s="42"/>
      <c r="AXG606" s="42"/>
      <c r="AXH606" s="42"/>
      <c r="AXI606" s="42"/>
      <c r="AXJ606" s="42"/>
      <c r="AXK606" s="42"/>
      <c r="AXL606" s="42"/>
      <c r="AXM606" s="42"/>
      <c r="AXN606" s="42"/>
      <c r="AXO606" s="42"/>
      <c r="AXP606" s="42"/>
      <c r="AXQ606" s="42"/>
      <c r="AXR606" s="42"/>
      <c r="AXS606" s="42"/>
      <c r="AXT606" s="42"/>
      <c r="AXU606" s="42"/>
      <c r="AXV606" s="42"/>
      <c r="AXW606" s="42"/>
      <c r="AXX606" s="42"/>
      <c r="AXY606" s="42"/>
      <c r="AXZ606" s="42"/>
      <c r="AYA606" s="42"/>
      <c r="AYB606" s="42"/>
      <c r="AYC606" s="42"/>
      <c r="AYD606" s="42"/>
      <c r="AYE606" s="42"/>
      <c r="AYF606" s="42"/>
      <c r="AYG606" s="42"/>
      <c r="AYH606" s="42"/>
      <c r="AYI606" s="42"/>
      <c r="AYJ606" s="42"/>
      <c r="AYK606" s="42"/>
      <c r="AYL606" s="42"/>
      <c r="AYM606" s="42"/>
      <c r="AYN606" s="42"/>
      <c r="AYO606" s="42"/>
      <c r="AYP606" s="42"/>
      <c r="AYQ606" s="42"/>
      <c r="AYR606" s="42"/>
      <c r="AYS606" s="42"/>
      <c r="AYT606" s="42"/>
      <c r="AYU606" s="42"/>
      <c r="AYV606" s="42"/>
      <c r="AYW606" s="42"/>
      <c r="AYX606" s="42"/>
      <c r="AYY606" s="42"/>
      <c r="AYZ606" s="42"/>
      <c r="AZA606" s="42"/>
      <c r="AZB606" s="42"/>
      <c r="AZC606" s="42"/>
      <c r="AZD606" s="42"/>
      <c r="AZE606" s="42"/>
      <c r="AZF606" s="42"/>
      <c r="AZG606" s="42"/>
      <c r="AZH606" s="42"/>
      <c r="AZI606" s="42"/>
      <c r="AZJ606" s="42"/>
      <c r="AZK606" s="42"/>
      <c r="AZL606" s="42"/>
      <c r="AZM606" s="42"/>
      <c r="AZN606" s="42"/>
      <c r="AZO606" s="42"/>
      <c r="AZP606" s="42"/>
      <c r="AZQ606" s="42"/>
      <c r="AZR606" s="42"/>
      <c r="AZS606" s="42"/>
      <c r="AZT606" s="42"/>
      <c r="AZU606" s="42"/>
      <c r="AZV606" s="42"/>
      <c r="AZW606" s="42"/>
      <c r="AZX606" s="42"/>
      <c r="AZY606" s="42"/>
      <c r="AZZ606" s="42"/>
      <c r="BAA606" s="42"/>
      <c r="BAB606" s="42"/>
      <c r="BAC606" s="42"/>
      <c r="BAD606" s="42"/>
      <c r="BAE606" s="42"/>
      <c r="BAF606" s="42"/>
      <c r="BAG606" s="42"/>
      <c r="BAH606" s="42"/>
      <c r="BAI606" s="42"/>
      <c r="BAJ606" s="42"/>
      <c r="BAK606" s="42"/>
      <c r="BAL606" s="42"/>
    </row>
    <row r="607" spans="1:1390" s="223" customFormat="1" x14ac:dyDescent="0.2">
      <c r="A607" s="139">
        <f t="shared" si="60"/>
        <v>562</v>
      </c>
      <c r="B607" s="42" t="s">
        <v>594</v>
      </c>
      <c r="C607" s="139">
        <v>932</v>
      </c>
      <c r="D607" s="139" t="s">
        <v>159</v>
      </c>
      <c r="E607" s="121">
        <v>0</v>
      </c>
      <c r="F607" s="121">
        <v>0</v>
      </c>
      <c r="G607" s="121">
        <v>0</v>
      </c>
      <c r="H607" s="121">
        <v>0</v>
      </c>
      <c r="I607" s="121">
        <v>1867.94</v>
      </c>
      <c r="J607" s="121">
        <v>0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1">
        <v>0</v>
      </c>
      <c r="Q607" s="45">
        <f t="shared" si="59"/>
        <v>1867.94</v>
      </c>
      <c r="R607" s="45"/>
      <c r="T607" s="254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  <c r="FO607" s="42"/>
      <c r="FP607" s="42"/>
      <c r="FQ607" s="42"/>
      <c r="FR607" s="42"/>
      <c r="FS607" s="42"/>
      <c r="FT607" s="42"/>
      <c r="FU607" s="42"/>
      <c r="FV607" s="42"/>
      <c r="FW607" s="42"/>
      <c r="FX607" s="42"/>
      <c r="FY607" s="42"/>
      <c r="FZ607" s="42"/>
      <c r="GA607" s="42"/>
      <c r="GB607" s="42"/>
      <c r="GC607" s="42"/>
      <c r="GD607" s="42"/>
      <c r="GE607" s="42"/>
      <c r="GF607" s="42"/>
      <c r="GG607" s="42"/>
      <c r="GH607" s="42"/>
      <c r="GI607" s="42"/>
      <c r="GJ607" s="42"/>
      <c r="GK607" s="42"/>
      <c r="GL607" s="42"/>
      <c r="GM607" s="42"/>
      <c r="GN607" s="42"/>
      <c r="GO607" s="42"/>
      <c r="GP607" s="42"/>
      <c r="GQ607" s="42"/>
      <c r="GR607" s="42"/>
      <c r="GS607" s="42"/>
      <c r="GT607" s="42"/>
      <c r="GU607" s="42"/>
      <c r="GV607" s="42"/>
      <c r="GW607" s="42"/>
      <c r="GX607" s="42"/>
      <c r="GY607" s="42"/>
      <c r="GZ607" s="42"/>
      <c r="HA607" s="42"/>
      <c r="HB607" s="42"/>
      <c r="HC607" s="42"/>
      <c r="HD607" s="42"/>
      <c r="HE607" s="42"/>
      <c r="HF607" s="42"/>
      <c r="HG607" s="42"/>
      <c r="HH607" s="42"/>
      <c r="HI607" s="42"/>
      <c r="HJ607" s="42"/>
      <c r="HK607" s="42"/>
      <c r="HL607" s="42"/>
      <c r="HM607" s="42"/>
      <c r="HN607" s="42"/>
      <c r="HO607" s="42"/>
      <c r="HP607" s="42"/>
      <c r="HQ607" s="42"/>
      <c r="HR607" s="42"/>
      <c r="HS607" s="42"/>
      <c r="HT607" s="42"/>
      <c r="HU607" s="42"/>
      <c r="HV607" s="42"/>
      <c r="HW607" s="42"/>
      <c r="HX607" s="42"/>
      <c r="HY607" s="42"/>
      <c r="HZ607" s="42"/>
      <c r="IA607" s="42"/>
      <c r="IB607" s="42"/>
      <c r="IC607" s="42"/>
      <c r="ID607" s="42"/>
      <c r="IE607" s="42"/>
      <c r="IF607" s="42"/>
      <c r="IG607" s="42"/>
      <c r="IH607" s="42"/>
      <c r="II607" s="42"/>
      <c r="IJ607" s="42"/>
      <c r="IK607" s="42"/>
      <c r="IL607" s="42"/>
      <c r="IM607" s="42"/>
      <c r="IN607" s="42"/>
      <c r="IO607" s="42"/>
      <c r="IP607" s="42"/>
      <c r="IQ607" s="42"/>
      <c r="IR607" s="42"/>
      <c r="IS607" s="42"/>
      <c r="IT607" s="42"/>
      <c r="IU607" s="42"/>
      <c r="IV607" s="42"/>
      <c r="IW607" s="42"/>
      <c r="IX607" s="42"/>
      <c r="IY607" s="42"/>
      <c r="IZ607" s="42"/>
      <c r="JA607" s="42"/>
      <c r="JB607" s="42"/>
      <c r="JC607" s="42"/>
      <c r="JD607" s="42"/>
      <c r="JE607" s="42"/>
      <c r="JF607" s="42"/>
      <c r="JG607" s="42"/>
      <c r="JH607" s="42"/>
      <c r="JI607" s="42"/>
      <c r="JJ607" s="42"/>
      <c r="JK607" s="42"/>
      <c r="JL607" s="42"/>
      <c r="JM607" s="42"/>
      <c r="JN607" s="42"/>
      <c r="JO607" s="42"/>
      <c r="JP607" s="42"/>
      <c r="JQ607" s="42"/>
      <c r="JR607" s="42"/>
      <c r="JS607" s="42"/>
      <c r="JT607" s="42"/>
      <c r="JU607" s="42"/>
      <c r="JV607" s="42"/>
      <c r="JW607" s="42"/>
      <c r="JX607" s="42"/>
      <c r="JY607" s="42"/>
      <c r="JZ607" s="42"/>
      <c r="KA607" s="42"/>
      <c r="KB607" s="42"/>
      <c r="KC607" s="42"/>
      <c r="KD607" s="42"/>
      <c r="KE607" s="42"/>
      <c r="KF607" s="42"/>
      <c r="KG607" s="42"/>
      <c r="KH607" s="42"/>
      <c r="KI607" s="42"/>
      <c r="KJ607" s="42"/>
      <c r="KK607" s="42"/>
      <c r="KL607" s="42"/>
      <c r="KM607" s="42"/>
      <c r="KN607" s="42"/>
      <c r="KO607" s="42"/>
      <c r="KP607" s="42"/>
      <c r="KQ607" s="42"/>
      <c r="KR607" s="42"/>
      <c r="KS607" s="42"/>
      <c r="KT607" s="42"/>
      <c r="KU607" s="42"/>
      <c r="KV607" s="42"/>
      <c r="KW607" s="42"/>
      <c r="KX607" s="42"/>
      <c r="KY607" s="42"/>
      <c r="KZ607" s="42"/>
      <c r="LA607" s="42"/>
      <c r="LB607" s="42"/>
      <c r="LC607" s="42"/>
      <c r="LD607" s="42"/>
      <c r="LE607" s="42"/>
      <c r="LF607" s="42"/>
      <c r="LG607" s="42"/>
      <c r="LH607" s="42"/>
      <c r="LI607" s="42"/>
      <c r="LJ607" s="42"/>
      <c r="LK607" s="42"/>
      <c r="LL607" s="42"/>
      <c r="LM607" s="42"/>
      <c r="LN607" s="42"/>
      <c r="LO607" s="42"/>
      <c r="LP607" s="42"/>
      <c r="LQ607" s="42"/>
      <c r="LR607" s="42"/>
      <c r="LS607" s="42"/>
      <c r="LT607" s="42"/>
      <c r="LU607" s="42"/>
      <c r="LV607" s="42"/>
      <c r="LW607" s="42"/>
      <c r="LX607" s="42"/>
      <c r="LY607" s="42"/>
      <c r="LZ607" s="42"/>
      <c r="MA607" s="42"/>
      <c r="MB607" s="42"/>
      <c r="MC607" s="42"/>
      <c r="MD607" s="42"/>
      <c r="ME607" s="42"/>
      <c r="MF607" s="42"/>
      <c r="MG607" s="42"/>
      <c r="MH607" s="42"/>
      <c r="MI607" s="42"/>
      <c r="MJ607" s="42"/>
      <c r="MK607" s="42"/>
      <c r="ML607" s="42"/>
      <c r="MM607" s="42"/>
      <c r="MN607" s="42"/>
      <c r="MO607" s="42"/>
      <c r="MP607" s="42"/>
      <c r="MQ607" s="42"/>
      <c r="MR607" s="42"/>
      <c r="MS607" s="42"/>
      <c r="MT607" s="42"/>
      <c r="MU607" s="42"/>
      <c r="MV607" s="42"/>
      <c r="MW607" s="42"/>
      <c r="MX607" s="42"/>
      <c r="MY607" s="42"/>
      <c r="MZ607" s="42"/>
      <c r="NA607" s="42"/>
      <c r="NB607" s="42"/>
      <c r="NC607" s="42"/>
      <c r="ND607" s="42"/>
      <c r="NE607" s="42"/>
      <c r="NF607" s="42"/>
      <c r="NG607" s="42"/>
      <c r="NH607" s="42"/>
      <c r="NI607" s="42"/>
      <c r="NJ607" s="42"/>
      <c r="NK607" s="42"/>
      <c r="NL607" s="42"/>
      <c r="NM607" s="42"/>
      <c r="NN607" s="42"/>
      <c r="NO607" s="42"/>
      <c r="NP607" s="42"/>
      <c r="NQ607" s="42"/>
      <c r="NR607" s="42"/>
      <c r="NS607" s="42"/>
      <c r="NT607" s="42"/>
      <c r="NU607" s="42"/>
      <c r="NV607" s="42"/>
      <c r="NW607" s="42"/>
      <c r="NX607" s="42"/>
      <c r="NY607" s="42"/>
      <c r="NZ607" s="42"/>
      <c r="OA607" s="42"/>
      <c r="OB607" s="42"/>
      <c r="OC607" s="42"/>
      <c r="OD607" s="42"/>
      <c r="OE607" s="42"/>
      <c r="OF607" s="42"/>
      <c r="OG607" s="42"/>
      <c r="OH607" s="42"/>
      <c r="OI607" s="42"/>
      <c r="OJ607" s="42"/>
      <c r="OK607" s="42"/>
      <c r="OL607" s="42"/>
      <c r="OM607" s="42"/>
      <c r="ON607" s="42"/>
      <c r="OO607" s="42"/>
      <c r="OP607" s="42"/>
      <c r="OQ607" s="42"/>
      <c r="OR607" s="42"/>
      <c r="OS607" s="42"/>
      <c r="OT607" s="42"/>
      <c r="OU607" s="42"/>
      <c r="OV607" s="42"/>
      <c r="OW607" s="42"/>
      <c r="OX607" s="42"/>
      <c r="OY607" s="42"/>
      <c r="OZ607" s="42"/>
      <c r="PA607" s="42"/>
      <c r="PB607" s="42"/>
      <c r="PC607" s="42"/>
      <c r="PD607" s="42"/>
      <c r="PE607" s="42"/>
      <c r="PF607" s="42"/>
      <c r="PG607" s="42"/>
      <c r="PH607" s="42"/>
      <c r="PI607" s="42"/>
      <c r="PJ607" s="42"/>
      <c r="PK607" s="42"/>
      <c r="PL607" s="42"/>
      <c r="PM607" s="42"/>
      <c r="PN607" s="42"/>
      <c r="PO607" s="42"/>
      <c r="PP607" s="42"/>
      <c r="PQ607" s="42"/>
      <c r="PR607" s="42"/>
      <c r="PS607" s="42"/>
      <c r="PT607" s="42"/>
      <c r="PU607" s="42"/>
      <c r="PV607" s="42"/>
      <c r="PW607" s="42"/>
      <c r="PX607" s="42"/>
      <c r="PY607" s="42"/>
      <c r="PZ607" s="42"/>
      <c r="QA607" s="42"/>
      <c r="QB607" s="42"/>
      <c r="QC607" s="42"/>
      <c r="QD607" s="42"/>
      <c r="QE607" s="42"/>
      <c r="QF607" s="42"/>
      <c r="QG607" s="42"/>
      <c r="QH607" s="42"/>
      <c r="QI607" s="42"/>
      <c r="QJ607" s="42"/>
      <c r="QK607" s="42"/>
      <c r="QL607" s="42"/>
      <c r="QM607" s="42"/>
      <c r="QN607" s="42"/>
      <c r="QO607" s="42"/>
      <c r="QP607" s="42"/>
      <c r="QQ607" s="42"/>
      <c r="QR607" s="42"/>
      <c r="QS607" s="42"/>
      <c r="QT607" s="42"/>
      <c r="QU607" s="42"/>
      <c r="QV607" s="42"/>
      <c r="QW607" s="42"/>
      <c r="QX607" s="42"/>
      <c r="QY607" s="42"/>
      <c r="QZ607" s="42"/>
      <c r="RA607" s="42"/>
      <c r="RB607" s="42"/>
      <c r="RC607" s="42"/>
      <c r="RD607" s="42"/>
      <c r="RE607" s="42"/>
      <c r="RF607" s="42"/>
      <c r="RG607" s="42"/>
      <c r="RH607" s="42"/>
      <c r="RI607" s="42"/>
      <c r="RJ607" s="42"/>
      <c r="RK607" s="42"/>
      <c r="RL607" s="42"/>
      <c r="RM607" s="42"/>
      <c r="RN607" s="42"/>
      <c r="RO607" s="42"/>
      <c r="RP607" s="42"/>
      <c r="RQ607" s="42"/>
      <c r="RR607" s="42"/>
      <c r="RS607" s="42"/>
      <c r="RT607" s="42"/>
      <c r="RU607" s="42"/>
      <c r="RV607" s="42"/>
      <c r="RW607" s="42"/>
      <c r="RX607" s="42"/>
      <c r="RY607" s="42"/>
      <c r="RZ607" s="42"/>
      <c r="SA607" s="42"/>
      <c r="SB607" s="42"/>
      <c r="SC607" s="42"/>
      <c r="SD607" s="42"/>
      <c r="SE607" s="42"/>
      <c r="SF607" s="42"/>
      <c r="SG607" s="42"/>
      <c r="SH607" s="42"/>
      <c r="SI607" s="42"/>
      <c r="SJ607" s="42"/>
      <c r="SK607" s="42"/>
      <c r="SL607" s="42"/>
      <c r="SM607" s="42"/>
      <c r="SN607" s="42"/>
      <c r="SO607" s="42"/>
      <c r="SP607" s="42"/>
      <c r="SQ607" s="42"/>
      <c r="SR607" s="42"/>
      <c r="SS607" s="42"/>
      <c r="ST607" s="42"/>
      <c r="SU607" s="42"/>
      <c r="SV607" s="42"/>
      <c r="SW607" s="42"/>
      <c r="SX607" s="42"/>
      <c r="SY607" s="42"/>
      <c r="SZ607" s="42"/>
      <c r="TA607" s="42"/>
      <c r="TB607" s="42"/>
      <c r="TC607" s="42"/>
      <c r="TD607" s="42"/>
      <c r="TE607" s="42"/>
      <c r="TF607" s="42"/>
      <c r="TG607" s="42"/>
      <c r="TH607" s="42"/>
      <c r="TI607" s="42"/>
      <c r="TJ607" s="42"/>
      <c r="TK607" s="42"/>
      <c r="TL607" s="42"/>
      <c r="TM607" s="42"/>
      <c r="TN607" s="42"/>
      <c r="TO607" s="42"/>
      <c r="TP607" s="42"/>
      <c r="TQ607" s="42"/>
      <c r="TR607" s="42"/>
      <c r="TS607" s="42"/>
      <c r="TT607" s="42"/>
      <c r="TU607" s="42"/>
      <c r="TV607" s="42"/>
      <c r="TW607" s="42"/>
      <c r="TX607" s="42"/>
      <c r="TY607" s="42"/>
      <c r="TZ607" s="42"/>
      <c r="UA607" s="42"/>
      <c r="UB607" s="42"/>
      <c r="UC607" s="42"/>
      <c r="UD607" s="42"/>
      <c r="UE607" s="42"/>
      <c r="UF607" s="42"/>
      <c r="UG607" s="42"/>
      <c r="UH607" s="42"/>
      <c r="UI607" s="42"/>
      <c r="UJ607" s="42"/>
      <c r="UK607" s="42"/>
      <c r="UL607" s="42"/>
      <c r="UM607" s="42"/>
      <c r="UN607" s="42"/>
      <c r="UO607" s="42"/>
      <c r="UP607" s="42"/>
      <c r="UQ607" s="42"/>
      <c r="UR607" s="42"/>
      <c r="US607" s="42"/>
      <c r="UT607" s="42"/>
      <c r="UU607" s="42"/>
      <c r="UV607" s="42"/>
      <c r="UW607" s="42"/>
      <c r="UX607" s="42"/>
      <c r="UY607" s="42"/>
      <c r="UZ607" s="42"/>
      <c r="VA607" s="42"/>
      <c r="VB607" s="42"/>
      <c r="VC607" s="42"/>
      <c r="VD607" s="42"/>
      <c r="VE607" s="42"/>
      <c r="VF607" s="42"/>
      <c r="VG607" s="42"/>
      <c r="VH607" s="42"/>
      <c r="VI607" s="42"/>
      <c r="VJ607" s="42"/>
      <c r="VK607" s="42"/>
      <c r="VL607" s="42"/>
      <c r="VM607" s="42"/>
      <c r="VN607" s="42"/>
      <c r="VO607" s="42"/>
      <c r="VP607" s="42"/>
      <c r="VQ607" s="42"/>
      <c r="VR607" s="42"/>
      <c r="VS607" s="42"/>
      <c r="VT607" s="42"/>
      <c r="VU607" s="42"/>
      <c r="VV607" s="42"/>
      <c r="VW607" s="42"/>
      <c r="VX607" s="42"/>
      <c r="VY607" s="42"/>
      <c r="VZ607" s="42"/>
      <c r="WA607" s="42"/>
      <c r="WB607" s="42"/>
      <c r="WC607" s="42"/>
      <c r="WD607" s="42"/>
      <c r="WE607" s="42"/>
      <c r="WF607" s="42"/>
      <c r="WG607" s="42"/>
      <c r="WH607" s="42"/>
      <c r="WI607" s="42"/>
      <c r="WJ607" s="42"/>
      <c r="WK607" s="42"/>
      <c r="WL607" s="42"/>
      <c r="WM607" s="42"/>
      <c r="WN607" s="42"/>
      <c r="WO607" s="42"/>
      <c r="WP607" s="42"/>
      <c r="WQ607" s="42"/>
      <c r="WR607" s="42"/>
      <c r="WS607" s="42"/>
      <c r="WT607" s="42"/>
      <c r="WU607" s="42"/>
      <c r="WV607" s="42"/>
      <c r="WW607" s="42"/>
      <c r="WX607" s="42"/>
      <c r="WY607" s="42"/>
      <c r="WZ607" s="42"/>
      <c r="XA607" s="42"/>
      <c r="XB607" s="42"/>
      <c r="XC607" s="42"/>
      <c r="XD607" s="42"/>
      <c r="XE607" s="42"/>
      <c r="XF607" s="42"/>
      <c r="XG607" s="42"/>
      <c r="XH607" s="42"/>
      <c r="XI607" s="42"/>
      <c r="XJ607" s="42"/>
      <c r="XK607" s="42"/>
      <c r="XL607" s="42"/>
      <c r="XM607" s="42"/>
      <c r="XN607" s="42"/>
      <c r="XO607" s="42"/>
      <c r="XP607" s="42"/>
      <c r="XQ607" s="42"/>
      <c r="XR607" s="42"/>
      <c r="XS607" s="42"/>
      <c r="XT607" s="42"/>
      <c r="XU607" s="42"/>
      <c r="XV607" s="42"/>
      <c r="XW607" s="42"/>
      <c r="XX607" s="42"/>
      <c r="XY607" s="42"/>
      <c r="XZ607" s="42"/>
      <c r="YA607" s="42"/>
      <c r="YB607" s="42"/>
      <c r="YC607" s="42"/>
      <c r="YD607" s="42"/>
      <c r="YE607" s="42"/>
      <c r="YF607" s="42"/>
      <c r="YG607" s="42"/>
      <c r="YH607" s="42"/>
      <c r="YI607" s="42"/>
      <c r="YJ607" s="42"/>
      <c r="YK607" s="42"/>
      <c r="YL607" s="42"/>
      <c r="YM607" s="42"/>
      <c r="YN607" s="42"/>
      <c r="YO607" s="42"/>
      <c r="YP607" s="42"/>
      <c r="YQ607" s="42"/>
      <c r="YR607" s="42"/>
      <c r="YS607" s="42"/>
      <c r="YT607" s="42"/>
      <c r="YU607" s="42"/>
      <c r="YV607" s="42"/>
      <c r="YW607" s="42"/>
      <c r="YX607" s="42"/>
      <c r="YY607" s="42"/>
      <c r="YZ607" s="42"/>
      <c r="ZA607" s="42"/>
      <c r="ZB607" s="42"/>
      <c r="ZC607" s="42"/>
      <c r="ZD607" s="42"/>
      <c r="ZE607" s="42"/>
      <c r="ZF607" s="42"/>
      <c r="ZG607" s="42"/>
      <c r="ZH607" s="42"/>
      <c r="ZI607" s="42"/>
      <c r="ZJ607" s="42"/>
      <c r="ZK607" s="42"/>
      <c r="ZL607" s="42"/>
      <c r="ZM607" s="42"/>
      <c r="ZN607" s="42"/>
      <c r="ZO607" s="42"/>
      <c r="ZP607" s="42"/>
      <c r="ZQ607" s="42"/>
      <c r="ZR607" s="42"/>
      <c r="ZS607" s="42"/>
      <c r="ZT607" s="42"/>
      <c r="ZU607" s="42"/>
      <c r="ZV607" s="42"/>
      <c r="ZW607" s="42"/>
      <c r="ZX607" s="42"/>
      <c r="ZY607" s="42"/>
      <c r="ZZ607" s="42"/>
      <c r="AAA607" s="42"/>
      <c r="AAB607" s="42"/>
      <c r="AAC607" s="42"/>
      <c r="AAD607" s="42"/>
      <c r="AAE607" s="42"/>
      <c r="AAF607" s="42"/>
      <c r="AAG607" s="42"/>
      <c r="AAH607" s="42"/>
      <c r="AAI607" s="42"/>
      <c r="AAJ607" s="42"/>
      <c r="AAK607" s="42"/>
      <c r="AAL607" s="42"/>
      <c r="AAM607" s="42"/>
      <c r="AAN607" s="42"/>
      <c r="AAO607" s="42"/>
      <c r="AAP607" s="42"/>
      <c r="AAQ607" s="42"/>
      <c r="AAR607" s="42"/>
      <c r="AAS607" s="42"/>
      <c r="AAT607" s="42"/>
      <c r="AAU607" s="42"/>
      <c r="AAV607" s="42"/>
      <c r="AAW607" s="42"/>
      <c r="AAX607" s="42"/>
      <c r="AAY607" s="42"/>
      <c r="AAZ607" s="42"/>
      <c r="ABA607" s="42"/>
      <c r="ABB607" s="42"/>
      <c r="ABC607" s="42"/>
      <c r="ABD607" s="42"/>
      <c r="ABE607" s="42"/>
      <c r="ABF607" s="42"/>
      <c r="ABG607" s="42"/>
      <c r="ABH607" s="42"/>
      <c r="ABI607" s="42"/>
      <c r="ABJ607" s="42"/>
      <c r="ABK607" s="42"/>
      <c r="ABL607" s="42"/>
      <c r="ABM607" s="42"/>
      <c r="ABN607" s="42"/>
      <c r="ABO607" s="42"/>
      <c r="ABP607" s="42"/>
      <c r="ABQ607" s="42"/>
      <c r="ABR607" s="42"/>
      <c r="ABS607" s="42"/>
      <c r="ABT607" s="42"/>
      <c r="ABU607" s="42"/>
      <c r="ABV607" s="42"/>
      <c r="ABW607" s="42"/>
      <c r="ABX607" s="42"/>
      <c r="ABY607" s="42"/>
      <c r="ABZ607" s="42"/>
      <c r="ACA607" s="42"/>
      <c r="ACB607" s="42"/>
      <c r="ACC607" s="42"/>
      <c r="ACD607" s="42"/>
      <c r="ACE607" s="42"/>
      <c r="ACF607" s="42"/>
      <c r="ACG607" s="42"/>
      <c r="ACH607" s="42"/>
      <c r="ACI607" s="42"/>
      <c r="ACJ607" s="42"/>
      <c r="ACK607" s="42"/>
      <c r="ACL607" s="42"/>
      <c r="ACM607" s="42"/>
      <c r="ACN607" s="42"/>
      <c r="ACO607" s="42"/>
      <c r="ACP607" s="42"/>
      <c r="ACQ607" s="42"/>
      <c r="ACR607" s="42"/>
      <c r="ACS607" s="42"/>
      <c r="ACT607" s="42"/>
      <c r="ACU607" s="42"/>
      <c r="ACV607" s="42"/>
      <c r="ACW607" s="42"/>
      <c r="ACX607" s="42"/>
      <c r="ACY607" s="42"/>
      <c r="ACZ607" s="42"/>
      <c r="ADA607" s="42"/>
      <c r="ADB607" s="42"/>
      <c r="ADC607" s="42"/>
      <c r="ADD607" s="42"/>
      <c r="ADE607" s="42"/>
      <c r="ADF607" s="42"/>
      <c r="ADG607" s="42"/>
      <c r="ADH607" s="42"/>
      <c r="ADI607" s="42"/>
      <c r="ADJ607" s="42"/>
      <c r="ADK607" s="42"/>
      <c r="ADL607" s="42"/>
      <c r="ADM607" s="42"/>
      <c r="ADN607" s="42"/>
      <c r="ADO607" s="42"/>
      <c r="ADP607" s="42"/>
      <c r="ADQ607" s="42"/>
      <c r="ADR607" s="42"/>
      <c r="ADS607" s="42"/>
      <c r="ADT607" s="42"/>
      <c r="ADU607" s="42"/>
      <c r="ADV607" s="42"/>
      <c r="ADW607" s="42"/>
      <c r="ADX607" s="42"/>
      <c r="ADY607" s="42"/>
      <c r="ADZ607" s="42"/>
      <c r="AEA607" s="42"/>
      <c r="AEB607" s="42"/>
      <c r="AEC607" s="42"/>
      <c r="AED607" s="42"/>
      <c r="AEE607" s="42"/>
      <c r="AEF607" s="42"/>
      <c r="AEG607" s="42"/>
      <c r="AEH607" s="42"/>
      <c r="AEI607" s="42"/>
      <c r="AEJ607" s="42"/>
      <c r="AEK607" s="42"/>
      <c r="AEL607" s="42"/>
      <c r="AEM607" s="42"/>
      <c r="AEN607" s="42"/>
      <c r="AEO607" s="42"/>
      <c r="AEP607" s="42"/>
      <c r="AEQ607" s="42"/>
      <c r="AER607" s="42"/>
      <c r="AES607" s="42"/>
      <c r="AET607" s="42"/>
      <c r="AEU607" s="42"/>
      <c r="AEV607" s="42"/>
      <c r="AEW607" s="42"/>
      <c r="AEX607" s="42"/>
      <c r="AEY607" s="42"/>
      <c r="AEZ607" s="42"/>
      <c r="AFA607" s="42"/>
      <c r="AFB607" s="42"/>
      <c r="AFC607" s="42"/>
      <c r="AFD607" s="42"/>
      <c r="AFE607" s="42"/>
      <c r="AFF607" s="42"/>
      <c r="AFG607" s="42"/>
      <c r="AFH607" s="42"/>
      <c r="AFI607" s="42"/>
      <c r="AFJ607" s="42"/>
      <c r="AFK607" s="42"/>
      <c r="AFL607" s="42"/>
      <c r="AFM607" s="42"/>
      <c r="AFN607" s="42"/>
      <c r="AFO607" s="42"/>
      <c r="AFP607" s="42"/>
      <c r="AFQ607" s="42"/>
      <c r="AFR607" s="42"/>
      <c r="AFS607" s="42"/>
      <c r="AFT607" s="42"/>
      <c r="AFU607" s="42"/>
      <c r="AFV607" s="42"/>
      <c r="AFW607" s="42"/>
      <c r="AFX607" s="42"/>
      <c r="AFY607" s="42"/>
      <c r="AFZ607" s="42"/>
      <c r="AGA607" s="42"/>
      <c r="AGB607" s="42"/>
      <c r="AGC607" s="42"/>
      <c r="AGD607" s="42"/>
      <c r="AGE607" s="42"/>
      <c r="AGF607" s="42"/>
      <c r="AGG607" s="42"/>
      <c r="AGH607" s="42"/>
      <c r="AGI607" s="42"/>
      <c r="AGJ607" s="42"/>
      <c r="AGK607" s="42"/>
      <c r="AGL607" s="42"/>
      <c r="AGM607" s="42"/>
      <c r="AGN607" s="42"/>
      <c r="AGO607" s="42"/>
      <c r="AGP607" s="42"/>
      <c r="AGQ607" s="42"/>
      <c r="AGR607" s="42"/>
      <c r="AGS607" s="42"/>
      <c r="AGT607" s="42"/>
      <c r="AGU607" s="42"/>
      <c r="AGV607" s="42"/>
      <c r="AGW607" s="42"/>
      <c r="AGX607" s="42"/>
      <c r="AGY607" s="42"/>
      <c r="AGZ607" s="42"/>
      <c r="AHA607" s="42"/>
      <c r="AHB607" s="42"/>
      <c r="AHC607" s="42"/>
      <c r="AHD607" s="42"/>
      <c r="AHE607" s="42"/>
      <c r="AHF607" s="42"/>
      <c r="AHG607" s="42"/>
      <c r="AHH607" s="42"/>
      <c r="AHI607" s="42"/>
      <c r="AHJ607" s="42"/>
      <c r="AHK607" s="42"/>
      <c r="AHL607" s="42"/>
      <c r="AHM607" s="42"/>
      <c r="AHN607" s="42"/>
      <c r="AHO607" s="42"/>
      <c r="AHP607" s="42"/>
      <c r="AHQ607" s="42"/>
      <c r="AHR607" s="42"/>
      <c r="AHS607" s="42"/>
      <c r="AHT607" s="42"/>
      <c r="AHU607" s="42"/>
      <c r="AHV607" s="42"/>
      <c r="AHW607" s="42"/>
      <c r="AHX607" s="42"/>
      <c r="AHY607" s="42"/>
      <c r="AHZ607" s="42"/>
      <c r="AIA607" s="42"/>
      <c r="AIB607" s="42"/>
      <c r="AIC607" s="42"/>
      <c r="AID607" s="42"/>
      <c r="AIE607" s="42"/>
      <c r="AIF607" s="42"/>
      <c r="AIG607" s="42"/>
      <c r="AIH607" s="42"/>
      <c r="AII607" s="42"/>
      <c r="AIJ607" s="42"/>
      <c r="AIK607" s="42"/>
      <c r="AIL607" s="42"/>
      <c r="AIM607" s="42"/>
      <c r="AIN607" s="42"/>
      <c r="AIO607" s="42"/>
      <c r="AIP607" s="42"/>
      <c r="AIQ607" s="42"/>
      <c r="AIR607" s="42"/>
      <c r="AIS607" s="42"/>
      <c r="AIT607" s="42"/>
      <c r="AIU607" s="42"/>
      <c r="AIV607" s="42"/>
      <c r="AIW607" s="42"/>
      <c r="AIX607" s="42"/>
      <c r="AIY607" s="42"/>
      <c r="AIZ607" s="42"/>
      <c r="AJA607" s="42"/>
      <c r="AJB607" s="42"/>
      <c r="AJC607" s="42"/>
      <c r="AJD607" s="42"/>
      <c r="AJE607" s="42"/>
      <c r="AJF607" s="42"/>
      <c r="AJG607" s="42"/>
      <c r="AJH607" s="42"/>
      <c r="AJI607" s="42"/>
      <c r="AJJ607" s="42"/>
      <c r="AJK607" s="42"/>
      <c r="AJL607" s="42"/>
      <c r="AJM607" s="42"/>
      <c r="AJN607" s="42"/>
      <c r="AJO607" s="42"/>
      <c r="AJP607" s="42"/>
      <c r="AJQ607" s="42"/>
      <c r="AJR607" s="42"/>
      <c r="AJS607" s="42"/>
      <c r="AJT607" s="42"/>
      <c r="AJU607" s="42"/>
      <c r="AJV607" s="42"/>
      <c r="AJW607" s="42"/>
      <c r="AJX607" s="42"/>
      <c r="AJY607" s="42"/>
      <c r="AJZ607" s="42"/>
      <c r="AKA607" s="42"/>
      <c r="AKB607" s="42"/>
      <c r="AKC607" s="42"/>
      <c r="AKD607" s="42"/>
      <c r="AKE607" s="42"/>
      <c r="AKF607" s="42"/>
      <c r="AKG607" s="42"/>
      <c r="AKH607" s="42"/>
      <c r="AKI607" s="42"/>
      <c r="AKJ607" s="42"/>
      <c r="AKK607" s="42"/>
      <c r="AKL607" s="42"/>
      <c r="AKM607" s="42"/>
      <c r="AKN607" s="42"/>
      <c r="AKO607" s="42"/>
      <c r="AKP607" s="42"/>
      <c r="AKQ607" s="42"/>
      <c r="AKR607" s="42"/>
      <c r="AKS607" s="42"/>
      <c r="AKT607" s="42"/>
      <c r="AKU607" s="42"/>
      <c r="AKV607" s="42"/>
      <c r="AKW607" s="42"/>
      <c r="AKX607" s="42"/>
      <c r="AKY607" s="42"/>
      <c r="AKZ607" s="42"/>
      <c r="ALA607" s="42"/>
      <c r="ALB607" s="42"/>
      <c r="ALC607" s="42"/>
      <c r="ALD607" s="42"/>
      <c r="ALE607" s="42"/>
      <c r="ALF607" s="42"/>
      <c r="ALG607" s="42"/>
      <c r="ALH607" s="42"/>
      <c r="ALI607" s="42"/>
      <c r="ALJ607" s="42"/>
      <c r="ALK607" s="42"/>
      <c r="ALL607" s="42"/>
      <c r="ALM607" s="42"/>
      <c r="ALN607" s="42"/>
      <c r="ALO607" s="42"/>
      <c r="ALP607" s="42"/>
      <c r="ALQ607" s="42"/>
      <c r="ALR607" s="42"/>
      <c r="ALS607" s="42"/>
      <c r="ALT607" s="42"/>
      <c r="ALU607" s="42"/>
      <c r="ALV607" s="42"/>
      <c r="ALW607" s="42"/>
      <c r="ALX607" s="42"/>
      <c r="ALY607" s="42"/>
      <c r="ALZ607" s="42"/>
      <c r="AMA607" s="42"/>
      <c r="AMB607" s="42"/>
      <c r="AMC607" s="42"/>
      <c r="AMD607" s="42"/>
      <c r="AME607" s="42"/>
      <c r="AMF607" s="42"/>
      <c r="AMG607" s="42"/>
      <c r="AMH607" s="42"/>
      <c r="AMI607" s="42"/>
      <c r="AMJ607" s="42"/>
      <c r="AMK607" s="42"/>
      <c r="AML607" s="42"/>
      <c r="AMM607" s="42"/>
      <c r="AMN607" s="42"/>
      <c r="AMO607" s="42"/>
      <c r="AMP607" s="42"/>
      <c r="AMQ607" s="42"/>
      <c r="AMR607" s="42"/>
      <c r="AMS607" s="42"/>
      <c r="AMT607" s="42"/>
      <c r="AMU607" s="42"/>
      <c r="AMV607" s="42"/>
      <c r="AMW607" s="42"/>
      <c r="AMX607" s="42"/>
      <c r="AMY607" s="42"/>
      <c r="AMZ607" s="42"/>
      <c r="ANA607" s="42"/>
      <c r="ANB607" s="42"/>
      <c r="ANC607" s="42"/>
      <c r="AND607" s="42"/>
      <c r="ANE607" s="42"/>
      <c r="ANF607" s="42"/>
      <c r="ANG607" s="42"/>
      <c r="ANH607" s="42"/>
      <c r="ANI607" s="42"/>
      <c r="ANJ607" s="42"/>
      <c r="ANK607" s="42"/>
      <c r="ANL607" s="42"/>
      <c r="ANM607" s="42"/>
      <c r="ANN607" s="42"/>
      <c r="ANO607" s="42"/>
      <c r="ANP607" s="42"/>
      <c r="ANQ607" s="42"/>
      <c r="ANR607" s="42"/>
      <c r="ANS607" s="42"/>
      <c r="ANT607" s="42"/>
      <c r="ANU607" s="42"/>
      <c r="ANV607" s="42"/>
      <c r="ANW607" s="42"/>
      <c r="ANX607" s="42"/>
      <c r="ANY607" s="42"/>
      <c r="ANZ607" s="42"/>
      <c r="AOA607" s="42"/>
      <c r="AOB607" s="42"/>
      <c r="AOC607" s="42"/>
      <c r="AOD607" s="42"/>
      <c r="AOE607" s="42"/>
      <c r="AOF607" s="42"/>
      <c r="AOG607" s="42"/>
      <c r="AOH607" s="42"/>
      <c r="AOI607" s="42"/>
      <c r="AOJ607" s="42"/>
      <c r="AOK607" s="42"/>
      <c r="AOL607" s="42"/>
      <c r="AOM607" s="42"/>
      <c r="AON607" s="42"/>
      <c r="AOO607" s="42"/>
      <c r="AOP607" s="42"/>
      <c r="AOQ607" s="42"/>
      <c r="AOR607" s="42"/>
      <c r="AOS607" s="42"/>
      <c r="AOT607" s="42"/>
      <c r="AOU607" s="42"/>
      <c r="AOV607" s="42"/>
      <c r="AOW607" s="42"/>
      <c r="AOX607" s="42"/>
      <c r="AOY607" s="42"/>
      <c r="AOZ607" s="42"/>
      <c r="APA607" s="42"/>
      <c r="APB607" s="42"/>
      <c r="APC607" s="42"/>
      <c r="APD607" s="42"/>
      <c r="APE607" s="42"/>
      <c r="APF607" s="42"/>
      <c r="APG607" s="42"/>
      <c r="APH607" s="42"/>
      <c r="API607" s="42"/>
      <c r="APJ607" s="42"/>
      <c r="APK607" s="42"/>
      <c r="APL607" s="42"/>
      <c r="APM607" s="42"/>
      <c r="APN607" s="42"/>
      <c r="APO607" s="42"/>
      <c r="APP607" s="42"/>
      <c r="APQ607" s="42"/>
      <c r="APR607" s="42"/>
      <c r="APS607" s="42"/>
      <c r="APT607" s="42"/>
      <c r="APU607" s="42"/>
      <c r="APV607" s="42"/>
      <c r="APW607" s="42"/>
      <c r="APX607" s="42"/>
      <c r="APY607" s="42"/>
      <c r="APZ607" s="42"/>
      <c r="AQA607" s="42"/>
      <c r="AQB607" s="42"/>
      <c r="AQC607" s="42"/>
      <c r="AQD607" s="42"/>
      <c r="AQE607" s="42"/>
      <c r="AQF607" s="42"/>
      <c r="AQG607" s="42"/>
      <c r="AQH607" s="42"/>
      <c r="AQI607" s="42"/>
      <c r="AQJ607" s="42"/>
      <c r="AQK607" s="42"/>
      <c r="AQL607" s="42"/>
      <c r="AQM607" s="42"/>
      <c r="AQN607" s="42"/>
      <c r="AQO607" s="42"/>
      <c r="AQP607" s="42"/>
      <c r="AQQ607" s="42"/>
      <c r="AQR607" s="42"/>
      <c r="AQS607" s="42"/>
      <c r="AQT607" s="42"/>
      <c r="AQU607" s="42"/>
      <c r="AQV607" s="42"/>
      <c r="AQW607" s="42"/>
      <c r="AQX607" s="42"/>
      <c r="AQY607" s="42"/>
      <c r="AQZ607" s="42"/>
      <c r="ARA607" s="42"/>
      <c r="ARB607" s="42"/>
      <c r="ARC607" s="42"/>
      <c r="ARD607" s="42"/>
      <c r="ARE607" s="42"/>
      <c r="ARF607" s="42"/>
      <c r="ARG607" s="42"/>
      <c r="ARH607" s="42"/>
      <c r="ARI607" s="42"/>
      <c r="ARJ607" s="42"/>
      <c r="ARK607" s="42"/>
      <c r="ARL607" s="42"/>
      <c r="ARM607" s="42"/>
      <c r="ARN607" s="42"/>
      <c r="ARO607" s="42"/>
      <c r="ARP607" s="42"/>
      <c r="ARQ607" s="42"/>
      <c r="ARR607" s="42"/>
      <c r="ARS607" s="42"/>
      <c r="ART607" s="42"/>
      <c r="ARU607" s="42"/>
      <c r="ARV607" s="42"/>
      <c r="ARW607" s="42"/>
      <c r="ARX607" s="42"/>
      <c r="ARY607" s="42"/>
      <c r="ARZ607" s="42"/>
      <c r="ASA607" s="42"/>
      <c r="ASB607" s="42"/>
      <c r="ASC607" s="42"/>
      <c r="ASD607" s="42"/>
      <c r="ASE607" s="42"/>
      <c r="ASF607" s="42"/>
      <c r="ASG607" s="42"/>
      <c r="ASH607" s="42"/>
      <c r="ASI607" s="42"/>
      <c r="ASJ607" s="42"/>
      <c r="ASK607" s="42"/>
      <c r="ASL607" s="42"/>
      <c r="ASM607" s="42"/>
      <c r="ASN607" s="42"/>
      <c r="ASO607" s="42"/>
      <c r="ASP607" s="42"/>
      <c r="ASQ607" s="42"/>
      <c r="ASR607" s="42"/>
      <c r="ASS607" s="42"/>
      <c r="AST607" s="42"/>
      <c r="ASU607" s="42"/>
      <c r="ASV607" s="42"/>
      <c r="ASW607" s="42"/>
      <c r="ASX607" s="42"/>
      <c r="ASY607" s="42"/>
      <c r="ASZ607" s="42"/>
      <c r="ATA607" s="42"/>
      <c r="ATB607" s="42"/>
      <c r="ATC607" s="42"/>
      <c r="ATD607" s="42"/>
      <c r="ATE607" s="42"/>
      <c r="ATF607" s="42"/>
      <c r="ATG607" s="42"/>
      <c r="ATH607" s="42"/>
      <c r="ATI607" s="42"/>
      <c r="ATJ607" s="42"/>
      <c r="ATK607" s="42"/>
      <c r="ATL607" s="42"/>
      <c r="ATM607" s="42"/>
      <c r="ATN607" s="42"/>
      <c r="ATO607" s="42"/>
      <c r="ATP607" s="42"/>
      <c r="ATQ607" s="42"/>
      <c r="ATR607" s="42"/>
      <c r="ATS607" s="42"/>
      <c r="ATT607" s="42"/>
      <c r="ATU607" s="42"/>
      <c r="ATV607" s="42"/>
      <c r="ATW607" s="42"/>
      <c r="ATX607" s="42"/>
      <c r="ATY607" s="42"/>
      <c r="ATZ607" s="42"/>
      <c r="AUA607" s="42"/>
      <c r="AUB607" s="42"/>
      <c r="AUC607" s="42"/>
      <c r="AUD607" s="42"/>
      <c r="AUE607" s="42"/>
      <c r="AUF607" s="42"/>
      <c r="AUG607" s="42"/>
      <c r="AUH607" s="42"/>
      <c r="AUI607" s="42"/>
      <c r="AUJ607" s="42"/>
      <c r="AUK607" s="42"/>
      <c r="AUL607" s="42"/>
      <c r="AUM607" s="42"/>
      <c r="AUN607" s="42"/>
      <c r="AUO607" s="42"/>
      <c r="AUP607" s="42"/>
      <c r="AUQ607" s="42"/>
      <c r="AUR607" s="42"/>
      <c r="AUS607" s="42"/>
      <c r="AUT607" s="42"/>
      <c r="AUU607" s="42"/>
      <c r="AUV607" s="42"/>
      <c r="AUW607" s="42"/>
      <c r="AUX607" s="42"/>
      <c r="AUY607" s="42"/>
      <c r="AUZ607" s="42"/>
      <c r="AVA607" s="42"/>
      <c r="AVB607" s="42"/>
      <c r="AVC607" s="42"/>
      <c r="AVD607" s="42"/>
      <c r="AVE607" s="42"/>
      <c r="AVF607" s="42"/>
      <c r="AVG607" s="42"/>
      <c r="AVH607" s="42"/>
      <c r="AVI607" s="42"/>
      <c r="AVJ607" s="42"/>
      <c r="AVK607" s="42"/>
      <c r="AVL607" s="42"/>
      <c r="AVM607" s="42"/>
      <c r="AVN607" s="42"/>
      <c r="AVO607" s="42"/>
      <c r="AVP607" s="42"/>
      <c r="AVQ607" s="42"/>
      <c r="AVR607" s="42"/>
      <c r="AVS607" s="42"/>
      <c r="AVT607" s="42"/>
      <c r="AVU607" s="42"/>
      <c r="AVV607" s="42"/>
      <c r="AVW607" s="42"/>
      <c r="AVX607" s="42"/>
      <c r="AVY607" s="42"/>
      <c r="AVZ607" s="42"/>
      <c r="AWA607" s="42"/>
      <c r="AWB607" s="42"/>
      <c r="AWC607" s="42"/>
      <c r="AWD607" s="42"/>
      <c r="AWE607" s="42"/>
      <c r="AWF607" s="42"/>
      <c r="AWG607" s="42"/>
      <c r="AWH607" s="42"/>
      <c r="AWI607" s="42"/>
      <c r="AWJ607" s="42"/>
      <c r="AWK607" s="42"/>
      <c r="AWL607" s="42"/>
      <c r="AWM607" s="42"/>
      <c r="AWN607" s="42"/>
      <c r="AWO607" s="42"/>
      <c r="AWP607" s="42"/>
      <c r="AWQ607" s="42"/>
      <c r="AWR607" s="42"/>
      <c r="AWS607" s="42"/>
      <c r="AWT607" s="42"/>
      <c r="AWU607" s="42"/>
      <c r="AWV607" s="42"/>
      <c r="AWW607" s="42"/>
      <c r="AWX607" s="42"/>
      <c r="AWY607" s="42"/>
      <c r="AWZ607" s="42"/>
      <c r="AXA607" s="42"/>
      <c r="AXB607" s="42"/>
      <c r="AXC607" s="42"/>
      <c r="AXD607" s="42"/>
      <c r="AXE607" s="42"/>
      <c r="AXF607" s="42"/>
      <c r="AXG607" s="42"/>
      <c r="AXH607" s="42"/>
      <c r="AXI607" s="42"/>
      <c r="AXJ607" s="42"/>
      <c r="AXK607" s="42"/>
      <c r="AXL607" s="42"/>
      <c r="AXM607" s="42"/>
      <c r="AXN607" s="42"/>
      <c r="AXO607" s="42"/>
      <c r="AXP607" s="42"/>
      <c r="AXQ607" s="42"/>
      <c r="AXR607" s="42"/>
      <c r="AXS607" s="42"/>
      <c r="AXT607" s="42"/>
      <c r="AXU607" s="42"/>
      <c r="AXV607" s="42"/>
      <c r="AXW607" s="42"/>
      <c r="AXX607" s="42"/>
      <c r="AXY607" s="42"/>
      <c r="AXZ607" s="42"/>
      <c r="AYA607" s="42"/>
      <c r="AYB607" s="42"/>
      <c r="AYC607" s="42"/>
      <c r="AYD607" s="42"/>
      <c r="AYE607" s="42"/>
      <c r="AYF607" s="42"/>
      <c r="AYG607" s="42"/>
      <c r="AYH607" s="42"/>
      <c r="AYI607" s="42"/>
      <c r="AYJ607" s="42"/>
      <c r="AYK607" s="42"/>
      <c r="AYL607" s="42"/>
      <c r="AYM607" s="42"/>
      <c r="AYN607" s="42"/>
      <c r="AYO607" s="42"/>
      <c r="AYP607" s="42"/>
      <c r="AYQ607" s="42"/>
      <c r="AYR607" s="42"/>
      <c r="AYS607" s="42"/>
      <c r="AYT607" s="42"/>
      <c r="AYU607" s="42"/>
      <c r="AYV607" s="42"/>
      <c r="AYW607" s="42"/>
      <c r="AYX607" s="42"/>
      <c r="AYY607" s="42"/>
      <c r="AYZ607" s="42"/>
      <c r="AZA607" s="42"/>
      <c r="AZB607" s="42"/>
      <c r="AZC607" s="42"/>
      <c r="AZD607" s="42"/>
      <c r="AZE607" s="42"/>
      <c r="AZF607" s="42"/>
      <c r="AZG607" s="42"/>
      <c r="AZH607" s="42"/>
      <c r="AZI607" s="42"/>
      <c r="AZJ607" s="42"/>
      <c r="AZK607" s="42"/>
      <c r="AZL607" s="42"/>
      <c r="AZM607" s="42"/>
      <c r="AZN607" s="42"/>
      <c r="AZO607" s="42"/>
      <c r="AZP607" s="42"/>
      <c r="AZQ607" s="42"/>
      <c r="AZR607" s="42"/>
      <c r="AZS607" s="42"/>
      <c r="AZT607" s="42"/>
      <c r="AZU607" s="42"/>
      <c r="AZV607" s="42"/>
      <c r="AZW607" s="42"/>
      <c r="AZX607" s="42"/>
      <c r="AZY607" s="42"/>
      <c r="AZZ607" s="42"/>
      <c r="BAA607" s="42"/>
      <c r="BAB607" s="42"/>
      <c r="BAC607" s="42"/>
      <c r="BAD607" s="42"/>
      <c r="BAE607" s="42"/>
      <c r="BAF607" s="42"/>
      <c r="BAG607" s="42"/>
      <c r="BAH607" s="42"/>
      <c r="BAI607" s="42"/>
      <c r="BAJ607" s="42"/>
      <c r="BAK607" s="42"/>
      <c r="BAL607" s="42"/>
    </row>
    <row r="608" spans="1:1390" s="223" customFormat="1" x14ac:dyDescent="0.2">
      <c r="A608" s="139">
        <f t="shared" si="60"/>
        <v>563</v>
      </c>
      <c r="B608" s="42" t="s">
        <v>300</v>
      </c>
      <c r="C608" s="139">
        <v>932</v>
      </c>
      <c r="D608" s="139" t="s">
        <v>159</v>
      </c>
      <c r="E608" s="121">
        <v>0</v>
      </c>
      <c r="F608" s="121">
        <v>0</v>
      </c>
      <c r="G608" s="121">
        <v>0</v>
      </c>
      <c r="H608" s="121">
        <v>0</v>
      </c>
      <c r="I608" s="121">
        <v>0</v>
      </c>
      <c r="J608" s="121">
        <v>0</v>
      </c>
      <c r="K608" s="121">
        <v>0</v>
      </c>
      <c r="L608" s="121">
        <v>0</v>
      </c>
      <c r="M608" s="121">
        <v>506.67</v>
      </c>
      <c r="N608" s="121">
        <v>0</v>
      </c>
      <c r="O608" s="121">
        <v>0</v>
      </c>
      <c r="P608" s="121">
        <v>0</v>
      </c>
      <c r="Q608" s="45">
        <f t="shared" si="59"/>
        <v>506.67</v>
      </c>
      <c r="R608" s="45"/>
      <c r="T608" s="254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  <c r="FO608" s="42"/>
      <c r="FP608" s="42"/>
      <c r="FQ608" s="42"/>
      <c r="FR608" s="42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  <c r="GJ608" s="42"/>
      <c r="GK608" s="42"/>
      <c r="GL608" s="42"/>
      <c r="GM608" s="42"/>
      <c r="GN608" s="42"/>
      <c r="GO608" s="42"/>
      <c r="GP608" s="42"/>
      <c r="GQ608" s="42"/>
      <c r="GR608" s="42"/>
      <c r="GS608" s="42"/>
      <c r="GT608" s="42"/>
      <c r="GU608" s="42"/>
      <c r="GV608" s="42"/>
      <c r="GW608" s="42"/>
      <c r="GX608" s="42"/>
      <c r="GY608" s="42"/>
      <c r="GZ608" s="42"/>
      <c r="HA608" s="42"/>
      <c r="HB608" s="42"/>
      <c r="HC608" s="42"/>
      <c r="HD608" s="42"/>
      <c r="HE608" s="42"/>
      <c r="HF608" s="42"/>
      <c r="HG608" s="42"/>
      <c r="HH608" s="42"/>
      <c r="HI608" s="42"/>
      <c r="HJ608" s="42"/>
      <c r="HK608" s="42"/>
      <c r="HL608" s="42"/>
      <c r="HM608" s="42"/>
      <c r="HN608" s="42"/>
      <c r="HO608" s="42"/>
      <c r="HP608" s="42"/>
      <c r="HQ608" s="42"/>
      <c r="HR608" s="42"/>
      <c r="HS608" s="42"/>
      <c r="HT608" s="42"/>
      <c r="HU608" s="42"/>
      <c r="HV608" s="42"/>
      <c r="HW608" s="42"/>
      <c r="HX608" s="42"/>
      <c r="HY608" s="42"/>
      <c r="HZ608" s="42"/>
      <c r="IA608" s="42"/>
      <c r="IB608" s="42"/>
      <c r="IC608" s="42"/>
      <c r="ID608" s="42"/>
      <c r="IE608" s="42"/>
      <c r="IF608" s="42"/>
      <c r="IG608" s="42"/>
      <c r="IH608" s="42"/>
      <c r="II608" s="42"/>
      <c r="IJ608" s="42"/>
      <c r="IK608" s="42"/>
      <c r="IL608" s="42"/>
      <c r="IM608" s="42"/>
      <c r="IN608" s="42"/>
      <c r="IO608" s="42"/>
      <c r="IP608" s="42"/>
      <c r="IQ608" s="42"/>
      <c r="IR608" s="42"/>
      <c r="IS608" s="42"/>
      <c r="IT608" s="42"/>
      <c r="IU608" s="42"/>
      <c r="IV608" s="42"/>
      <c r="IW608" s="42"/>
      <c r="IX608" s="42"/>
      <c r="IY608" s="42"/>
      <c r="IZ608" s="42"/>
      <c r="JA608" s="42"/>
      <c r="JB608" s="42"/>
      <c r="JC608" s="42"/>
      <c r="JD608" s="42"/>
      <c r="JE608" s="42"/>
      <c r="JF608" s="42"/>
      <c r="JG608" s="42"/>
      <c r="JH608" s="42"/>
      <c r="JI608" s="42"/>
      <c r="JJ608" s="42"/>
      <c r="JK608" s="42"/>
      <c r="JL608" s="42"/>
      <c r="JM608" s="42"/>
      <c r="JN608" s="42"/>
      <c r="JO608" s="42"/>
      <c r="JP608" s="42"/>
      <c r="JQ608" s="42"/>
      <c r="JR608" s="42"/>
      <c r="JS608" s="42"/>
      <c r="JT608" s="42"/>
      <c r="JU608" s="42"/>
      <c r="JV608" s="42"/>
      <c r="JW608" s="42"/>
      <c r="JX608" s="42"/>
      <c r="JY608" s="42"/>
      <c r="JZ608" s="42"/>
      <c r="KA608" s="42"/>
      <c r="KB608" s="42"/>
      <c r="KC608" s="42"/>
      <c r="KD608" s="42"/>
      <c r="KE608" s="42"/>
      <c r="KF608" s="42"/>
      <c r="KG608" s="42"/>
      <c r="KH608" s="42"/>
      <c r="KI608" s="42"/>
      <c r="KJ608" s="42"/>
      <c r="KK608" s="42"/>
      <c r="KL608" s="42"/>
      <c r="KM608" s="42"/>
      <c r="KN608" s="42"/>
      <c r="KO608" s="42"/>
      <c r="KP608" s="42"/>
      <c r="KQ608" s="42"/>
      <c r="KR608" s="42"/>
      <c r="KS608" s="42"/>
      <c r="KT608" s="42"/>
      <c r="KU608" s="42"/>
      <c r="KV608" s="42"/>
      <c r="KW608" s="42"/>
      <c r="KX608" s="42"/>
      <c r="KY608" s="42"/>
      <c r="KZ608" s="42"/>
      <c r="LA608" s="42"/>
      <c r="LB608" s="42"/>
      <c r="LC608" s="42"/>
      <c r="LD608" s="42"/>
      <c r="LE608" s="42"/>
      <c r="LF608" s="42"/>
      <c r="LG608" s="42"/>
      <c r="LH608" s="42"/>
      <c r="LI608" s="42"/>
      <c r="LJ608" s="42"/>
      <c r="LK608" s="42"/>
      <c r="LL608" s="42"/>
      <c r="LM608" s="42"/>
      <c r="LN608" s="42"/>
      <c r="LO608" s="42"/>
      <c r="LP608" s="42"/>
      <c r="LQ608" s="42"/>
      <c r="LR608" s="42"/>
      <c r="LS608" s="42"/>
      <c r="LT608" s="42"/>
      <c r="LU608" s="42"/>
      <c r="LV608" s="42"/>
      <c r="LW608" s="42"/>
      <c r="LX608" s="42"/>
      <c r="LY608" s="42"/>
      <c r="LZ608" s="42"/>
      <c r="MA608" s="42"/>
      <c r="MB608" s="42"/>
      <c r="MC608" s="42"/>
      <c r="MD608" s="42"/>
      <c r="ME608" s="42"/>
      <c r="MF608" s="42"/>
      <c r="MG608" s="42"/>
      <c r="MH608" s="42"/>
      <c r="MI608" s="42"/>
      <c r="MJ608" s="42"/>
      <c r="MK608" s="42"/>
      <c r="ML608" s="42"/>
      <c r="MM608" s="42"/>
      <c r="MN608" s="42"/>
      <c r="MO608" s="42"/>
      <c r="MP608" s="42"/>
      <c r="MQ608" s="42"/>
      <c r="MR608" s="42"/>
      <c r="MS608" s="42"/>
      <c r="MT608" s="42"/>
      <c r="MU608" s="42"/>
      <c r="MV608" s="42"/>
      <c r="MW608" s="42"/>
      <c r="MX608" s="42"/>
      <c r="MY608" s="42"/>
      <c r="MZ608" s="42"/>
      <c r="NA608" s="42"/>
      <c r="NB608" s="42"/>
      <c r="NC608" s="42"/>
      <c r="ND608" s="42"/>
      <c r="NE608" s="42"/>
      <c r="NF608" s="42"/>
      <c r="NG608" s="42"/>
      <c r="NH608" s="42"/>
      <c r="NI608" s="42"/>
      <c r="NJ608" s="42"/>
      <c r="NK608" s="42"/>
      <c r="NL608" s="42"/>
      <c r="NM608" s="42"/>
      <c r="NN608" s="42"/>
      <c r="NO608" s="42"/>
      <c r="NP608" s="42"/>
      <c r="NQ608" s="42"/>
      <c r="NR608" s="42"/>
      <c r="NS608" s="42"/>
      <c r="NT608" s="42"/>
      <c r="NU608" s="42"/>
      <c r="NV608" s="42"/>
      <c r="NW608" s="42"/>
      <c r="NX608" s="42"/>
      <c r="NY608" s="42"/>
      <c r="NZ608" s="42"/>
      <c r="OA608" s="42"/>
      <c r="OB608" s="42"/>
      <c r="OC608" s="42"/>
      <c r="OD608" s="42"/>
      <c r="OE608" s="42"/>
      <c r="OF608" s="42"/>
      <c r="OG608" s="42"/>
      <c r="OH608" s="42"/>
      <c r="OI608" s="42"/>
      <c r="OJ608" s="42"/>
      <c r="OK608" s="42"/>
      <c r="OL608" s="42"/>
      <c r="OM608" s="42"/>
      <c r="ON608" s="42"/>
      <c r="OO608" s="42"/>
      <c r="OP608" s="42"/>
      <c r="OQ608" s="42"/>
      <c r="OR608" s="42"/>
      <c r="OS608" s="42"/>
      <c r="OT608" s="42"/>
      <c r="OU608" s="42"/>
      <c r="OV608" s="42"/>
      <c r="OW608" s="42"/>
      <c r="OX608" s="42"/>
      <c r="OY608" s="42"/>
      <c r="OZ608" s="42"/>
      <c r="PA608" s="42"/>
      <c r="PB608" s="42"/>
      <c r="PC608" s="42"/>
      <c r="PD608" s="42"/>
      <c r="PE608" s="42"/>
      <c r="PF608" s="42"/>
      <c r="PG608" s="42"/>
      <c r="PH608" s="42"/>
      <c r="PI608" s="42"/>
      <c r="PJ608" s="42"/>
      <c r="PK608" s="42"/>
      <c r="PL608" s="42"/>
      <c r="PM608" s="42"/>
      <c r="PN608" s="42"/>
      <c r="PO608" s="42"/>
      <c r="PP608" s="42"/>
      <c r="PQ608" s="42"/>
      <c r="PR608" s="42"/>
      <c r="PS608" s="42"/>
      <c r="PT608" s="42"/>
      <c r="PU608" s="42"/>
      <c r="PV608" s="42"/>
      <c r="PW608" s="42"/>
      <c r="PX608" s="42"/>
      <c r="PY608" s="42"/>
      <c r="PZ608" s="42"/>
      <c r="QA608" s="42"/>
      <c r="QB608" s="42"/>
      <c r="QC608" s="42"/>
      <c r="QD608" s="42"/>
      <c r="QE608" s="42"/>
      <c r="QF608" s="42"/>
      <c r="QG608" s="42"/>
      <c r="QH608" s="42"/>
      <c r="QI608" s="42"/>
      <c r="QJ608" s="42"/>
      <c r="QK608" s="42"/>
      <c r="QL608" s="42"/>
      <c r="QM608" s="42"/>
      <c r="QN608" s="42"/>
      <c r="QO608" s="42"/>
      <c r="QP608" s="42"/>
      <c r="QQ608" s="42"/>
      <c r="QR608" s="42"/>
      <c r="QS608" s="42"/>
      <c r="QT608" s="42"/>
      <c r="QU608" s="42"/>
      <c r="QV608" s="42"/>
      <c r="QW608" s="42"/>
      <c r="QX608" s="42"/>
      <c r="QY608" s="42"/>
      <c r="QZ608" s="42"/>
      <c r="RA608" s="42"/>
      <c r="RB608" s="42"/>
      <c r="RC608" s="42"/>
      <c r="RD608" s="42"/>
      <c r="RE608" s="42"/>
      <c r="RF608" s="42"/>
      <c r="RG608" s="42"/>
      <c r="RH608" s="42"/>
      <c r="RI608" s="42"/>
      <c r="RJ608" s="42"/>
      <c r="RK608" s="42"/>
      <c r="RL608" s="42"/>
      <c r="RM608" s="42"/>
      <c r="RN608" s="42"/>
      <c r="RO608" s="42"/>
      <c r="RP608" s="42"/>
      <c r="RQ608" s="42"/>
      <c r="RR608" s="42"/>
      <c r="RS608" s="42"/>
      <c r="RT608" s="42"/>
      <c r="RU608" s="42"/>
      <c r="RV608" s="42"/>
      <c r="RW608" s="42"/>
      <c r="RX608" s="42"/>
      <c r="RY608" s="42"/>
      <c r="RZ608" s="42"/>
      <c r="SA608" s="42"/>
      <c r="SB608" s="42"/>
      <c r="SC608" s="42"/>
      <c r="SD608" s="42"/>
      <c r="SE608" s="42"/>
      <c r="SF608" s="42"/>
      <c r="SG608" s="42"/>
      <c r="SH608" s="42"/>
      <c r="SI608" s="42"/>
      <c r="SJ608" s="42"/>
      <c r="SK608" s="42"/>
      <c r="SL608" s="42"/>
      <c r="SM608" s="42"/>
      <c r="SN608" s="42"/>
      <c r="SO608" s="42"/>
      <c r="SP608" s="42"/>
      <c r="SQ608" s="42"/>
      <c r="SR608" s="42"/>
      <c r="SS608" s="42"/>
      <c r="ST608" s="42"/>
      <c r="SU608" s="42"/>
      <c r="SV608" s="42"/>
      <c r="SW608" s="42"/>
      <c r="SX608" s="42"/>
      <c r="SY608" s="42"/>
      <c r="SZ608" s="42"/>
      <c r="TA608" s="42"/>
      <c r="TB608" s="42"/>
      <c r="TC608" s="42"/>
      <c r="TD608" s="42"/>
      <c r="TE608" s="42"/>
      <c r="TF608" s="42"/>
      <c r="TG608" s="42"/>
      <c r="TH608" s="42"/>
      <c r="TI608" s="42"/>
      <c r="TJ608" s="42"/>
      <c r="TK608" s="42"/>
      <c r="TL608" s="42"/>
      <c r="TM608" s="42"/>
      <c r="TN608" s="42"/>
      <c r="TO608" s="42"/>
      <c r="TP608" s="42"/>
      <c r="TQ608" s="42"/>
      <c r="TR608" s="42"/>
      <c r="TS608" s="42"/>
      <c r="TT608" s="42"/>
      <c r="TU608" s="42"/>
      <c r="TV608" s="42"/>
      <c r="TW608" s="42"/>
      <c r="TX608" s="42"/>
      <c r="TY608" s="42"/>
      <c r="TZ608" s="42"/>
      <c r="UA608" s="42"/>
      <c r="UB608" s="42"/>
      <c r="UC608" s="42"/>
      <c r="UD608" s="42"/>
      <c r="UE608" s="42"/>
      <c r="UF608" s="42"/>
      <c r="UG608" s="42"/>
      <c r="UH608" s="42"/>
      <c r="UI608" s="42"/>
      <c r="UJ608" s="42"/>
      <c r="UK608" s="42"/>
      <c r="UL608" s="42"/>
      <c r="UM608" s="42"/>
      <c r="UN608" s="42"/>
      <c r="UO608" s="42"/>
      <c r="UP608" s="42"/>
      <c r="UQ608" s="42"/>
      <c r="UR608" s="42"/>
      <c r="US608" s="42"/>
      <c r="UT608" s="42"/>
      <c r="UU608" s="42"/>
      <c r="UV608" s="42"/>
      <c r="UW608" s="42"/>
      <c r="UX608" s="42"/>
      <c r="UY608" s="42"/>
      <c r="UZ608" s="42"/>
      <c r="VA608" s="42"/>
      <c r="VB608" s="42"/>
      <c r="VC608" s="42"/>
      <c r="VD608" s="42"/>
      <c r="VE608" s="42"/>
      <c r="VF608" s="42"/>
      <c r="VG608" s="42"/>
      <c r="VH608" s="42"/>
      <c r="VI608" s="42"/>
      <c r="VJ608" s="42"/>
      <c r="VK608" s="42"/>
      <c r="VL608" s="42"/>
      <c r="VM608" s="42"/>
      <c r="VN608" s="42"/>
      <c r="VO608" s="42"/>
      <c r="VP608" s="42"/>
      <c r="VQ608" s="42"/>
      <c r="VR608" s="42"/>
      <c r="VS608" s="42"/>
      <c r="VT608" s="42"/>
      <c r="VU608" s="42"/>
      <c r="VV608" s="42"/>
      <c r="VW608" s="42"/>
      <c r="VX608" s="42"/>
      <c r="VY608" s="42"/>
      <c r="VZ608" s="42"/>
      <c r="WA608" s="42"/>
      <c r="WB608" s="42"/>
      <c r="WC608" s="42"/>
      <c r="WD608" s="42"/>
      <c r="WE608" s="42"/>
      <c r="WF608" s="42"/>
      <c r="WG608" s="42"/>
      <c r="WH608" s="42"/>
      <c r="WI608" s="42"/>
      <c r="WJ608" s="42"/>
      <c r="WK608" s="42"/>
      <c r="WL608" s="42"/>
      <c r="WM608" s="42"/>
      <c r="WN608" s="42"/>
      <c r="WO608" s="42"/>
      <c r="WP608" s="42"/>
      <c r="WQ608" s="42"/>
      <c r="WR608" s="42"/>
      <c r="WS608" s="42"/>
      <c r="WT608" s="42"/>
      <c r="WU608" s="42"/>
      <c r="WV608" s="42"/>
      <c r="WW608" s="42"/>
      <c r="WX608" s="42"/>
      <c r="WY608" s="42"/>
      <c r="WZ608" s="42"/>
      <c r="XA608" s="42"/>
      <c r="XB608" s="42"/>
      <c r="XC608" s="42"/>
      <c r="XD608" s="42"/>
      <c r="XE608" s="42"/>
      <c r="XF608" s="42"/>
      <c r="XG608" s="42"/>
      <c r="XH608" s="42"/>
      <c r="XI608" s="42"/>
      <c r="XJ608" s="42"/>
      <c r="XK608" s="42"/>
      <c r="XL608" s="42"/>
      <c r="XM608" s="42"/>
      <c r="XN608" s="42"/>
      <c r="XO608" s="42"/>
      <c r="XP608" s="42"/>
      <c r="XQ608" s="42"/>
      <c r="XR608" s="42"/>
      <c r="XS608" s="42"/>
      <c r="XT608" s="42"/>
      <c r="XU608" s="42"/>
      <c r="XV608" s="42"/>
      <c r="XW608" s="42"/>
      <c r="XX608" s="42"/>
      <c r="XY608" s="42"/>
      <c r="XZ608" s="42"/>
      <c r="YA608" s="42"/>
      <c r="YB608" s="42"/>
      <c r="YC608" s="42"/>
      <c r="YD608" s="42"/>
      <c r="YE608" s="42"/>
      <c r="YF608" s="42"/>
      <c r="YG608" s="42"/>
      <c r="YH608" s="42"/>
      <c r="YI608" s="42"/>
      <c r="YJ608" s="42"/>
      <c r="YK608" s="42"/>
      <c r="YL608" s="42"/>
      <c r="YM608" s="42"/>
      <c r="YN608" s="42"/>
      <c r="YO608" s="42"/>
      <c r="YP608" s="42"/>
      <c r="YQ608" s="42"/>
      <c r="YR608" s="42"/>
      <c r="YS608" s="42"/>
      <c r="YT608" s="42"/>
      <c r="YU608" s="42"/>
      <c r="YV608" s="42"/>
      <c r="YW608" s="42"/>
      <c r="YX608" s="42"/>
      <c r="YY608" s="42"/>
      <c r="YZ608" s="42"/>
      <c r="ZA608" s="42"/>
      <c r="ZB608" s="42"/>
      <c r="ZC608" s="42"/>
      <c r="ZD608" s="42"/>
      <c r="ZE608" s="42"/>
      <c r="ZF608" s="42"/>
      <c r="ZG608" s="42"/>
      <c r="ZH608" s="42"/>
      <c r="ZI608" s="42"/>
      <c r="ZJ608" s="42"/>
      <c r="ZK608" s="42"/>
      <c r="ZL608" s="42"/>
      <c r="ZM608" s="42"/>
      <c r="ZN608" s="42"/>
      <c r="ZO608" s="42"/>
      <c r="ZP608" s="42"/>
      <c r="ZQ608" s="42"/>
      <c r="ZR608" s="42"/>
      <c r="ZS608" s="42"/>
      <c r="ZT608" s="42"/>
      <c r="ZU608" s="42"/>
      <c r="ZV608" s="42"/>
      <c r="ZW608" s="42"/>
      <c r="ZX608" s="42"/>
      <c r="ZY608" s="42"/>
      <c r="ZZ608" s="42"/>
      <c r="AAA608" s="42"/>
      <c r="AAB608" s="42"/>
      <c r="AAC608" s="42"/>
      <c r="AAD608" s="42"/>
      <c r="AAE608" s="42"/>
      <c r="AAF608" s="42"/>
      <c r="AAG608" s="42"/>
      <c r="AAH608" s="42"/>
      <c r="AAI608" s="42"/>
      <c r="AAJ608" s="42"/>
      <c r="AAK608" s="42"/>
      <c r="AAL608" s="42"/>
      <c r="AAM608" s="42"/>
      <c r="AAN608" s="42"/>
      <c r="AAO608" s="42"/>
      <c r="AAP608" s="42"/>
      <c r="AAQ608" s="42"/>
      <c r="AAR608" s="42"/>
      <c r="AAS608" s="42"/>
      <c r="AAT608" s="42"/>
      <c r="AAU608" s="42"/>
      <c r="AAV608" s="42"/>
      <c r="AAW608" s="42"/>
      <c r="AAX608" s="42"/>
      <c r="AAY608" s="42"/>
      <c r="AAZ608" s="42"/>
      <c r="ABA608" s="42"/>
      <c r="ABB608" s="42"/>
      <c r="ABC608" s="42"/>
      <c r="ABD608" s="42"/>
      <c r="ABE608" s="42"/>
      <c r="ABF608" s="42"/>
      <c r="ABG608" s="42"/>
      <c r="ABH608" s="42"/>
      <c r="ABI608" s="42"/>
      <c r="ABJ608" s="42"/>
      <c r="ABK608" s="42"/>
      <c r="ABL608" s="42"/>
      <c r="ABM608" s="42"/>
      <c r="ABN608" s="42"/>
      <c r="ABO608" s="42"/>
      <c r="ABP608" s="42"/>
      <c r="ABQ608" s="42"/>
      <c r="ABR608" s="42"/>
      <c r="ABS608" s="42"/>
      <c r="ABT608" s="42"/>
      <c r="ABU608" s="42"/>
      <c r="ABV608" s="42"/>
      <c r="ABW608" s="42"/>
      <c r="ABX608" s="42"/>
      <c r="ABY608" s="42"/>
      <c r="ABZ608" s="42"/>
      <c r="ACA608" s="42"/>
      <c r="ACB608" s="42"/>
      <c r="ACC608" s="42"/>
      <c r="ACD608" s="42"/>
      <c r="ACE608" s="42"/>
      <c r="ACF608" s="42"/>
      <c r="ACG608" s="42"/>
      <c r="ACH608" s="42"/>
      <c r="ACI608" s="42"/>
      <c r="ACJ608" s="42"/>
      <c r="ACK608" s="42"/>
      <c r="ACL608" s="42"/>
      <c r="ACM608" s="42"/>
      <c r="ACN608" s="42"/>
      <c r="ACO608" s="42"/>
      <c r="ACP608" s="42"/>
      <c r="ACQ608" s="42"/>
      <c r="ACR608" s="42"/>
      <c r="ACS608" s="42"/>
      <c r="ACT608" s="42"/>
      <c r="ACU608" s="42"/>
      <c r="ACV608" s="42"/>
      <c r="ACW608" s="42"/>
      <c r="ACX608" s="42"/>
      <c r="ACY608" s="42"/>
      <c r="ACZ608" s="42"/>
      <c r="ADA608" s="42"/>
      <c r="ADB608" s="42"/>
      <c r="ADC608" s="42"/>
      <c r="ADD608" s="42"/>
      <c r="ADE608" s="42"/>
      <c r="ADF608" s="42"/>
      <c r="ADG608" s="42"/>
      <c r="ADH608" s="42"/>
      <c r="ADI608" s="42"/>
      <c r="ADJ608" s="42"/>
      <c r="ADK608" s="42"/>
      <c r="ADL608" s="42"/>
      <c r="ADM608" s="42"/>
      <c r="ADN608" s="42"/>
      <c r="ADO608" s="42"/>
      <c r="ADP608" s="42"/>
      <c r="ADQ608" s="42"/>
      <c r="ADR608" s="42"/>
      <c r="ADS608" s="42"/>
      <c r="ADT608" s="42"/>
      <c r="ADU608" s="42"/>
      <c r="ADV608" s="42"/>
      <c r="ADW608" s="42"/>
      <c r="ADX608" s="42"/>
      <c r="ADY608" s="42"/>
      <c r="ADZ608" s="42"/>
      <c r="AEA608" s="42"/>
      <c r="AEB608" s="42"/>
      <c r="AEC608" s="42"/>
      <c r="AED608" s="42"/>
      <c r="AEE608" s="42"/>
      <c r="AEF608" s="42"/>
      <c r="AEG608" s="42"/>
      <c r="AEH608" s="42"/>
      <c r="AEI608" s="42"/>
      <c r="AEJ608" s="42"/>
      <c r="AEK608" s="42"/>
      <c r="AEL608" s="42"/>
      <c r="AEM608" s="42"/>
      <c r="AEN608" s="42"/>
      <c r="AEO608" s="42"/>
      <c r="AEP608" s="42"/>
      <c r="AEQ608" s="42"/>
      <c r="AER608" s="42"/>
      <c r="AES608" s="42"/>
      <c r="AET608" s="42"/>
      <c r="AEU608" s="42"/>
      <c r="AEV608" s="42"/>
      <c r="AEW608" s="42"/>
      <c r="AEX608" s="42"/>
      <c r="AEY608" s="42"/>
      <c r="AEZ608" s="42"/>
      <c r="AFA608" s="42"/>
      <c r="AFB608" s="42"/>
      <c r="AFC608" s="42"/>
      <c r="AFD608" s="42"/>
      <c r="AFE608" s="42"/>
      <c r="AFF608" s="42"/>
      <c r="AFG608" s="42"/>
      <c r="AFH608" s="42"/>
      <c r="AFI608" s="42"/>
      <c r="AFJ608" s="42"/>
      <c r="AFK608" s="42"/>
      <c r="AFL608" s="42"/>
      <c r="AFM608" s="42"/>
      <c r="AFN608" s="42"/>
      <c r="AFO608" s="42"/>
      <c r="AFP608" s="42"/>
      <c r="AFQ608" s="42"/>
      <c r="AFR608" s="42"/>
      <c r="AFS608" s="42"/>
      <c r="AFT608" s="42"/>
      <c r="AFU608" s="42"/>
      <c r="AFV608" s="42"/>
      <c r="AFW608" s="42"/>
      <c r="AFX608" s="42"/>
      <c r="AFY608" s="42"/>
      <c r="AFZ608" s="42"/>
      <c r="AGA608" s="42"/>
      <c r="AGB608" s="42"/>
      <c r="AGC608" s="42"/>
      <c r="AGD608" s="42"/>
      <c r="AGE608" s="42"/>
      <c r="AGF608" s="42"/>
      <c r="AGG608" s="42"/>
      <c r="AGH608" s="42"/>
      <c r="AGI608" s="42"/>
      <c r="AGJ608" s="42"/>
      <c r="AGK608" s="42"/>
      <c r="AGL608" s="42"/>
      <c r="AGM608" s="42"/>
      <c r="AGN608" s="42"/>
      <c r="AGO608" s="42"/>
      <c r="AGP608" s="42"/>
      <c r="AGQ608" s="42"/>
      <c r="AGR608" s="42"/>
      <c r="AGS608" s="42"/>
      <c r="AGT608" s="42"/>
      <c r="AGU608" s="42"/>
      <c r="AGV608" s="42"/>
      <c r="AGW608" s="42"/>
      <c r="AGX608" s="42"/>
      <c r="AGY608" s="42"/>
      <c r="AGZ608" s="42"/>
      <c r="AHA608" s="42"/>
      <c r="AHB608" s="42"/>
      <c r="AHC608" s="42"/>
      <c r="AHD608" s="42"/>
      <c r="AHE608" s="42"/>
      <c r="AHF608" s="42"/>
      <c r="AHG608" s="42"/>
      <c r="AHH608" s="42"/>
      <c r="AHI608" s="42"/>
      <c r="AHJ608" s="42"/>
      <c r="AHK608" s="42"/>
      <c r="AHL608" s="42"/>
      <c r="AHM608" s="42"/>
      <c r="AHN608" s="42"/>
      <c r="AHO608" s="42"/>
      <c r="AHP608" s="42"/>
      <c r="AHQ608" s="42"/>
      <c r="AHR608" s="42"/>
      <c r="AHS608" s="42"/>
      <c r="AHT608" s="42"/>
      <c r="AHU608" s="42"/>
      <c r="AHV608" s="42"/>
      <c r="AHW608" s="42"/>
      <c r="AHX608" s="42"/>
      <c r="AHY608" s="42"/>
      <c r="AHZ608" s="42"/>
      <c r="AIA608" s="42"/>
      <c r="AIB608" s="42"/>
      <c r="AIC608" s="42"/>
      <c r="AID608" s="42"/>
      <c r="AIE608" s="42"/>
      <c r="AIF608" s="42"/>
      <c r="AIG608" s="42"/>
      <c r="AIH608" s="42"/>
      <c r="AII608" s="42"/>
      <c r="AIJ608" s="42"/>
      <c r="AIK608" s="42"/>
      <c r="AIL608" s="42"/>
      <c r="AIM608" s="42"/>
      <c r="AIN608" s="42"/>
      <c r="AIO608" s="42"/>
      <c r="AIP608" s="42"/>
      <c r="AIQ608" s="42"/>
      <c r="AIR608" s="42"/>
      <c r="AIS608" s="42"/>
      <c r="AIT608" s="42"/>
      <c r="AIU608" s="42"/>
      <c r="AIV608" s="42"/>
      <c r="AIW608" s="42"/>
      <c r="AIX608" s="42"/>
      <c r="AIY608" s="42"/>
      <c r="AIZ608" s="42"/>
      <c r="AJA608" s="42"/>
      <c r="AJB608" s="42"/>
      <c r="AJC608" s="42"/>
      <c r="AJD608" s="42"/>
      <c r="AJE608" s="42"/>
      <c r="AJF608" s="42"/>
      <c r="AJG608" s="42"/>
      <c r="AJH608" s="42"/>
      <c r="AJI608" s="42"/>
      <c r="AJJ608" s="42"/>
      <c r="AJK608" s="42"/>
      <c r="AJL608" s="42"/>
      <c r="AJM608" s="42"/>
      <c r="AJN608" s="42"/>
      <c r="AJO608" s="42"/>
      <c r="AJP608" s="42"/>
      <c r="AJQ608" s="42"/>
      <c r="AJR608" s="42"/>
      <c r="AJS608" s="42"/>
      <c r="AJT608" s="42"/>
      <c r="AJU608" s="42"/>
      <c r="AJV608" s="42"/>
      <c r="AJW608" s="42"/>
      <c r="AJX608" s="42"/>
      <c r="AJY608" s="42"/>
      <c r="AJZ608" s="42"/>
      <c r="AKA608" s="42"/>
      <c r="AKB608" s="42"/>
      <c r="AKC608" s="42"/>
      <c r="AKD608" s="42"/>
      <c r="AKE608" s="42"/>
      <c r="AKF608" s="42"/>
      <c r="AKG608" s="42"/>
      <c r="AKH608" s="42"/>
      <c r="AKI608" s="42"/>
      <c r="AKJ608" s="42"/>
      <c r="AKK608" s="42"/>
      <c r="AKL608" s="42"/>
      <c r="AKM608" s="42"/>
      <c r="AKN608" s="42"/>
      <c r="AKO608" s="42"/>
      <c r="AKP608" s="42"/>
      <c r="AKQ608" s="42"/>
      <c r="AKR608" s="42"/>
      <c r="AKS608" s="42"/>
      <c r="AKT608" s="42"/>
      <c r="AKU608" s="42"/>
      <c r="AKV608" s="42"/>
      <c r="AKW608" s="42"/>
      <c r="AKX608" s="42"/>
      <c r="AKY608" s="42"/>
      <c r="AKZ608" s="42"/>
      <c r="ALA608" s="42"/>
      <c r="ALB608" s="42"/>
      <c r="ALC608" s="42"/>
      <c r="ALD608" s="42"/>
      <c r="ALE608" s="42"/>
      <c r="ALF608" s="42"/>
      <c r="ALG608" s="42"/>
      <c r="ALH608" s="42"/>
      <c r="ALI608" s="42"/>
      <c r="ALJ608" s="42"/>
      <c r="ALK608" s="42"/>
      <c r="ALL608" s="42"/>
      <c r="ALM608" s="42"/>
      <c r="ALN608" s="42"/>
      <c r="ALO608" s="42"/>
      <c r="ALP608" s="42"/>
      <c r="ALQ608" s="42"/>
      <c r="ALR608" s="42"/>
      <c r="ALS608" s="42"/>
      <c r="ALT608" s="42"/>
      <c r="ALU608" s="42"/>
      <c r="ALV608" s="42"/>
      <c r="ALW608" s="42"/>
      <c r="ALX608" s="42"/>
      <c r="ALY608" s="42"/>
      <c r="ALZ608" s="42"/>
      <c r="AMA608" s="42"/>
      <c r="AMB608" s="42"/>
      <c r="AMC608" s="42"/>
      <c r="AMD608" s="42"/>
      <c r="AME608" s="42"/>
      <c r="AMF608" s="42"/>
      <c r="AMG608" s="42"/>
      <c r="AMH608" s="42"/>
      <c r="AMI608" s="42"/>
      <c r="AMJ608" s="42"/>
      <c r="AMK608" s="42"/>
      <c r="AML608" s="42"/>
      <c r="AMM608" s="42"/>
      <c r="AMN608" s="42"/>
      <c r="AMO608" s="42"/>
      <c r="AMP608" s="42"/>
      <c r="AMQ608" s="42"/>
      <c r="AMR608" s="42"/>
      <c r="AMS608" s="42"/>
      <c r="AMT608" s="42"/>
      <c r="AMU608" s="42"/>
      <c r="AMV608" s="42"/>
      <c r="AMW608" s="42"/>
      <c r="AMX608" s="42"/>
      <c r="AMY608" s="42"/>
      <c r="AMZ608" s="42"/>
      <c r="ANA608" s="42"/>
      <c r="ANB608" s="42"/>
      <c r="ANC608" s="42"/>
      <c r="AND608" s="42"/>
      <c r="ANE608" s="42"/>
      <c r="ANF608" s="42"/>
      <c r="ANG608" s="42"/>
      <c r="ANH608" s="42"/>
      <c r="ANI608" s="42"/>
      <c r="ANJ608" s="42"/>
      <c r="ANK608" s="42"/>
      <c r="ANL608" s="42"/>
      <c r="ANM608" s="42"/>
      <c r="ANN608" s="42"/>
      <c r="ANO608" s="42"/>
      <c r="ANP608" s="42"/>
      <c r="ANQ608" s="42"/>
      <c r="ANR608" s="42"/>
      <c r="ANS608" s="42"/>
      <c r="ANT608" s="42"/>
      <c r="ANU608" s="42"/>
      <c r="ANV608" s="42"/>
      <c r="ANW608" s="42"/>
      <c r="ANX608" s="42"/>
      <c r="ANY608" s="42"/>
      <c r="ANZ608" s="42"/>
      <c r="AOA608" s="42"/>
      <c r="AOB608" s="42"/>
      <c r="AOC608" s="42"/>
      <c r="AOD608" s="42"/>
      <c r="AOE608" s="42"/>
      <c r="AOF608" s="42"/>
      <c r="AOG608" s="42"/>
      <c r="AOH608" s="42"/>
      <c r="AOI608" s="42"/>
      <c r="AOJ608" s="42"/>
      <c r="AOK608" s="42"/>
      <c r="AOL608" s="42"/>
      <c r="AOM608" s="42"/>
      <c r="AON608" s="42"/>
      <c r="AOO608" s="42"/>
      <c r="AOP608" s="42"/>
      <c r="AOQ608" s="42"/>
      <c r="AOR608" s="42"/>
      <c r="AOS608" s="42"/>
      <c r="AOT608" s="42"/>
      <c r="AOU608" s="42"/>
      <c r="AOV608" s="42"/>
      <c r="AOW608" s="42"/>
      <c r="AOX608" s="42"/>
      <c r="AOY608" s="42"/>
      <c r="AOZ608" s="42"/>
      <c r="APA608" s="42"/>
      <c r="APB608" s="42"/>
      <c r="APC608" s="42"/>
      <c r="APD608" s="42"/>
      <c r="APE608" s="42"/>
      <c r="APF608" s="42"/>
      <c r="APG608" s="42"/>
      <c r="APH608" s="42"/>
      <c r="API608" s="42"/>
      <c r="APJ608" s="42"/>
      <c r="APK608" s="42"/>
      <c r="APL608" s="42"/>
      <c r="APM608" s="42"/>
      <c r="APN608" s="42"/>
      <c r="APO608" s="42"/>
      <c r="APP608" s="42"/>
      <c r="APQ608" s="42"/>
      <c r="APR608" s="42"/>
      <c r="APS608" s="42"/>
      <c r="APT608" s="42"/>
      <c r="APU608" s="42"/>
      <c r="APV608" s="42"/>
      <c r="APW608" s="42"/>
      <c r="APX608" s="42"/>
      <c r="APY608" s="42"/>
      <c r="APZ608" s="42"/>
      <c r="AQA608" s="42"/>
      <c r="AQB608" s="42"/>
      <c r="AQC608" s="42"/>
      <c r="AQD608" s="42"/>
      <c r="AQE608" s="42"/>
      <c r="AQF608" s="42"/>
      <c r="AQG608" s="42"/>
      <c r="AQH608" s="42"/>
      <c r="AQI608" s="42"/>
      <c r="AQJ608" s="42"/>
      <c r="AQK608" s="42"/>
      <c r="AQL608" s="42"/>
      <c r="AQM608" s="42"/>
      <c r="AQN608" s="42"/>
      <c r="AQO608" s="42"/>
      <c r="AQP608" s="42"/>
      <c r="AQQ608" s="42"/>
      <c r="AQR608" s="42"/>
      <c r="AQS608" s="42"/>
      <c r="AQT608" s="42"/>
      <c r="AQU608" s="42"/>
      <c r="AQV608" s="42"/>
      <c r="AQW608" s="42"/>
      <c r="AQX608" s="42"/>
      <c r="AQY608" s="42"/>
      <c r="AQZ608" s="42"/>
      <c r="ARA608" s="42"/>
      <c r="ARB608" s="42"/>
      <c r="ARC608" s="42"/>
      <c r="ARD608" s="42"/>
      <c r="ARE608" s="42"/>
      <c r="ARF608" s="42"/>
      <c r="ARG608" s="42"/>
      <c r="ARH608" s="42"/>
      <c r="ARI608" s="42"/>
      <c r="ARJ608" s="42"/>
      <c r="ARK608" s="42"/>
      <c r="ARL608" s="42"/>
      <c r="ARM608" s="42"/>
      <c r="ARN608" s="42"/>
      <c r="ARO608" s="42"/>
      <c r="ARP608" s="42"/>
      <c r="ARQ608" s="42"/>
      <c r="ARR608" s="42"/>
      <c r="ARS608" s="42"/>
      <c r="ART608" s="42"/>
      <c r="ARU608" s="42"/>
      <c r="ARV608" s="42"/>
      <c r="ARW608" s="42"/>
      <c r="ARX608" s="42"/>
      <c r="ARY608" s="42"/>
      <c r="ARZ608" s="42"/>
      <c r="ASA608" s="42"/>
      <c r="ASB608" s="42"/>
      <c r="ASC608" s="42"/>
      <c r="ASD608" s="42"/>
      <c r="ASE608" s="42"/>
      <c r="ASF608" s="42"/>
      <c r="ASG608" s="42"/>
      <c r="ASH608" s="42"/>
      <c r="ASI608" s="42"/>
      <c r="ASJ608" s="42"/>
      <c r="ASK608" s="42"/>
      <c r="ASL608" s="42"/>
      <c r="ASM608" s="42"/>
      <c r="ASN608" s="42"/>
      <c r="ASO608" s="42"/>
      <c r="ASP608" s="42"/>
      <c r="ASQ608" s="42"/>
      <c r="ASR608" s="42"/>
      <c r="ASS608" s="42"/>
      <c r="AST608" s="42"/>
      <c r="ASU608" s="42"/>
      <c r="ASV608" s="42"/>
      <c r="ASW608" s="42"/>
      <c r="ASX608" s="42"/>
      <c r="ASY608" s="42"/>
      <c r="ASZ608" s="42"/>
      <c r="ATA608" s="42"/>
      <c r="ATB608" s="42"/>
      <c r="ATC608" s="42"/>
      <c r="ATD608" s="42"/>
      <c r="ATE608" s="42"/>
      <c r="ATF608" s="42"/>
      <c r="ATG608" s="42"/>
      <c r="ATH608" s="42"/>
      <c r="ATI608" s="42"/>
      <c r="ATJ608" s="42"/>
      <c r="ATK608" s="42"/>
      <c r="ATL608" s="42"/>
      <c r="ATM608" s="42"/>
      <c r="ATN608" s="42"/>
      <c r="ATO608" s="42"/>
      <c r="ATP608" s="42"/>
      <c r="ATQ608" s="42"/>
      <c r="ATR608" s="42"/>
      <c r="ATS608" s="42"/>
      <c r="ATT608" s="42"/>
      <c r="ATU608" s="42"/>
      <c r="ATV608" s="42"/>
      <c r="ATW608" s="42"/>
      <c r="ATX608" s="42"/>
      <c r="ATY608" s="42"/>
      <c r="ATZ608" s="42"/>
      <c r="AUA608" s="42"/>
      <c r="AUB608" s="42"/>
      <c r="AUC608" s="42"/>
      <c r="AUD608" s="42"/>
      <c r="AUE608" s="42"/>
      <c r="AUF608" s="42"/>
      <c r="AUG608" s="42"/>
      <c r="AUH608" s="42"/>
      <c r="AUI608" s="42"/>
      <c r="AUJ608" s="42"/>
      <c r="AUK608" s="42"/>
      <c r="AUL608" s="42"/>
      <c r="AUM608" s="42"/>
      <c r="AUN608" s="42"/>
      <c r="AUO608" s="42"/>
      <c r="AUP608" s="42"/>
      <c r="AUQ608" s="42"/>
      <c r="AUR608" s="42"/>
      <c r="AUS608" s="42"/>
      <c r="AUT608" s="42"/>
      <c r="AUU608" s="42"/>
      <c r="AUV608" s="42"/>
      <c r="AUW608" s="42"/>
      <c r="AUX608" s="42"/>
      <c r="AUY608" s="42"/>
      <c r="AUZ608" s="42"/>
      <c r="AVA608" s="42"/>
      <c r="AVB608" s="42"/>
      <c r="AVC608" s="42"/>
      <c r="AVD608" s="42"/>
      <c r="AVE608" s="42"/>
      <c r="AVF608" s="42"/>
      <c r="AVG608" s="42"/>
      <c r="AVH608" s="42"/>
      <c r="AVI608" s="42"/>
      <c r="AVJ608" s="42"/>
      <c r="AVK608" s="42"/>
      <c r="AVL608" s="42"/>
      <c r="AVM608" s="42"/>
      <c r="AVN608" s="42"/>
      <c r="AVO608" s="42"/>
      <c r="AVP608" s="42"/>
      <c r="AVQ608" s="42"/>
      <c r="AVR608" s="42"/>
      <c r="AVS608" s="42"/>
      <c r="AVT608" s="42"/>
      <c r="AVU608" s="42"/>
      <c r="AVV608" s="42"/>
      <c r="AVW608" s="42"/>
      <c r="AVX608" s="42"/>
      <c r="AVY608" s="42"/>
      <c r="AVZ608" s="42"/>
      <c r="AWA608" s="42"/>
      <c r="AWB608" s="42"/>
      <c r="AWC608" s="42"/>
      <c r="AWD608" s="42"/>
      <c r="AWE608" s="42"/>
      <c r="AWF608" s="42"/>
      <c r="AWG608" s="42"/>
      <c r="AWH608" s="42"/>
      <c r="AWI608" s="42"/>
      <c r="AWJ608" s="42"/>
      <c r="AWK608" s="42"/>
      <c r="AWL608" s="42"/>
      <c r="AWM608" s="42"/>
      <c r="AWN608" s="42"/>
      <c r="AWO608" s="42"/>
      <c r="AWP608" s="42"/>
      <c r="AWQ608" s="42"/>
      <c r="AWR608" s="42"/>
      <c r="AWS608" s="42"/>
      <c r="AWT608" s="42"/>
      <c r="AWU608" s="42"/>
      <c r="AWV608" s="42"/>
      <c r="AWW608" s="42"/>
      <c r="AWX608" s="42"/>
      <c r="AWY608" s="42"/>
      <c r="AWZ608" s="42"/>
      <c r="AXA608" s="42"/>
      <c r="AXB608" s="42"/>
      <c r="AXC608" s="42"/>
      <c r="AXD608" s="42"/>
      <c r="AXE608" s="42"/>
      <c r="AXF608" s="42"/>
      <c r="AXG608" s="42"/>
      <c r="AXH608" s="42"/>
      <c r="AXI608" s="42"/>
      <c r="AXJ608" s="42"/>
      <c r="AXK608" s="42"/>
      <c r="AXL608" s="42"/>
      <c r="AXM608" s="42"/>
      <c r="AXN608" s="42"/>
      <c r="AXO608" s="42"/>
      <c r="AXP608" s="42"/>
      <c r="AXQ608" s="42"/>
      <c r="AXR608" s="42"/>
      <c r="AXS608" s="42"/>
      <c r="AXT608" s="42"/>
      <c r="AXU608" s="42"/>
      <c r="AXV608" s="42"/>
      <c r="AXW608" s="42"/>
      <c r="AXX608" s="42"/>
      <c r="AXY608" s="42"/>
      <c r="AXZ608" s="42"/>
      <c r="AYA608" s="42"/>
      <c r="AYB608" s="42"/>
      <c r="AYC608" s="42"/>
      <c r="AYD608" s="42"/>
      <c r="AYE608" s="42"/>
      <c r="AYF608" s="42"/>
      <c r="AYG608" s="42"/>
      <c r="AYH608" s="42"/>
      <c r="AYI608" s="42"/>
      <c r="AYJ608" s="42"/>
      <c r="AYK608" s="42"/>
      <c r="AYL608" s="42"/>
      <c r="AYM608" s="42"/>
      <c r="AYN608" s="42"/>
      <c r="AYO608" s="42"/>
      <c r="AYP608" s="42"/>
      <c r="AYQ608" s="42"/>
      <c r="AYR608" s="42"/>
      <c r="AYS608" s="42"/>
      <c r="AYT608" s="42"/>
      <c r="AYU608" s="42"/>
      <c r="AYV608" s="42"/>
      <c r="AYW608" s="42"/>
      <c r="AYX608" s="42"/>
      <c r="AYY608" s="42"/>
      <c r="AYZ608" s="42"/>
      <c r="AZA608" s="42"/>
      <c r="AZB608" s="42"/>
      <c r="AZC608" s="42"/>
      <c r="AZD608" s="42"/>
      <c r="AZE608" s="42"/>
      <c r="AZF608" s="42"/>
      <c r="AZG608" s="42"/>
      <c r="AZH608" s="42"/>
      <c r="AZI608" s="42"/>
      <c r="AZJ608" s="42"/>
      <c r="AZK608" s="42"/>
      <c r="AZL608" s="42"/>
      <c r="AZM608" s="42"/>
      <c r="AZN608" s="42"/>
      <c r="AZO608" s="42"/>
      <c r="AZP608" s="42"/>
      <c r="AZQ608" s="42"/>
      <c r="AZR608" s="42"/>
      <c r="AZS608" s="42"/>
      <c r="AZT608" s="42"/>
      <c r="AZU608" s="42"/>
      <c r="AZV608" s="42"/>
      <c r="AZW608" s="42"/>
      <c r="AZX608" s="42"/>
      <c r="AZY608" s="42"/>
      <c r="AZZ608" s="42"/>
      <c r="BAA608" s="42"/>
      <c r="BAB608" s="42"/>
      <c r="BAC608" s="42"/>
      <c r="BAD608" s="42"/>
      <c r="BAE608" s="42"/>
      <c r="BAF608" s="42"/>
      <c r="BAG608" s="42"/>
      <c r="BAH608" s="42"/>
      <c r="BAI608" s="42"/>
      <c r="BAJ608" s="42"/>
      <c r="BAK608" s="42"/>
      <c r="BAL608" s="42"/>
    </row>
    <row r="609" spans="1:1390" s="223" customFormat="1" x14ac:dyDescent="0.2">
      <c r="A609" s="139">
        <f t="shared" si="60"/>
        <v>564</v>
      </c>
      <c r="B609" s="42" t="s">
        <v>595</v>
      </c>
      <c r="C609" s="139">
        <v>932</v>
      </c>
      <c r="D609" s="139" t="s">
        <v>159</v>
      </c>
      <c r="E609" s="121">
        <v>0</v>
      </c>
      <c r="F609" s="121">
        <v>0</v>
      </c>
      <c r="G609" s="121">
        <v>0</v>
      </c>
      <c r="H609" s="121">
        <v>0</v>
      </c>
      <c r="I609" s="121">
        <v>0</v>
      </c>
      <c r="J609" s="121">
        <v>0</v>
      </c>
      <c r="K609" s="121">
        <v>312.07682999999997</v>
      </c>
      <c r="L609" s="121">
        <v>0</v>
      </c>
      <c r="M609" s="121">
        <v>0</v>
      </c>
      <c r="N609" s="121">
        <v>0</v>
      </c>
      <c r="O609" s="121">
        <v>0</v>
      </c>
      <c r="P609" s="121">
        <v>0</v>
      </c>
      <c r="Q609" s="45">
        <f t="shared" si="59"/>
        <v>312.07682999999997</v>
      </c>
      <c r="R609" s="45"/>
      <c r="T609" s="254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  <c r="ED609" s="42"/>
      <c r="EE609" s="42"/>
      <c r="EF609" s="42"/>
      <c r="EG609" s="42"/>
      <c r="EH609" s="42"/>
      <c r="EI609" s="42"/>
      <c r="EJ609" s="42"/>
      <c r="EK609" s="42"/>
      <c r="EL609" s="42"/>
      <c r="EM609" s="42"/>
      <c r="EN609" s="42"/>
      <c r="EO609" s="42"/>
      <c r="EP609" s="42"/>
      <c r="EQ609" s="42"/>
      <c r="ER609" s="42"/>
      <c r="ES609" s="42"/>
      <c r="ET609" s="42"/>
      <c r="EU609" s="42"/>
      <c r="EV609" s="42"/>
      <c r="EW609" s="42"/>
      <c r="EX609" s="42"/>
      <c r="EY609" s="42"/>
      <c r="EZ609" s="42"/>
      <c r="FA609" s="42"/>
      <c r="FB609" s="42"/>
      <c r="FC609" s="42"/>
      <c r="FD609" s="42"/>
      <c r="FE609" s="42"/>
      <c r="FF609" s="42"/>
      <c r="FG609" s="42"/>
      <c r="FH609" s="42"/>
      <c r="FI609" s="42"/>
      <c r="FJ609" s="42"/>
      <c r="FK609" s="42"/>
      <c r="FL609" s="42"/>
      <c r="FM609" s="42"/>
      <c r="FN609" s="42"/>
      <c r="FO609" s="42"/>
      <c r="FP609" s="42"/>
      <c r="FQ609" s="42"/>
      <c r="FR609" s="42"/>
      <c r="FS609" s="42"/>
      <c r="FT609" s="42"/>
      <c r="FU609" s="42"/>
      <c r="FV609" s="42"/>
      <c r="FW609" s="42"/>
      <c r="FX609" s="42"/>
      <c r="FY609" s="42"/>
      <c r="FZ609" s="42"/>
      <c r="GA609" s="42"/>
      <c r="GB609" s="42"/>
      <c r="GC609" s="42"/>
      <c r="GD609" s="42"/>
      <c r="GE609" s="42"/>
      <c r="GF609" s="42"/>
      <c r="GG609" s="42"/>
      <c r="GH609" s="42"/>
      <c r="GI609" s="42"/>
      <c r="GJ609" s="42"/>
      <c r="GK609" s="42"/>
      <c r="GL609" s="42"/>
      <c r="GM609" s="42"/>
      <c r="GN609" s="42"/>
      <c r="GO609" s="42"/>
      <c r="GP609" s="42"/>
      <c r="GQ609" s="42"/>
      <c r="GR609" s="42"/>
      <c r="GS609" s="42"/>
      <c r="GT609" s="42"/>
      <c r="GU609" s="42"/>
      <c r="GV609" s="42"/>
      <c r="GW609" s="42"/>
      <c r="GX609" s="42"/>
      <c r="GY609" s="42"/>
      <c r="GZ609" s="42"/>
      <c r="HA609" s="42"/>
      <c r="HB609" s="42"/>
      <c r="HC609" s="42"/>
      <c r="HD609" s="42"/>
      <c r="HE609" s="42"/>
      <c r="HF609" s="42"/>
      <c r="HG609" s="42"/>
      <c r="HH609" s="42"/>
      <c r="HI609" s="42"/>
      <c r="HJ609" s="42"/>
      <c r="HK609" s="42"/>
      <c r="HL609" s="42"/>
      <c r="HM609" s="42"/>
      <c r="HN609" s="42"/>
      <c r="HO609" s="42"/>
      <c r="HP609" s="42"/>
      <c r="HQ609" s="42"/>
      <c r="HR609" s="42"/>
      <c r="HS609" s="42"/>
      <c r="HT609" s="42"/>
      <c r="HU609" s="42"/>
      <c r="HV609" s="42"/>
      <c r="HW609" s="42"/>
      <c r="HX609" s="42"/>
      <c r="HY609" s="42"/>
      <c r="HZ609" s="42"/>
      <c r="IA609" s="42"/>
      <c r="IB609" s="42"/>
      <c r="IC609" s="42"/>
      <c r="ID609" s="42"/>
      <c r="IE609" s="42"/>
      <c r="IF609" s="42"/>
      <c r="IG609" s="42"/>
      <c r="IH609" s="42"/>
      <c r="II609" s="42"/>
      <c r="IJ609" s="42"/>
      <c r="IK609" s="42"/>
      <c r="IL609" s="42"/>
      <c r="IM609" s="42"/>
      <c r="IN609" s="42"/>
      <c r="IO609" s="42"/>
      <c r="IP609" s="42"/>
      <c r="IQ609" s="42"/>
      <c r="IR609" s="42"/>
      <c r="IS609" s="42"/>
      <c r="IT609" s="42"/>
      <c r="IU609" s="42"/>
      <c r="IV609" s="42"/>
      <c r="IW609" s="42"/>
      <c r="IX609" s="42"/>
      <c r="IY609" s="42"/>
      <c r="IZ609" s="42"/>
      <c r="JA609" s="42"/>
      <c r="JB609" s="42"/>
      <c r="JC609" s="42"/>
      <c r="JD609" s="42"/>
      <c r="JE609" s="42"/>
      <c r="JF609" s="42"/>
      <c r="JG609" s="42"/>
      <c r="JH609" s="42"/>
      <c r="JI609" s="42"/>
      <c r="JJ609" s="42"/>
      <c r="JK609" s="42"/>
      <c r="JL609" s="42"/>
      <c r="JM609" s="42"/>
      <c r="JN609" s="42"/>
      <c r="JO609" s="42"/>
      <c r="JP609" s="42"/>
      <c r="JQ609" s="42"/>
      <c r="JR609" s="42"/>
      <c r="JS609" s="42"/>
      <c r="JT609" s="42"/>
      <c r="JU609" s="42"/>
      <c r="JV609" s="42"/>
      <c r="JW609" s="42"/>
      <c r="JX609" s="42"/>
      <c r="JY609" s="42"/>
      <c r="JZ609" s="42"/>
      <c r="KA609" s="42"/>
      <c r="KB609" s="42"/>
      <c r="KC609" s="42"/>
      <c r="KD609" s="42"/>
      <c r="KE609" s="42"/>
      <c r="KF609" s="42"/>
      <c r="KG609" s="42"/>
      <c r="KH609" s="42"/>
      <c r="KI609" s="42"/>
      <c r="KJ609" s="42"/>
      <c r="KK609" s="42"/>
      <c r="KL609" s="42"/>
      <c r="KM609" s="42"/>
      <c r="KN609" s="42"/>
      <c r="KO609" s="42"/>
      <c r="KP609" s="42"/>
      <c r="KQ609" s="42"/>
      <c r="KR609" s="42"/>
      <c r="KS609" s="42"/>
      <c r="KT609" s="42"/>
      <c r="KU609" s="42"/>
      <c r="KV609" s="42"/>
      <c r="KW609" s="42"/>
      <c r="KX609" s="42"/>
      <c r="KY609" s="42"/>
      <c r="KZ609" s="42"/>
      <c r="LA609" s="42"/>
      <c r="LB609" s="42"/>
      <c r="LC609" s="42"/>
      <c r="LD609" s="42"/>
      <c r="LE609" s="42"/>
      <c r="LF609" s="42"/>
      <c r="LG609" s="42"/>
      <c r="LH609" s="42"/>
      <c r="LI609" s="42"/>
      <c r="LJ609" s="42"/>
      <c r="LK609" s="42"/>
      <c r="LL609" s="42"/>
      <c r="LM609" s="42"/>
      <c r="LN609" s="42"/>
      <c r="LO609" s="42"/>
      <c r="LP609" s="42"/>
      <c r="LQ609" s="42"/>
      <c r="LR609" s="42"/>
      <c r="LS609" s="42"/>
      <c r="LT609" s="42"/>
      <c r="LU609" s="42"/>
      <c r="LV609" s="42"/>
      <c r="LW609" s="42"/>
      <c r="LX609" s="42"/>
      <c r="LY609" s="42"/>
      <c r="LZ609" s="42"/>
      <c r="MA609" s="42"/>
      <c r="MB609" s="42"/>
      <c r="MC609" s="42"/>
      <c r="MD609" s="42"/>
      <c r="ME609" s="42"/>
      <c r="MF609" s="42"/>
      <c r="MG609" s="42"/>
      <c r="MH609" s="42"/>
      <c r="MI609" s="42"/>
      <c r="MJ609" s="42"/>
      <c r="MK609" s="42"/>
      <c r="ML609" s="42"/>
      <c r="MM609" s="42"/>
      <c r="MN609" s="42"/>
      <c r="MO609" s="42"/>
      <c r="MP609" s="42"/>
      <c r="MQ609" s="42"/>
      <c r="MR609" s="42"/>
      <c r="MS609" s="42"/>
      <c r="MT609" s="42"/>
      <c r="MU609" s="42"/>
      <c r="MV609" s="42"/>
      <c r="MW609" s="42"/>
      <c r="MX609" s="42"/>
      <c r="MY609" s="42"/>
      <c r="MZ609" s="42"/>
      <c r="NA609" s="42"/>
      <c r="NB609" s="42"/>
      <c r="NC609" s="42"/>
      <c r="ND609" s="42"/>
      <c r="NE609" s="42"/>
      <c r="NF609" s="42"/>
      <c r="NG609" s="42"/>
      <c r="NH609" s="42"/>
      <c r="NI609" s="42"/>
      <c r="NJ609" s="42"/>
      <c r="NK609" s="42"/>
      <c r="NL609" s="42"/>
      <c r="NM609" s="42"/>
      <c r="NN609" s="42"/>
      <c r="NO609" s="42"/>
      <c r="NP609" s="42"/>
      <c r="NQ609" s="42"/>
      <c r="NR609" s="42"/>
      <c r="NS609" s="42"/>
      <c r="NT609" s="42"/>
      <c r="NU609" s="42"/>
      <c r="NV609" s="42"/>
      <c r="NW609" s="42"/>
      <c r="NX609" s="42"/>
      <c r="NY609" s="42"/>
      <c r="NZ609" s="42"/>
      <c r="OA609" s="42"/>
      <c r="OB609" s="42"/>
      <c r="OC609" s="42"/>
      <c r="OD609" s="42"/>
      <c r="OE609" s="42"/>
      <c r="OF609" s="42"/>
      <c r="OG609" s="42"/>
      <c r="OH609" s="42"/>
      <c r="OI609" s="42"/>
      <c r="OJ609" s="42"/>
      <c r="OK609" s="42"/>
      <c r="OL609" s="42"/>
      <c r="OM609" s="42"/>
      <c r="ON609" s="42"/>
      <c r="OO609" s="42"/>
      <c r="OP609" s="42"/>
      <c r="OQ609" s="42"/>
      <c r="OR609" s="42"/>
      <c r="OS609" s="42"/>
      <c r="OT609" s="42"/>
      <c r="OU609" s="42"/>
      <c r="OV609" s="42"/>
      <c r="OW609" s="42"/>
      <c r="OX609" s="42"/>
      <c r="OY609" s="42"/>
      <c r="OZ609" s="42"/>
      <c r="PA609" s="42"/>
      <c r="PB609" s="42"/>
      <c r="PC609" s="42"/>
      <c r="PD609" s="42"/>
      <c r="PE609" s="42"/>
      <c r="PF609" s="42"/>
      <c r="PG609" s="42"/>
      <c r="PH609" s="42"/>
      <c r="PI609" s="42"/>
      <c r="PJ609" s="42"/>
      <c r="PK609" s="42"/>
      <c r="PL609" s="42"/>
      <c r="PM609" s="42"/>
      <c r="PN609" s="42"/>
      <c r="PO609" s="42"/>
      <c r="PP609" s="42"/>
      <c r="PQ609" s="42"/>
      <c r="PR609" s="42"/>
      <c r="PS609" s="42"/>
      <c r="PT609" s="42"/>
      <c r="PU609" s="42"/>
      <c r="PV609" s="42"/>
      <c r="PW609" s="42"/>
      <c r="PX609" s="42"/>
      <c r="PY609" s="42"/>
      <c r="PZ609" s="42"/>
      <c r="QA609" s="42"/>
      <c r="QB609" s="42"/>
      <c r="QC609" s="42"/>
      <c r="QD609" s="42"/>
      <c r="QE609" s="42"/>
      <c r="QF609" s="42"/>
      <c r="QG609" s="42"/>
      <c r="QH609" s="42"/>
      <c r="QI609" s="42"/>
      <c r="QJ609" s="42"/>
      <c r="QK609" s="42"/>
      <c r="QL609" s="42"/>
      <c r="QM609" s="42"/>
      <c r="QN609" s="42"/>
      <c r="QO609" s="42"/>
      <c r="QP609" s="42"/>
      <c r="QQ609" s="42"/>
      <c r="QR609" s="42"/>
      <c r="QS609" s="42"/>
      <c r="QT609" s="42"/>
      <c r="QU609" s="42"/>
      <c r="QV609" s="42"/>
      <c r="QW609" s="42"/>
      <c r="QX609" s="42"/>
      <c r="QY609" s="42"/>
      <c r="QZ609" s="42"/>
      <c r="RA609" s="42"/>
      <c r="RB609" s="42"/>
      <c r="RC609" s="42"/>
      <c r="RD609" s="42"/>
      <c r="RE609" s="42"/>
      <c r="RF609" s="42"/>
      <c r="RG609" s="42"/>
      <c r="RH609" s="42"/>
      <c r="RI609" s="42"/>
      <c r="RJ609" s="42"/>
      <c r="RK609" s="42"/>
      <c r="RL609" s="42"/>
      <c r="RM609" s="42"/>
      <c r="RN609" s="42"/>
      <c r="RO609" s="42"/>
      <c r="RP609" s="42"/>
      <c r="RQ609" s="42"/>
      <c r="RR609" s="42"/>
      <c r="RS609" s="42"/>
      <c r="RT609" s="42"/>
      <c r="RU609" s="42"/>
      <c r="RV609" s="42"/>
      <c r="RW609" s="42"/>
      <c r="RX609" s="42"/>
      <c r="RY609" s="42"/>
      <c r="RZ609" s="42"/>
      <c r="SA609" s="42"/>
      <c r="SB609" s="42"/>
      <c r="SC609" s="42"/>
      <c r="SD609" s="42"/>
      <c r="SE609" s="42"/>
      <c r="SF609" s="42"/>
      <c r="SG609" s="42"/>
      <c r="SH609" s="42"/>
      <c r="SI609" s="42"/>
      <c r="SJ609" s="42"/>
      <c r="SK609" s="42"/>
      <c r="SL609" s="42"/>
      <c r="SM609" s="42"/>
      <c r="SN609" s="42"/>
      <c r="SO609" s="42"/>
      <c r="SP609" s="42"/>
      <c r="SQ609" s="42"/>
      <c r="SR609" s="42"/>
      <c r="SS609" s="42"/>
      <c r="ST609" s="42"/>
      <c r="SU609" s="42"/>
      <c r="SV609" s="42"/>
      <c r="SW609" s="42"/>
      <c r="SX609" s="42"/>
      <c r="SY609" s="42"/>
      <c r="SZ609" s="42"/>
      <c r="TA609" s="42"/>
      <c r="TB609" s="42"/>
      <c r="TC609" s="42"/>
      <c r="TD609" s="42"/>
      <c r="TE609" s="42"/>
      <c r="TF609" s="42"/>
      <c r="TG609" s="42"/>
      <c r="TH609" s="42"/>
      <c r="TI609" s="42"/>
      <c r="TJ609" s="42"/>
      <c r="TK609" s="42"/>
      <c r="TL609" s="42"/>
      <c r="TM609" s="42"/>
      <c r="TN609" s="42"/>
      <c r="TO609" s="42"/>
      <c r="TP609" s="42"/>
      <c r="TQ609" s="42"/>
      <c r="TR609" s="42"/>
      <c r="TS609" s="42"/>
      <c r="TT609" s="42"/>
      <c r="TU609" s="42"/>
      <c r="TV609" s="42"/>
      <c r="TW609" s="42"/>
      <c r="TX609" s="42"/>
      <c r="TY609" s="42"/>
      <c r="TZ609" s="42"/>
      <c r="UA609" s="42"/>
      <c r="UB609" s="42"/>
      <c r="UC609" s="42"/>
      <c r="UD609" s="42"/>
      <c r="UE609" s="42"/>
      <c r="UF609" s="42"/>
      <c r="UG609" s="42"/>
      <c r="UH609" s="42"/>
      <c r="UI609" s="42"/>
      <c r="UJ609" s="42"/>
      <c r="UK609" s="42"/>
      <c r="UL609" s="42"/>
      <c r="UM609" s="42"/>
      <c r="UN609" s="42"/>
      <c r="UO609" s="42"/>
      <c r="UP609" s="42"/>
      <c r="UQ609" s="42"/>
      <c r="UR609" s="42"/>
      <c r="US609" s="42"/>
      <c r="UT609" s="42"/>
      <c r="UU609" s="42"/>
      <c r="UV609" s="42"/>
      <c r="UW609" s="42"/>
      <c r="UX609" s="42"/>
      <c r="UY609" s="42"/>
      <c r="UZ609" s="42"/>
      <c r="VA609" s="42"/>
      <c r="VB609" s="42"/>
      <c r="VC609" s="42"/>
      <c r="VD609" s="42"/>
      <c r="VE609" s="42"/>
      <c r="VF609" s="42"/>
      <c r="VG609" s="42"/>
      <c r="VH609" s="42"/>
      <c r="VI609" s="42"/>
      <c r="VJ609" s="42"/>
      <c r="VK609" s="42"/>
      <c r="VL609" s="42"/>
      <c r="VM609" s="42"/>
      <c r="VN609" s="42"/>
      <c r="VO609" s="42"/>
      <c r="VP609" s="42"/>
      <c r="VQ609" s="42"/>
      <c r="VR609" s="42"/>
      <c r="VS609" s="42"/>
      <c r="VT609" s="42"/>
      <c r="VU609" s="42"/>
      <c r="VV609" s="42"/>
      <c r="VW609" s="42"/>
      <c r="VX609" s="42"/>
      <c r="VY609" s="42"/>
      <c r="VZ609" s="42"/>
      <c r="WA609" s="42"/>
      <c r="WB609" s="42"/>
      <c r="WC609" s="42"/>
      <c r="WD609" s="42"/>
      <c r="WE609" s="42"/>
      <c r="WF609" s="42"/>
      <c r="WG609" s="42"/>
      <c r="WH609" s="42"/>
      <c r="WI609" s="42"/>
      <c r="WJ609" s="42"/>
      <c r="WK609" s="42"/>
      <c r="WL609" s="42"/>
      <c r="WM609" s="42"/>
      <c r="WN609" s="42"/>
      <c r="WO609" s="42"/>
      <c r="WP609" s="42"/>
      <c r="WQ609" s="42"/>
      <c r="WR609" s="42"/>
      <c r="WS609" s="42"/>
      <c r="WT609" s="42"/>
      <c r="WU609" s="42"/>
      <c r="WV609" s="42"/>
      <c r="WW609" s="42"/>
      <c r="WX609" s="42"/>
      <c r="WY609" s="42"/>
      <c r="WZ609" s="42"/>
      <c r="XA609" s="42"/>
      <c r="XB609" s="42"/>
      <c r="XC609" s="42"/>
      <c r="XD609" s="42"/>
      <c r="XE609" s="42"/>
      <c r="XF609" s="42"/>
      <c r="XG609" s="42"/>
      <c r="XH609" s="42"/>
      <c r="XI609" s="42"/>
      <c r="XJ609" s="42"/>
      <c r="XK609" s="42"/>
      <c r="XL609" s="42"/>
      <c r="XM609" s="42"/>
      <c r="XN609" s="42"/>
      <c r="XO609" s="42"/>
      <c r="XP609" s="42"/>
      <c r="XQ609" s="42"/>
      <c r="XR609" s="42"/>
      <c r="XS609" s="42"/>
      <c r="XT609" s="42"/>
      <c r="XU609" s="42"/>
      <c r="XV609" s="42"/>
      <c r="XW609" s="42"/>
      <c r="XX609" s="42"/>
      <c r="XY609" s="42"/>
      <c r="XZ609" s="42"/>
      <c r="YA609" s="42"/>
      <c r="YB609" s="42"/>
      <c r="YC609" s="42"/>
      <c r="YD609" s="42"/>
      <c r="YE609" s="42"/>
      <c r="YF609" s="42"/>
      <c r="YG609" s="42"/>
      <c r="YH609" s="42"/>
      <c r="YI609" s="42"/>
      <c r="YJ609" s="42"/>
      <c r="YK609" s="42"/>
      <c r="YL609" s="42"/>
      <c r="YM609" s="42"/>
      <c r="YN609" s="42"/>
      <c r="YO609" s="42"/>
      <c r="YP609" s="42"/>
      <c r="YQ609" s="42"/>
      <c r="YR609" s="42"/>
      <c r="YS609" s="42"/>
      <c r="YT609" s="42"/>
      <c r="YU609" s="42"/>
      <c r="YV609" s="42"/>
      <c r="YW609" s="42"/>
      <c r="YX609" s="42"/>
      <c r="YY609" s="42"/>
      <c r="YZ609" s="42"/>
      <c r="ZA609" s="42"/>
      <c r="ZB609" s="42"/>
      <c r="ZC609" s="42"/>
      <c r="ZD609" s="42"/>
      <c r="ZE609" s="42"/>
      <c r="ZF609" s="42"/>
      <c r="ZG609" s="42"/>
      <c r="ZH609" s="42"/>
      <c r="ZI609" s="42"/>
      <c r="ZJ609" s="42"/>
      <c r="ZK609" s="42"/>
      <c r="ZL609" s="42"/>
      <c r="ZM609" s="42"/>
      <c r="ZN609" s="42"/>
      <c r="ZO609" s="42"/>
      <c r="ZP609" s="42"/>
      <c r="ZQ609" s="42"/>
      <c r="ZR609" s="42"/>
      <c r="ZS609" s="42"/>
      <c r="ZT609" s="42"/>
      <c r="ZU609" s="42"/>
      <c r="ZV609" s="42"/>
      <c r="ZW609" s="42"/>
      <c r="ZX609" s="42"/>
      <c r="ZY609" s="42"/>
      <c r="ZZ609" s="42"/>
      <c r="AAA609" s="42"/>
      <c r="AAB609" s="42"/>
      <c r="AAC609" s="42"/>
      <c r="AAD609" s="42"/>
      <c r="AAE609" s="42"/>
      <c r="AAF609" s="42"/>
      <c r="AAG609" s="42"/>
      <c r="AAH609" s="42"/>
      <c r="AAI609" s="42"/>
      <c r="AAJ609" s="42"/>
      <c r="AAK609" s="42"/>
      <c r="AAL609" s="42"/>
      <c r="AAM609" s="42"/>
      <c r="AAN609" s="42"/>
      <c r="AAO609" s="42"/>
      <c r="AAP609" s="42"/>
      <c r="AAQ609" s="42"/>
      <c r="AAR609" s="42"/>
      <c r="AAS609" s="42"/>
      <c r="AAT609" s="42"/>
      <c r="AAU609" s="42"/>
      <c r="AAV609" s="42"/>
      <c r="AAW609" s="42"/>
      <c r="AAX609" s="42"/>
      <c r="AAY609" s="42"/>
      <c r="AAZ609" s="42"/>
      <c r="ABA609" s="42"/>
      <c r="ABB609" s="42"/>
      <c r="ABC609" s="42"/>
      <c r="ABD609" s="42"/>
      <c r="ABE609" s="42"/>
      <c r="ABF609" s="42"/>
      <c r="ABG609" s="42"/>
      <c r="ABH609" s="42"/>
      <c r="ABI609" s="42"/>
      <c r="ABJ609" s="42"/>
      <c r="ABK609" s="42"/>
      <c r="ABL609" s="42"/>
      <c r="ABM609" s="42"/>
      <c r="ABN609" s="42"/>
      <c r="ABO609" s="42"/>
      <c r="ABP609" s="42"/>
      <c r="ABQ609" s="42"/>
      <c r="ABR609" s="42"/>
      <c r="ABS609" s="42"/>
      <c r="ABT609" s="42"/>
      <c r="ABU609" s="42"/>
      <c r="ABV609" s="42"/>
      <c r="ABW609" s="42"/>
      <c r="ABX609" s="42"/>
      <c r="ABY609" s="42"/>
      <c r="ABZ609" s="42"/>
      <c r="ACA609" s="42"/>
      <c r="ACB609" s="42"/>
      <c r="ACC609" s="42"/>
      <c r="ACD609" s="42"/>
      <c r="ACE609" s="42"/>
      <c r="ACF609" s="42"/>
      <c r="ACG609" s="42"/>
      <c r="ACH609" s="42"/>
      <c r="ACI609" s="42"/>
      <c r="ACJ609" s="42"/>
      <c r="ACK609" s="42"/>
      <c r="ACL609" s="42"/>
      <c r="ACM609" s="42"/>
      <c r="ACN609" s="42"/>
      <c r="ACO609" s="42"/>
      <c r="ACP609" s="42"/>
      <c r="ACQ609" s="42"/>
      <c r="ACR609" s="42"/>
      <c r="ACS609" s="42"/>
      <c r="ACT609" s="42"/>
      <c r="ACU609" s="42"/>
      <c r="ACV609" s="42"/>
      <c r="ACW609" s="42"/>
      <c r="ACX609" s="42"/>
      <c r="ACY609" s="42"/>
      <c r="ACZ609" s="42"/>
      <c r="ADA609" s="42"/>
      <c r="ADB609" s="42"/>
      <c r="ADC609" s="42"/>
      <c r="ADD609" s="42"/>
      <c r="ADE609" s="42"/>
      <c r="ADF609" s="42"/>
      <c r="ADG609" s="42"/>
      <c r="ADH609" s="42"/>
      <c r="ADI609" s="42"/>
      <c r="ADJ609" s="42"/>
      <c r="ADK609" s="42"/>
      <c r="ADL609" s="42"/>
      <c r="ADM609" s="42"/>
      <c r="ADN609" s="42"/>
      <c r="ADO609" s="42"/>
      <c r="ADP609" s="42"/>
      <c r="ADQ609" s="42"/>
      <c r="ADR609" s="42"/>
      <c r="ADS609" s="42"/>
      <c r="ADT609" s="42"/>
      <c r="ADU609" s="42"/>
      <c r="ADV609" s="42"/>
      <c r="ADW609" s="42"/>
      <c r="ADX609" s="42"/>
      <c r="ADY609" s="42"/>
      <c r="ADZ609" s="42"/>
      <c r="AEA609" s="42"/>
      <c r="AEB609" s="42"/>
      <c r="AEC609" s="42"/>
      <c r="AED609" s="42"/>
      <c r="AEE609" s="42"/>
      <c r="AEF609" s="42"/>
      <c r="AEG609" s="42"/>
      <c r="AEH609" s="42"/>
      <c r="AEI609" s="42"/>
      <c r="AEJ609" s="42"/>
      <c r="AEK609" s="42"/>
      <c r="AEL609" s="42"/>
      <c r="AEM609" s="42"/>
      <c r="AEN609" s="42"/>
      <c r="AEO609" s="42"/>
      <c r="AEP609" s="42"/>
      <c r="AEQ609" s="42"/>
      <c r="AER609" s="42"/>
      <c r="AES609" s="42"/>
      <c r="AET609" s="42"/>
      <c r="AEU609" s="42"/>
      <c r="AEV609" s="42"/>
      <c r="AEW609" s="42"/>
      <c r="AEX609" s="42"/>
      <c r="AEY609" s="42"/>
      <c r="AEZ609" s="42"/>
      <c r="AFA609" s="42"/>
      <c r="AFB609" s="42"/>
      <c r="AFC609" s="42"/>
      <c r="AFD609" s="42"/>
      <c r="AFE609" s="42"/>
      <c r="AFF609" s="42"/>
      <c r="AFG609" s="42"/>
      <c r="AFH609" s="42"/>
      <c r="AFI609" s="42"/>
      <c r="AFJ609" s="42"/>
      <c r="AFK609" s="42"/>
      <c r="AFL609" s="42"/>
      <c r="AFM609" s="42"/>
      <c r="AFN609" s="42"/>
      <c r="AFO609" s="42"/>
      <c r="AFP609" s="42"/>
      <c r="AFQ609" s="42"/>
      <c r="AFR609" s="42"/>
      <c r="AFS609" s="42"/>
      <c r="AFT609" s="42"/>
      <c r="AFU609" s="42"/>
      <c r="AFV609" s="42"/>
      <c r="AFW609" s="42"/>
      <c r="AFX609" s="42"/>
      <c r="AFY609" s="42"/>
      <c r="AFZ609" s="42"/>
      <c r="AGA609" s="42"/>
      <c r="AGB609" s="42"/>
      <c r="AGC609" s="42"/>
      <c r="AGD609" s="42"/>
      <c r="AGE609" s="42"/>
      <c r="AGF609" s="42"/>
      <c r="AGG609" s="42"/>
      <c r="AGH609" s="42"/>
      <c r="AGI609" s="42"/>
      <c r="AGJ609" s="42"/>
      <c r="AGK609" s="42"/>
      <c r="AGL609" s="42"/>
      <c r="AGM609" s="42"/>
      <c r="AGN609" s="42"/>
      <c r="AGO609" s="42"/>
      <c r="AGP609" s="42"/>
      <c r="AGQ609" s="42"/>
      <c r="AGR609" s="42"/>
      <c r="AGS609" s="42"/>
      <c r="AGT609" s="42"/>
      <c r="AGU609" s="42"/>
      <c r="AGV609" s="42"/>
      <c r="AGW609" s="42"/>
      <c r="AGX609" s="42"/>
      <c r="AGY609" s="42"/>
      <c r="AGZ609" s="42"/>
      <c r="AHA609" s="42"/>
      <c r="AHB609" s="42"/>
      <c r="AHC609" s="42"/>
      <c r="AHD609" s="42"/>
      <c r="AHE609" s="42"/>
      <c r="AHF609" s="42"/>
      <c r="AHG609" s="42"/>
      <c r="AHH609" s="42"/>
      <c r="AHI609" s="42"/>
      <c r="AHJ609" s="42"/>
      <c r="AHK609" s="42"/>
      <c r="AHL609" s="42"/>
      <c r="AHM609" s="42"/>
      <c r="AHN609" s="42"/>
      <c r="AHO609" s="42"/>
      <c r="AHP609" s="42"/>
      <c r="AHQ609" s="42"/>
      <c r="AHR609" s="42"/>
      <c r="AHS609" s="42"/>
      <c r="AHT609" s="42"/>
      <c r="AHU609" s="42"/>
      <c r="AHV609" s="42"/>
      <c r="AHW609" s="42"/>
      <c r="AHX609" s="42"/>
      <c r="AHY609" s="42"/>
      <c r="AHZ609" s="42"/>
      <c r="AIA609" s="42"/>
      <c r="AIB609" s="42"/>
      <c r="AIC609" s="42"/>
      <c r="AID609" s="42"/>
      <c r="AIE609" s="42"/>
      <c r="AIF609" s="42"/>
      <c r="AIG609" s="42"/>
      <c r="AIH609" s="42"/>
      <c r="AII609" s="42"/>
      <c r="AIJ609" s="42"/>
      <c r="AIK609" s="42"/>
      <c r="AIL609" s="42"/>
      <c r="AIM609" s="42"/>
      <c r="AIN609" s="42"/>
      <c r="AIO609" s="42"/>
      <c r="AIP609" s="42"/>
      <c r="AIQ609" s="42"/>
      <c r="AIR609" s="42"/>
      <c r="AIS609" s="42"/>
      <c r="AIT609" s="42"/>
      <c r="AIU609" s="42"/>
      <c r="AIV609" s="42"/>
      <c r="AIW609" s="42"/>
      <c r="AIX609" s="42"/>
      <c r="AIY609" s="42"/>
      <c r="AIZ609" s="42"/>
      <c r="AJA609" s="42"/>
      <c r="AJB609" s="42"/>
      <c r="AJC609" s="42"/>
      <c r="AJD609" s="42"/>
      <c r="AJE609" s="42"/>
      <c r="AJF609" s="42"/>
      <c r="AJG609" s="42"/>
      <c r="AJH609" s="42"/>
      <c r="AJI609" s="42"/>
      <c r="AJJ609" s="42"/>
      <c r="AJK609" s="42"/>
      <c r="AJL609" s="42"/>
      <c r="AJM609" s="42"/>
      <c r="AJN609" s="42"/>
      <c r="AJO609" s="42"/>
      <c r="AJP609" s="42"/>
      <c r="AJQ609" s="42"/>
      <c r="AJR609" s="42"/>
      <c r="AJS609" s="42"/>
      <c r="AJT609" s="42"/>
      <c r="AJU609" s="42"/>
      <c r="AJV609" s="42"/>
      <c r="AJW609" s="42"/>
      <c r="AJX609" s="42"/>
      <c r="AJY609" s="42"/>
      <c r="AJZ609" s="42"/>
      <c r="AKA609" s="42"/>
      <c r="AKB609" s="42"/>
      <c r="AKC609" s="42"/>
      <c r="AKD609" s="42"/>
      <c r="AKE609" s="42"/>
      <c r="AKF609" s="42"/>
      <c r="AKG609" s="42"/>
      <c r="AKH609" s="42"/>
      <c r="AKI609" s="42"/>
      <c r="AKJ609" s="42"/>
      <c r="AKK609" s="42"/>
      <c r="AKL609" s="42"/>
      <c r="AKM609" s="42"/>
      <c r="AKN609" s="42"/>
      <c r="AKO609" s="42"/>
      <c r="AKP609" s="42"/>
      <c r="AKQ609" s="42"/>
      <c r="AKR609" s="42"/>
      <c r="AKS609" s="42"/>
      <c r="AKT609" s="42"/>
      <c r="AKU609" s="42"/>
      <c r="AKV609" s="42"/>
      <c r="AKW609" s="42"/>
      <c r="AKX609" s="42"/>
      <c r="AKY609" s="42"/>
      <c r="AKZ609" s="42"/>
      <c r="ALA609" s="42"/>
      <c r="ALB609" s="42"/>
      <c r="ALC609" s="42"/>
      <c r="ALD609" s="42"/>
      <c r="ALE609" s="42"/>
      <c r="ALF609" s="42"/>
      <c r="ALG609" s="42"/>
      <c r="ALH609" s="42"/>
      <c r="ALI609" s="42"/>
      <c r="ALJ609" s="42"/>
      <c r="ALK609" s="42"/>
      <c r="ALL609" s="42"/>
      <c r="ALM609" s="42"/>
      <c r="ALN609" s="42"/>
      <c r="ALO609" s="42"/>
      <c r="ALP609" s="42"/>
      <c r="ALQ609" s="42"/>
      <c r="ALR609" s="42"/>
      <c r="ALS609" s="42"/>
      <c r="ALT609" s="42"/>
      <c r="ALU609" s="42"/>
      <c r="ALV609" s="42"/>
      <c r="ALW609" s="42"/>
      <c r="ALX609" s="42"/>
      <c r="ALY609" s="42"/>
      <c r="ALZ609" s="42"/>
      <c r="AMA609" s="42"/>
      <c r="AMB609" s="42"/>
      <c r="AMC609" s="42"/>
      <c r="AMD609" s="42"/>
      <c r="AME609" s="42"/>
      <c r="AMF609" s="42"/>
      <c r="AMG609" s="42"/>
      <c r="AMH609" s="42"/>
      <c r="AMI609" s="42"/>
      <c r="AMJ609" s="42"/>
      <c r="AMK609" s="42"/>
      <c r="AML609" s="42"/>
      <c r="AMM609" s="42"/>
      <c r="AMN609" s="42"/>
      <c r="AMO609" s="42"/>
      <c r="AMP609" s="42"/>
      <c r="AMQ609" s="42"/>
      <c r="AMR609" s="42"/>
      <c r="AMS609" s="42"/>
      <c r="AMT609" s="42"/>
      <c r="AMU609" s="42"/>
      <c r="AMV609" s="42"/>
      <c r="AMW609" s="42"/>
      <c r="AMX609" s="42"/>
      <c r="AMY609" s="42"/>
      <c r="AMZ609" s="42"/>
      <c r="ANA609" s="42"/>
      <c r="ANB609" s="42"/>
      <c r="ANC609" s="42"/>
      <c r="AND609" s="42"/>
      <c r="ANE609" s="42"/>
      <c r="ANF609" s="42"/>
      <c r="ANG609" s="42"/>
      <c r="ANH609" s="42"/>
      <c r="ANI609" s="42"/>
      <c r="ANJ609" s="42"/>
      <c r="ANK609" s="42"/>
      <c r="ANL609" s="42"/>
      <c r="ANM609" s="42"/>
      <c r="ANN609" s="42"/>
      <c r="ANO609" s="42"/>
      <c r="ANP609" s="42"/>
      <c r="ANQ609" s="42"/>
      <c r="ANR609" s="42"/>
      <c r="ANS609" s="42"/>
      <c r="ANT609" s="42"/>
      <c r="ANU609" s="42"/>
      <c r="ANV609" s="42"/>
      <c r="ANW609" s="42"/>
      <c r="ANX609" s="42"/>
      <c r="ANY609" s="42"/>
      <c r="ANZ609" s="42"/>
      <c r="AOA609" s="42"/>
      <c r="AOB609" s="42"/>
      <c r="AOC609" s="42"/>
      <c r="AOD609" s="42"/>
      <c r="AOE609" s="42"/>
      <c r="AOF609" s="42"/>
      <c r="AOG609" s="42"/>
      <c r="AOH609" s="42"/>
      <c r="AOI609" s="42"/>
      <c r="AOJ609" s="42"/>
      <c r="AOK609" s="42"/>
      <c r="AOL609" s="42"/>
      <c r="AOM609" s="42"/>
      <c r="AON609" s="42"/>
      <c r="AOO609" s="42"/>
      <c r="AOP609" s="42"/>
      <c r="AOQ609" s="42"/>
      <c r="AOR609" s="42"/>
      <c r="AOS609" s="42"/>
      <c r="AOT609" s="42"/>
      <c r="AOU609" s="42"/>
      <c r="AOV609" s="42"/>
      <c r="AOW609" s="42"/>
      <c r="AOX609" s="42"/>
      <c r="AOY609" s="42"/>
      <c r="AOZ609" s="42"/>
      <c r="APA609" s="42"/>
      <c r="APB609" s="42"/>
      <c r="APC609" s="42"/>
      <c r="APD609" s="42"/>
      <c r="APE609" s="42"/>
      <c r="APF609" s="42"/>
      <c r="APG609" s="42"/>
      <c r="APH609" s="42"/>
      <c r="API609" s="42"/>
      <c r="APJ609" s="42"/>
      <c r="APK609" s="42"/>
      <c r="APL609" s="42"/>
      <c r="APM609" s="42"/>
      <c r="APN609" s="42"/>
      <c r="APO609" s="42"/>
      <c r="APP609" s="42"/>
      <c r="APQ609" s="42"/>
      <c r="APR609" s="42"/>
      <c r="APS609" s="42"/>
      <c r="APT609" s="42"/>
      <c r="APU609" s="42"/>
      <c r="APV609" s="42"/>
      <c r="APW609" s="42"/>
      <c r="APX609" s="42"/>
      <c r="APY609" s="42"/>
      <c r="APZ609" s="42"/>
      <c r="AQA609" s="42"/>
      <c r="AQB609" s="42"/>
      <c r="AQC609" s="42"/>
      <c r="AQD609" s="42"/>
      <c r="AQE609" s="42"/>
      <c r="AQF609" s="42"/>
      <c r="AQG609" s="42"/>
      <c r="AQH609" s="42"/>
      <c r="AQI609" s="42"/>
      <c r="AQJ609" s="42"/>
      <c r="AQK609" s="42"/>
      <c r="AQL609" s="42"/>
      <c r="AQM609" s="42"/>
      <c r="AQN609" s="42"/>
      <c r="AQO609" s="42"/>
      <c r="AQP609" s="42"/>
      <c r="AQQ609" s="42"/>
      <c r="AQR609" s="42"/>
      <c r="AQS609" s="42"/>
      <c r="AQT609" s="42"/>
      <c r="AQU609" s="42"/>
      <c r="AQV609" s="42"/>
      <c r="AQW609" s="42"/>
      <c r="AQX609" s="42"/>
      <c r="AQY609" s="42"/>
      <c r="AQZ609" s="42"/>
      <c r="ARA609" s="42"/>
      <c r="ARB609" s="42"/>
      <c r="ARC609" s="42"/>
      <c r="ARD609" s="42"/>
      <c r="ARE609" s="42"/>
      <c r="ARF609" s="42"/>
      <c r="ARG609" s="42"/>
      <c r="ARH609" s="42"/>
      <c r="ARI609" s="42"/>
      <c r="ARJ609" s="42"/>
      <c r="ARK609" s="42"/>
      <c r="ARL609" s="42"/>
      <c r="ARM609" s="42"/>
      <c r="ARN609" s="42"/>
      <c r="ARO609" s="42"/>
      <c r="ARP609" s="42"/>
      <c r="ARQ609" s="42"/>
      <c r="ARR609" s="42"/>
      <c r="ARS609" s="42"/>
      <c r="ART609" s="42"/>
      <c r="ARU609" s="42"/>
      <c r="ARV609" s="42"/>
      <c r="ARW609" s="42"/>
      <c r="ARX609" s="42"/>
      <c r="ARY609" s="42"/>
      <c r="ARZ609" s="42"/>
      <c r="ASA609" s="42"/>
      <c r="ASB609" s="42"/>
      <c r="ASC609" s="42"/>
      <c r="ASD609" s="42"/>
      <c r="ASE609" s="42"/>
      <c r="ASF609" s="42"/>
      <c r="ASG609" s="42"/>
      <c r="ASH609" s="42"/>
      <c r="ASI609" s="42"/>
      <c r="ASJ609" s="42"/>
      <c r="ASK609" s="42"/>
      <c r="ASL609" s="42"/>
      <c r="ASM609" s="42"/>
      <c r="ASN609" s="42"/>
      <c r="ASO609" s="42"/>
      <c r="ASP609" s="42"/>
      <c r="ASQ609" s="42"/>
      <c r="ASR609" s="42"/>
      <c r="ASS609" s="42"/>
      <c r="AST609" s="42"/>
      <c r="ASU609" s="42"/>
      <c r="ASV609" s="42"/>
      <c r="ASW609" s="42"/>
      <c r="ASX609" s="42"/>
      <c r="ASY609" s="42"/>
      <c r="ASZ609" s="42"/>
      <c r="ATA609" s="42"/>
      <c r="ATB609" s="42"/>
      <c r="ATC609" s="42"/>
      <c r="ATD609" s="42"/>
      <c r="ATE609" s="42"/>
      <c r="ATF609" s="42"/>
      <c r="ATG609" s="42"/>
      <c r="ATH609" s="42"/>
      <c r="ATI609" s="42"/>
      <c r="ATJ609" s="42"/>
      <c r="ATK609" s="42"/>
      <c r="ATL609" s="42"/>
      <c r="ATM609" s="42"/>
      <c r="ATN609" s="42"/>
      <c r="ATO609" s="42"/>
      <c r="ATP609" s="42"/>
      <c r="ATQ609" s="42"/>
      <c r="ATR609" s="42"/>
      <c r="ATS609" s="42"/>
      <c r="ATT609" s="42"/>
      <c r="ATU609" s="42"/>
      <c r="ATV609" s="42"/>
      <c r="ATW609" s="42"/>
      <c r="ATX609" s="42"/>
      <c r="ATY609" s="42"/>
      <c r="ATZ609" s="42"/>
      <c r="AUA609" s="42"/>
      <c r="AUB609" s="42"/>
      <c r="AUC609" s="42"/>
      <c r="AUD609" s="42"/>
      <c r="AUE609" s="42"/>
      <c r="AUF609" s="42"/>
      <c r="AUG609" s="42"/>
      <c r="AUH609" s="42"/>
      <c r="AUI609" s="42"/>
      <c r="AUJ609" s="42"/>
      <c r="AUK609" s="42"/>
      <c r="AUL609" s="42"/>
      <c r="AUM609" s="42"/>
      <c r="AUN609" s="42"/>
      <c r="AUO609" s="42"/>
      <c r="AUP609" s="42"/>
      <c r="AUQ609" s="42"/>
      <c r="AUR609" s="42"/>
      <c r="AUS609" s="42"/>
      <c r="AUT609" s="42"/>
      <c r="AUU609" s="42"/>
      <c r="AUV609" s="42"/>
      <c r="AUW609" s="42"/>
      <c r="AUX609" s="42"/>
      <c r="AUY609" s="42"/>
      <c r="AUZ609" s="42"/>
      <c r="AVA609" s="42"/>
      <c r="AVB609" s="42"/>
      <c r="AVC609" s="42"/>
      <c r="AVD609" s="42"/>
      <c r="AVE609" s="42"/>
      <c r="AVF609" s="42"/>
      <c r="AVG609" s="42"/>
      <c r="AVH609" s="42"/>
      <c r="AVI609" s="42"/>
      <c r="AVJ609" s="42"/>
      <c r="AVK609" s="42"/>
      <c r="AVL609" s="42"/>
      <c r="AVM609" s="42"/>
      <c r="AVN609" s="42"/>
      <c r="AVO609" s="42"/>
      <c r="AVP609" s="42"/>
      <c r="AVQ609" s="42"/>
      <c r="AVR609" s="42"/>
      <c r="AVS609" s="42"/>
      <c r="AVT609" s="42"/>
      <c r="AVU609" s="42"/>
      <c r="AVV609" s="42"/>
      <c r="AVW609" s="42"/>
      <c r="AVX609" s="42"/>
      <c r="AVY609" s="42"/>
      <c r="AVZ609" s="42"/>
      <c r="AWA609" s="42"/>
      <c r="AWB609" s="42"/>
      <c r="AWC609" s="42"/>
      <c r="AWD609" s="42"/>
      <c r="AWE609" s="42"/>
      <c r="AWF609" s="42"/>
      <c r="AWG609" s="42"/>
      <c r="AWH609" s="42"/>
      <c r="AWI609" s="42"/>
      <c r="AWJ609" s="42"/>
      <c r="AWK609" s="42"/>
      <c r="AWL609" s="42"/>
      <c r="AWM609" s="42"/>
      <c r="AWN609" s="42"/>
      <c r="AWO609" s="42"/>
      <c r="AWP609" s="42"/>
      <c r="AWQ609" s="42"/>
      <c r="AWR609" s="42"/>
      <c r="AWS609" s="42"/>
      <c r="AWT609" s="42"/>
      <c r="AWU609" s="42"/>
      <c r="AWV609" s="42"/>
      <c r="AWW609" s="42"/>
      <c r="AWX609" s="42"/>
      <c r="AWY609" s="42"/>
      <c r="AWZ609" s="42"/>
      <c r="AXA609" s="42"/>
      <c r="AXB609" s="42"/>
      <c r="AXC609" s="42"/>
      <c r="AXD609" s="42"/>
      <c r="AXE609" s="42"/>
      <c r="AXF609" s="42"/>
      <c r="AXG609" s="42"/>
      <c r="AXH609" s="42"/>
      <c r="AXI609" s="42"/>
      <c r="AXJ609" s="42"/>
      <c r="AXK609" s="42"/>
      <c r="AXL609" s="42"/>
      <c r="AXM609" s="42"/>
      <c r="AXN609" s="42"/>
      <c r="AXO609" s="42"/>
      <c r="AXP609" s="42"/>
      <c r="AXQ609" s="42"/>
      <c r="AXR609" s="42"/>
      <c r="AXS609" s="42"/>
      <c r="AXT609" s="42"/>
      <c r="AXU609" s="42"/>
      <c r="AXV609" s="42"/>
      <c r="AXW609" s="42"/>
      <c r="AXX609" s="42"/>
      <c r="AXY609" s="42"/>
      <c r="AXZ609" s="42"/>
      <c r="AYA609" s="42"/>
      <c r="AYB609" s="42"/>
      <c r="AYC609" s="42"/>
      <c r="AYD609" s="42"/>
      <c r="AYE609" s="42"/>
      <c r="AYF609" s="42"/>
      <c r="AYG609" s="42"/>
      <c r="AYH609" s="42"/>
      <c r="AYI609" s="42"/>
      <c r="AYJ609" s="42"/>
      <c r="AYK609" s="42"/>
      <c r="AYL609" s="42"/>
      <c r="AYM609" s="42"/>
      <c r="AYN609" s="42"/>
      <c r="AYO609" s="42"/>
      <c r="AYP609" s="42"/>
      <c r="AYQ609" s="42"/>
      <c r="AYR609" s="42"/>
      <c r="AYS609" s="42"/>
      <c r="AYT609" s="42"/>
      <c r="AYU609" s="42"/>
      <c r="AYV609" s="42"/>
      <c r="AYW609" s="42"/>
      <c r="AYX609" s="42"/>
      <c r="AYY609" s="42"/>
      <c r="AYZ609" s="42"/>
      <c r="AZA609" s="42"/>
      <c r="AZB609" s="42"/>
      <c r="AZC609" s="42"/>
      <c r="AZD609" s="42"/>
      <c r="AZE609" s="42"/>
      <c r="AZF609" s="42"/>
      <c r="AZG609" s="42"/>
      <c r="AZH609" s="42"/>
      <c r="AZI609" s="42"/>
      <c r="AZJ609" s="42"/>
      <c r="AZK609" s="42"/>
      <c r="AZL609" s="42"/>
      <c r="AZM609" s="42"/>
      <c r="AZN609" s="42"/>
      <c r="AZO609" s="42"/>
      <c r="AZP609" s="42"/>
      <c r="AZQ609" s="42"/>
      <c r="AZR609" s="42"/>
      <c r="AZS609" s="42"/>
      <c r="AZT609" s="42"/>
      <c r="AZU609" s="42"/>
      <c r="AZV609" s="42"/>
      <c r="AZW609" s="42"/>
      <c r="AZX609" s="42"/>
      <c r="AZY609" s="42"/>
      <c r="AZZ609" s="42"/>
      <c r="BAA609" s="42"/>
      <c r="BAB609" s="42"/>
      <c r="BAC609" s="42"/>
      <c r="BAD609" s="42"/>
      <c r="BAE609" s="42"/>
      <c r="BAF609" s="42"/>
      <c r="BAG609" s="42"/>
      <c r="BAH609" s="42"/>
      <c r="BAI609" s="42"/>
      <c r="BAJ609" s="42"/>
      <c r="BAK609" s="42"/>
      <c r="BAL609" s="42"/>
    </row>
    <row r="610" spans="1:1390" s="223" customFormat="1" x14ac:dyDescent="0.2">
      <c r="A610" s="139">
        <f t="shared" si="60"/>
        <v>565</v>
      </c>
      <c r="B610" s="42" t="s">
        <v>490</v>
      </c>
      <c r="C610" s="139">
        <v>932</v>
      </c>
      <c r="D610" s="139" t="s">
        <v>159</v>
      </c>
      <c r="E610" s="121">
        <v>44.9</v>
      </c>
      <c r="F610" s="121">
        <v>0</v>
      </c>
      <c r="G610" s="121">
        <v>0</v>
      </c>
      <c r="H610" s="121">
        <v>44.51</v>
      </c>
      <c r="I610" s="121">
        <v>0</v>
      </c>
      <c r="J610" s="121">
        <v>0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1">
        <v>0</v>
      </c>
      <c r="Q610" s="45">
        <f t="shared" si="59"/>
        <v>89.41</v>
      </c>
      <c r="R610" s="45"/>
      <c r="T610" s="254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  <c r="ED610" s="42"/>
      <c r="EE610" s="42"/>
      <c r="EF610" s="42"/>
      <c r="EG610" s="42"/>
      <c r="EH610" s="42"/>
      <c r="EI610" s="42"/>
      <c r="EJ610" s="42"/>
      <c r="EK610" s="42"/>
      <c r="EL610" s="42"/>
      <c r="EM610" s="42"/>
      <c r="EN610" s="42"/>
      <c r="EO610" s="42"/>
      <c r="EP610" s="42"/>
      <c r="EQ610" s="42"/>
      <c r="ER610" s="42"/>
      <c r="ES610" s="42"/>
      <c r="ET610" s="42"/>
      <c r="EU610" s="42"/>
      <c r="EV610" s="42"/>
      <c r="EW610" s="42"/>
      <c r="EX610" s="42"/>
      <c r="EY610" s="42"/>
      <c r="EZ610" s="42"/>
      <c r="FA610" s="42"/>
      <c r="FB610" s="42"/>
      <c r="FC610" s="42"/>
      <c r="FD610" s="42"/>
      <c r="FE610" s="42"/>
      <c r="FF610" s="42"/>
      <c r="FG610" s="42"/>
      <c r="FH610" s="42"/>
      <c r="FI610" s="42"/>
      <c r="FJ610" s="42"/>
      <c r="FK610" s="42"/>
      <c r="FL610" s="42"/>
      <c r="FM610" s="42"/>
      <c r="FN610" s="42"/>
      <c r="FO610" s="42"/>
      <c r="FP610" s="42"/>
      <c r="FQ610" s="42"/>
      <c r="FR610" s="42"/>
      <c r="FS610" s="42"/>
      <c r="FT610" s="42"/>
      <c r="FU610" s="42"/>
      <c r="FV610" s="42"/>
      <c r="FW610" s="42"/>
      <c r="FX610" s="42"/>
      <c r="FY610" s="42"/>
      <c r="FZ610" s="42"/>
      <c r="GA610" s="42"/>
      <c r="GB610" s="42"/>
      <c r="GC610" s="42"/>
      <c r="GD610" s="42"/>
      <c r="GE610" s="42"/>
      <c r="GF610" s="42"/>
      <c r="GG610" s="42"/>
      <c r="GH610" s="42"/>
      <c r="GI610" s="42"/>
      <c r="GJ610" s="42"/>
      <c r="GK610" s="42"/>
      <c r="GL610" s="42"/>
      <c r="GM610" s="42"/>
      <c r="GN610" s="42"/>
      <c r="GO610" s="42"/>
      <c r="GP610" s="42"/>
      <c r="GQ610" s="42"/>
      <c r="GR610" s="42"/>
      <c r="GS610" s="42"/>
      <c r="GT610" s="42"/>
      <c r="GU610" s="42"/>
      <c r="GV610" s="42"/>
      <c r="GW610" s="42"/>
      <c r="GX610" s="42"/>
      <c r="GY610" s="42"/>
      <c r="GZ610" s="42"/>
      <c r="HA610" s="42"/>
      <c r="HB610" s="42"/>
      <c r="HC610" s="42"/>
      <c r="HD610" s="42"/>
      <c r="HE610" s="42"/>
      <c r="HF610" s="42"/>
      <c r="HG610" s="42"/>
      <c r="HH610" s="42"/>
      <c r="HI610" s="42"/>
      <c r="HJ610" s="42"/>
      <c r="HK610" s="42"/>
      <c r="HL610" s="42"/>
      <c r="HM610" s="42"/>
      <c r="HN610" s="42"/>
      <c r="HO610" s="42"/>
      <c r="HP610" s="42"/>
      <c r="HQ610" s="42"/>
      <c r="HR610" s="42"/>
      <c r="HS610" s="42"/>
      <c r="HT610" s="42"/>
      <c r="HU610" s="42"/>
      <c r="HV610" s="42"/>
      <c r="HW610" s="42"/>
      <c r="HX610" s="42"/>
      <c r="HY610" s="42"/>
      <c r="HZ610" s="42"/>
      <c r="IA610" s="42"/>
      <c r="IB610" s="42"/>
      <c r="IC610" s="42"/>
      <c r="ID610" s="42"/>
      <c r="IE610" s="42"/>
      <c r="IF610" s="42"/>
      <c r="IG610" s="42"/>
      <c r="IH610" s="42"/>
      <c r="II610" s="42"/>
      <c r="IJ610" s="42"/>
      <c r="IK610" s="42"/>
      <c r="IL610" s="42"/>
      <c r="IM610" s="42"/>
      <c r="IN610" s="42"/>
      <c r="IO610" s="42"/>
      <c r="IP610" s="42"/>
      <c r="IQ610" s="42"/>
      <c r="IR610" s="42"/>
      <c r="IS610" s="42"/>
      <c r="IT610" s="42"/>
      <c r="IU610" s="42"/>
      <c r="IV610" s="42"/>
      <c r="IW610" s="42"/>
      <c r="IX610" s="42"/>
      <c r="IY610" s="42"/>
      <c r="IZ610" s="42"/>
      <c r="JA610" s="42"/>
      <c r="JB610" s="42"/>
      <c r="JC610" s="42"/>
      <c r="JD610" s="42"/>
      <c r="JE610" s="42"/>
      <c r="JF610" s="42"/>
      <c r="JG610" s="42"/>
      <c r="JH610" s="42"/>
      <c r="JI610" s="42"/>
      <c r="JJ610" s="42"/>
      <c r="JK610" s="42"/>
      <c r="JL610" s="42"/>
      <c r="JM610" s="42"/>
      <c r="JN610" s="42"/>
      <c r="JO610" s="42"/>
      <c r="JP610" s="42"/>
      <c r="JQ610" s="42"/>
      <c r="JR610" s="42"/>
      <c r="JS610" s="42"/>
      <c r="JT610" s="42"/>
      <c r="JU610" s="42"/>
      <c r="JV610" s="42"/>
      <c r="JW610" s="42"/>
      <c r="JX610" s="42"/>
      <c r="JY610" s="42"/>
      <c r="JZ610" s="42"/>
      <c r="KA610" s="42"/>
      <c r="KB610" s="42"/>
      <c r="KC610" s="42"/>
      <c r="KD610" s="42"/>
      <c r="KE610" s="42"/>
      <c r="KF610" s="42"/>
      <c r="KG610" s="42"/>
      <c r="KH610" s="42"/>
      <c r="KI610" s="42"/>
      <c r="KJ610" s="42"/>
      <c r="KK610" s="42"/>
      <c r="KL610" s="42"/>
      <c r="KM610" s="42"/>
      <c r="KN610" s="42"/>
      <c r="KO610" s="42"/>
      <c r="KP610" s="42"/>
      <c r="KQ610" s="42"/>
      <c r="KR610" s="42"/>
      <c r="KS610" s="42"/>
      <c r="KT610" s="42"/>
      <c r="KU610" s="42"/>
      <c r="KV610" s="42"/>
      <c r="KW610" s="42"/>
      <c r="KX610" s="42"/>
      <c r="KY610" s="42"/>
      <c r="KZ610" s="42"/>
      <c r="LA610" s="42"/>
      <c r="LB610" s="42"/>
      <c r="LC610" s="42"/>
      <c r="LD610" s="42"/>
      <c r="LE610" s="42"/>
      <c r="LF610" s="42"/>
      <c r="LG610" s="42"/>
      <c r="LH610" s="42"/>
      <c r="LI610" s="42"/>
      <c r="LJ610" s="42"/>
      <c r="LK610" s="42"/>
      <c r="LL610" s="42"/>
      <c r="LM610" s="42"/>
      <c r="LN610" s="42"/>
      <c r="LO610" s="42"/>
      <c r="LP610" s="42"/>
      <c r="LQ610" s="42"/>
      <c r="LR610" s="42"/>
      <c r="LS610" s="42"/>
      <c r="LT610" s="42"/>
      <c r="LU610" s="42"/>
      <c r="LV610" s="42"/>
      <c r="LW610" s="42"/>
      <c r="LX610" s="42"/>
      <c r="LY610" s="42"/>
      <c r="LZ610" s="42"/>
      <c r="MA610" s="42"/>
      <c r="MB610" s="42"/>
      <c r="MC610" s="42"/>
      <c r="MD610" s="42"/>
      <c r="ME610" s="42"/>
      <c r="MF610" s="42"/>
      <c r="MG610" s="42"/>
      <c r="MH610" s="42"/>
      <c r="MI610" s="42"/>
      <c r="MJ610" s="42"/>
      <c r="MK610" s="42"/>
      <c r="ML610" s="42"/>
      <c r="MM610" s="42"/>
      <c r="MN610" s="42"/>
      <c r="MO610" s="42"/>
      <c r="MP610" s="42"/>
      <c r="MQ610" s="42"/>
      <c r="MR610" s="42"/>
      <c r="MS610" s="42"/>
      <c r="MT610" s="42"/>
      <c r="MU610" s="42"/>
      <c r="MV610" s="42"/>
      <c r="MW610" s="42"/>
      <c r="MX610" s="42"/>
      <c r="MY610" s="42"/>
      <c r="MZ610" s="42"/>
      <c r="NA610" s="42"/>
      <c r="NB610" s="42"/>
      <c r="NC610" s="42"/>
      <c r="ND610" s="42"/>
      <c r="NE610" s="42"/>
      <c r="NF610" s="42"/>
      <c r="NG610" s="42"/>
      <c r="NH610" s="42"/>
      <c r="NI610" s="42"/>
      <c r="NJ610" s="42"/>
      <c r="NK610" s="42"/>
      <c r="NL610" s="42"/>
      <c r="NM610" s="42"/>
      <c r="NN610" s="42"/>
      <c r="NO610" s="42"/>
      <c r="NP610" s="42"/>
      <c r="NQ610" s="42"/>
      <c r="NR610" s="42"/>
      <c r="NS610" s="42"/>
      <c r="NT610" s="42"/>
      <c r="NU610" s="42"/>
      <c r="NV610" s="42"/>
      <c r="NW610" s="42"/>
      <c r="NX610" s="42"/>
      <c r="NY610" s="42"/>
      <c r="NZ610" s="42"/>
      <c r="OA610" s="42"/>
      <c r="OB610" s="42"/>
      <c r="OC610" s="42"/>
      <c r="OD610" s="42"/>
      <c r="OE610" s="42"/>
      <c r="OF610" s="42"/>
      <c r="OG610" s="42"/>
      <c r="OH610" s="42"/>
      <c r="OI610" s="42"/>
      <c r="OJ610" s="42"/>
      <c r="OK610" s="42"/>
      <c r="OL610" s="42"/>
      <c r="OM610" s="42"/>
      <c r="ON610" s="42"/>
      <c r="OO610" s="42"/>
      <c r="OP610" s="42"/>
      <c r="OQ610" s="42"/>
      <c r="OR610" s="42"/>
      <c r="OS610" s="42"/>
      <c r="OT610" s="42"/>
      <c r="OU610" s="42"/>
      <c r="OV610" s="42"/>
      <c r="OW610" s="42"/>
      <c r="OX610" s="42"/>
      <c r="OY610" s="42"/>
      <c r="OZ610" s="42"/>
      <c r="PA610" s="42"/>
      <c r="PB610" s="42"/>
      <c r="PC610" s="42"/>
      <c r="PD610" s="42"/>
      <c r="PE610" s="42"/>
      <c r="PF610" s="42"/>
      <c r="PG610" s="42"/>
      <c r="PH610" s="42"/>
      <c r="PI610" s="42"/>
      <c r="PJ610" s="42"/>
      <c r="PK610" s="42"/>
      <c r="PL610" s="42"/>
      <c r="PM610" s="42"/>
      <c r="PN610" s="42"/>
      <c r="PO610" s="42"/>
      <c r="PP610" s="42"/>
      <c r="PQ610" s="42"/>
      <c r="PR610" s="42"/>
      <c r="PS610" s="42"/>
      <c r="PT610" s="42"/>
      <c r="PU610" s="42"/>
      <c r="PV610" s="42"/>
      <c r="PW610" s="42"/>
      <c r="PX610" s="42"/>
      <c r="PY610" s="42"/>
      <c r="PZ610" s="42"/>
      <c r="QA610" s="42"/>
      <c r="QB610" s="42"/>
      <c r="QC610" s="42"/>
      <c r="QD610" s="42"/>
      <c r="QE610" s="42"/>
      <c r="QF610" s="42"/>
      <c r="QG610" s="42"/>
      <c r="QH610" s="42"/>
      <c r="QI610" s="42"/>
      <c r="QJ610" s="42"/>
      <c r="QK610" s="42"/>
      <c r="QL610" s="42"/>
      <c r="QM610" s="42"/>
      <c r="QN610" s="42"/>
      <c r="QO610" s="42"/>
      <c r="QP610" s="42"/>
      <c r="QQ610" s="42"/>
      <c r="QR610" s="42"/>
      <c r="QS610" s="42"/>
      <c r="QT610" s="42"/>
      <c r="QU610" s="42"/>
      <c r="QV610" s="42"/>
      <c r="QW610" s="42"/>
      <c r="QX610" s="42"/>
      <c r="QY610" s="42"/>
      <c r="QZ610" s="42"/>
      <c r="RA610" s="42"/>
      <c r="RB610" s="42"/>
      <c r="RC610" s="42"/>
      <c r="RD610" s="42"/>
      <c r="RE610" s="42"/>
      <c r="RF610" s="42"/>
      <c r="RG610" s="42"/>
      <c r="RH610" s="42"/>
      <c r="RI610" s="42"/>
      <c r="RJ610" s="42"/>
      <c r="RK610" s="42"/>
      <c r="RL610" s="42"/>
      <c r="RM610" s="42"/>
      <c r="RN610" s="42"/>
      <c r="RO610" s="42"/>
      <c r="RP610" s="42"/>
      <c r="RQ610" s="42"/>
      <c r="RR610" s="42"/>
      <c r="RS610" s="42"/>
      <c r="RT610" s="42"/>
      <c r="RU610" s="42"/>
      <c r="RV610" s="42"/>
      <c r="RW610" s="42"/>
      <c r="RX610" s="42"/>
      <c r="RY610" s="42"/>
      <c r="RZ610" s="42"/>
      <c r="SA610" s="42"/>
      <c r="SB610" s="42"/>
      <c r="SC610" s="42"/>
      <c r="SD610" s="42"/>
      <c r="SE610" s="42"/>
      <c r="SF610" s="42"/>
      <c r="SG610" s="42"/>
      <c r="SH610" s="42"/>
      <c r="SI610" s="42"/>
      <c r="SJ610" s="42"/>
      <c r="SK610" s="42"/>
      <c r="SL610" s="42"/>
      <c r="SM610" s="42"/>
      <c r="SN610" s="42"/>
      <c r="SO610" s="42"/>
      <c r="SP610" s="42"/>
      <c r="SQ610" s="42"/>
      <c r="SR610" s="42"/>
      <c r="SS610" s="42"/>
      <c r="ST610" s="42"/>
      <c r="SU610" s="42"/>
      <c r="SV610" s="42"/>
      <c r="SW610" s="42"/>
      <c r="SX610" s="42"/>
      <c r="SY610" s="42"/>
      <c r="SZ610" s="42"/>
      <c r="TA610" s="42"/>
      <c r="TB610" s="42"/>
      <c r="TC610" s="42"/>
      <c r="TD610" s="42"/>
      <c r="TE610" s="42"/>
      <c r="TF610" s="42"/>
      <c r="TG610" s="42"/>
      <c r="TH610" s="42"/>
      <c r="TI610" s="42"/>
      <c r="TJ610" s="42"/>
      <c r="TK610" s="42"/>
      <c r="TL610" s="42"/>
      <c r="TM610" s="42"/>
      <c r="TN610" s="42"/>
      <c r="TO610" s="42"/>
      <c r="TP610" s="42"/>
      <c r="TQ610" s="42"/>
      <c r="TR610" s="42"/>
      <c r="TS610" s="42"/>
      <c r="TT610" s="42"/>
      <c r="TU610" s="42"/>
      <c r="TV610" s="42"/>
      <c r="TW610" s="42"/>
      <c r="TX610" s="42"/>
      <c r="TY610" s="42"/>
      <c r="TZ610" s="42"/>
      <c r="UA610" s="42"/>
      <c r="UB610" s="42"/>
      <c r="UC610" s="42"/>
      <c r="UD610" s="42"/>
      <c r="UE610" s="42"/>
      <c r="UF610" s="42"/>
      <c r="UG610" s="42"/>
      <c r="UH610" s="42"/>
      <c r="UI610" s="42"/>
      <c r="UJ610" s="42"/>
      <c r="UK610" s="42"/>
      <c r="UL610" s="42"/>
      <c r="UM610" s="42"/>
      <c r="UN610" s="42"/>
      <c r="UO610" s="42"/>
      <c r="UP610" s="42"/>
      <c r="UQ610" s="42"/>
      <c r="UR610" s="42"/>
      <c r="US610" s="42"/>
      <c r="UT610" s="42"/>
      <c r="UU610" s="42"/>
      <c r="UV610" s="42"/>
      <c r="UW610" s="42"/>
      <c r="UX610" s="42"/>
      <c r="UY610" s="42"/>
      <c r="UZ610" s="42"/>
      <c r="VA610" s="42"/>
      <c r="VB610" s="42"/>
      <c r="VC610" s="42"/>
      <c r="VD610" s="42"/>
      <c r="VE610" s="42"/>
      <c r="VF610" s="42"/>
      <c r="VG610" s="42"/>
      <c r="VH610" s="42"/>
      <c r="VI610" s="42"/>
      <c r="VJ610" s="42"/>
      <c r="VK610" s="42"/>
      <c r="VL610" s="42"/>
      <c r="VM610" s="42"/>
      <c r="VN610" s="42"/>
      <c r="VO610" s="42"/>
      <c r="VP610" s="42"/>
      <c r="VQ610" s="42"/>
      <c r="VR610" s="42"/>
      <c r="VS610" s="42"/>
      <c r="VT610" s="42"/>
      <c r="VU610" s="42"/>
      <c r="VV610" s="42"/>
      <c r="VW610" s="42"/>
      <c r="VX610" s="42"/>
      <c r="VY610" s="42"/>
      <c r="VZ610" s="42"/>
      <c r="WA610" s="42"/>
      <c r="WB610" s="42"/>
      <c r="WC610" s="42"/>
      <c r="WD610" s="42"/>
      <c r="WE610" s="42"/>
      <c r="WF610" s="42"/>
      <c r="WG610" s="42"/>
      <c r="WH610" s="42"/>
      <c r="WI610" s="42"/>
      <c r="WJ610" s="42"/>
      <c r="WK610" s="42"/>
      <c r="WL610" s="42"/>
      <c r="WM610" s="42"/>
      <c r="WN610" s="42"/>
      <c r="WO610" s="42"/>
      <c r="WP610" s="42"/>
      <c r="WQ610" s="42"/>
      <c r="WR610" s="42"/>
      <c r="WS610" s="42"/>
      <c r="WT610" s="42"/>
      <c r="WU610" s="42"/>
      <c r="WV610" s="42"/>
      <c r="WW610" s="42"/>
      <c r="WX610" s="42"/>
      <c r="WY610" s="42"/>
      <c r="WZ610" s="42"/>
      <c r="XA610" s="42"/>
      <c r="XB610" s="42"/>
      <c r="XC610" s="42"/>
      <c r="XD610" s="42"/>
      <c r="XE610" s="42"/>
      <c r="XF610" s="42"/>
      <c r="XG610" s="42"/>
      <c r="XH610" s="42"/>
      <c r="XI610" s="42"/>
      <c r="XJ610" s="42"/>
      <c r="XK610" s="42"/>
      <c r="XL610" s="42"/>
      <c r="XM610" s="42"/>
      <c r="XN610" s="42"/>
      <c r="XO610" s="42"/>
      <c r="XP610" s="42"/>
      <c r="XQ610" s="42"/>
      <c r="XR610" s="42"/>
      <c r="XS610" s="42"/>
      <c r="XT610" s="42"/>
      <c r="XU610" s="42"/>
      <c r="XV610" s="42"/>
      <c r="XW610" s="42"/>
      <c r="XX610" s="42"/>
      <c r="XY610" s="42"/>
      <c r="XZ610" s="42"/>
      <c r="YA610" s="42"/>
      <c r="YB610" s="42"/>
      <c r="YC610" s="42"/>
      <c r="YD610" s="42"/>
      <c r="YE610" s="42"/>
      <c r="YF610" s="42"/>
      <c r="YG610" s="42"/>
      <c r="YH610" s="42"/>
      <c r="YI610" s="42"/>
      <c r="YJ610" s="42"/>
      <c r="YK610" s="42"/>
      <c r="YL610" s="42"/>
      <c r="YM610" s="42"/>
      <c r="YN610" s="42"/>
      <c r="YO610" s="42"/>
      <c r="YP610" s="42"/>
      <c r="YQ610" s="42"/>
      <c r="YR610" s="42"/>
      <c r="YS610" s="42"/>
      <c r="YT610" s="42"/>
      <c r="YU610" s="42"/>
      <c r="YV610" s="42"/>
      <c r="YW610" s="42"/>
      <c r="YX610" s="42"/>
      <c r="YY610" s="42"/>
      <c r="YZ610" s="42"/>
      <c r="ZA610" s="42"/>
      <c r="ZB610" s="42"/>
      <c r="ZC610" s="42"/>
      <c r="ZD610" s="42"/>
      <c r="ZE610" s="42"/>
      <c r="ZF610" s="42"/>
      <c r="ZG610" s="42"/>
      <c r="ZH610" s="42"/>
      <c r="ZI610" s="42"/>
      <c r="ZJ610" s="42"/>
      <c r="ZK610" s="42"/>
      <c r="ZL610" s="42"/>
      <c r="ZM610" s="42"/>
      <c r="ZN610" s="42"/>
      <c r="ZO610" s="42"/>
      <c r="ZP610" s="42"/>
      <c r="ZQ610" s="42"/>
      <c r="ZR610" s="42"/>
      <c r="ZS610" s="42"/>
      <c r="ZT610" s="42"/>
      <c r="ZU610" s="42"/>
      <c r="ZV610" s="42"/>
      <c r="ZW610" s="42"/>
      <c r="ZX610" s="42"/>
      <c r="ZY610" s="42"/>
      <c r="ZZ610" s="42"/>
      <c r="AAA610" s="42"/>
      <c r="AAB610" s="42"/>
      <c r="AAC610" s="42"/>
      <c r="AAD610" s="42"/>
      <c r="AAE610" s="42"/>
      <c r="AAF610" s="42"/>
      <c r="AAG610" s="42"/>
      <c r="AAH610" s="42"/>
      <c r="AAI610" s="42"/>
      <c r="AAJ610" s="42"/>
      <c r="AAK610" s="42"/>
      <c r="AAL610" s="42"/>
      <c r="AAM610" s="42"/>
      <c r="AAN610" s="42"/>
      <c r="AAO610" s="42"/>
      <c r="AAP610" s="42"/>
      <c r="AAQ610" s="42"/>
      <c r="AAR610" s="42"/>
      <c r="AAS610" s="42"/>
      <c r="AAT610" s="42"/>
      <c r="AAU610" s="42"/>
      <c r="AAV610" s="42"/>
      <c r="AAW610" s="42"/>
      <c r="AAX610" s="42"/>
      <c r="AAY610" s="42"/>
      <c r="AAZ610" s="42"/>
      <c r="ABA610" s="42"/>
      <c r="ABB610" s="42"/>
      <c r="ABC610" s="42"/>
      <c r="ABD610" s="42"/>
      <c r="ABE610" s="42"/>
      <c r="ABF610" s="42"/>
      <c r="ABG610" s="42"/>
      <c r="ABH610" s="42"/>
      <c r="ABI610" s="42"/>
      <c r="ABJ610" s="42"/>
      <c r="ABK610" s="42"/>
      <c r="ABL610" s="42"/>
      <c r="ABM610" s="42"/>
      <c r="ABN610" s="42"/>
      <c r="ABO610" s="42"/>
      <c r="ABP610" s="42"/>
      <c r="ABQ610" s="42"/>
      <c r="ABR610" s="42"/>
      <c r="ABS610" s="42"/>
      <c r="ABT610" s="42"/>
      <c r="ABU610" s="42"/>
      <c r="ABV610" s="42"/>
      <c r="ABW610" s="42"/>
      <c r="ABX610" s="42"/>
      <c r="ABY610" s="42"/>
      <c r="ABZ610" s="42"/>
      <c r="ACA610" s="42"/>
      <c r="ACB610" s="42"/>
      <c r="ACC610" s="42"/>
      <c r="ACD610" s="42"/>
      <c r="ACE610" s="42"/>
      <c r="ACF610" s="42"/>
      <c r="ACG610" s="42"/>
      <c r="ACH610" s="42"/>
      <c r="ACI610" s="42"/>
      <c r="ACJ610" s="42"/>
      <c r="ACK610" s="42"/>
      <c r="ACL610" s="42"/>
      <c r="ACM610" s="42"/>
      <c r="ACN610" s="42"/>
      <c r="ACO610" s="42"/>
      <c r="ACP610" s="42"/>
      <c r="ACQ610" s="42"/>
      <c r="ACR610" s="42"/>
      <c r="ACS610" s="42"/>
      <c r="ACT610" s="42"/>
      <c r="ACU610" s="42"/>
      <c r="ACV610" s="42"/>
      <c r="ACW610" s="42"/>
      <c r="ACX610" s="42"/>
      <c r="ACY610" s="42"/>
      <c r="ACZ610" s="42"/>
      <c r="ADA610" s="42"/>
      <c r="ADB610" s="42"/>
      <c r="ADC610" s="42"/>
      <c r="ADD610" s="42"/>
      <c r="ADE610" s="42"/>
      <c r="ADF610" s="42"/>
      <c r="ADG610" s="42"/>
      <c r="ADH610" s="42"/>
      <c r="ADI610" s="42"/>
      <c r="ADJ610" s="42"/>
      <c r="ADK610" s="42"/>
      <c r="ADL610" s="42"/>
      <c r="ADM610" s="42"/>
      <c r="ADN610" s="42"/>
      <c r="ADO610" s="42"/>
      <c r="ADP610" s="42"/>
      <c r="ADQ610" s="42"/>
      <c r="ADR610" s="42"/>
      <c r="ADS610" s="42"/>
      <c r="ADT610" s="42"/>
      <c r="ADU610" s="42"/>
      <c r="ADV610" s="42"/>
      <c r="ADW610" s="42"/>
      <c r="ADX610" s="42"/>
      <c r="ADY610" s="42"/>
      <c r="ADZ610" s="42"/>
      <c r="AEA610" s="42"/>
      <c r="AEB610" s="42"/>
      <c r="AEC610" s="42"/>
      <c r="AED610" s="42"/>
      <c r="AEE610" s="42"/>
      <c r="AEF610" s="42"/>
      <c r="AEG610" s="42"/>
      <c r="AEH610" s="42"/>
      <c r="AEI610" s="42"/>
      <c r="AEJ610" s="42"/>
      <c r="AEK610" s="42"/>
      <c r="AEL610" s="42"/>
      <c r="AEM610" s="42"/>
      <c r="AEN610" s="42"/>
      <c r="AEO610" s="42"/>
      <c r="AEP610" s="42"/>
      <c r="AEQ610" s="42"/>
      <c r="AER610" s="42"/>
      <c r="AES610" s="42"/>
      <c r="AET610" s="42"/>
      <c r="AEU610" s="42"/>
      <c r="AEV610" s="42"/>
      <c r="AEW610" s="42"/>
      <c r="AEX610" s="42"/>
      <c r="AEY610" s="42"/>
      <c r="AEZ610" s="42"/>
      <c r="AFA610" s="42"/>
      <c r="AFB610" s="42"/>
      <c r="AFC610" s="42"/>
      <c r="AFD610" s="42"/>
      <c r="AFE610" s="42"/>
      <c r="AFF610" s="42"/>
      <c r="AFG610" s="42"/>
      <c r="AFH610" s="42"/>
      <c r="AFI610" s="42"/>
      <c r="AFJ610" s="42"/>
      <c r="AFK610" s="42"/>
      <c r="AFL610" s="42"/>
      <c r="AFM610" s="42"/>
      <c r="AFN610" s="42"/>
      <c r="AFO610" s="42"/>
      <c r="AFP610" s="42"/>
      <c r="AFQ610" s="42"/>
      <c r="AFR610" s="42"/>
      <c r="AFS610" s="42"/>
      <c r="AFT610" s="42"/>
      <c r="AFU610" s="42"/>
      <c r="AFV610" s="42"/>
      <c r="AFW610" s="42"/>
      <c r="AFX610" s="42"/>
      <c r="AFY610" s="42"/>
      <c r="AFZ610" s="42"/>
      <c r="AGA610" s="42"/>
      <c r="AGB610" s="42"/>
      <c r="AGC610" s="42"/>
      <c r="AGD610" s="42"/>
      <c r="AGE610" s="42"/>
      <c r="AGF610" s="42"/>
      <c r="AGG610" s="42"/>
      <c r="AGH610" s="42"/>
      <c r="AGI610" s="42"/>
      <c r="AGJ610" s="42"/>
      <c r="AGK610" s="42"/>
      <c r="AGL610" s="42"/>
      <c r="AGM610" s="42"/>
      <c r="AGN610" s="42"/>
      <c r="AGO610" s="42"/>
      <c r="AGP610" s="42"/>
      <c r="AGQ610" s="42"/>
      <c r="AGR610" s="42"/>
      <c r="AGS610" s="42"/>
      <c r="AGT610" s="42"/>
      <c r="AGU610" s="42"/>
      <c r="AGV610" s="42"/>
      <c r="AGW610" s="42"/>
      <c r="AGX610" s="42"/>
      <c r="AGY610" s="42"/>
      <c r="AGZ610" s="42"/>
      <c r="AHA610" s="42"/>
      <c r="AHB610" s="42"/>
      <c r="AHC610" s="42"/>
      <c r="AHD610" s="42"/>
      <c r="AHE610" s="42"/>
      <c r="AHF610" s="42"/>
      <c r="AHG610" s="42"/>
      <c r="AHH610" s="42"/>
      <c r="AHI610" s="42"/>
      <c r="AHJ610" s="42"/>
      <c r="AHK610" s="42"/>
      <c r="AHL610" s="42"/>
      <c r="AHM610" s="42"/>
      <c r="AHN610" s="42"/>
      <c r="AHO610" s="42"/>
      <c r="AHP610" s="42"/>
      <c r="AHQ610" s="42"/>
      <c r="AHR610" s="42"/>
      <c r="AHS610" s="42"/>
      <c r="AHT610" s="42"/>
      <c r="AHU610" s="42"/>
      <c r="AHV610" s="42"/>
      <c r="AHW610" s="42"/>
      <c r="AHX610" s="42"/>
      <c r="AHY610" s="42"/>
      <c r="AHZ610" s="42"/>
      <c r="AIA610" s="42"/>
      <c r="AIB610" s="42"/>
      <c r="AIC610" s="42"/>
      <c r="AID610" s="42"/>
      <c r="AIE610" s="42"/>
      <c r="AIF610" s="42"/>
      <c r="AIG610" s="42"/>
      <c r="AIH610" s="42"/>
      <c r="AII610" s="42"/>
      <c r="AIJ610" s="42"/>
      <c r="AIK610" s="42"/>
      <c r="AIL610" s="42"/>
      <c r="AIM610" s="42"/>
      <c r="AIN610" s="42"/>
      <c r="AIO610" s="42"/>
      <c r="AIP610" s="42"/>
      <c r="AIQ610" s="42"/>
      <c r="AIR610" s="42"/>
      <c r="AIS610" s="42"/>
      <c r="AIT610" s="42"/>
      <c r="AIU610" s="42"/>
      <c r="AIV610" s="42"/>
      <c r="AIW610" s="42"/>
      <c r="AIX610" s="42"/>
      <c r="AIY610" s="42"/>
      <c r="AIZ610" s="42"/>
      <c r="AJA610" s="42"/>
      <c r="AJB610" s="42"/>
      <c r="AJC610" s="42"/>
      <c r="AJD610" s="42"/>
      <c r="AJE610" s="42"/>
      <c r="AJF610" s="42"/>
      <c r="AJG610" s="42"/>
      <c r="AJH610" s="42"/>
      <c r="AJI610" s="42"/>
      <c r="AJJ610" s="42"/>
      <c r="AJK610" s="42"/>
      <c r="AJL610" s="42"/>
      <c r="AJM610" s="42"/>
      <c r="AJN610" s="42"/>
      <c r="AJO610" s="42"/>
      <c r="AJP610" s="42"/>
      <c r="AJQ610" s="42"/>
      <c r="AJR610" s="42"/>
      <c r="AJS610" s="42"/>
      <c r="AJT610" s="42"/>
      <c r="AJU610" s="42"/>
      <c r="AJV610" s="42"/>
      <c r="AJW610" s="42"/>
      <c r="AJX610" s="42"/>
      <c r="AJY610" s="42"/>
      <c r="AJZ610" s="42"/>
      <c r="AKA610" s="42"/>
      <c r="AKB610" s="42"/>
      <c r="AKC610" s="42"/>
      <c r="AKD610" s="42"/>
      <c r="AKE610" s="42"/>
      <c r="AKF610" s="42"/>
      <c r="AKG610" s="42"/>
      <c r="AKH610" s="42"/>
      <c r="AKI610" s="42"/>
      <c r="AKJ610" s="42"/>
      <c r="AKK610" s="42"/>
      <c r="AKL610" s="42"/>
      <c r="AKM610" s="42"/>
      <c r="AKN610" s="42"/>
      <c r="AKO610" s="42"/>
      <c r="AKP610" s="42"/>
      <c r="AKQ610" s="42"/>
      <c r="AKR610" s="42"/>
      <c r="AKS610" s="42"/>
      <c r="AKT610" s="42"/>
      <c r="AKU610" s="42"/>
      <c r="AKV610" s="42"/>
      <c r="AKW610" s="42"/>
      <c r="AKX610" s="42"/>
      <c r="AKY610" s="42"/>
      <c r="AKZ610" s="42"/>
      <c r="ALA610" s="42"/>
      <c r="ALB610" s="42"/>
      <c r="ALC610" s="42"/>
      <c r="ALD610" s="42"/>
      <c r="ALE610" s="42"/>
      <c r="ALF610" s="42"/>
      <c r="ALG610" s="42"/>
      <c r="ALH610" s="42"/>
      <c r="ALI610" s="42"/>
      <c r="ALJ610" s="42"/>
      <c r="ALK610" s="42"/>
      <c r="ALL610" s="42"/>
      <c r="ALM610" s="42"/>
      <c r="ALN610" s="42"/>
      <c r="ALO610" s="42"/>
      <c r="ALP610" s="42"/>
      <c r="ALQ610" s="42"/>
      <c r="ALR610" s="42"/>
      <c r="ALS610" s="42"/>
      <c r="ALT610" s="42"/>
      <c r="ALU610" s="42"/>
      <c r="ALV610" s="42"/>
      <c r="ALW610" s="42"/>
      <c r="ALX610" s="42"/>
      <c r="ALY610" s="42"/>
      <c r="ALZ610" s="42"/>
      <c r="AMA610" s="42"/>
      <c r="AMB610" s="42"/>
      <c r="AMC610" s="42"/>
      <c r="AMD610" s="42"/>
      <c r="AME610" s="42"/>
      <c r="AMF610" s="42"/>
      <c r="AMG610" s="42"/>
      <c r="AMH610" s="42"/>
      <c r="AMI610" s="42"/>
      <c r="AMJ610" s="42"/>
      <c r="AMK610" s="42"/>
      <c r="AML610" s="42"/>
      <c r="AMM610" s="42"/>
      <c r="AMN610" s="42"/>
      <c r="AMO610" s="42"/>
      <c r="AMP610" s="42"/>
      <c r="AMQ610" s="42"/>
      <c r="AMR610" s="42"/>
      <c r="AMS610" s="42"/>
      <c r="AMT610" s="42"/>
      <c r="AMU610" s="42"/>
      <c r="AMV610" s="42"/>
      <c r="AMW610" s="42"/>
      <c r="AMX610" s="42"/>
      <c r="AMY610" s="42"/>
      <c r="AMZ610" s="42"/>
      <c r="ANA610" s="42"/>
      <c r="ANB610" s="42"/>
      <c r="ANC610" s="42"/>
      <c r="AND610" s="42"/>
      <c r="ANE610" s="42"/>
      <c r="ANF610" s="42"/>
      <c r="ANG610" s="42"/>
      <c r="ANH610" s="42"/>
      <c r="ANI610" s="42"/>
      <c r="ANJ610" s="42"/>
      <c r="ANK610" s="42"/>
      <c r="ANL610" s="42"/>
      <c r="ANM610" s="42"/>
      <c r="ANN610" s="42"/>
      <c r="ANO610" s="42"/>
      <c r="ANP610" s="42"/>
      <c r="ANQ610" s="42"/>
      <c r="ANR610" s="42"/>
      <c r="ANS610" s="42"/>
      <c r="ANT610" s="42"/>
      <c r="ANU610" s="42"/>
      <c r="ANV610" s="42"/>
      <c r="ANW610" s="42"/>
      <c r="ANX610" s="42"/>
      <c r="ANY610" s="42"/>
      <c r="ANZ610" s="42"/>
      <c r="AOA610" s="42"/>
      <c r="AOB610" s="42"/>
      <c r="AOC610" s="42"/>
      <c r="AOD610" s="42"/>
      <c r="AOE610" s="42"/>
      <c r="AOF610" s="42"/>
      <c r="AOG610" s="42"/>
      <c r="AOH610" s="42"/>
      <c r="AOI610" s="42"/>
      <c r="AOJ610" s="42"/>
      <c r="AOK610" s="42"/>
      <c r="AOL610" s="42"/>
      <c r="AOM610" s="42"/>
      <c r="AON610" s="42"/>
      <c r="AOO610" s="42"/>
      <c r="AOP610" s="42"/>
      <c r="AOQ610" s="42"/>
      <c r="AOR610" s="42"/>
      <c r="AOS610" s="42"/>
      <c r="AOT610" s="42"/>
      <c r="AOU610" s="42"/>
      <c r="AOV610" s="42"/>
      <c r="AOW610" s="42"/>
      <c r="AOX610" s="42"/>
      <c r="AOY610" s="42"/>
      <c r="AOZ610" s="42"/>
      <c r="APA610" s="42"/>
      <c r="APB610" s="42"/>
      <c r="APC610" s="42"/>
      <c r="APD610" s="42"/>
      <c r="APE610" s="42"/>
      <c r="APF610" s="42"/>
      <c r="APG610" s="42"/>
      <c r="APH610" s="42"/>
      <c r="API610" s="42"/>
      <c r="APJ610" s="42"/>
      <c r="APK610" s="42"/>
      <c r="APL610" s="42"/>
      <c r="APM610" s="42"/>
      <c r="APN610" s="42"/>
      <c r="APO610" s="42"/>
      <c r="APP610" s="42"/>
      <c r="APQ610" s="42"/>
      <c r="APR610" s="42"/>
      <c r="APS610" s="42"/>
      <c r="APT610" s="42"/>
      <c r="APU610" s="42"/>
      <c r="APV610" s="42"/>
      <c r="APW610" s="42"/>
      <c r="APX610" s="42"/>
      <c r="APY610" s="42"/>
      <c r="APZ610" s="42"/>
      <c r="AQA610" s="42"/>
      <c r="AQB610" s="42"/>
      <c r="AQC610" s="42"/>
      <c r="AQD610" s="42"/>
      <c r="AQE610" s="42"/>
      <c r="AQF610" s="42"/>
      <c r="AQG610" s="42"/>
      <c r="AQH610" s="42"/>
      <c r="AQI610" s="42"/>
      <c r="AQJ610" s="42"/>
      <c r="AQK610" s="42"/>
      <c r="AQL610" s="42"/>
      <c r="AQM610" s="42"/>
      <c r="AQN610" s="42"/>
      <c r="AQO610" s="42"/>
      <c r="AQP610" s="42"/>
      <c r="AQQ610" s="42"/>
      <c r="AQR610" s="42"/>
      <c r="AQS610" s="42"/>
      <c r="AQT610" s="42"/>
      <c r="AQU610" s="42"/>
      <c r="AQV610" s="42"/>
      <c r="AQW610" s="42"/>
      <c r="AQX610" s="42"/>
      <c r="AQY610" s="42"/>
      <c r="AQZ610" s="42"/>
      <c r="ARA610" s="42"/>
      <c r="ARB610" s="42"/>
      <c r="ARC610" s="42"/>
      <c r="ARD610" s="42"/>
      <c r="ARE610" s="42"/>
      <c r="ARF610" s="42"/>
      <c r="ARG610" s="42"/>
      <c r="ARH610" s="42"/>
      <c r="ARI610" s="42"/>
      <c r="ARJ610" s="42"/>
      <c r="ARK610" s="42"/>
      <c r="ARL610" s="42"/>
      <c r="ARM610" s="42"/>
      <c r="ARN610" s="42"/>
      <c r="ARO610" s="42"/>
      <c r="ARP610" s="42"/>
      <c r="ARQ610" s="42"/>
      <c r="ARR610" s="42"/>
      <c r="ARS610" s="42"/>
      <c r="ART610" s="42"/>
      <c r="ARU610" s="42"/>
      <c r="ARV610" s="42"/>
      <c r="ARW610" s="42"/>
      <c r="ARX610" s="42"/>
      <c r="ARY610" s="42"/>
      <c r="ARZ610" s="42"/>
      <c r="ASA610" s="42"/>
      <c r="ASB610" s="42"/>
      <c r="ASC610" s="42"/>
      <c r="ASD610" s="42"/>
      <c r="ASE610" s="42"/>
      <c r="ASF610" s="42"/>
      <c r="ASG610" s="42"/>
      <c r="ASH610" s="42"/>
      <c r="ASI610" s="42"/>
      <c r="ASJ610" s="42"/>
      <c r="ASK610" s="42"/>
      <c r="ASL610" s="42"/>
      <c r="ASM610" s="42"/>
      <c r="ASN610" s="42"/>
      <c r="ASO610" s="42"/>
      <c r="ASP610" s="42"/>
      <c r="ASQ610" s="42"/>
      <c r="ASR610" s="42"/>
      <c r="ASS610" s="42"/>
      <c r="AST610" s="42"/>
      <c r="ASU610" s="42"/>
      <c r="ASV610" s="42"/>
      <c r="ASW610" s="42"/>
      <c r="ASX610" s="42"/>
      <c r="ASY610" s="42"/>
      <c r="ASZ610" s="42"/>
      <c r="ATA610" s="42"/>
      <c r="ATB610" s="42"/>
      <c r="ATC610" s="42"/>
      <c r="ATD610" s="42"/>
      <c r="ATE610" s="42"/>
      <c r="ATF610" s="42"/>
      <c r="ATG610" s="42"/>
      <c r="ATH610" s="42"/>
      <c r="ATI610" s="42"/>
      <c r="ATJ610" s="42"/>
      <c r="ATK610" s="42"/>
      <c r="ATL610" s="42"/>
      <c r="ATM610" s="42"/>
      <c r="ATN610" s="42"/>
      <c r="ATO610" s="42"/>
      <c r="ATP610" s="42"/>
      <c r="ATQ610" s="42"/>
      <c r="ATR610" s="42"/>
      <c r="ATS610" s="42"/>
      <c r="ATT610" s="42"/>
      <c r="ATU610" s="42"/>
      <c r="ATV610" s="42"/>
      <c r="ATW610" s="42"/>
      <c r="ATX610" s="42"/>
      <c r="ATY610" s="42"/>
      <c r="ATZ610" s="42"/>
      <c r="AUA610" s="42"/>
      <c r="AUB610" s="42"/>
      <c r="AUC610" s="42"/>
      <c r="AUD610" s="42"/>
      <c r="AUE610" s="42"/>
      <c r="AUF610" s="42"/>
      <c r="AUG610" s="42"/>
      <c r="AUH610" s="42"/>
      <c r="AUI610" s="42"/>
      <c r="AUJ610" s="42"/>
      <c r="AUK610" s="42"/>
      <c r="AUL610" s="42"/>
      <c r="AUM610" s="42"/>
      <c r="AUN610" s="42"/>
      <c r="AUO610" s="42"/>
      <c r="AUP610" s="42"/>
      <c r="AUQ610" s="42"/>
      <c r="AUR610" s="42"/>
      <c r="AUS610" s="42"/>
      <c r="AUT610" s="42"/>
      <c r="AUU610" s="42"/>
      <c r="AUV610" s="42"/>
      <c r="AUW610" s="42"/>
      <c r="AUX610" s="42"/>
      <c r="AUY610" s="42"/>
      <c r="AUZ610" s="42"/>
      <c r="AVA610" s="42"/>
      <c r="AVB610" s="42"/>
      <c r="AVC610" s="42"/>
      <c r="AVD610" s="42"/>
      <c r="AVE610" s="42"/>
      <c r="AVF610" s="42"/>
      <c r="AVG610" s="42"/>
      <c r="AVH610" s="42"/>
      <c r="AVI610" s="42"/>
      <c r="AVJ610" s="42"/>
      <c r="AVK610" s="42"/>
      <c r="AVL610" s="42"/>
      <c r="AVM610" s="42"/>
      <c r="AVN610" s="42"/>
      <c r="AVO610" s="42"/>
      <c r="AVP610" s="42"/>
      <c r="AVQ610" s="42"/>
      <c r="AVR610" s="42"/>
      <c r="AVS610" s="42"/>
      <c r="AVT610" s="42"/>
      <c r="AVU610" s="42"/>
      <c r="AVV610" s="42"/>
      <c r="AVW610" s="42"/>
      <c r="AVX610" s="42"/>
      <c r="AVY610" s="42"/>
      <c r="AVZ610" s="42"/>
      <c r="AWA610" s="42"/>
      <c r="AWB610" s="42"/>
      <c r="AWC610" s="42"/>
      <c r="AWD610" s="42"/>
      <c r="AWE610" s="42"/>
      <c r="AWF610" s="42"/>
      <c r="AWG610" s="42"/>
      <c r="AWH610" s="42"/>
      <c r="AWI610" s="42"/>
      <c r="AWJ610" s="42"/>
      <c r="AWK610" s="42"/>
      <c r="AWL610" s="42"/>
      <c r="AWM610" s="42"/>
      <c r="AWN610" s="42"/>
      <c r="AWO610" s="42"/>
      <c r="AWP610" s="42"/>
      <c r="AWQ610" s="42"/>
      <c r="AWR610" s="42"/>
      <c r="AWS610" s="42"/>
      <c r="AWT610" s="42"/>
      <c r="AWU610" s="42"/>
      <c r="AWV610" s="42"/>
      <c r="AWW610" s="42"/>
      <c r="AWX610" s="42"/>
      <c r="AWY610" s="42"/>
      <c r="AWZ610" s="42"/>
      <c r="AXA610" s="42"/>
      <c r="AXB610" s="42"/>
      <c r="AXC610" s="42"/>
      <c r="AXD610" s="42"/>
      <c r="AXE610" s="42"/>
      <c r="AXF610" s="42"/>
      <c r="AXG610" s="42"/>
      <c r="AXH610" s="42"/>
      <c r="AXI610" s="42"/>
      <c r="AXJ610" s="42"/>
      <c r="AXK610" s="42"/>
      <c r="AXL610" s="42"/>
      <c r="AXM610" s="42"/>
      <c r="AXN610" s="42"/>
      <c r="AXO610" s="42"/>
      <c r="AXP610" s="42"/>
      <c r="AXQ610" s="42"/>
      <c r="AXR610" s="42"/>
      <c r="AXS610" s="42"/>
      <c r="AXT610" s="42"/>
      <c r="AXU610" s="42"/>
      <c r="AXV610" s="42"/>
      <c r="AXW610" s="42"/>
      <c r="AXX610" s="42"/>
      <c r="AXY610" s="42"/>
      <c r="AXZ610" s="42"/>
      <c r="AYA610" s="42"/>
      <c r="AYB610" s="42"/>
      <c r="AYC610" s="42"/>
      <c r="AYD610" s="42"/>
      <c r="AYE610" s="42"/>
      <c r="AYF610" s="42"/>
      <c r="AYG610" s="42"/>
      <c r="AYH610" s="42"/>
      <c r="AYI610" s="42"/>
      <c r="AYJ610" s="42"/>
      <c r="AYK610" s="42"/>
      <c r="AYL610" s="42"/>
      <c r="AYM610" s="42"/>
      <c r="AYN610" s="42"/>
      <c r="AYO610" s="42"/>
      <c r="AYP610" s="42"/>
      <c r="AYQ610" s="42"/>
      <c r="AYR610" s="42"/>
      <c r="AYS610" s="42"/>
      <c r="AYT610" s="42"/>
      <c r="AYU610" s="42"/>
      <c r="AYV610" s="42"/>
      <c r="AYW610" s="42"/>
      <c r="AYX610" s="42"/>
      <c r="AYY610" s="42"/>
      <c r="AYZ610" s="42"/>
      <c r="AZA610" s="42"/>
      <c r="AZB610" s="42"/>
      <c r="AZC610" s="42"/>
      <c r="AZD610" s="42"/>
      <c r="AZE610" s="42"/>
      <c r="AZF610" s="42"/>
      <c r="AZG610" s="42"/>
      <c r="AZH610" s="42"/>
      <c r="AZI610" s="42"/>
      <c r="AZJ610" s="42"/>
      <c r="AZK610" s="42"/>
      <c r="AZL610" s="42"/>
      <c r="AZM610" s="42"/>
      <c r="AZN610" s="42"/>
      <c r="AZO610" s="42"/>
      <c r="AZP610" s="42"/>
      <c r="AZQ610" s="42"/>
      <c r="AZR610" s="42"/>
      <c r="AZS610" s="42"/>
      <c r="AZT610" s="42"/>
      <c r="AZU610" s="42"/>
      <c r="AZV610" s="42"/>
      <c r="AZW610" s="42"/>
      <c r="AZX610" s="42"/>
      <c r="AZY610" s="42"/>
      <c r="AZZ610" s="42"/>
      <c r="BAA610" s="42"/>
      <c r="BAB610" s="42"/>
      <c r="BAC610" s="42"/>
      <c r="BAD610" s="42"/>
      <c r="BAE610" s="42"/>
      <c r="BAF610" s="42"/>
      <c r="BAG610" s="42"/>
      <c r="BAH610" s="42"/>
      <c r="BAI610" s="42"/>
      <c r="BAJ610" s="42"/>
      <c r="BAK610" s="42"/>
      <c r="BAL610" s="42"/>
    </row>
    <row r="611" spans="1:1390" s="223" customFormat="1" x14ac:dyDescent="0.2">
      <c r="A611" s="139">
        <f t="shared" si="60"/>
        <v>566</v>
      </c>
      <c r="B611" s="42" t="s">
        <v>491</v>
      </c>
      <c r="C611" s="139">
        <v>932</v>
      </c>
      <c r="D611" s="139" t="s">
        <v>159</v>
      </c>
      <c r="E611" s="121">
        <v>-214.26999999999953</v>
      </c>
      <c r="F611" s="121">
        <v>0</v>
      </c>
      <c r="G611" s="121">
        <v>0</v>
      </c>
      <c r="H611" s="121">
        <v>0</v>
      </c>
      <c r="I611" s="121">
        <v>0</v>
      </c>
      <c r="J611" s="121">
        <v>0</v>
      </c>
      <c r="K611" s="121">
        <v>0</v>
      </c>
      <c r="L611" s="121">
        <v>0</v>
      </c>
      <c r="M611" s="121">
        <v>0</v>
      </c>
      <c r="N611" s="121">
        <v>915.85811000000001</v>
      </c>
      <c r="O611" s="121">
        <v>0</v>
      </c>
      <c r="P611" s="121">
        <v>935.99</v>
      </c>
      <c r="Q611" s="45">
        <f t="shared" si="59"/>
        <v>1637.5781100000004</v>
      </c>
      <c r="R611" s="45"/>
      <c r="T611" s="254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  <c r="ED611" s="42"/>
      <c r="EE611" s="42"/>
      <c r="EF611" s="42"/>
      <c r="EG611" s="42"/>
      <c r="EH611" s="42"/>
      <c r="EI611" s="42"/>
      <c r="EJ611" s="42"/>
      <c r="EK611" s="42"/>
      <c r="EL611" s="42"/>
      <c r="EM611" s="42"/>
      <c r="EN611" s="42"/>
      <c r="EO611" s="42"/>
      <c r="EP611" s="42"/>
      <c r="EQ611" s="42"/>
      <c r="ER611" s="42"/>
      <c r="ES611" s="42"/>
      <c r="ET611" s="42"/>
      <c r="EU611" s="42"/>
      <c r="EV611" s="42"/>
      <c r="EW611" s="42"/>
      <c r="EX611" s="42"/>
      <c r="EY611" s="42"/>
      <c r="EZ611" s="42"/>
      <c r="FA611" s="42"/>
      <c r="FB611" s="42"/>
      <c r="FC611" s="42"/>
      <c r="FD611" s="42"/>
      <c r="FE611" s="42"/>
      <c r="FF611" s="42"/>
      <c r="FG611" s="42"/>
      <c r="FH611" s="42"/>
      <c r="FI611" s="42"/>
      <c r="FJ611" s="42"/>
      <c r="FK611" s="42"/>
      <c r="FL611" s="42"/>
      <c r="FM611" s="42"/>
      <c r="FN611" s="42"/>
      <c r="FO611" s="42"/>
      <c r="FP611" s="42"/>
      <c r="FQ611" s="42"/>
      <c r="FR611" s="42"/>
      <c r="FS611" s="42"/>
      <c r="FT611" s="42"/>
      <c r="FU611" s="42"/>
      <c r="FV611" s="42"/>
      <c r="FW611" s="42"/>
      <c r="FX611" s="42"/>
      <c r="FY611" s="42"/>
      <c r="FZ611" s="42"/>
      <c r="GA611" s="42"/>
      <c r="GB611" s="42"/>
      <c r="GC611" s="42"/>
      <c r="GD611" s="42"/>
      <c r="GE611" s="42"/>
      <c r="GF611" s="42"/>
      <c r="GG611" s="42"/>
      <c r="GH611" s="42"/>
      <c r="GI611" s="42"/>
      <c r="GJ611" s="42"/>
      <c r="GK611" s="42"/>
      <c r="GL611" s="42"/>
      <c r="GM611" s="42"/>
      <c r="GN611" s="42"/>
      <c r="GO611" s="42"/>
      <c r="GP611" s="42"/>
      <c r="GQ611" s="42"/>
      <c r="GR611" s="42"/>
      <c r="GS611" s="42"/>
      <c r="GT611" s="42"/>
      <c r="GU611" s="42"/>
      <c r="GV611" s="42"/>
      <c r="GW611" s="42"/>
      <c r="GX611" s="42"/>
      <c r="GY611" s="42"/>
      <c r="GZ611" s="42"/>
      <c r="HA611" s="42"/>
      <c r="HB611" s="42"/>
      <c r="HC611" s="42"/>
      <c r="HD611" s="42"/>
      <c r="HE611" s="42"/>
      <c r="HF611" s="42"/>
      <c r="HG611" s="42"/>
      <c r="HH611" s="42"/>
      <c r="HI611" s="42"/>
      <c r="HJ611" s="42"/>
      <c r="HK611" s="42"/>
      <c r="HL611" s="42"/>
      <c r="HM611" s="42"/>
      <c r="HN611" s="42"/>
      <c r="HO611" s="42"/>
      <c r="HP611" s="42"/>
      <c r="HQ611" s="42"/>
      <c r="HR611" s="42"/>
      <c r="HS611" s="42"/>
      <c r="HT611" s="42"/>
      <c r="HU611" s="42"/>
      <c r="HV611" s="42"/>
      <c r="HW611" s="42"/>
      <c r="HX611" s="42"/>
      <c r="HY611" s="42"/>
      <c r="HZ611" s="42"/>
      <c r="IA611" s="42"/>
      <c r="IB611" s="42"/>
      <c r="IC611" s="42"/>
      <c r="ID611" s="42"/>
      <c r="IE611" s="42"/>
      <c r="IF611" s="42"/>
      <c r="IG611" s="42"/>
      <c r="IH611" s="42"/>
      <c r="II611" s="42"/>
      <c r="IJ611" s="42"/>
      <c r="IK611" s="42"/>
      <c r="IL611" s="42"/>
      <c r="IM611" s="42"/>
      <c r="IN611" s="42"/>
      <c r="IO611" s="42"/>
      <c r="IP611" s="42"/>
      <c r="IQ611" s="42"/>
      <c r="IR611" s="42"/>
      <c r="IS611" s="42"/>
      <c r="IT611" s="42"/>
      <c r="IU611" s="42"/>
      <c r="IV611" s="42"/>
      <c r="IW611" s="42"/>
      <c r="IX611" s="42"/>
      <c r="IY611" s="42"/>
      <c r="IZ611" s="42"/>
      <c r="JA611" s="42"/>
      <c r="JB611" s="42"/>
      <c r="JC611" s="42"/>
      <c r="JD611" s="42"/>
      <c r="JE611" s="42"/>
      <c r="JF611" s="42"/>
      <c r="JG611" s="42"/>
      <c r="JH611" s="42"/>
      <c r="JI611" s="42"/>
      <c r="JJ611" s="42"/>
      <c r="JK611" s="42"/>
      <c r="JL611" s="42"/>
      <c r="JM611" s="42"/>
      <c r="JN611" s="42"/>
      <c r="JO611" s="42"/>
      <c r="JP611" s="42"/>
      <c r="JQ611" s="42"/>
      <c r="JR611" s="42"/>
      <c r="JS611" s="42"/>
      <c r="JT611" s="42"/>
      <c r="JU611" s="42"/>
      <c r="JV611" s="42"/>
      <c r="JW611" s="42"/>
      <c r="JX611" s="42"/>
      <c r="JY611" s="42"/>
      <c r="JZ611" s="42"/>
      <c r="KA611" s="42"/>
      <c r="KB611" s="42"/>
      <c r="KC611" s="42"/>
      <c r="KD611" s="42"/>
      <c r="KE611" s="42"/>
      <c r="KF611" s="42"/>
      <c r="KG611" s="42"/>
      <c r="KH611" s="42"/>
      <c r="KI611" s="42"/>
      <c r="KJ611" s="42"/>
      <c r="KK611" s="42"/>
      <c r="KL611" s="42"/>
      <c r="KM611" s="42"/>
      <c r="KN611" s="42"/>
      <c r="KO611" s="42"/>
      <c r="KP611" s="42"/>
      <c r="KQ611" s="42"/>
      <c r="KR611" s="42"/>
      <c r="KS611" s="42"/>
      <c r="KT611" s="42"/>
      <c r="KU611" s="42"/>
      <c r="KV611" s="42"/>
      <c r="KW611" s="42"/>
      <c r="KX611" s="42"/>
      <c r="KY611" s="42"/>
      <c r="KZ611" s="42"/>
      <c r="LA611" s="42"/>
      <c r="LB611" s="42"/>
      <c r="LC611" s="42"/>
      <c r="LD611" s="42"/>
      <c r="LE611" s="42"/>
      <c r="LF611" s="42"/>
      <c r="LG611" s="42"/>
      <c r="LH611" s="42"/>
      <c r="LI611" s="42"/>
      <c r="LJ611" s="42"/>
      <c r="LK611" s="42"/>
      <c r="LL611" s="42"/>
      <c r="LM611" s="42"/>
      <c r="LN611" s="42"/>
      <c r="LO611" s="42"/>
      <c r="LP611" s="42"/>
      <c r="LQ611" s="42"/>
      <c r="LR611" s="42"/>
      <c r="LS611" s="42"/>
      <c r="LT611" s="42"/>
      <c r="LU611" s="42"/>
      <c r="LV611" s="42"/>
      <c r="LW611" s="42"/>
      <c r="LX611" s="42"/>
      <c r="LY611" s="42"/>
      <c r="LZ611" s="42"/>
      <c r="MA611" s="42"/>
      <c r="MB611" s="42"/>
      <c r="MC611" s="42"/>
      <c r="MD611" s="42"/>
      <c r="ME611" s="42"/>
      <c r="MF611" s="42"/>
      <c r="MG611" s="42"/>
      <c r="MH611" s="42"/>
      <c r="MI611" s="42"/>
      <c r="MJ611" s="42"/>
      <c r="MK611" s="42"/>
      <c r="ML611" s="42"/>
      <c r="MM611" s="42"/>
      <c r="MN611" s="42"/>
      <c r="MO611" s="42"/>
      <c r="MP611" s="42"/>
      <c r="MQ611" s="42"/>
      <c r="MR611" s="42"/>
      <c r="MS611" s="42"/>
      <c r="MT611" s="42"/>
      <c r="MU611" s="42"/>
      <c r="MV611" s="42"/>
      <c r="MW611" s="42"/>
      <c r="MX611" s="42"/>
      <c r="MY611" s="42"/>
      <c r="MZ611" s="42"/>
      <c r="NA611" s="42"/>
      <c r="NB611" s="42"/>
      <c r="NC611" s="42"/>
      <c r="ND611" s="42"/>
      <c r="NE611" s="42"/>
      <c r="NF611" s="42"/>
      <c r="NG611" s="42"/>
      <c r="NH611" s="42"/>
      <c r="NI611" s="42"/>
      <c r="NJ611" s="42"/>
      <c r="NK611" s="42"/>
      <c r="NL611" s="42"/>
      <c r="NM611" s="42"/>
      <c r="NN611" s="42"/>
      <c r="NO611" s="42"/>
      <c r="NP611" s="42"/>
      <c r="NQ611" s="42"/>
      <c r="NR611" s="42"/>
      <c r="NS611" s="42"/>
      <c r="NT611" s="42"/>
      <c r="NU611" s="42"/>
      <c r="NV611" s="42"/>
      <c r="NW611" s="42"/>
      <c r="NX611" s="42"/>
      <c r="NY611" s="42"/>
      <c r="NZ611" s="42"/>
      <c r="OA611" s="42"/>
      <c r="OB611" s="42"/>
      <c r="OC611" s="42"/>
      <c r="OD611" s="42"/>
      <c r="OE611" s="42"/>
      <c r="OF611" s="42"/>
      <c r="OG611" s="42"/>
      <c r="OH611" s="42"/>
      <c r="OI611" s="42"/>
      <c r="OJ611" s="42"/>
      <c r="OK611" s="42"/>
      <c r="OL611" s="42"/>
      <c r="OM611" s="42"/>
      <c r="ON611" s="42"/>
      <c r="OO611" s="42"/>
      <c r="OP611" s="42"/>
      <c r="OQ611" s="42"/>
      <c r="OR611" s="42"/>
      <c r="OS611" s="42"/>
      <c r="OT611" s="42"/>
      <c r="OU611" s="42"/>
      <c r="OV611" s="42"/>
      <c r="OW611" s="42"/>
      <c r="OX611" s="42"/>
      <c r="OY611" s="42"/>
      <c r="OZ611" s="42"/>
      <c r="PA611" s="42"/>
      <c r="PB611" s="42"/>
      <c r="PC611" s="42"/>
      <c r="PD611" s="42"/>
      <c r="PE611" s="42"/>
      <c r="PF611" s="42"/>
      <c r="PG611" s="42"/>
      <c r="PH611" s="42"/>
      <c r="PI611" s="42"/>
      <c r="PJ611" s="42"/>
      <c r="PK611" s="42"/>
      <c r="PL611" s="42"/>
      <c r="PM611" s="42"/>
      <c r="PN611" s="42"/>
      <c r="PO611" s="42"/>
      <c r="PP611" s="42"/>
      <c r="PQ611" s="42"/>
      <c r="PR611" s="42"/>
      <c r="PS611" s="42"/>
      <c r="PT611" s="42"/>
      <c r="PU611" s="42"/>
      <c r="PV611" s="42"/>
      <c r="PW611" s="42"/>
      <c r="PX611" s="42"/>
      <c r="PY611" s="42"/>
      <c r="PZ611" s="42"/>
      <c r="QA611" s="42"/>
      <c r="QB611" s="42"/>
      <c r="QC611" s="42"/>
      <c r="QD611" s="42"/>
      <c r="QE611" s="42"/>
      <c r="QF611" s="42"/>
      <c r="QG611" s="42"/>
      <c r="QH611" s="42"/>
      <c r="QI611" s="42"/>
      <c r="QJ611" s="42"/>
      <c r="QK611" s="42"/>
      <c r="QL611" s="42"/>
      <c r="QM611" s="42"/>
      <c r="QN611" s="42"/>
      <c r="QO611" s="42"/>
      <c r="QP611" s="42"/>
      <c r="QQ611" s="42"/>
      <c r="QR611" s="42"/>
      <c r="QS611" s="42"/>
      <c r="QT611" s="42"/>
      <c r="QU611" s="42"/>
      <c r="QV611" s="42"/>
      <c r="QW611" s="42"/>
      <c r="QX611" s="42"/>
      <c r="QY611" s="42"/>
      <c r="QZ611" s="42"/>
      <c r="RA611" s="42"/>
      <c r="RB611" s="42"/>
      <c r="RC611" s="42"/>
      <c r="RD611" s="42"/>
      <c r="RE611" s="42"/>
      <c r="RF611" s="42"/>
      <c r="RG611" s="42"/>
      <c r="RH611" s="42"/>
      <c r="RI611" s="42"/>
      <c r="RJ611" s="42"/>
      <c r="RK611" s="42"/>
      <c r="RL611" s="42"/>
      <c r="RM611" s="42"/>
      <c r="RN611" s="42"/>
      <c r="RO611" s="42"/>
      <c r="RP611" s="42"/>
      <c r="RQ611" s="42"/>
      <c r="RR611" s="42"/>
      <c r="RS611" s="42"/>
      <c r="RT611" s="42"/>
      <c r="RU611" s="42"/>
      <c r="RV611" s="42"/>
      <c r="RW611" s="42"/>
      <c r="RX611" s="42"/>
      <c r="RY611" s="42"/>
      <c r="RZ611" s="42"/>
      <c r="SA611" s="42"/>
      <c r="SB611" s="42"/>
      <c r="SC611" s="42"/>
      <c r="SD611" s="42"/>
      <c r="SE611" s="42"/>
      <c r="SF611" s="42"/>
      <c r="SG611" s="42"/>
      <c r="SH611" s="42"/>
      <c r="SI611" s="42"/>
      <c r="SJ611" s="42"/>
      <c r="SK611" s="42"/>
      <c r="SL611" s="42"/>
      <c r="SM611" s="42"/>
      <c r="SN611" s="42"/>
      <c r="SO611" s="42"/>
      <c r="SP611" s="42"/>
      <c r="SQ611" s="42"/>
      <c r="SR611" s="42"/>
      <c r="SS611" s="42"/>
      <c r="ST611" s="42"/>
      <c r="SU611" s="42"/>
      <c r="SV611" s="42"/>
      <c r="SW611" s="42"/>
      <c r="SX611" s="42"/>
      <c r="SY611" s="42"/>
      <c r="SZ611" s="42"/>
      <c r="TA611" s="42"/>
      <c r="TB611" s="42"/>
      <c r="TC611" s="42"/>
      <c r="TD611" s="42"/>
      <c r="TE611" s="42"/>
      <c r="TF611" s="42"/>
      <c r="TG611" s="42"/>
      <c r="TH611" s="42"/>
      <c r="TI611" s="42"/>
      <c r="TJ611" s="42"/>
      <c r="TK611" s="42"/>
      <c r="TL611" s="42"/>
      <c r="TM611" s="42"/>
      <c r="TN611" s="42"/>
      <c r="TO611" s="42"/>
      <c r="TP611" s="42"/>
      <c r="TQ611" s="42"/>
      <c r="TR611" s="42"/>
      <c r="TS611" s="42"/>
      <c r="TT611" s="42"/>
      <c r="TU611" s="42"/>
      <c r="TV611" s="42"/>
      <c r="TW611" s="42"/>
      <c r="TX611" s="42"/>
      <c r="TY611" s="42"/>
      <c r="TZ611" s="42"/>
      <c r="UA611" s="42"/>
      <c r="UB611" s="42"/>
      <c r="UC611" s="42"/>
      <c r="UD611" s="42"/>
      <c r="UE611" s="42"/>
      <c r="UF611" s="42"/>
      <c r="UG611" s="42"/>
      <c r="UH611" s="42"/>
      <c r="UI611" s="42"/>
      <c r="UJ611" s="42"/>
      <c r="UK611" s="42"/>
      <c r="UL611" s="42"/>
      <c r="UM611" s="42"/>
      <c r="UN611" s="42"/>
      <c r="UO611" s="42"/>
      <c r="UP611" s="42"/>
      <c r="UQ611" s="42"/>
      <c r="UR611" s="42"/>
      <c r="US611" s="42"/>
      <c r="UT611" s="42"/>
      <c r="UU611" s="42"/>
      <c r="UV611" s="42"/>
      <c r="UW611" s="42"/>
      <c r="UX611" s="42"/>
      <c r="UY611" s="42"/>
      <c r="UZ611" s="42"/>
      <c r="VA611" s="42"/>
      <c r="VB611" s="42"/>
      <c r="VC611" s="42"/>
      <c r="VD611" s="42"/>
      <c r="VE611" s="42"/>
      <c r="VF611" s="42"/>
      <c r="VG611" s="42"/>
      <c r="VH611" s="42"/>
      <c r="VI611" s="42"/>
      <c r="VJ611" s="42"/>
      <c r="VK611" s="42"/>
      <c r="VL611" s="42"/>
      <c r="VM611" s="42"/>
      <c r="VN611" s="42"/>
      <c r="VO611" s="42"/>
      <c r="VP611" s="42"/>
      <c r="VQ611" s="42"/>
      <c r="VR611" s="42"/>
      <c r="VS611" s="42"/>
      <c r="VT611" s="42"/>
      <c r="VU611" s="42"/>
      <c r="VV611" s="42"/>
      <c r="VW611" s="42"/>
      <c r="VX611" s="42"/>
      <c r="VY611" s="42"/>
      <c r="VZ611" s="42"/>
      <c r="WA611" s="42"/>
      <c r="WB611" s="42"/>
      <c r="WC611" s="42"/>
      <c r="WD611" s="42"/>
      <c r="WE611" s="42"/>
      <c r="WF611" s="42"/>
      <c r="WG611" s="42"/>
      <c r="WH611" s="42"/>
      <c r="WI611" s="42"/>
      <c r="WJ611" s="42"/>
      <c r="WK611" s="42"/>
      <c r="WL611" s="42"/>
      <c r="WM611" s="42"/>
      <c r="WN611" s="42"/>
      <c r="WO611" s="42"/>
      <c r="WP611" s="42"/>
      <c r="WQ611" s="42"/>
      <c r="WR611" s="42"/>
      <c r="WS611" s="42"/>
      <c r="WT611" s="42"/>
      <c r="WU611" s="42"/>
      <c r="WV611" s="42"/>
      <c r="WW611" s="42"/>
      <c r="WX611" s="42"/>
      <c r="WY611" s="42"/>
      <c r="WZ611" s="42"/>
      <c r="XA611" s="42"/>
      <c r="XB611" s="42"/>
      <c r="XC611" s="42"/>
      <c r="XD611" s="42"/>
      <c r="XE611" s="42"/>
      <c r="XF611" s="42"/>
      <c r="XG611" s="42"/>
      <c r="XH611" s="42"/>
      <c r="XI611" s="42"/>
      <c r="XJ611" s="42"/>
      <c r="XK611" s="42"/>
      <c r="XL611" s="42"/>
      <c r="XM611" s="42"/>
      <c r="XN611" s="42"/>
      <c r="XO611" s="42"/>
      <c r="XP611" s="42"/>
      <c r="XQ611" s="42"/>
      <c r="XR611" s="42"/>
      <c r="XS611" s="42"/>
      <c r="XT611" s="42"/>
      <c r="XU611" s="42"/>
      <c r="XV611" s="42"/>
      <c r="XW611" s="42"/>
      <c r="XX611" s="42"/>
      <c r="XY611" s="42"/>
      <c r="XZ611" s="42"/>
      <c r="YA611" s="42"/>
      <c r="YB611" s="42"/>
      <c r="YC611" s="42"/>
      <c r="YD611" s="42"/>
      <c r="YE611" s="42"/>
      <c r="YF611" s="42"/>
      <c r="YG611" s="42"/>
      <c r="YH611" s="42"/>
      <c r="YI611" s="42"/>
      <c r="YJ611" s="42"/>
      <c r="YK611" s="42"/>
      <c r="YL611" s="42"/>
      <c r="YM611" s="42"/>
      <c r="YN611" s="42"/>
      <c r="YO611" s="42"/>
      <c r="YP611" s="42"/>
      <c r="YQ611" s="42"/>
      <c r="YR611" s="42"/>
      <c r="YS611" s="42"/>
      <c r="YT611" s="42"/>
      <c r="YU611" s="42"/>
      <c r="YV611" s="42"/>
      <c r="YW611" s="42"/>
      <c r="YX611" s="42"/>
      <c r="YY611" s="42"/>
      <c r="YZ611" s="42"/>
      <c r="ZA611" s="42"/>
      <c r="ZB611" s="42"/>
      <c r="ZC611" s="42"/>
      <c r="ZD611" s="42"/>
      <c r="ZE611" s="42"/>
      <c r="ZF611" s="42"/>
      <c r="ZG611" s="42"/>
      <c r="ZH611" s="42"/>
      <c r="ZI611" s="42"/>
      <c r="ZJ611" s="42"/>
      <c r="ZK611" s="42"/>
      <c r="ZL611" s="42"/>
      <c r="ZM611" s="42"/>
      <c r="ZN611" s="42"/>
      <c r="ZO611" s="42"/>
      <c r="ZP611" s="42"/>
      <c r="ZQ611" s="42"/>
      <c r="ZR611" s="42"/>
      <c r="ZS611" s="42"/>
      <c r="ZT611" s="42"/>
      <c r="ZU611" s="42"/>
      <c r="ZV611" s="42"/>
      <c r="ZW611" s="42"/>
      <c r="ZX611" s="42"/>
      <c r="ZY611" s="42"/>
      <c r="ZZ611" s="42"/>
      <c r="AAA611" s="42"/>
      <c r="AAB611" s="42"/>
      <c r="AAC611" s="42"/>
      <c r="AAD611" s="42"/>
      <c r="AAE611" s="42"/>
      <c r="AAF611" s="42"/>
      <c r="AAG611" s="42"/>
      <c r="AAH611" s="42"/>
      <c r="AAI611" s="42"/>
      <c r="AAJ611" s="42"/>
      <c r="AAK611" s="42"/>
      <c r="AAL611" s="42"/>
      <c r="AAM611" s="42"/>
      <c r="AAN611" s="42"/>
      <c r="AAO611" s="42"/>
      <c r="AAP611" s="42"/>
      <c r="AAQ611" s="42"/>
      <c r="AAR611" s="42"/>
      <c r="AAS611" s="42"/>
      <c r="AAT611" s="42"/>
      <c r="AAU611" s="42"/>
      <c r="AAV611" s="42"/>
      <c r="AAW611" s="42"/>
      <c r="AAX611" s="42"/>
      <c r="AAY611" s="42"/>
      <c r="AAZ611" s="42"/>
      <c r="ABA611" s="42"/>
      <c r="ABB611" s="42"/>
      <c r="ABC611" s="42"/>
      <c r="ABD611" s="42"/>
      <c r="ABE611" s="42"/>
      <c r="ABF611" s="42"/>
      <c r="ABG611" s="42"/>
      <c r="ABH611" s="42"/>
      <c r="ABI611" s="42"/>
      <c r="ABJ611" s="42"/>
      <c r="ABK611" s="42"/>
      <c r="ABL611" s="42"/>
      <c r="ABM611" s="42"/>
      <c r="ABN611" s="42"/>
      <c r="ABO611" s="42"/>
      <c r="ABP611" s="42"/>
      <c r="ABQ611" s="42"/>
      <c r="ABR611" s="42"/>
      <c r="ABS611" s="42"/>
      <c r="ABT611" s="42"/>
      <c r="ABU611" s="42"/>
      <c r="ABV611" s="42"/>
      <c r="ABW611" s="42"/>
      <c r="ABX611" s="42"/>
      <c r="ABY611" s="42"/>
      <c r="ABZ611" s="42"/>
      <c r="ACA611" s="42"/>
      <c r="ACB611" s="42"/>
      <c r="ACC611" s="42"/>
      <c r="ACD611" s="42"/>
      <c r="ACE611" s="42"/>
      <c r="ACF611" s="42"/>
      <c r="ACG611" s="42"/>
      <c r="ACH611" s="42"/>
      <c r="ACI611" s="42"/>
      <c r="ACJ611" s="42"/>
      <c r="ACK611" s="42"/>
      <c r="ACL611" s="42"/>
      <c r="ACM611" s="42"/>
      <c r="ACN611" s="42"/>
      <c r="ACO611" s="42"/>
      <c r="ACP611" s="42"/>
      <c r="ACQ611" s="42"/>
      <c r="ACR611" s="42"/>
      <c r="ACS611" s="42"/>
      <c r="ACT611" s="42"/>
      <c r="ACU611" s="42"/>
      <c r="ACV611" s="42"/>
      <c r="ACW611" s="42"/>
      <c r="ACX611" s="42"/>
      <c r="ACY611" s="42"/>
      <c r="ACZ611" s="42"/>
      <c r="ADA611" s="42"/>
      <c r="ADB611" s="42"/>
      <c r="ADC611" s="42"/>
      <c r="ADD611" s="42"/>
      <c r="ADE611" s="42"/>
      <c r="ADF611" s="42"/>
      <c r="ADG611" s="42"/>
      <c r="ADH611" s="42"/>
      <c r="ADI611" s="42"/>
      <c r="ADJ611" s="42"/>
      <c r="ADK611" s="42"/>
      <c r="ADL611" s="42"/>
      <c r="ADM611" s="42"/>
      <c r="ADN611" s="42"/>
      <c r="ADO611" s="42"/>
      <c r="ADP611" s="42"/>
      <c r="ADQ611" s="42"/>
      <c r="ADR611" s="42"/>
      <c r="ADS611" s="42"/>
      <c r="ADT611" s="42"/>
      <c r="ADU611" s="42"/>
      <c r="ADV611" s="42"/>
      <c r="ADW611" s="42"/>
      <c r="ADX611" s="42"/>
      <c r="ADY611" s="42"/>
      <c r="ADZ611" s="42"/>
      <c r="AEA611" s="42"/>
      <c r="AEB611" s="42"/>
      <c r="AEC611" s="42"/>
      <c r="AED611" s="42"/>
      <c r="AEE611" s="42"/>
      <c r="AEF611" s="42"/>
      <c r="AEG611" s="42"/>
      <c r="AEH611" s="42"/>
      <c r="AEI611" s="42"/>
      <c r="AEJ611" s="42"/>
      <c r="AEK611" s="42"/>
      <c r="AEL611" s="42"/>
      <c r="AEM611" s="42"/>
      <c r="AEN611" s="42"/>
      <c r="AEO611" s="42"/>
      <c r="AEP611" s="42"/>
      <c r="AEQ611" s="42"/>
      <c r="AER611" s="42"/>
      <c r="AES611" s="42"/>
      <c r="AET611" s="42"/>
      <c r="AEU611" s="42"/>
      <c r="AEV611" s="42"/>
      <c r="AEW611" s="42"/>
      <c r="AEX611" s="42"/>
      <c r="AEY611" s="42"/>
      <c r="AEZ611" s="42"/>
      <c r="AFA611" s="42"/>
      <c r="AFB611" s="42"/>
      <c r="AFC611" s="42"/>
      <c r="AFD611" s="42"/>
      <c r="AFE611" s="42"/>
      <c r="AFF611" s="42"/>
      <c r="AFG611" s="42"/>
      <c r="AFH611" s="42"/>
      <c r="AFI611" s="42"/>
      <c r="AFJ611" s="42"/>
      <c r="AFK611" s="42"/>
      <c r="AFL611" s="42"/>
      <c r="AFM611" s="42"/>
      <c r="AFN611" s="42"/>
      <c r="AFO611" s="42"/>
      <c r="AFP611" s="42"/>
      <c r="AFQ611" s="42"/>
      <c r="AFR611" s="42"/>
      <c r="AFS611" s="42"/>
      <c r="AFT611" s="42"/>
      <c r="AFU611" s="42"/>
      <c r="AFV611" s="42"/>
      <c r="AFW611" s="42"/>
      <c r="AFX611" s="42"/>
      <c r="AFY611" s="42"/>
      <c r="AFZ611" s="42"/>
      <c r="AGA611" s="42"/>
      <c r="AGB611" s="42"/>
      <c r="AGC611" s="42"/>
      <c r="AGD611" s="42"/>
      <c r="AGE611" s="42"/>
      <c r="AGF611" s="42"/>
      <c r="AGG611" s="42"/>
      <c r="AGH611" s="42"/>
      <c r="AGI611" s="42"/>
      <c r="AGJ611" s="42"/>
      <c r="AGK611" s="42"/>
      <c r="AGL611" s="42"/>
      <c r="AGM611" s="42"/>
      <c r="AGN611" s="42"/>
      <c r="AGO611" s="42"/>
      <c r="AGP611" s="42"/>
      <c r="AGQ611" s="42"/>
      <c r="AGR611" s="42"/>
      <c r="AGS611" s="42"/>
      <c r="AGT611" s="42"/>
      <c r="AGU611" s="42"/>
      <c r="AGV611" s="42"/>
      <c r="AGW611" s="42"/>
      <c r="AGX611" s="42"/>
      <c r="AGY611" s="42"/>
      <c r="AGZ611" s="42"/>
      <c r="AHA611" s="42"/>
      <c r="AHB611" s="42"/>
      <c r="AHC611" s="42"/>
      <c r="AHD611" s="42"/>
      <c r="AHE611" s="42"/>
      <c r="AHF611" s="42"/>
      <c r="AHG611" s="42"/>
      <c r="AHH611" s="42"/>
      <c r="AHI611" s="42"/>
      <c r="AHJ611" s="42"/>
      <c r="AHK611" s="42"/>
      <c r="AHL611" s="42"/>
      <c r="AHM611" s="42"/>
      <c r="AHN611" s="42"/>
      <c r="AHO611" s="42"/>
      <c r="AHP611" s="42"/>
      <c r="AHQ611" s="42"/>
      <c r="AHR611" s="42"/>
      <c r="AHS611" s="42"/>
      <c r="AHT611" s="42"/>
      <c r="AHU611" s="42"/>
      <c r="AHV611" s="42"/>
      <c r="AHW611" s="42"/>
      <c r="AHX611" s="42"/>
      <c r="AHY611" s="42"/>
      <c r="AHZ611" s="42"/>
      <c r="AIA611" s="42"/>
      <c r="AIB611" s="42"/>
      <c r="AIC611" s="42"/>
      <c r="AID611" s="42"/>
      <c r="AIE611" s="42"/>
      <c r="AIF611" s="42"/>
      <c r="AIG611" s="42"/>
      <c r="AIH611" s="42"/>
      <c r="AII611" s="42"/>
      <c r="AIJ611" s="42"/>
      <c r="AIK611" s="42"/>
      <c r="AIL611" s="42"/>
      <c r="AIM611" s="42"/>
      <c r="AIN611" s="42"/>
      <c r="AIO611" s="42"/>
      <c r="AIP611" s="42"/>
      <c r="AIQ611" s="42"/>
      <c r="AIR611" s="42"/>
      <c r="AIS611" s="42"/>
      <c r="AIT611" s="42"/>
      <c r="AIU611" s="42"/>
      <c r="AIV611" s="42"/>
      <c r="AIW611" s="42"/>
      <c r="AIX611" s="42"/>
      <c r="AIY611" s="42"/>
      <c r="AIZ611" s="42"/>
      <c r="AJA611" s="42"/>
      <c r="AJB611" s="42"/>
      <c r="AJC611" s="42"/>
      <c r="AJD611" s="42"/>
      <c r="AJE611" s="42"/>
      <c r="AJF611" s="42"/>
      <c r="AJG611" s="42"/>
      <c r="AJH611" s="42"/>
      <c r="AJI611" s="42"/>
      <c r="AJJ611" s="42"/>
      <c r="AJK611" s="42"/>
      <c r="AJL611" s="42"/>
      <c r="AJM611" s="42"/>
      <c r="AJN611" s="42"/>
      <c r="AJO611" s="42"/>
      <c r="AJP611" s="42"/>
      <c r="AJQ611" s="42"/>
      <c r="AJR611" s="42"/>
      <c r="AJS611" s="42"/>
      <c r="AJT611" s="42"/>
      <c r="AJU611" s="42"/>
      <c r="AJV611" s="42"/>
      <c r="AJW611" s="42"/>
      <c r="AJX611" s="42"/>
      <c r="AJY611" s="42"/>
      <c r="AJZ611" s="42"/>
      <c r="AKA611" s="42"/>
      <c r="AKB611" s="42"/>
      <c r="AKC611" s="42"/>
      <c r="AKD611" s="42"/>
      <c r="AKE611" s="42"/>
      <c r="AKF611" s="42"/>
      <c r="AKG611" s="42"/>
      <c r="AKH611" s="42"/>
      <c r="AKI611" s="42"/>
      <c r="AKJ611" s="42"/>
      <c r="AKK611" s="42"/>
      <c r="AKL611" s="42"/>
      <c r="AKM611" s="42"/>
      <c r="AKN611" s="42"/>
      <c r="AKO611" s="42"/>
      <c r="AKP611" s="42"/>
      <c r="AKQ611" s="42"/>
      <c r="AKR611" s="42"/>
      <c r="AKS611" s="42"/>
      <c r="AKT611" s="42"/>
      <c r="AKU611" s="42"/>
      <c r="AKV611" s="42"/>
      <c r="AKW611" s="42"/>
      <c r="AKX611" s="42"/>
      <c r="AKY611" s="42"/>
      <c r="AKZ611" s="42"/>
      <c r="ALA611" s="42"/>
      <c r="ALB611" s="42"/>
      <c r="ALC611" s="42"/>
      <c r="ALD611" s="42"/>
      <c r="ALE611" s="42"/>
      <c r="ALF611" s="42"/>
      <c r="ALG611" s="42"/>
      <c r="ALH611" s="42"/>
      <c r="ALI611" s="42"/>
      <c r="ALJ611" s="42"/>
      <c r="ALK611" s="42"/>
      <c r="ALL611" s="42"/>
      <c r="ALM611" s="42"/>
      <c r="ALN611" s="42"/>
      <c r="ALO611" s="42"/>
      <c r="ALP611" s="42"/>
      <c r="ALQ611" s="42"/>
      <c r="ALR611" s="42"/>
      <c r="ALS611" s="42"/>
      <c r="ALT611" s="42"/>
      <c r="ALU611" s="42"/>
      <c r="ALV611" s="42"/>
      <c r="ALW611" s="42"/>
      <c r="ALX611" s="42"/>
      <c r="ALY611" s="42"/>
      <c r="ALZ611" s="42"/>
      <c r="AMA611" s="42"/>
      <c r="AMB611" s="42"/>
      <c r="AMC611" s="42"/>
      <c r="AMD611" s="42"/>
      <c r="AME611" s="42"/>
      <c r="AMF611" s="42"/>
      <c r="AMG611" s="42"/>
      <c r="AMH611" s="42"/>
      <c r="AMI611" s="42"/>
      <c r="AMJ611" s="42"/>
      <c r="AMK611" s="42"/>
      <c r="AML611" s="42"/>
      <c r="AMM611" s="42"/>
      <c r="AMN611" s="42"/>
      <c r="AMO611" s="42"/>
      <c r="AMP611" s="42"/>
      <c r="AMQ611" s="42"/>
      <c r="AMR611" s="42"/>
      <c r="AMS611" s="42"/>
      <c r="AMT611" s="42"/>
      <c r="AMU611" s="42"/>
      <c r="AMV611" s="42"/>
      <c r="AMW611" s="42"/>
      <c r="AMX611" s="42"/>
      <c r="AMY611" s="42"/>
      <c r="AMZ611" s="42"/>
      <c r="ANA611" s="42"/>
      <c r="ANB611" s="42"/>
      <c r="ANC611" s="42"/>
      <c r="AND611" s="42"/>
      <c r="ANE611" s="42"/>
      <c r="ANF611" s="42"/>
      <c r="ANG611" s="42"/>
      <c r="ANH611" s="42"/>
      <c r="ANI611" s="42"/>
      <c r="ANJ611" s="42"/>
      <c r="ANK611" s="42"/>
      <c r="ANL611" s="42"/>
      <c r="ANM611" s="42"/>
      <c r="ANN611" s="42"/>
      <c r="ANO611" s="42"/>
      <c r="ANP611" s="42"/>
      <c r="ANQ611" s="42"/>
      <c r="ANR611" s="42"/>
      <c r="ANS611" s="42"/>
      <c r="ANT611" s="42"/>
      <c r="ANU611" s="42"/>
      <c r="ANV611" s="42"/>
      <c r="ANW611" s="42"/>
      <c r="ANX611" s="42"/>
      <c r="ANY611" s="42"/>
      <c r="ANZ611" s="42"/>
      <c r="AOA611" s="42"/>
      <c r="AOB611" s="42"/>
      <c r="AOC611" s="42"/>
      <c r="AOD611" s="42"/>
      <c r="AOE611" s="42"/>
      <c r="AOF611" s="42"/>
      <c r="AOG611" s="42"/>
      <c r="AOH611" s="42"/>
      <c r="AOI611" s="42"/>
      <c r="AOJ611" s="42"/>
      <c r="AOK611" s="42"/>
      <c r="AOL611" s="42"/>
      <c r="AOM611" s="42"/>
      <c r="AON611" s="42"/>
      <c r="AOO611" s="42"/>
      <c r="AOP611" s="42"/>
      <c r="AOQ611" s="42"/>
      <c r="AOR611" s="42"/>
      <c r="AOS611" s="42"/>
      <c r="AOT611" s="42"/>
      <c r="AOU611" s="42"/>
      <c r="AOV611" s="42"/>
      <c r="AOW611" s="42"/>
      <c r="AOX611" s="42"/>
      <c r="AOY611" s="42"/>
      <c r="AOZ611" s="42"/>
      <c r="APA611" s="42"/>
      <c r="APB611" s="42"/>
      <c r="APC611" s="42"/>
      <c r="APD611" s="42"/>
      <c r="APE611" s="42"/>
      <c r="APF611" s="42"/>
      <c r="APG611" s="42"/>
      <c r="APH611" s="42"/>
      <c r="API611" s="42"/>
      <c r="APJ611" s="42"/>
      <c r="APK611" s="42"/>
      <c r="APL611" s="42"/>
      <c r="APM611" s="42"/>
      <c r="APN611" s="42"/>
      <c r="APO611" s="42"/>
      <c r="APP611" s="42"/>
      <c r="APQ611" s="42"/>
      <c r="APR611" s="42"/>
      <c r="APS611" s="42"/>
      <c r="APT611" s="42"/>
      <c r="APU611" s="42"/>
      <c r="APV611" s="42"/>
      <c r="APW611" s="42"/>
      <c r="APX611" s="42"/>
      <c r="APY611" s="42"/>
      <c r="APZ611" s="42"/>
      <c r="AQA611" s="42"/>
      <c r="AQB611" s="42"/>
      <c r="AQC611" s="42"/>
      <c r="AQD611" s="42"/>
      <c r="AQE611" s="42"/>
      <c r="AQF611" s="42"/>
      <c r="AQG611" s="42"/>
      <c r="AQH611" s="42"/>
      <c r="AQI611" s="42"/>
      <c r="AQJ611" s="42"/>
      <c r="AQK611" s="42"/>
      <c r="AQL611" s="42"/>
      <c r="AQM611" s="42"/>
      <c r="AQN611" s="42"/>
      <c r="AQO611" s="42"/>
      <c r="AQP611" s="42"/>
      <c r="AQQ611" s="42"/>
      <c r="AQR611" s="42"/>
      <c r="AQS611" s="42"/>
      <c r="AQT611" s="42"/>
      <c r="AQU611" s="42"/>
      <c r="AQV611" s="42"/>
      <c r="AQW611" s="42"/>
      <c r="AQX611" s="42"/>
      <c r="AQY611" s="42"/>
      <c r="AQZ611" s="42"/>
      <c r="ARA611" s="42"/>
      <c r="ARB611" s="42"/>
      <c r="ARC611" s="42"/>
      <c r="ARD611" s="42"/>
      <c r="ARE611" s="42"/>
      <c r="ARF611" s="42"/>
      <c r="ARG611" s="42"/>
      <c r="ARH611" s="42"/>
      <c r="ARI611" s="42"/>
      <c r="ARJ611" s="42"/>
      <c r="ARK611" s="42"/>
      <c r="ARL611" s="42"/>
      <c r="ARM611" s="42"/>
      <c r="ARN611" s="42"/>
      <c r="ARO611" s="42"/>
      <c r="ARP611" s="42"/>
      <c r="ARQ611" s="42"/>
      <c r="ARR611" s="42"/>
      <c r="ARS611" s="42"/>
      <c r="ART611" s="42"/>
      <c r="ARU611" s="42"/>
      <c r="ARV611" s="42"/>
      <c r="ARW611" s="42"/>
      <c r="ARX611" s="42"/>
      <c r="ARY611" s="42"/>
      <c r="ARZ611" s="42"/>
      <c r="ASA611" s="42"/>
      <c r="ASB611" s="42"/>
      <c r="ASC611" s="42"/>
      <c r="ASD611" s="42"/>
      <c r="ASE611" s="42"/>
      <c r="ASF611" s="42"/>
      <c r="ASG611" s="42"/>
      <c r="ASH611" s="42"/>
      <c r="ASI611" s="42"/>
      <c r="ASJ611" s="42"/>
      <c r="ASK611" s="42"/>
      <c r="ASL611" s="42"/>
      <c r="ASM611" s="42"/>
      <c r="ASN611" s="42"/>
      <c r="ASO611" s="42"/>
      <c r="ASP611" s="42"/>
      <c r="ASQ611" s="42"/>
      <c r="ASR611" s="42"/>
      <c r="ASS611" s="42"/>
      <c r="AST611" s="42"/>
      <c r="ASU611" s="42"/>
      <c r="ASV611" s="42"/>
      <c r="ASW611" s="42"/>
      <c r="ASX611" s="42"/>
      <c r="ASY611" s="42"/>
      <c r="ASZ611" s="42"/>
      <c r="ATA611" s="42"/>
      <c r="ATB611" s="42"/>
      <c r="ATC611" s="42"/>
      <c r="ATD611" s="42"/>
      <c r="ATE611" s="42"/>
      <c r="ATF611" s="42"/>
      <c r="ATG611" s="42"/>
      <c r="ATH611" s="42"/>
      <c r="ATI611" s="42"/>
      <c r="ATJ611" s="42"/>
      <c r="ATK611" s="42"/>
      <c r="ATL611" s="42"/>
      <c r="ATM611" s="42"/>
      <c r="ATN611" s="42"/>
      <c r="ATO611" s="42"/>
      <c r="ATP611" s="42"/>
      <c r="ATQ611" s="42"/>
      <c r="ATR611" s="42"/>
      <c r="ATS611" s="42"/>
      <c r="ATT611" s="42"/>
      <c r="ATU611" s="42"/>
      <c r="ATV611" s="42"/>
      <c r="ATW611" s="42"/>
      <c r="ATX611" s="42"/>
      <c r="ATY611" s="42"/>
      <c r="ATZ611" s="42"/>
      <c r="AUA611" s="42"/>
      <c r="AUB611" s="42"/>
      <c r="AUC611" s="42"/>
      <c r="AUD611" s="42"/>
      <c r="AUE611" s="42"/>
      <c r="AUF611" s="42"/>
      <c r="AUG611" s="42"/>
      <c r="AUH611" s="42"/>
      <c r="AUI611" s="42"/>
      <c r="AUJ611" s="42"/>
      <c r="AUK611" s="42"/>
      <c r="AUL611" s="42"/>
      <c r="AUM611" s="42"/>
      <c r="AUN611" s="42"/>
      <c r="AUO611" s="42"/>
      <c r="AUP611" s="42"/>
      <c r="AUQ611" s="42"/>
      <c r="AUR611" s="42"/>
      <c r="AUS611" s="42"/>
      <c r="AUT611" s="42"/>
      <c r="AUU611" s="42"/>
      <c r="AUV611" s="42"/>
      <c r="AUW611" s="42"/>
      <c r="AUX611" s="42"/>
      <c r="AUY611" s="42"/>
      <c r="AUZ611" s="42"/>
      <c r="AVA611" s="42"/>
      <c r="AVB611" s="42"/>
      <c r="AVC611" s="42"/>
      <c r="AVD611" s="42"/>
      <c r="AVE611" s="42"/>
      <c r="AVF611" s="42"/>
      <c r="AVG611" s="42"/>
      <c r="AVH611" s="42"/>
      <c r="AVI611" s="42"/>
      <c r="AVJ611" s="42"/>
      <c r="AVK611" s="42"/>
      <c r="AVL611" s="42"/>
      <c r="AVM611" s="42"/>
      <c r="AVN611" s="42"/>
      <c r="AVO611" s="42"/>
      <c r="AVP611" s="42"/>
      <c r="AVQ611" s="42"/>
      <c r="AVR611" s="42"/>
      <c r="AVS611" s="42"/>
      <c r="AVT611" s="42"/>
      <c r="AVU611" s="42"/>
      <c r="AVV611" s="42"/>
      <c r="AVW611" s="42"/>
      <c r="AVX611" s="42"/>
      <c r="AVY611" s="42"/>
      <c r="AVZ611" s="42"/>
      <c r="AWA611" s="42"/>
      <c r="AWB611" s="42"/>
      <c r="AWC611" s="42"/>
      <c r="AWD611" s="42"/>
      <c r="AWE611" s="42"/>
      <c r="AWF611" s="42"/>
      <c r="AWG611" s="42"/>
      <c r="AWH611" s="42"/>
      <c r="AWI611" s="42"/>
      <c r="AWJ611" s="42"/>
      <c r="AWK611" s="42"/>
      <c r="AWL611" s="42"/>
      <c r="AWM611" s="42"/>
      <c r="AWN611" s="42"/>
      <c r="AWO611" s="42"/>
      <c r="AWP611" s="42"/>
      <c r="AWQ611" s="42"/>
      <c r="AWR611" s="42"/>
      <c r="AWS611" s="42"/>
      <c r="AWT611" s="42"/>
      <c r="AWU611" s="42"/>
      <c r="AWV611" s="42"/>
      <c r="AWW611" s="42"/>
      <c r="AWX611" s="42"/>
      <c r="AWY611" s="42"/>
      <c r="AWZ611" s="42"/>
      <c r="AXA611" s="42"/>
      <c r="AXB611" s="42"/>
      <c r="AXC611" s="42"/>
      <c r="AXD611" s="42"/>
      <c r="AXE611" s="42"/>
      <c r="AXF611" s="42"/>
      <c r="AXG611" s="42"/>
      <c r="AXH611" s="42"/>
      <c r="AXI611" s="42"/>
      <c r="AXJ611" s="42"/>
      <c r="AXK611" s="42"/>
      <c r="AXL611" s="42"/>
      <c r="AXM611" s="42"/>
      <c r="AXN611" s="42"/>
      <c r="AXO611" s="42"/>
      <c r="AXP611" s="42"/>
      <c r="AXQ611" s="42"/>
      <c r="AXR611" s="42"/>
      <c r="AXS611" s="42"/>
      <c r="AXT611" s="42"/>
      <c r="AXU611" s="42"/>
      <c r="AXV611" s="42"/>
      <c r="AXW611" s="42"/>
      <c r="AXX611" s="42"/>
      <c r="AXY611" s="42"/>
      <c r="AXZ611" s="42"/>
      <c r="AYA611" s="42"/>
      <c r="AYB611" s="42"/>
      <c r="AYC611" s="42"/>
      <c r="AYD611" s="42"/>
      <c r="AYE611" s="42"/>
      <c r="AYF611" s="42"/>
      <c r="AYG611" s="42"/>
      <c r="AYH611" s="42"/>
      <c r="AYI611" s="42"/>
      <c r="AYJ611" s="42"/>
      <c r="AYK611" s="42"/>
      <c r="AYL611" s="42"/>
      <c r="AYM611" s="42"/>
      <c r="AYN611" s="42"/>
      <c r="AYO611" s="42"/>
      <c r="AYP611" s="42"/>
      <c r="AYQ611" s="42"/>
      <c r="AYR611" s="42"/>
      <c r="AYS611" s="42"/>
      <c r="AYT611" s="42"/>
      <c r="AYU611" s="42"/>
      <c r="AYV611" s="42"/>
      <c r="AYW611" s="42"/>
      <c r="AYX611" s="42"/>
      <c r="AYY611" s="42"/>
      <c r="AYZ611" s="42"/>
      <c r="AZA611" s="42"/>
      <c r="AZB611" s="42"/>
      <c r="AZC611" s="42"/>
      <c r="AZD611" s="42"/>
      <c r="AZE611" s="42"/>
      <c r="AZF611" s="42"/>
      <c r="AZG611" s="42"/>
      <c r="AZH611" s="42"/>
      <c r="AZI611" s="42"/>
      <c r="AZJ611" s="42"/>
      <c r="AZK611" s="42"/>
      <c r="AZL611" s="42"/>
      <c r="AZM611" s="42"/>
      <c r="AZN611" s="42"/>
      <c r="AZO611" s="42"/>
      <c r="AZP611" s="42"/>
      <c r="AZQ611" s="42"/>
      <c r="AZR611" s="42"/>
      <c r="AZS611" s="42"/>
      <c r="AZT611" s="42"/>
      <c r="AZU611" s="42"/>
      <c r="AZV611" s="42"/>
      <c r="AZW611" s="42"/>
      <c r="AZX611" s="42"/>
      <c r="AZY611" s="42"/>
      <c r="AZZ611" s="42"/>
      <c r="BAA611" s="42"/>
      <c r="BAB611" s="42"/>
      <c r="BAC611" s="42"/>
      <c r="BAD611" s="42"/>
      <c r="BAE611" s="42"/>
      <c r="BAF611" s="42"/>
      <c r="BAG611" s="42"/>
      <c r="BAH611" s="42"/>
      <c r="BAI611" s="42"/>
      <c r="BAJ611" s="42"/>
      <c r="BAK611" s="42"/>
      <c r="BAL611" s="42"/>
    </row>
    <row r="612" spans="1:1390" s="223" customFormat="1" x14ac:dyDescent="0.2">
      <c r="A612" s="139">
        <f t="shared" si="60"/>
        <v>567</v>
      </c>
      <c r="B612" s="42" t="s">
        <v>492</v>
      </c>
      <c r="C612" s="139">
        <v>932</v>
      </c>
      <c r="D612" s="139" t="s">
        <v>159</v>
      </c>
      <c r="E612" s="121">
        <v>806.11999999999989</v>
      </c>
      <c r="F612" s="121">
        <v>0</v>
      </c>
      <c r="G612" s="121">
        <v>0</v>
      </c>
      <c r="H612" s="121">
        <v>0</v>
      </c>
      <c r="I612" s="121">
        <v>0</v>
      </c>
      <c r="J612" s="121">
        <v>0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1">
        <v>148.94999999999999</v>
      </c>
      <c r="Q612" s="45">
        <f t="shared" si="59"/>
        <v>955.06999999999994</v>
      </c>
      <c r="R612" s="45"/>
      <c r="T612" s="254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  <c r="FO612" s="42"/>
      <c r="FP612" s="42"/>
      <c r="FQ612" s="42"/>
      <c r="FR612" s="42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  <c r="GJ612" s="42"/>
      <c r="GK612" s="42"/>
      <c r="GL612" s="42"/>
      <c r="GM612" s="42"/>
      <c r="GN612" s="42"/>
      <c r="GO612" s="42"/>
      <c r="GP612" s="42"/>
      <c r="GQ612" s="42"/>
      <c r="GR612" s="42"/>
      <c r="GS612" s="42"/>
      <c r="GT612" s="42"/>
      <c r="GU612" s="42"/>
      <c r="GV612" s="42"/>
      <c r="GW612" s="42"/>
      <c r="GX612" s="42"/>
      <c r="GY612" s="42"/>
      <c r="GZ612" s="42"/>
      <c r="HA612" s="42"/>
      <c r="HB612" s="42"/>
      <c r="HC612" s="42"/>
      <c r="HD612" s="42"/>
      <c r="HE612" s="42"/>
      <c r="HF612" s="42"/>
      <c r="HG612" s="42"/>
      <c r="HH612" s="42"/>
      <c r="HI612" s="42"/>
      <c r="HJ612" s="42"/>
      <c r="HK612" s="42"/>
      <c r="HL612" s="42"/>
      <c r="HM612" s="42"/>
      <c r="HN612" s="42"/>
      <c r="HO612" s="42"/>
      <c r="HP612" s="42"/>
      <c r="HQ612" s="42"/>
      <c r="HR612" s="42"/>
      <c r="HS612" s="42"/>
      <c r="HT612" s="42"/>
      <c r="HU612" s="42"/>
      <c r="HV612" s="42"/>
      <c r="HW612" s="42"/>
      <c r="HX612" s="42"/>
      <c r="HY612" s="42"/>
      <c r="HZ612" s="42"/>
      <c r="IA612" s="42"/>
      <c r="IB612" s="42"/>
      <c r="IC612" s="42"/>
      <c r="ID612" s="42"/>
      <c r="IE612" s="42"/>
      <c r="IF612" s="42"/>
      <c r="IG612" s="42"/>
      <c r="IH612" s="42"/>
      <c r="II612" s="42"/>
      <c r="IJ612" s="42"/>
      <c r="IK612" s="42"/>
      <c r="IL612" s="42"/>
      <c r="IM612" s="42"/>
      <c r="IN612" s="42"/>
      <c r="IO612" s="42"/>
      <c r="IP612" s="42"/>
      <c r="IQ612" s="42"/>
      <c r="IR612" s="42"/>
      <c r="IS612" s="42"/>
      <c r="IT612" s="42"/>
      <c r="IU612" s="42"/>
      <c r="IV612" s="42"/>
      <c r="IW612" s="42"/>
      <c r="IX612" s="42"/>
      <c r="IY612" s="42"/>
      <c r="IZ612" s="42"/>
      <c r="JA612" s="42"/>
      <c r="JB612" s="42"/>
      <c r="JC612" s="42"/>
      <c r="JD612" s="42"/>
      <c r="JE612" s="42"/>
      <c r="JF612" s="42"/>
      <c r="JG612" s="42"/>
      <c r="JH612" s="42"/>
      <c r="JI612" s="42"/>
      <c r="JJ612" s="42"/>
      <c r="JK612" s="42"/>
      <c r="JL612" s="42"/>
      <c r="JM612" s="42"/>
      <c r="JN612" s="42"/>
      <c r="JO612" s="42"/>
      <c r="JP612" s="42"/>
      <c r="JQ612" s="42"/>
      <c r="JR612" s="42"/>
      <c r="JS612" s="42"/>
      <c r="JT612" s="42"/>
      <c r="JU612" s="42"/>
      <c r="JV612" s="42"/>
      <c r="JW612" s="42"/>
      <c r="JX612" s="42"/>
      <c r="JY612" s="42"/>
      <c r="JZ612" s="42"/>
      <c r="KA612" s="42"/>
      <c r="KB612" s="42"/>
      <c r="KC612" s="42"/>
      <c r="KD612" s="42"/>
      <c r="KE612" s="42"/>
      <c r="KF612" s="42"/>
      <c r="KG612" s="42"/>
      <c r="KH612" s="42"/>
      <c r="KI612" s="42"/>
      <c r="KJ612" s="42"/>
      <c r="KK612" s="42"/>
      <c r="KL612" s="42"/>
      <c r="KM612" s="42"/>
      <c r="KN612" s="42"/>
      <c r="KO612" s="42"/>
      <c r="KP612" s="42"/>
      <c r="KQ612" s="42"/>
      <c r="KR612" s="42"/>
      <c r="KS612" s="42"/>
      <c r="KT612" s="42"/>
      <c r="KU612" s="42"/>
      <c r="KV612" s="42"/>
      <c r="KW612" s="42"/>
      <c r="KX612" s="42"/>
      <c r="KY612" s="42"/>
      <c r="KZ612" s="42"/>
      <c r="LA612" s="42"/>
      <c r="LB612" s="42"/>
      <c r="LC612" s="42"/>
      <c r="LD612" s="42"/>
      <c r="LE612" s="42"/>
      <c r="LF612" s="42"/>
      <c r="LG612" s="42"/>
      <c r="LH612" s="42"/>
      <c r="LI612" s="42"/>
      <c r="LJ612" s="42"/>
      <c r="LK612" s="42"/>
      <c r="LL612" s="42"/>
      <c r="LM612" s="42"/>
      <c r="LN612" s="42"/>
      <c r="LO612" s="42"/>
      <c r="LP612" s="42"/>
      <c r="LQ612" s="42"/>
      <c r="LR612" s="42"/>
      <c r="LS612" s="42"/>
      <c r="LT612" s="42"/>
      <c r="LU612" s="42"/>
      <c r="LV612" s="42"/>
      <c r="LW612" s="42"/>
      <c r="LX612" s="42"/>
      <c r="LY612" s="42"/>
      <c r="LZ612" s="42"/>
      <c r="MA612" s="42"/>
      <c r="MB612" s="42"/>
      <c r="MC612" s="42"/>
      <c r="MD612" s="42"/>
      <c r="ME612" s="42"/>
      <c r="MF612" s="42"/>
      <c r="MG612" s="42"/>
      <c r="MH612" s="42"/>
      <c r="MI612" s="42"/>
      <c r="MJ612" s="42"/>
      <c r="MK612" s="42"/>
      <c r="ML612" s="42"/>
      <c r="MM612" s="42"/>
      <c r="MN612" s="42"/>
      <c r="MO612" s="42"/>
      <c r="MP612" s="42"/>
      <c r="MQ612" s="42"/>
      <c r="MR612" s="42"/>
      <c r="MS612" s="42"/>
      <c r="MT612" s="42"/>
      <c r="MU612" s="42"/>
      <c r="MV612" s="42"/>
      <c r="MW612" s="42"/>
      <c r="MX612" s="42"/>
      <c r="MY612" s="42"/>
      <c r="MZ612" s="42"/>
      <c r="NA612" s="42"/>
      <c r="NB612" s="42"/>
      <c r="NC612" s="42"/>
      <c r="ND612" s="42"/>
      <c r="NE612" s="42"/>
      <c r="NF612" s="42"/>
      <c r="NG612" s="42"/>
      <c r="NH612" s="42"/>
      <c r="NI612" s="42"/>
      <c r="NJ612" s="42"/>
      <c r="NK612" s="42"/>
      <c r="NL612" s="42"/>
      <c r="NM612" s="42"/>
      <c r="NN612" s="42"/>
      <c r="NO612" s="42"/>
      <c r="NP612" s="42"/>
      <c r="NQ612" s="42"/>
      <c r="NR612" s="42"/>
      <c r="NS612" s="42"/>
      <c r="NT612" s="42"/>
      <c r="NU612" s="42"/>
      <c r="NV612" s="42"/>
      <c r="NW612" s="42"/>
      <c r="NX612" s="42"/>
      <c r="NY612" s="42"/>
      <c r="NZ612" s="42"/>
      <c r="OA612" s="42"/>
      <c r="OB612" s="42"/>
      <c r="OC612" s="42"/>
      <c r="OD612" s="42"/>
      <c r="OE612" s="42"/>
      <c r="OF612" s="42"/>
      <c r="OG612" s="42"/>
      <c r="OH612" s="42"/>
      <c r="OI612" s="42"/>
      <c r="OJ612" s="42"/>
      <c r="OK612" s="42"/>
      <c r="OL612" s="42"/>
      <c r="OM612" s="42"/>
      <c r="ON612" s="42"/>
      <c r="OO612" s="42"/>
      <c r="OP612" s="42"/>
      <c r="OQ612" s="42"/>
      <c r="OR612" s="42"/>
      <c r="OS612" s="42"/>
      <c r="OT612" s="42"/>
      <c r="OU612" s="42"/>
      <c r="OV612" s="42"/>
      <c r="OW612" s="42"/>
      <c r="OX612" s="42"/>
      <c r="OY612" s="42"/>
      <c r="OZ612" s="42"/>
      <c r="PA612" s="42"/>
      <c r="PB612" s="42"/>
      <c r="PC612" s="42"/>
      <c r="PD612" s="42"/>
      <c r="PE612" s="42"/>
      <c r="PF612" s="42"/>
      <c r="PG612" s="42"/>
      <c r="PH612" s="42"/>
      <c r="PI612" s="42"/>
      <c r="PJ612" s="42"/>
      <c r="PK612" s="42"/>
      <c r="PL612" s="42"/>
      <c r="PM612" s="42"/>
      <c r="PN612" s="42"/>
      <c r="PO612" s="42"/>
      <c r="PP612" s="42"/>
      <c r="PQ612" s="42"/>
      <c r="PR612" s="42"/>
      <c r="PS612" s="42"/>
      <c r="PT612" s="42"/>
      <c r="PU612" s="42"/>
      <c r="PV612" s="42"/>
      <c r="PW612" s="42"/>
      <c r="PX612" s="42"/>
      <c r="PY612" s="42"/>
      <c r="PZ612" s="42"/>
      <c r="QA612" s="42"/>
      <c r="QB612" s="42"/>
      <c r="QC612" s="42"/>
      <c r="QD612" s="42"/>
      <c r="QE612" s="42"/>
      <c r="QF612" s="42"/>
      <c r="QG612" s="42"/>
      <c r="QH612" s="42"/>
      <c r="QI612" s="42"/>
      <c r="QJ612" s="42"/>
      <c r="QK612" s="42"/>
      <c r="QL612" s="42"/>
      <c r="QM612" s="42"/>
      <c r="QN612" s="42"/>
      <c r="QO612" s="42"/>
      <c r="QP612" s="42"/>
      <c r="QQ612" s="42"/>
      <c r="QR612" s="42"/>
      <c r="QS612" s="42"/>
      <c r="QT612" s="42"/>
      <c r="QU612" s="42"/>
      <c r="QV612" s="42"/>
      <c r="QW612" s="42"/>
      <c r="QX612" s="42"/>
      <c r="QY612" s="42"/>
      <c r="QZ612" s="42"/>
      <c r="RA612" s="42"/>
      <c r="RB612" s="42"/>
      <c r="RC612" s="42"/>
      <c r="RD612" s="42"/>
      <c r="RE612" s="42"/>
      <c r="RF612" s="42"/>
      <c r="RG612" s="42"/>
      <c r="RH612" s="42"/>
      <c r="RI612" s="42"/>
      <c r="RJ612" s="42"/>
      <c r="RK612" s="42"/>
      <c r="RL612" s="42"/>
      <c r="RM612" s="42"/>
      <c r="RN612" s="42"/>
      <c r="RO612" s="42"/>
      <c r="RP612" s="42"/>
      <c r="RQ612" s="42"/>
      <c r="RR612" s="42"/>
      <c r="RS612" s="42"/>
      <c r="RT612" s="42"/>
      <c r="RU612" s="42"/>
      <c r="RV612" s="42"/>
      <c r="RW612" s="42"/>
      <c r="RX612" s="42"/>
      <c r="RY612" s="42"/>
      <c r="RZ612" s="42"/>
      <c r="SA612" s="42"/>
      <c r="SB612" s="42"/>
      <c r="SC612" s="42"/>
      <c r="SD612" s="42"/>
      <c r="SE612" s="42"/>
      <c r="SF612" s="42"/>
      <c r="SG612" s="42"/>
      <c r="SH612" s="42"/>
      <c r="SI612" s="42"/>
      <c r="SJ612" s="42"/>
      <c r="SK612" s="42"/>
      <c r="SL612" s="42"/>
      <c r="SM612" s="42"/>
      <c r="SN612" s="42"/>
      <c r="SO612" s="42"/>
      <c r="SP612" s="42"/>
      <c r="SQ612" s="42"/>
      <c r="SR612" s="42"/>
      <c r="SS612" s="42"/>
      <c r="ST612" s="42"/>
      <c r="SU612" s="42"/>
      <c r="SV612" s="42"/>
      <c r="SW612" s="42"/>
      <c r="SX612" s="42"/>
      <c r="SY612" s="42"/>
      <c r="SZ612" s="42"/>
      <c r="TA612" s="42"/>
      <c r="TB612" s="42"/>
      <c r="TC612" s="42"/>
      <c r="TD612" s="42"/>
      <c r="TE612" s="42"/>
      <c r="TF612" s="42"/>
      <c r="TG612" s="42"/>
      <c r="TH612" s="42"/>
      <c r="TI612" s="42"/>
      <c r="TJ612" s="42"/>
      <c r="TK612" s="42"/>
      <c r="TL612" s="42"/>
      <c r="TM612" s="42"/>
      <c r="TN612" s="42"/>
      <c r="TO612" s="42"/>
      <c r="TP612" s="42"/>
      <c r="TQ612" s="42"/>
      <c r="TR612" s="42"/>
      <c r="TS612" s="42"/>
      <c r="TT612" s="42"/>
      <c r="TU612" s="42"/>
      <c r="TV612" s="42"/>
      <c r="TW612" s="42"/>
      <c r="TX612" s="42"/>
      <c r="TY612" s="42"/>
      <c r="TZ612" s="42"/>
      <c r="UA612" s="42"/>
      <c r="UB612" s="42"/>
      <c r="UC612" s="42"/>
      <c r="UD612" s="42"/>
      <c r="UE612" s="42"/>
      <c r="UF612" s="42"/>
      <c r="UG612" s="42"/>
      <c r="UH612" s="42"/>
      <c r="UI612" s="42"/>
      <c r="UJ612" s="42"/>
      <c r="UK612" s="42"/>
      <c r="UL612" s="42"/>
      <c r="UM612" s="42"/>
      <c r="UN612" s="42"/>
      <c r="UO612" s="42"/>
      <c r="UP612" s="42"/>
      <c r="UQ612" s="42"/>
      <c r="UR612" s="42"/>
      <c r="US612" s="42"/>
      <c r="UT612" s="42"/>
      <c r="UU612" s="42"/>
      <c r="UV612" s="42"/>
      <c r="UW612" s="42"/>
      <c r="UX612" s="42"/>
      <c r="UY612" s="42"/>
      <c r="UZ612" s="42"/>
      <c r="VA612" s="42"/>
      <c r="VB612" s="42"/>
      <c r="VC612" s="42"/>
      <c r="VD612" s="42"/>
      <c r="VE612" s="42"/>
      <c r="VF612" s="42"/>
      <c r="VG612" s="42"/>
      <c r="VH612" s="42"/>
      <c r="VI612" s="42"/>
      <c r="VJ612" s="42"/>
      <c r="VK612" s="42"/>
      <c r="VL612" s="42"/>
      <c r="VM612" s="42"/>
      <c r="VN612" s="42"/>
      <c r="VO612" s="42"/>
      <c r="VP612" s="42"/>
      <c r="VQ612" s="42"/>
      <c r="VR612" s="42"/>
      <c r="VS612" s="42"/>
      <c r="VT612" s="42"/>
      <c r="VU612" s="42"/>
      <c r="VV612" s="42"/>
      <c r="VW612" s="42"/>
      <c r="VX612" s="42"/>
      <c r="VY612" s="42"/>
      <c r="VZ612" s="42"/>
      <c r="WA612" s="42"/>
      <c r="WB612" s="42"/>
      <c r="WC612" s="42"/>
      <c r="WD612" s="42"/>
      <c r="WE612" s="42"/>
      <c r="WF612" s="42"/>
      <c r="WG612" s="42"/>
      <c r="WH612" s="42"/>
      <c r="WI612" s="42"/>
      <c r="WJ612" s="42"/>
      <c r="WK612" s="42"/>
      <c r="WL612" s="42"/>
      <c r="WM612" s="42"/>
      <c r="WN612" s="42"/>
      <c r="WO612" s="42"/>
      <c r="WP612" s="42"/>
      <c r="WQ612" s="42"/>
      <c r="WR612" s="42"/>
      <c r="WS612" s="42"/>
      <c r="WT612" s="42"/>
      <c r="WU612" s="42"/>
      <c r="WV612" s="42"/>
      <c r="WW612" s="42"/>
      <c r="WX612" s="42"/>
      <c r="WY612" s="42"/>
      <c r="WZ612" s="42"/>
      <c r="XA612" s="42"/>
      <c r="XB612" s="42"/>
      <c r="XC612" s="42"/>
      <c r="XD612" s="42"/>
      <c r="XE612" s="42"/>
      <c r="XF612" s="42"/>
      <c r="XG612" s="42"/>
      <c r="XH612" s="42"/>
      <c r="XI612" s="42"/>
      <c r="XJ612" s="42"/>
      <c r="XK612" s="42"/>
      <c r="XL612" s="42"/>
      <c r="XM612" s="42"/>
      <c r="XN612" s="42"/>
      <c r="XO612" s="42"/>
      <c r="XP612" s="42"/>
      <c r="XQ612" s="42"/>
      <c r="XR612" s="42"/>
      <c r="XS612" s="42"/>
      <c r="XT612" s="42"/>
      <c r="XU612" s="42"/>
      <c r="XV612" s="42"/>
      <c r="XW612" s="42"/>
      <c r="XX612" s="42"/>
      <c r="XY612" s="42"/>
      <c r="XZ612" s="42"/>
      <c r="YA612" s="42"/>
      <c r="YB612" s="42"/>
      <c r="YC612" s="42"/>
      <c r="YD612" s="42"/>
      <c r="YE612" s="42"/>
      <c r="YF612" s="42"/>
      <c r="YG612" s="42"/>
      <c r="YH612" s="42"/>
      <c r="YI612" s="42"/>
      <c r="YJ612" s="42"/>
      <c r="YK612" s="42"/>
      <c r="YL612" s="42"/>
      <c r="YM612" s="42"/>
      <c r="YN612" s="42"/>
      <c r="YO612" s="42"/>
      <c r="YP612" s="42"/>
      <c r="YQ612" s="42"/>
      <c r="YR612" s="42"/>
      <c r="YS612" s="42"/>
      <c r="YT612" s="42"/>
      <c r="YU612" s="42"/>
      <c r="YV612" s="42"/>
      <c r="YW612" s="42"/>
      <c r="YX612" s="42"/>
      <c r="YY612" s="42"/>
      <c r="YZ612" s="42"/>
      <c r="ZA612" s="42"/>
      <c r="ZB612" s="42"/>
      <c r="ZC612" s="42"/>
      <c r="ZD612" s="42"/>
      <c r="ZE612" s="42"/>
      <c r="ZF612" s="42"/>
      <c r="ZG612" s="42"/>
      <c r="ZH612" s="42"/>
      <c r="ZI612" s="42"/>
      <c r="ZJ612" s="42"/>
      <c r="ZK612" s="42"/>
      <c r="ZL612" s="42"/>
      <c r="ZM612" s="42"/>
      <c r="ZN612" s="42"/>
      <c r="ZO612" s="42"/>
      <c r="ZP612" s="42"/>
      <c r="ZQ612" s="42"/>
      <c r="ZR612" s="42"/>
      <c r="ZS612" s="42"/>
      <c r="ZT612" s="42"/>
      <c r="ZU612" s="42"/>
      <c r="ZV612" s="42"/>
      <c r="ZW612" s="42"/>
      <c r="ZX612" s="42"/>
      <c r="ZY612" s="42"/>
      <c r="ZZ612" s="42"/>
      <c r="AAA612" s="42"/>
      <c r="AAB612" s="42"/>
      <c r="AAC612" s="42"/>
      <c r="AAD612" s="42"/>
      <c r="AAE612" s="42"/>
      <c r="AAF612" s="42"/>
      <c r="AAG612" s="42"/>
      <c r="AAH612" s="42"/>
      <c r="AAI612" s="42"/>
      <c r="AAJ612" s="42"/>
      <c r="AAK612" s="42"/>
      <c r="AAL612" s="42"/>
      <c r="AAM612" s="42"/>
      <c r="AAN612" s="42"/>
      <c r="AAO612" s="42"/>
      <c r="AAP612" s="42"/>
      <c r="AAQ612" s="42"/>
      <c r="AAR612" s="42"/>
      <c r="AAS612" s="42"/>
      <c r="AAT612" s="42"/>
      <c r="AAU612" s="42"/>
      <c r="AAV612" s="42"/>
      <c r="AAW612" s="42"/>
      <c r="AAX612" s="42"/>
      <c r="AAY612" s="42"/>
      <c r="AAZ612" s="42"/>
      <c r="ABA612" s="42"/>
      <c r="ABB612" s="42"/>
      <c r="ABC612" s="42"/>
      <c r="ABD612" s="42"/>
      <c r="ABE612" s="42"/>
      <c r="ABF612" s="42"/>
      <c r="ABG612" s="42"/>
      <c r="ABH612" s="42"/>
      <c r="ABI612" s="42"/>
      <c r="ABJ612" s="42"/>
      <c r="ABK612" s="42"/>
      <c r="ABL612" s="42"/>
      <c r="ABM612" s="42"/>
      <c r="ABN612" s="42"/>
      <c r="ABO612" s="42"/>
      <c r="ABP612" s="42"/>
      <c r="ABQ612" s="42"/>
      <c r="ABR612" s="42"/>
      <c r="ABS612" s="42"/>
      <c r="ABT612" s="42"/>
      <c r="ABU612" s="42"/>
      <c r="ABV612" s="42"/>
      <c r="ABW612" s="42"/>
      <c r="ABX612" s="42"/>
      <c r="ABY612" s="42"/>
      <c r="ABZ612" s="42"/>
      <c r="ACA612" s="42"/>
      <c r="ACB612" s="42"/>
      <c r="ACC612" s="42"/>
      <c r="ACD612" s="42"/>
      <c r="ACE612" s="42"/>
      <c r="ACF612" s="42"/>
      <c r="ACG612" s="42"/>
      <c r="ACH612" s="42"/>
      <c r="ACI612" s="42"/>
      <c r="ACJ612" s="42"/>
      <c r="ACK612" s="42"/>
      <c r="ACL612" s="42"/>
      <c r="ACM612" s="42"/>
      <c r="ACN612" s="42"/>
      <c r="ACO612" s="42"/>
      <c r="ACP612" s="42"/>
      <c r="ACQ612" s="42"/>
      <c r="ACR612" s="42"/>
      <c r="ACS612" s="42"/>
      <c r="ACT612" s="42"/>
      <c r="ACU612" s="42"/>
      <c r="ACV612" s="42"/>
      <c r="ACW612" s="42"/>
      <c r="ACX612" s="42"/>
      <c r="ACY612" s="42"/>
      <c r="ACZ612" s="42"/>
      <c r="ADA612" s="42"/>
      <c r="ADB612" s="42"/>
      <c r="ADC612" s="42"/>
      <c r="ADD612" s="42"/>
      <c r="ADE612" s="42"/>
      <c r="ADF612" s="42"/>
      <c r="ADG612" s="42"/>
      <c r="ADH612" s="42"/>
      <c r="ADI612" s="42"/>
      <c r="ADJ612" s="42"/>
      <c r="ADK612" s="42"/>
      <c r="ADL612" s="42"/>
      <c r="ADM612" s="42"/>
      <c r="ADN612" s="42"/>
      <c r="ADO612" s="42"/>
      <c r="ADP612" s="42"/>
      <c r="ADQ612" s="42"/>
      <c r="ADR612" s="42"/>
      <c r="ADS612" s="42"/>
      <c r="ADT612" s="42"/>
      <c r="ADU612" s="42"/>
      <c r="ADV612" s="42"/>
      <c r="ADW612" s="42"/>
      <c r="ADX612" s="42"/>
      <c r="ADY612" s="42"/>
      <c r="ADZ612" s="42"/>
      <c r="AEA612" s="42"/>
      <c r="AEB612" s="42"/>
      <c r="AEC612" s="42"/>
      <c r="AED612" s="42"/>
      <c r="AEE612" s="42"/>
      <c r="AEF612" s="42"/>
      <c r="AEG612" s="42"/>
      <c r="AEH612" s="42"/>
      <c r="AEI612" s="42"/>
      <c r="AEJ612" s="42"/>
      <c r="AEK612" s="42"/>
      <c r="AEL612" s="42"/>
      <c r="AEM612" s="42"/>
      <c r="AEN612" s="42"/>
      <c r="AEO612" s="42"/>
      <c r="AEP612" s="42"/>
      <c r="AEQ612" s="42"/>
      <c r="AER612" s="42"/>
      <c r="AES612" s="42"/>
      <c r="AET612" s="42"/>
      <c r="AEU612" s="42"/>
      <c r="AEV612" s="42"/>
      <c r="AEW612" s="42"/>
      <c r="AEX612" s="42"/>
      <c r="AEY612" s="42"/>
      <c r="AEZ612" s="42"/>
      <c r="AFA612" s="42"/>
      <c r="AFB612" s="42"/>
      <c r="AFC612" s="42"/>
      <c r="AFD612" s="42"/>
      <c r="AFE612" s="42"/>
      <c r="AFF612" s="42"/>
      <c r="AFG612" s="42"/>
      <c r="AFH612" s="42"/>
      <c r="AFI612" s="42"/>
      <c r="AFJ612" s="42"/>
      <c r="AFK612" s="42"/>
      <c r="AFL612" s="42"/>
      <c r="AFM612" s="42"/>
      <c r="AFN612" s="42"/>
      <c r="AFO612" s="42"/>
      <c r="AFP612" s="42"/>
      <c r="AFQ612" s="42"/>
      <c r="AFR612" s="42"/>
      <c r="AFS612" s="42"/>
      <c r="AFT612" s="42"/>
      <c r="AFU612" s="42"/>
      <c r="AFV612" s="42"/>
      <c r="AFW612" s="42"/>
      <c r="AFX612" s="42"/>
      <c r="AFY612" s="42"/>
      <c r="AFZ612" s="42"/>
      <c r="AGA612" s="42"/>
      <c r="AGB612" s="42"/>
      <c r="AGC612" s="42"/>
      <c r="AGD612" s="42"/>
      <c r="AGE612" s="42"/>
      <c r="AGF612" s="42"/>
      <c r="AGG612" s="42"/>
      <c r="AGH612" s="42"/>
      <c r="AGI612" s="42"/>
      <c r="AGJ612" s="42"/>
      <c r="AGK612" s="42"/>
      <c r="AGL612" s="42"/>
      <c r="AGM612" s="42"/>
      <c r="AGN612" s="42"/>
      <c r="AGO612" s="42"/>
      <c r="AGP612" s="42"/>
      <c r="AGQ612" s="42"/>
      <c r="AGR612" s="42"/>
      <c r="AGS612" s="42"/>
      <c r="AGT612" s="42"/>
      <c r="AGU612" s="42"/>
      <c r="AGV612" s="42"/>
      <c r="AGW612" s="42"/>
      <c r="AGX612" s="42"/>
      <c r="AGY612" s="42"/>
      <c r="AGZ612" s="42"/>
      <c r="AHA612" s="42"/>
      <c r="AHB612" s="42"/>
      <c r="AHC612" s="42"/>
      <c r="AHD612" s="42"/>
      <c r="AHE612" s="42"/>
      <c r="AHF612" s="42"/>
      <c r="AHG612" s="42"/>
      <c r="AHH612" s="42"/>
      <c r="AHI612" s="42"/>
      <c r="AHJ612" s="42"/>
      <c r="AHK612" s="42"/>
      <c r="AHL612" s="42"/>
      <c r="AHM612" s="42"/>
      <c r="AHN612" s="42"/>
      <c r="AHO612" s="42"/>
      <c r="AHP612" s="42"/>
      <c r="AHQ612" s="42"/>
      <c r="AHR612" s="42"/>
      <c r="AHS612" s="42"/>
      <c r="AHT612" s="42"/>
      <c r="AHU612" s="42"/>
      <c r="AHV612" s="42"/>
      <c r="AHW612" s="42"/>
      <c r="AHX612" s="42"/>
      <c r="AHY612" s="42"/>
      <c r="AHZ612" s="42"/>
      <c r="AIA612" s="42"/>
      <c r="AIB612" s="42"/>
      <c r="AIC612" s="42"/>
      <c r="AID612" s="42"/>
      <c r="AIE612" s="42"/>
      <c r="AIF612" s="42"/>
      <c r="AIG612" s="42"/>
      <c r="AIH612" s="42"/>
      <c r="AII612" s="42"/>
      <c r="AIJ612" s="42"/>
      <c r="AIK612" s="42"/>
      <c r="AIL612" s="42"/>
      <c r="AIM612" s="42"/>
      <c r="AIN612" s="42"/>
      <c r="AIO612" s="42"/>
      <c r="AIP612" s="42"/>
      <c r="AIQ612" s="42"/>
      <c r="AIR612" s="42"/>
      <c r="AIS612" s="42"/>
      <c r="AIT612" s="42"/>
      <c r="AIU612" s="42"/>
      <c r="AIV612" s="42"/>
      <c r="AIW612" s="42"/>
      <c r="AIX612" s="42"/>
      <c r="AIY612" s="42"/>
      <c r="AIZ612" s="42"/>
      <c r="AJA612" s="42"/>
      <c r="AJB612" s="42"/>
      <c r="AJC612" s="42"/>
      <c r="AJD612" s="42"/>
      <c r="AJE612" s="42"/>
      <c r="AJF612" s="42"/>
      <c r="AJG612" s="42"/>
      <c r="AJH612" s="42"/>
      <c r="AJI612" s="42"/>
      <c r="AJJ612" s="42"/>
      <c r="AJK612" s="42"/>
      <c r="AJL612" s="42"/>
      <c r="AJM612" s="42"/>
      <c r="AJN612" s="42"/>
      <c r="AJO612" s="42"/>
      <c r="AJP612" s="42"/>
      <c r="AJQ612" s="42"/>
      <c r="AJR612" s="42"/>
      <c r="AJS612" s="42"/>
      <c r="AJT612" s="42"/>
      <c r="AJU612" s="42"/>
      <c r="AJV612" s="42"/>
      <c r="AJW612" s="42"/>
      <c r="AJX612" s="42"/>
      <c r="AJY612" s="42"/>
      <c r="AJZ612" s="42"/>
      <c r="AKA612" s="42"/>
      <c r="AKB612" s="42"/>
      <c r="AKC612" s="42"/>
      <c r="AKD612" s="42"/>
      <c r="AKE612" s="42"/>
      <c r="AKF612" s="42"/>
      <c r="AKG612" s="42"/>
      <c r="AKH612" s="42"/>
      <c r="AKI612" s="42"/>
      <c r="AKJ612" s="42"/>
      <c r="AKK612" s="42"/>
      <c r="AKL612" s="42"/>
      <c r="AKM612" s="42"/>
      <c r="AKN612" s="42"/>
      <c r="AKO612" s="42"/>
      <c r="AKP612" s="42"/>
      <c r="AKQ612" s="42"/>
      <c r="AKR612" s="42"/>
      <c r="AKS612" s="42"/>
      <c r="AKT612" s="42"/>
      <c r="AKU612" s="42"/>
      <c r="AKV612" s="42"/>
      <c r="AKW612" s="42"/>
      <c r="AKX612" s="42"/>
      <c r="AKY612" s="42"/>
      <c r="AKZ612" s="42"/>
      <c r="ALA612" s="42"/>
      <c r="ALB612" s="42"/>
      <c r="ALC612" s="42"/>
      <c r="ALD612" s="42"/>
      <c r="ALE612" s="42"/>
      <c r="ALF612" s="42"/>
      <c r="ALG612" s="42"/>
      <c r="ALH612" s="42"/>
      <c r="ALI612" s="42"/>
      <c r="ALJ612" s="42"/>
      <c r="ALK612" s="42"/>
      <c r="ALL612" s="42"/>
      <c r="ALM612" s="42"/>
      <c r="ALN612" s="42"/>
      <c r="ALO612" s="42"/>
      <c r="ALP612" s="42"/>
      <c r="ALQ612" s="42"/>
      <c r="ALR612" s="42"/>
      <c r="ALS612" s="42"/>
      <c r="ALT612" s="42"/>
      <c r="ALU612" s="42"/>
      <c r="ALV612" s="42"/>
      <c r="ALW612" s="42"/>
      <c r="ALX612" s="42"/>
      <c r="ALY612" s="42"/>
      <c r="ALZ612" s="42"/>
      <c r="AMA612" s="42"/>
      <c r="AMB612" s="42"/>
      <c r="AMC612" s="42"/>
      <c r="AMD612" s="42"/>
      <c r="AME612" s="42"/>
      <c r="AMF612" s="42"/>
      <c r="AMG612" s="42"/>
      <c r="AMH612" s="42"/>
      <c r="AMI612" s="42"/>
      <c r="AMJ612" s="42"/>
      <c r="AMK612" s="42"/>
      <c r="AML612" s="42"/>
      <c r="AMM612" s="42"/>
      <c r="AMN612" s="42"/>
      <c r="AMO612" s="42"/>
      <c r="AMP612" s="42"/>
      <c r="AMQ612" s="42"/>
      <c r="AMR612" s="42"/>
      <c r="AMS612" s="42"/>
      <c r="AMT612" s="42"/>
      <c r="AMU612" s="42"/>
      <c r="AMV612" s="42"/>
      <c r="AMW612" s="42"/>
      <c r="AMX612" s="42"/>
      <c r="AMY612" s="42"/>
      <c r="AMZ612" s="42"/>
      <c r="ANA612" s="42"/>
      <c r="ANB612" s="42"/>
      <c r="ANC612" s="42"/>
      <c r="AND612" s="42"/>
      <c r="ANE612" s="42"/>
      <c r="ANF612" s="42"/>
      <c r="ANG612" s="42"/>
      <c r="ANH612" s="42"/>
      <c r="ANI612" s="42"/>
      <c r="ANJ612" s="42"/>
      <c r="ANK612" s="42"/>
      <c r="ANL612" s="42"/>
      <c r="ANM612" s="42"/>
      <c r="ANN612" s="42"/>
      <c r="ANO612" s="42"/>
      <c r="ANP612" s="42"/>
      <c r="ANQ612" s="42"/>
      <c r="ANR612" s="42"/>
      <c r="ANS612" s="42"/>
      <c r="ANT612" s="42"/>
      <c r="ANU612" s="42"/>
      <c r="ANV612" s="42"/>
      <c r="ANW612" s="42"/>
      <c r="ANX612" s="42"/>
      <c r="ANY612" s="42"/>
      <c r="ANZ612" s="42"/>
      <c r="AOA612" s="42"/>
      <c r="AOB612" s="42"/>
      <c r="AOC612" s="42"/>
      <c r="AOD612" s="42"/>
      <c r="AOE612" s="42"/>
      <c r="AOF612" s="42"/>
      <c r="AOG612" s="42"/>
      <c r="AOH612" s="42"/>
      <c r="AOI612" s="42"/>
      <c r="AOJ612" s="42"/>
      <c r="AOK612" s="42"/>
      <c r="AOL612" s="42"/>
      <c r="AOM612" s="42"/>
      <c r="AON612" s="42"/>
      <c r="AOO612" s="42"/>
      <c r="AOP612" s="42"/>
      <c r="AOQ612" s="42"/>
      <c r="AOR612" s="42"/>
      <c r="AOS612" s="42"/>
      <c r="AOT612" s="42"/>
      <c r="AOU612" s="42"/>
      <c r="AOV612" s="42"/>
      <c r="AOW612" s="42"/>
      <c r="AOX612" s="42"/>
      <c r="AOY612" s="42"/>
      <c r="AOZ612" s="42"/>
      <c r="APA612" s="42"/>
      <c r="APB612" s="42"/>
      <c r="APC612" s="42"/>
      <c r="APD612" s="42"/>
      <c r="APE612" s="42"/>
      <c r="APF612" s="42"/>
      <c r="APG612" s="42"/>
      <c r="APH612" s="42"/>
      <c r="API612" s="42"/>
      <c r="APJ612" s="42"/>
      <c r="APK612" s="42"/>
      <c r="APL612" s="42"/>
      <c r="APM612" s="42"/>
      <c r="APN612" s="42"/>
      <c r="APO612" s="42"/>
      <c r="APP612" s="42"/>
      <c r="APQ612" s="42"/>
      <c r="APR612" s="42"/>
      <c r="APS612" s="42"/>
      <c r="APT612" s="42"/>
      <c r="APU612" s="42"/>
      <c r="APV612" s="42"/>
      <c r="APW612" s="42"/>
      <c r="APX612" s="42"/>
      <c r="APY612" s="42"/>
      <c r="APZ612" s="42"/>
      <c r="AQA612" s="42"/>
      <c r="AQB612" s="42"/>
      <c r="AQC612" s="42"/>
      <c r="AQD612" s="42"/>
      <c r="AQE612" s="42"/>
      <c r="AQF612" s="42"/>
      <c r="AQG612" s="42"/>
      <c r="AQH612" s="42"/>
      <c r="AQI612" s="42"/>
      <c r="AQJ612" s="42"/>
      <c r="AQK612" s="42"/>
      <c r="AQL612" s="42"/>
      <c r="AQM612" s="42"/>
      <c r="AQN612" s="42"/>
      <c r="AQO612" s="42"/>
      <c r="AQP612" s="42"/>
      <c r="AQQ612" s="42"/>
      <c r="AQR612" s="42"/>
      <c r="AQS612" s="42"/>
      <c r="AQT612" s="42"/>
      <c r="AQU612" s="42"/>
      <c r="AQV612" s="42"/>
      <c r="AQW612" s="42"/>
      <c r="AQX612" s="42"/>
      <c r="AQY612" s="42"/>
      <c r="AQZ612" s="42"/>
      <c r="ARA612" s="42"/>
      <c r="ARB612" s="42"/>
      <c r="ARC612" s="42"/>
      <c r="ARD612" s="42"/>
      <c r="ARE612" s="42"/>
      <c r="ARF612" s="42"/>
      <c r="ARG612" s="42"/>
      <c r="ARH612" s="42"/>
      <c r="ARI612" s="42"/>
      <c r="ARJ612" s="42"/>
      <c r="ARK612" s="42"/>
      <c r="ARL612" s="42"/>
      <c r="ARM612" s="42"/>
      <c r="ARN612" s="42"/>
      <c r="ARO612" s="42"/>
      <c r="ARP612" s="42"/>
      <c r="ARQ612" s="42"/>
      <c r="ARR612" s="42"/>
      <c r="ARS612" s="42"/>
      <c r="ART612" s="42"/>
      <c r="ARU612" s="42"/>
      <c r="ARV612" s="42"/>
      <c r="ARW612" s="42"/>
      <c r="ARX612" s="42"/>
      <c r="ARY612" s="42"/>
      <c r="ARZ612" s="42"/>
      <c r="ASA612" s="42"/>
      <c r="ASB612" s="42"/>
      <c r="ASC612" s="42"/>
      <c r="ASD612" s="42"/>
      <c r="ASE612" s="42"/>
      <c r="ASF612" s="42"/>
      <c r="ASG612" s="42"/>
      <c r="ASH612" s="42"/>
      <c r="ASI612" s="42"/>
      <c r="ASJ612" s="42"/>
      <c r="ASK612" s="42"/>
      <c r="ASL612" s="42"/>
      <c r="ASM612" s="42"/>
      <c r="ASN612" s="42"/>
      <c r="ASO612" s="42"/>
      <c r="ASP612" s="42"/>
      <c r="ASQ612" s="42"/>
      <c r="ASR612" s="42"/>
      <c r="ASS612" s="42"/>
      <c r="AST612" s="42"/>
      <c r="ASU612" s="42"/>
      <c r="ASV612" s="42"/>
      <c r="ASW612" s="42"/>
      <c r="ASX612" s="42"/>
      <c r="ASY612" s="42"/>
      <c r="ASZ612" s="42"/>
      <c r="ATA612" s="42"/>
      <c r="ATB612" s="42"/>
      <c r="ATC612" s="42"/>
      <c r="ATD612" s="42"/>
      <c r="ATE612" s="42"/>
      <c r="ATF612" s="42"/>
      <c r="ATG612" s="42"/>
      <c r="ATH612" s="42"/>
      <c r="ATI612" s="42"/>
      <c r="ATJ612" s="42"/>
      <c r="ATK612" s="42"/>
      <c r="ATL612" s="42"/>
      <c r="ATM612" s="42"/>
      <c r="ATN612" s="42"/>
      <c r="ATO612" s="42"/>
      <c r="ATP612" s="42"/>
      <c r="ATQ612" s="42"/>
      <c r="ATR612" s="42"/>
      <c r="ATS612" s="42"/>
      <c r="ATT612" s="42"/>
      <c r="ATU612" s="42"/>
      <c r="ATV612" s="42"/>
      <c r="ATW612" s="42"/>
      <c r="ATX612" s="42"/>
      <c r="ATY612" s="42"/>
      <c r="ATZ612" s="42"/>
      <c r="AUA612" s="42"/>
      <c r="AUB612" s="42"/>
      <c r="AUC612" s="42"/>
      <c r="AUD612" s="42"/>
      <c r="AUE612" s="42"/>
      <c r="AUF612" s="42"/>
      <c r="AUG612" s="42"/>
      <c r="AUH612" s="42"/>
      <c r="AUI612" s="42"/>
      <c r="AUJ612" s="42"/>
      <c r="AUK612" s="42"/>
      <c r="AUL612" s="42"/>
      <c r="AUM612" s="42"/>
      <c r="AUN612" s="42"/>
      <c r="AUO612" s="42"/>
      <c r="AUP612" s="42"/>
      <c r="AUQ612" s="42"/>
      <c r="AUR612" s="42"/>
      <c r="AUS612" s="42"/>
      <c r="AUT612" s="42"/>
      <c r="AUU612" s="42"/>
      <c r="AUV612" s="42"/>
      <c r="AUW612" s="42"/>
      <c r="AUX612" s="42"/>
      <c r="AUY612" s="42"/>
      <c r="AUZ612" s="42"/>
      <c r="AVA612" s="42"/>
      <c r="AVB612" s="42"/>
      <c r="AVC612" s="42"/>
      <c r="AVD612" s="42"/>
      <c r="AVE612" s="42"/>
      <c r="AVF612" s="42"/>
      <c r="AVG612" s="42"/>
      <c r="AVH612" s="42"/>
      <c r="AVI612" s="42"/>
      <c r="AVJ612" s="42"/>
      <c r="AVK612" s="42"/>
      <c r="AVL612" s="42"/>
      <c r="AVM612" s="42"/>
      <c r="AVN612" s="42"/>
      <c r="AVO612" s="42"/>
      <c r="AVP612" s="42"/>
      <c r="AVQ612" s="42"/>
      <c r="AVR612" s="42"/>
      <c r="AVS612" s="42"/>
      <c r="AVT612" s="42"/>
      <c r="AVU612" s="42"/>
      <c r="AVV612" s="42"/>
      <c r="AVW612" s="42"/>
      <c r="AVX612" s="42"/>
      <c r="AVY612" s="42"/>
      <c r="AVZ612" s="42"/>
      <c r="AWA612" s="42"/>
      <c r="AWB612" s="42"/>
      <c r="AWC612" s="42"/>
      <c r="AWD612" s="42"/>
      <c r="AWE612" s="42"/>
      <c r="AWF612" s="42"/>
      <c r="AWG612" s="42"/>
      <c r="AWH612" s="42"/>
      <c r="AWI612" s="42"/>
      <c r="AWJ612" s="42"/>
      <c r="AWK612" s="42"/>
      <c r="AWL612" s="42"/>
      <c r="AWM612" s="42"/>
      <c r="AWN612" s="42"/>
      <c r="AWO612" s="42"/>
      <c r="AWP612" s="42"/>
      <c r="AWQ612" s="42"/>
      <c r="AWR612" s="42"/>
      <c r="AWS612" s="42"/>
      <c r="AWT612" s="42"/>
      <c r="AWU612" s="42"/>
      <c r="AWV612" s="42"/>
      <c r="AWW612" s="42"/>
      <c r="AWX612" s="42"/>
      <c r="AWY612" s="42"/>
      <c r="AWZ612" s="42"/>
      <c r="AXA612" s="42"/>
      <c r="AXB612" s="42"/>
      <c r="AXC612" s="42"/>
      <c r="AXD612" s="42"/>
      <c r="AXE612" s="42"/>
      <c r="AXF612" s="42"/>
      <c r="AXG612" s="42"/>
      <c r="AXH612" s="42"/>
      <c r="AXI612" s="42"/>
      <c r="AXJ612" s="42"/>
      <c r="AXK612" s="42"/>
      <c r="AXL612" s="42"/>
      <c r="AXM612" s="42"/>
      <c r="AXN612" s="42"/>
      <c r="AXO612" s="42"/>
      <c r="AXP612" s="42"/>
      <c r="AXQ612" s="42"/>
      <c r="AXR612" s="42"/>
      <c r="AXS612" s="42"/>
      <c r="AXT612" s="42"/>
      <c r="AXU612" s="42"/>
      <c r="AXV612" s="42"/>
      <c r="AXW612" s="42"/>
      <c r="AXX612" s="42"/>
      <c r="AXY612" s="42"/>
      <c r="AXZ612" s="42"/>
      <c r="AYA612" s="42"/>
      <c r="AYB612" s="42"/>
      <c r="AYC612" s="42"/>
      <c r="AYD612" s="42"/>
      <c r="AYE612" s="42"/>
      <c r="AYF612" s="42"/>
      <c r="AYG612" s="42"/>
      <c r="AYH612" s="42"/>
      <c r="AYI612" s="42"/>
      <c r="AYJ612" s="42"/>
      <c r="AYK612" s="42"/>
      <c r="AYL612" s="42"/>
      <c r="AYM612" s="42"/>
      <c r="AYN612" s="42"/>
      <c r="AYO612" s="42"/>
      <c r="AYP612" s="42"/>
      <c r="AYQ612" s="42"/>
      <c r="AYR612" s="42"/>
      <c r="AYS612" s="42"/>
      <c r="AYT612" s="42"/>
      <c r="AYU612" s="42"/>
      <c r="AYV612" s="42"/>
      <c r="AYW612" s="42"/>
      <c r="AYX612" s="42"/>
      <c r="AYY612" s="42"/>
      <c r="AYZ612" s="42"/>
      <c r="AZA612" s="42"/>
      <c r="AZB612" s="42"/>
      <c r="AZC612" s="42"/>
      <c r="AZD612" s="42"/>
      <c r="AZE612" s="42"/>
      <c r="AZF612" s="42"/>
      <c r="AZG612" s="42"/>
      <c r="AZH612" s="42"/>
      <c r="AZI612" s="42"/>
      <c r="AZJ612" s="42"/>
      <c r="AZK612" s="42"/>
      <c r="AZL612" s="42"/>
      <c r="AZM612" s="42"/>
      <c r="AZN612" s="42"/>
      <c r="AZO612" s="42"/>
      <c r="AZP612" s="42"/>
      <c r="AZQ612" s="42"/>
      <c r="AZR612" s="42"/>
      <c r="AZS612" s="42"/>
      <c r="AZT612" s="42"/>
      <c r="AZU612" s="42"/>
      <c r="AZV612" s="42"/>
      <c r="AZW612" s="42"/>
      <c r="AZX612" s="42"/>
      <c r="AZY612" s="42"/>
      <c r="AZZ612" s="42"/>
      <c r="BAA612" s="42"/>
      <c r="BAB612" s="42"/>
      <c r="BAC612" s="42"/>
      <c r="BAD612" s="42"/>
      <c r="BAE612" s="42"/>
      <c r="BAF612" s="42"/>
      <c r="BAG612" s="42"/>
      <c r="BAH612" s="42"/>
      <c r="BAI612" s="42"/>
      <c r="BAJ612" s="42"/>
      <c r="BAK612" s="42"/>
      <c r="BAL612" s="42"/>
    </row>
    <row r="613" spans="1:1390" s="223" customFormat="1" x14ac:dyDescent="0.2">
      <c r="A613" s="139">
        <f t="shared" si="60"/>
        <v>568</v>
      </c>
      <c r="B613" s="42" t="s">
        <v>887</v>
      </c>
      <c r="C613" s="139">
        <v>932</v>
      </c>
      <c r="D613" s="139" t="s">
        <v>159</v>
      </c>
      <c r="E613" s="121">
        <v>0</v>
      </c>
      <c r="F613" s="121">
        <v>0</v>
      </c>
      <c r="G613" s="121">
        <v>445.52</v>
      </c>
      <c r="H613" s="121">
        <v>0</v>
      </c>
      <c r="I613" s="121">
        <v>0</v>
      </c>
      <c r="J613" s="121">
        <v>0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1">
        <v>0</v>
      </c>
      <c r="Q613" s="45">
        <f t="shared" si="59"/>
        <v>445.52</v>
      </c>
      <c r="R613" s="45"/>
      <c r="T613" s="254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  <c r="ED613" s="42"/>
      <c r="EE613" s="42"/>
      <c r="EF613" s="42"/>
      <c r="EG613" s="42"/>
      <c r="EH613" s="42"/>
      <c r="EI613" s="42"/>
      <c r="EJ613" s="42"/>
      <c r="EK613" s="42"/>
      <c r="EL613" s="42"/>
      <c r="EM613" s="42"/>
      <c r="EN613" s="42"/>
      <c r="EO613" s="42"/>
      <c r="EP613" s="42"/>
      <c r="EQ613" s="42"/>
      <c r="ER613" s="42"/>
      <c r="ES613" s="42"/>
      <c r="ET613" s="42"/>
      <c r="EU613" s="42"/>
      <c r="EV613" s="42"/>
      <c r="EW613" s="42"/>
      <c r="EX613" s="42"/>
      <c r="EY613" s="42"/>
      <c r="EZ613" s="42"/>
      <c r="FA613" s="42"/>
      <c r="FB613" s="42"/>
      <c r="FC613" s="42"/>
      <c r="FD613" s="42"/>
      <c r="FE613" s="42"/>
      <c r="FF613" s="42"/>
      <c r="FG613" s="42"/>
      <c r="FH613" s="42"/>
      <c r="FI613" s="42"/>
      <c r="FJ613" s="42"/>
      <c r="FK613" s="42"/>
      <c r="FL613" s="42"/>
      <c r="FM613" s="42"/>
      <c r="FN613" s="42"/>
      <c r="FO613" s="42"/>
      <c r="FP613" s="42"/>
      <c r="FQ613" s="42"/>
      <c r="FR613" s="42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  <c r="GJ613" s="42"/>
      <c r="GK613" s="42"/>
      <c r="GL613" s="42"/>
      <c r="GM613" s="42"/>
      <c r="GN613" s="42"/>
      <c r="GO613" s="42"/>
      <c r="GP613" s="42"/>
      <c r="GQ613" s="42"/>
      <c r="GR613" s="42"/>
      <c r="GS613" s="42"/>
      <c r="GT613" s="42"/>
      <c r="GU613" s="42"/>
      <c r="GV613" s="42"/>
      <c r="GW613" s="42"/>
      <c r="GX613" s="42"/>
      <c r="GY613" s="42"/>
      <c r="GZ613" s="42"/>
      <c r="HA613" s="42"/>
      <c r="HB613" s="42"/>
      <c r="HC613" s="42"/>
      <c r="HD613" s="42"/>
      <c r="HE613" s="42"/>
      <c r="HF613" s="42"/>
      <c r="HG613" s="42"/>
      <c r="HH613" s="42"/>
      <c r="HI613" s="42"/>
      <c r="HJ613" s="42"/>
      <c r="HK613" s="42"/>
      <c r="HL613" s="42"/>
      <c r="HM613" s="42"/>
      <c r="HN613" s="42"/>
      <c r="HO613" s="42"/>
      <c r="HP613" s="42"/>
      <c r="HQ613" s="42"/>
      <c r="HR613" s="42"/>
      <c r="HS613" s="42"/>
      <c r="HT613" s="42"/>
      <c r="HU613" s="42"/>
      <c r="HV613" s="42"/>
      <c r="HW613" s="42"/>
      <c r="HX613" s="42"/>
      <c r="HY613" s="42"/>
      <c r="HZ613" s="42"/>
      <c r="IA613" s="42"/>
      <c r="IB613" s="42"/>
      <c r="IC613" s="42"/>
      <c r="ID613" s="42"/>
      <c r="IE613" s="42"/>
      <c r="IF613" s="42"/>
      <c r="IG613" s="42"/>
      <c r="IH613" s="42"/>
      <c r="II613" s="42"/>
      <c r="IJ613" s="42"/>
      <c r="IK613" s="42"/>
      <c r="IL613" s="42"/>
      <c r="IM613" s="42"/>
      <c r="IN613" s="42"/>
      <c r="IO613" s="42"/>
      <c r="IP613" s="42"/>
      <c r="IQ613" s="42"/>
      <c r="IR613" s="42"/>
      <c r="IS613" s="42"/>
      <c r="IT613" s="42"/>
      <c r="IU613" s="42"/>
      <c r="IV613" s="42"/>
      <c r="IW613" s="42"/>
      <c r="IX613" s="42"/>
      <c r="IY613" s="42"/>
      <c r="IZ613" s="42"/>
      <c r="JA613" s="42"/>
      <c r="JB613" s="42"/>
      <c r="JC613" s="42"/>
      <c r="JD613" s="42"/>
      <c r="JE613" s="42"/>
      <c r="JF613" s="42"/>
      <c r="JG613" s="42"/>
      <c r="JH613" s="42"/>
      <c r="JI613" s="42"/>
      <c r="JJ613" s="42"/>
      <c r="JK613" s="42"/>
      <c r="JL613" s="42"/>
      <c r="JM613" s="42"/>
      <c r="JN613" s="42"/>
      <c r="JO613" s="42"/>
      <c r="JP613" s="42"/>
      <c r="JQ613" s="42"/>
      <c r="JR613" s="42"/>
      <c r="JS613" s="42"/>
      <c r="JT613" s="42"/>
      <c r="JU613" s="42"/>
      <c r="JV613" s="42"/>
      <c r="JW613" s="42"/>
      <c r="JX613" s="42"/>
      <c r="JY613" s="42"/>
      <c r="JZ613" s="42"/>
      <c r="KA613" s="42"/>
      <c r="KB613" s="42"/>
      <c r="KC613" s="42"/>
      <c r="KD613" s="42"/>
      <c r="KE613" s="42"/>
      <c r="KF613" s="42"/>
      <c r="KG613" s="42"/>
      <c r="KH613" s="42"/>
      <c r="KI613" s="42"/>
      <c r="KJ613" s="42"/>
      <c r="KK613" s="42"/>
      <c r="KL613" s="42"/>
      <c r="KM613" s="42"/>
      <c r="KN613" s="42"/>
      <c r="KO613" s="42"/>
      <c r="KP613" s="42"/>
      <c r="KQ613" s="42"/>
      <c r="KR613" s="42"/>
      <c r="KS613" s="42"/>
      <c r="KT613" s="42"/>
      <c r="KU613" s="42"/>
      <c r="KV613" s="42"/>
      <c r="KW613" s="42"/>
      <c r="KX613" s="42"/>
      <c r="KY613" s="42"/>
      <c r="KZ613" s="42"/>
      <c r="LA613" s="42"/>
      <c r="LB613" s="42"/>
      <c r="LC613" s="42"/>
      <c r="LD613" s="42"/>
      <c r="LE613" s="42"/>
      <c r="LF613" s="42"/>
      <c r="LG613" s="42"/>
      <c r="LH613" s="42"/>
      <c r="LI613" s="42"/>
      <c r="LJ613" s="42"/>
      <c r="LK613" s="42"/>
      <c r="LL613" s="42"/>
      <c r="LM613" s="42"/>
      <c r="LN613" s="42"/>
      <c r="LO613" s="42"/>
      <c r="LP613" s="42"/>
      <c r="LQ613" s="42"/>
      <c r="LR613" s="42"/>
      <c r="LS613" s="42"/>
      <c r="LT613" s="42"/>
      <c r="LU613" s="42"/>
      <c r="LV613" s="42"/>
      <c r="LW613" s="42"/>
      <c r="LX613" s="42"/>
      <c r="LY613" s="42"/>
      <c r="LZ613" s="42"/>
      <c r="MA613" s="42"/>
      <c r="MB613" s="42"/>
      <c r="MC613" s="42"/>
      <c r="MD613" s="42"/>
      <c r="ME613" s="42"/>
      <c r="MF613" s="42"/>
      <c r="MG613" s="42"/>
      <c r="MH613" s="42"/>
      <c r="MI613" s="42"/>
      <c r="MJ613" s="42"/>
      <c r="MK613" s="42"/>
      <c r="ML613" s="42"/>
      <c r="MM613" s="42"/>
      <c r="MN613" s="42"/>
      <c r="MO613" s="42"/>
      <c r="MP613" s="42"/>
      <c r="MQ613" s="42"/>
      <c r="MR613" s="42"/>
      <c r="MS613" s="42"/>
      <c r="MT613" s="42"/>
      <c r="MU613" s="42"/>
      <c r="MV613" s="42"/>
      <c r="MW613" s="42"/>
      <c r="MX613" s="42"/>
      <c r="MY613" s="42"/>
      <c r="MZ613" s="42"/>
      <c r="NA613" s="42"/>
      <c r="NB613" s="42"/>
      <c r="NC613" s="42"/>
      <c r="ND613" s="42"/>
      <c r="NE613" s="42"/>
      <c r="NF613" s="42"/>
      <c r="NG613" s="42"/>
      <c r="NH613" s="42"/>
      <c r="NI613" s="42"/>
      <c r="NJ613" s="42"/>
      <c r="NK613" s="42"/>
      <c r="NL613" s="42"/>
      <c r="NM613" s="42"/>
      <c r="NN613" s="42"/>
      <c r="NO613" s="42"/>
      <c r="NP613" s="42"/>
      <c r="NQ613" s="42"/>
      <c r="NR613" s="42"/>
      <c r="NS613" s="42"/>
      <c r="NT613" s="42"/>
      <c r="NU613" s="42"/>
      <c r="NV613" s="42"/>
      <c r="NW613" s="42"/>
      <c r="NX613" s="42"/>
      <c r="NY613" s="42"/>
      <c r="NZ613" s="42"/>
      <c r="OA613" s="42"/>
      <c r="OB613" s="42"/>
      <c r="OC613" s="42"/>
      <c r="OD613" s="42"/>
      <c r="OE613" s="42"/>
      <c r="OF613" s="42"/>
      <c r="OG613" s="42"/>
      <c r="OH613" s="42"/>
      <c r="OI613" s="42"/>
      <c r="OJ613" s="42"/>
      <c r="OK613" s="42"/>
      <c r="OL613" s="42"/>
      <c r="OM613" s="42"/>
      <c r="ON613" s="42"/>
      <c r="OO613" s="42"/>
      <c r="OP613" s="42"/>
      <c r="OQ613" s="42"/>
      <c r="OR613" s="42"/>
      <c r="OS613" s="42"/>
      <c r="OT613" s="42"/>
      <c r="OU613" s="42"/>
      <c r="OV613" s="42"/>
      <c r="OW613" s="42"/>
      <c r="OX613" s="42"/>
      <c r="OY613" s="42"/>
      <c r="OZ613" s="42"/>
      <c r="PA613" s="42"/>
      <c r="PB613" s="42"/>
      <c r="PC613" s="42"/>
      <c r="PD613" s="42"/>
      <c r="PE613" s="42"/>
      <c r="PF613" s="42"/>
      <c r="PG613" s="42"/>
      <c r="PH613" s="42"/>
      <c r="PI613" s="42"/>
      <c r="PJ613" s="42"/>
      <c r="PK613" s="42"/>
      <c r="PL613" s="42"/>
      <c r="PM613" s="42"/>
      <c r="PN613" s="42"/>
      <c r="PO613" s="42"/>
      <c r="PP613" s="42"/>
      <c r="PQ613" s="42"/>
      <c r="PR613" s="42"/>
      <c r="PS613" s="42"/>
      <c r="PT613" s="42"/>
      <c r="PU613" s="42"/>
      <c r="PV613" s="42"/>
      <c r="PW613" s="42"/>
      <c r="PX613" s="42"/>
      <c r="PY613" s="42"/>
      <c r="PZ613" s="42"/>
      <c r="QA613" s="42"/>
      <c r="QB613" s="42"/>
      <c r="QC613" s="42"/>
      <c r="QD613" s="42"/>
      <c r="QE613" s="42"/>
      <c r="QF613" s="42"/>
      <c r="QG613" s="42"/>
      <c r="QH613" s="42"/>
      <c r="QI613" s="42"/>
      <c r="QJ613" s="42"/>
      <c r="QK613" s="42"/>
      <c r="QL613" s="42"/>
      <c r="QM613" s="42"/>
      <c r="QN613" s="42"/>
      <c r="QO613" s="42"/>
      <c r="QP613" s="42"/>
      <c r="QQ613" s="42"/>
      <c r="QR613" s="42"/>
      <c r="QS613" s="42"/>
      <c r="QT613" s="42"/>
      <c r="QU613" s="42"/>
      <c r="QV613" s="42"/>
      <c r="QW613" s="42"/>
      <c r="QX613" s="42"/>
      <c r="QY613" s="42"/>
      <c r="QZ613" s="42"/>
      <c r="RA613" s="42"/>
      <c r="RB613" s="42"/>
      <c r="RC613" s="42"/>
      <c r="RD613" s="42"/>
      <c r="RE613" s="42"/>
      <c r="RF613" s="42"/>
      <c r="RG613" s="42"/>
      <c r="RH613" s="42"/>
      <c r="RI613" s="42"/>
      <c r="RJ613" s="42"/>
      <c r="RK613" s="42"/>
      <c r="RL613" s="42"/>
      <c r="RM613" s="42"/>
      <c r="RN613" s="42"/>
      <c r="RO613" s="42"/>
      <c r="RP613" s="42"/>
      <c r="RQ613" s="42"/>
      <c r="RR613" s="42"/>
      <c r="RS613" s="42"/>
      <c r="RT613" s="42"/>
      <c r="RU613" s="42"/>
      <c r="RV613" s="42"/>
      <c r="RW613" s="42"/>
      <c r="RX613" s="42"/>
      <c r="RY613" s="42"/>
      <c r="RZ613" s="42"/>
      <c r="SA613" s="42"/>
      <c r="SB613" s="42"/>
      <c r="SC613" s="42"/>
      <c r="SD613" s="42"/>
      <c r="SE613" s="42"/>
      <c r="SF613" s="42"/>
      <c r="SG613" s="42"/>
      <c r="SH613" s="42"/>
      <c r="SI613" s="42"/>
      <c r="SJ613" s="42"/>
      <c r="SK613" s="42"/>
      <c r="SL613" s="42"/>
      <c r="SM613" s="42"/>
      <c r="SN613" s="42"/>
      <c r="SO613" s="42"/>
      <c r="SP613" s="42"/>
      <c r="SQ613" s="42"/>
      <c r="SR613" s="42"/>
      <c r="SS613" s="42"/>
      <c r="ST613" s="42"/>
      <c r="SU613" s="42"/>
      <c r="SV613" s="42"/>
      <c r="SW613" s="42"/>
      <c r="SX613" s="42"/>
      <c r="SY613" s="42"/>
      <c r="SZ613" s="42"/>
      <c r="TA613" s="42"/>
      <c r="TB613" s="42"/>
      <c r="TC613" s="42"/>
      <c r="TD613" s="42"/>
      <c r="TE613" s="42"/>
      <c r="TF613" s="42"/>
      <c r="TG613" s="42"/>
      <c r="TH613" s="42"/>
      <c r="TI613" s="42"/>
      <c r="TJ613" s="42"/>
      <c r="TK613" s="42"/>
      <c r="TL613" s="42"/>
      <c r="TM613" s="42"/>
      <c r="TN613" s="42"/>
      <c r="TO613" s="42"/>
      <c r="TP613" s="42"/>
      <c r="TQ613" s="42"/>
      <c r="TR613" s="42"/>
      <c r="TS613" s="42"/>
      <c r="TT613" s="42"/>
      <c r="TU613" s="42"/>
      <c r="TV613" s="42"/>
      <c r="TW613" s="42"/>
      <c r="TX613" s="42"/>
      <c r="TY613" s="42"/>
      <c r="TZ613" s="42"/>
      <c r="UA613" s="42"/>
      <c r="UB613" s="42"/>
      <c r="UC613" s="42"/>
      <c r="UD613" s="42"/>
      <c r="UE613" s="42"/>
      <c r="UF613" s="42"/>
      <c r="UG613" s="42"/>
      <c r="UH613" s="42"/>
      <c r="UI613" s="42"/>
      <c r="UJ613" s="42"/>
      <c r="UK613" s="42"/>
      <c r="UL613" s="42"/>
      <c r="UM613" s="42"/>
      <c r="UN613" s="42"/>
      <c r="UO613" s="42"/>
      <c r="UP613" s="42"/>
      <c r="UQ613" s="42"/>
      <c r="UR613" s="42"/>
      <c r="US613" s="42"/>
      <c r="UT613" s="42"/>
      <c r="UU613" s="42"/>
      <c r="UV613" s="42"/>
      <c r="UW613" s="42"/>
      <c r="UX613" s="42"/>
      <c r="UY613" s="42"/>
      <c r="UZ613" s="42"/>
      <c r="VA613" s="42"/>
      <c r="VB613" s="42"/>
      <c r="VC613" s="42"/>
      <c r="VD613" s="42"/>
      <c r="VE613" s="42"/>
      <c r="VF613" s="42"/>
      <c r="VG613" s="42"/>
      <c r="VH613" s="42"/>
      <c r="VI613" s="42"/>
      <c r="VJ613" s="42"/>
      <c r="VK613" s="42"/>
      <c r="VL613" s="42"/>
      <c r="VM613" s="42"/>
      <c r="VN613" s="42"/>
      <c r="VO613" s="42"/>
      <c r="VP613" s="42"/>
      <c r="VQ613" s="42"/>
      <c r="VR613" s="42"/>
      <c r="VS613" s="42"/>
      <c r="VT613" s="42"/>
      <c r="VU613" s="42"/>
      <c r="VV613" s="42"/>
      <c r="VW613" s="42"/>
      <c r="VX613" s="42"/>
      <c r="VY613" s="42"/>
      <c r="VZ613" s="42"/>
      <c r="WA613" s="42"/>
      <c r="WB613" s="42"/>
      <c r="WC613" s="42"/>
      <c r="WD613" s="42"/>
      <c r="WE613" s="42"/>
      <c r="WF613" s="42"/>
      <c r="WG613" s="42"/>
      <c r="WH613" s="42"/>
      <c r="WI613" s="42"/>
      <c r="WJ613" s="42"/>
      <c r="WK613" s="42"/>
      <c r="WL613" s="42"/>
      <c r="WM613" s="42"/>
      <c r="WN613" s="42"/>
      <c r="WO613" s="42"/>
      <c r="WP613" s="42"/>
      <c r="WQ613" s="42"/>
      <c r="WR613" s="42"/>
      <c r="WS613" s="42"/>
      <c r="WT613" s="42"/>
      <c r="WU613" s="42"/>
      <c r="WV613" s="42"/>
      <c r="WW613" s="42"/>
      <c r="WX613" s="42"/>
      <c r="WY613" s="42"/>
      <c r="WZ613" s="42"/>
      <c r="XA613" s="42"/>
      <c r="XB613" s="42"/>
      <c r="XC613" s="42"/>
      <c r="XD613" s="42"/>
      <c r="XE613" s="42"/>
      <c r="XF613" s="42"/>
      <c r="XG613" s="42"/>
      <c r="XH613" s="42"/>
      <c r="XI613" s="42"/>
      <c r="XJ613" s="42"/>
      <c r="XK613" s="42"/>
      <c r="XL613" s="42"/>
      <c r="XM613" s="42"/>
      <c r="XN613" s="42"/>
      <c r="XO613" s="42"/>
      <c r="XP613" s="42"/>
      <c r="XQ613" s="42"/>
      <c r="XR613" s="42"/>
      <c r="XS613" s="42"/>
      <c r="XT613" s="42"/>
      <c r="XU613" s="42"/>
      <c r="XV613" s="42"/>
      <c r="XW613" s="42"/>
      <c r="XX613" s="42"/>
      <c r="XY613" s="42"/>
      <c r="XZ613" s="42"/>
      <c r="YA613" s="42"/>
      <c r="YB613" s="42"/>
      <c r="YC613" s="42"/>
      <c r="YD613" s="42"/>
      <c r="YE613" s="42"/>
      <c r="YF613" s="42"/>
      <c r="YG613" s="42"/>
      <c r="YH613" s="42"/>
      <c r="YI613" s="42"/>
      <c r="YJ613" s="42"/>
      <c r="YK613" s="42"/>
      <c r="YL613" s="42"/>
      <c r="YM613" s="42"/>
      <c r="YN613" s="42"/>
      <c r="YO613" s="42"/>
      <c r="YP613" s="42"/>
      <c r="YQ613" s="42"/>
      <c r="YR613" s="42"/>
      <c r="YS613" s="42"/>
      <c r="YT613" s="42"/>
      <c r="YU613" s="42"/>
      <c r="YV613" s="42"/>
      <c r="YW613" s="42"/>
      <c r="YX613" s="42"/>
      <c r="YY613" s="42"/>
      <c r="YZ613" s="42"/>
      <c r="ZA613" s="42"/>
      <c r="ZB613" s="42"/>
      <c r="ZC613" s="42"/>
      <c r="ZD613" s="42"/>
      <c r="ZE613" s="42"/>
      <c r="ZF613" s="42"/>
      <c r="ZG613" s="42"/>
      <c r="ZH613" s="42"/>
      <c r="ZI613" s="42"/>
      <c r="ZJ613" s="42"/>
      <c r="ZK613" s="42"/>
      <c r="ZL613" s="42"/>
      <c r="ZM613" s="42"/>
      <c r="ZN613" s="42"/>
      <c r="ZO613" s="42"/>
      <c r="ZP613" s="42"/>
      <c r="ZQ613" s="42"/>
      <c r="ZR613" s="42"/>
      <c r="ZS613" s="42"/>
      <c r="ZT613" s="42"/>
      <c r="ZU613" s="42"/>
      <c r="ZV613" s="42"/>
      <c r="ZW613" s="42"/>
      <c r="ZX613" s="42"/>
      <c r="ZY613" s="42"/>
      <c r="ZZ613" s="42"/>
      <c r="AAA613" s="42"/>
      <c r="AAB613" s="42"/>
      <c r="AAC613" s="42"/>
      <c r="AAD613" s="42"/>
      <c r="AAE613" s="42"/>
      <c r="AAF613" s="42"/>
      <c r="AAG613" s="42"/>
      <c r="AAH613" s="42"/>
      <c r="AAI613" s="42"/>
      <c r="AAJ613" s="42"/>
      <c r="AAK613" s="42"/>
      <c r="AAL613" s="42"/>
      <c r="AAM613" s="42"/>
      <c r="AAN613" s="42"/>
      <c r="AAO613" s="42"/>
      <c r="AAP613" s="42"/>
      <c r="AAQ613" s="42"/>
      <c r="AAR613" s="42"/>
      <c r="AAS613" s="42"/>
      <c r="AAT613" s="42"/>
      <c r="AAU613" s="42"/>
      <c r="AAV613" s="42"/>
      <c r="AAW613" s="42"/>
      <c r="AAX613" s="42"/>
      <c r="AAY613" s="42"/>
      <c r="AAZ613" s="42"/>
      <c r="ABA613" s="42"/>
      <c r="ABB613" s="42"/>
      <c r="ABC613" s="42"/>
      <c r="ABD613" s="42"/>
      <c r="ABE613" s="42"/>
      <c r="ABF613" s="42"/>
      <c r="ABG613" s="42"/>
      <c r="ABH613" s="42"/>
      <c r="ABI613" s="42"/>
      <c r="ABJ613" s="42"/>
      <c r="ABK613" s="42"/>
      <c r="ABL613" s="42"/>
      <c r="ABM613" s="42"/>
      <c r="ABN613" s="42"/>
      <c r="ABO613" s="42"/>
      <c r="ABP613" s="42"/>
      <c r="ABQ613" s="42"/>
      <c r="ABR613" s="42"/>
      <c r="ABS613" s="42"/>
      <c r="ABT613" s="42"/>
      <c r="ABU613" s="42"/>
      <c r="ABV613" s="42"/>
      <c r="ABW613" s="42"/>
      <c r="ABX613" s="42"/>
      <c r="ABY613" s="42"/>
      <c r="ABZ613" s="42"/>
      <c r="ACA613" s="42"/>
      <c r="ACB613" s="42"/>
      <c r="ACC613" s="42"/>
      <c r="ACD613" s="42"/>
      <c r="ACE613" s="42"/>
      <c r="ACF613" s="42"/>
      <c r="ACG613" s="42"/>
      <c r="ACH613" s="42"/>
      <c r="ACI613" s="42"/>
      <c r="ACJ613" s="42"/>
      <c r="ACK613" s="42"/>
      <c r="ACL613" s="42"/>
      <c r="ACM613" s="42"/>
      <c r="ACN613" s="42"/>
      <c r="ACO613" s="42"/>
      <c r="ACP613" s="42"/>
      <c r="ACQ613" s="42"/>
      <c r="ACR613" s="42"/>
      <c r="ACS613" s="42"/>
      <c r="ACT613" s="42"/>
      <c r="ACU613" s="42"/>
      <c r="ACV613" s="42"/>
      <c r="ACW613" s="42"/>
      <c r="ACX613" s="42"/>
      <c r="ACY613" s="42"/>
      <c r="ACZ613" s="42"/>
      <c r="ADA613" s="42"/>
      <c r="ADB613" s="42"/>
      <c r="ADC613" s="42"/>
      <c r="ADD613" s="42"/>
      <c r="ADE613" s="42"/>
      <c r="ADF613" s="42"/>
      <c r="ADG613" s="42"/>
      <c r="ADH613" s="42"/>
      <c r="ADI613" s="42"/>
      <c r="ADJ613" s="42"/>
      <c r="ADK613" s="42"/>
      <c r="ADL613" s="42"/>
      <c r="ADM613" s="42"/>
      <c r="ADN613" s="42"/>
      <c r="ADO613" s="42"/>
      <c r="ADP613" s="42"/>
      <c r="ADQ613" s="42"/>
      <c r="ADR613" s="42"/>
      <c r="ADS613" s="42"/>
      <c r="ADT613" s="42"/>
      <c r="ADU613" s="42"/>
      <c r="ADV613" s="42"/>
      <c r="ADW613" s="42"/>
      <c r="ADX613" s="42"/>
      <c r="ADY613" s="42"/>
      <c r="ADZ613" s="42"/>
      <c r="AEA613" s="42"/>
      <c r="AEB613" s="42"/>
      <c r="AEC613" s="42"/>
      <c r="AED613" s="42"/>
      <c r="AEE613" s="42"/>
      <c r="AEF613" s="42"/>
      <c r="AEG613" s="42"/>
      <c r="AEH613" s="42"/>
      <c r="AEI613" s="42"/>
      <c r="AEJ613" s="42"/>
      <c r="AEK613" s="42"/>
      <c r="AEL613" s="42"/>
      <c r="AEM613" s="42"/>
      <c r="AEN613" s="42"/>
      <c r="AEO613" s="42"/>
      <c r="AEP613" s="42"/>
      <c r="AEQ613" s="42"/>
      <c r="AER613" s="42"/>
      <c r="AES613" s="42"/>
      <c r="AET613" s="42"/>
      <c r="AEU613" s="42"/>
      <c r="AEV613" s="42"/>
      <c r="AEW613" s="42"/>
      <c r="AEX613" s="42"/>
      <c r="AEY613" s="42"/>
      <c r="AEZ613" s="42"/>
      <c r="AFA613" s="42"/>
      <c r="AFB613" s="42"/>
      <c r="AFC613" s="42"/>
      <c r="AFD613" s="42"/>
      <c r="AFE613" s="42"/>
      <c r="AFF613" s="42"/>
      <c r="AFG613" s="42"/>
      <c r="AFH613" s="42"/>
      <c r="AFI613" s="42"/>
      <c r="AFJ613" s="42"/>
      <c r="AFK613" s="42"/>
      <c r="AFL613" s="42"/>
      <c r="AFM613" s="42"/>
      <c r="AFN613" s="42"/>
      <c r="AFO613" s="42"/>
      <c r="AFP613" s="42"/>
      <c r="AFQ613" s="42"/>
      <c r="AFR613" s="42"/>
      <c r="AFS613" s="42"/>
      <c r="AFT613" s="42"/>
      <c r="AFU613" s="42"/>
      <c r="AFV613" s="42"/>
      <c r="AFW613" s="42"/>
      <c r="AFX613" s="42"/>
      <c r="AFY613" s="42"/>
      <c r="AFZ613" s="42"/>
      <c r="AGA613" s="42"/>
      <c r="AGB613" s="42"/>
      <c r="AGC613" s="42"/>
      <c r="AGD613" s="42"/>
      <c r="AGE613" s="42"/>
      <c r="AGF613" s="42"/>
      <c r="AGG613" s="42"/>
      <c r="AGH613" s="42"/>
      <c r="AGI613" s="42"/>
      <c r="AGJ613" s="42"/>
      <c r="AGK613" s="42"/>
      <c r="AGL613" s="42"/>
      <c r="AGM613" s="42"/>
      <c r="AGN613" s="42"/>
      <c r="AGO613" s="42"/>
      <c r="AGP613" s="42"/>
      <c r="AGQ613" s="42"/>
      <c r="AGR613" s="42"/>
      <c r="AGS613" s="42"/>
      <c r="AGT613" s="42"/>
      <c r="AGU613" s="42"/>
      <c r="AGV613" s="42"/>
      <c r="AGW613" s="42"/>
      <c r="AGX613" s="42"/>
      <c r="AGY613" s="42"/>
      <c r="AGZ613" s="42"/>
      <c r="AHA613" s="42"/>
      <c r="AHB613" s="42"/>
      <c r="AHC613" s="42"/>
      <c r="AHD613" s="42"/>
      <c r="AHE613" s="42"/>
      <c r="AHF613" s="42"/>
      <c r="AHG613" s="42"/>
      <c r="AHH613" s="42"/>
      <c r="AHI613" s="42"/>
      <c r="AHJ613" s="42"/>
      <c r="AHK613" s="42"/>
      <c r="AHL613" s="42"/>
      <c r="AHM613" s="42"/>
      <c r="AHN613" s="42"/>
      <c r="AHO613" s="42"/>
      <c r="AHP613" s="42"/>
      <c r="AHQ613" s="42"/>
      <c r="AHR613" s="42"/>
      <c r="AHS613" s="42"/>
      <c r="AHT613" s="42"/>
      <c r="AHU613" s="42"/>
      <c r="AHV613" s="42"/>
      <c r="AHW613" s="42"/>
      <c r="AHX613" s="42"/>
      <c r="AHY613" s="42"/>
      <c r="AHZ613" s="42"/>
      <c r="AIA613" s="42"/>
      <c r="AIB613" s="42"/>
      <c r="AIC613" s="42"/>
      <c r="AID613" s="42"/>
      <c r="AIE613" s="42"/>
      <c r="AIF613" s="42"/>
      <c r="AIG613" s="42"/>
      <c r="AIH613" s="42"/>
      <c r="AII613" s="42"/>
      <c r="AIJ613" s="42"/>
      <c r="AIK613" s="42"/>
      <c r="AIL613" s="42"/>
      <c r="AIM613" s="42"/>
      <c r="AIN613" s="42"/>
      <c r="AIO613" s="42"/>
      <c r="AIP613" s="42"/>
      <c r="AIQ613" s="42"/>
      <c r="AIR613" s="42"/>
      <c r="AIS613" s="42"/>
      <c r="AIT613" s="42"/>
      <c r="AIU613" s="42"/>
      <c r="AIV613" s="42"/>
      <c r="AIW613" s="42"/>
      <c r="AIX613" s="42"/>
      <c r="AIY613" s="42"/>
      <c r="AIZ613" s="42"/>
      <c r="AJA613" s="42"/>
      <c r="AJB613" s="42"/>
      <c r="AJC613" s="42"/>
      <c r="AJD613" s="42"/>
      <c r="AJE613" s="42"/>
      <c r="AJF613" s="42"/>
      <c r="AJG613" s="42"/>
      <c r="AJH613" s="42"/>
      <c r="AJI613" s="42"/>
      <c r="AJJ613" s="42"/>
      <c r="AJK613" s="42"/>
      <c r="AJL613" s="42"/>
      <c r="AJM613" s="42"/>
      <c r="AJN613" s="42"/>
      <c r="AJO613" s="42"/>
      <c r="AJP613" s="42"/>
      <c r="AJQ613" s="42"/>
      <c r="AJR613" s="42"/>
      <c r="AJS613" s="42"/>
      <c r="AJT613" s="42"/>
      <c r="AJU613" s="42"/>
      <c r="AJV613" s="42"/>
      <c r="AJW613" s="42"/>
      <c r="AJX613" s="42"/>
      <c r="AJY613" s="42"/>
      <c r="AJZ613" s="42"/>
      <c r="AKA613" s="42"/>
      <c r="AKB613" s="42"/>
      <c r="AKC613" s="42"/>
      <c r="AKD613" s="42"/>
      <c r="AKE613" s="42"/>
      <c r="AKF613" s="42"/>
      <c r="AKG613" s="42"/>
      <c r="AKH613" s="42"/>
      <c r="AKI613" s="42"/>
      <c r="AKJ613" s="42"/>
      <c r="AKK613" s="42"/>
      <c r="AKL613" s="42"/>
      <c r="AKM613" s="42"/>
      <c r="AKN613" s="42"/>
      <c r="AKO613" s="42"/>
      <c r="AKP613" s="42"/>
      <c r="AKQ613" s="42"/>
      <c r="AKR613" s="42"/>
      <c r="AKS613" s="42"/>
      <c r="AKT613" s="42"/>
      <c r="AKU613" s="42"/>
      <c r="AKV613" s="42"/>
      <c r="AKW613" s="42"/>
      <c r="AKX613" s="42"/>
      <c r="AKY613" s="42"/>
      <c r="AKZ613" s="42"/>
      <c r="ALA613" s="42"/>
      <c r="ALB613" s="42"/>
      <c r="ALC613" s="42"/>
      <c r="ALD613" s="42"/>
      <c r="ALE613" s="42"/>
      <c r="ALF613" s="42"/>
      <c r="ALG613" s="42"/>
      <c r="ALH613" s="42"/>
      <c r="ALI613" s="42"/>
      <c r="ALJ613" s="42"/>
      <c r="ALK613" s="42"/>
      <c r="ALL613" s="42"/>
      <c r="ALM613" s="42"/>
      <c r="ALN613" s="42"/>
      <c r="ALO613" s="42"/>
      <c r="ALP613" s="42"/>
      <c r="ALQ613" s="42"/>
      <c r="ALR613" s="42"/>
      <c r="ALS613" s="42"/>
      <c r="ALT613" s="42"/>
      <c r="ALU613" s="42"/>
      <c r="ALV613" s="42"/>
      <c r="ALW613" s="42"/>
      <c r="ALX613" s="42"/>
      <c r="ALY613" s="42"/>
      <c r="ALZ613" s="42"/>
      <c r="AMA613" s="42"/>
      <c r="AMB613" s="42"/>
      <c r="AMC613" s="42"/>
      <c r="AMD613" s="42"/>
      <c r="AME613" s="42"/>
      <c r="AMF613" s="42"/>
      <c r="AMG613" s="42"/>
      <c r="AMH613" s="42"/>
      <c r="AMI613" s="42"/>
      <c r="AMJ613" s="42"/>
      <c r="AMK613" s="42"/>
      <c r="AML613" s="42"/>
      <c r="AMM613" s="42"/>
      <c r="AMN613" s="42"/>
      <c r="AMO613" s="42"/>
      <c r="AMP613" s="42"/>
      <c r="AMQ613" s="42"/>
      <c r="AMR613" s="42"/>
      <c r="AMS613" s="42"/>
      <c r="AMT613" s="42"/>
      <c r="AMU613" s="42"/>
      <c r="AMV613" s="42"/>
      <c r="AMW613" s="42"/>
      <c r="AMX613" s="42"/>
      <c r="AMY613" s="42"/>
      <c r="AMZ613" s="42"/>
      <c r="ANA613" s="42"/>
      <c r="ANB613" s="42"/>
      <c r="ANC613" s="42"/>
      <c r="AND613" s="42"/>
      <c r="ANE613" s="42"/>
      <c r="ANF613" s="42"/>
      <c r="ANG613" s="42"/>
      <c r="ANH613" s="42"/>
      <c r="ANI613" s="42"/>
      <c r="ANJ613" s="42"/>
      <c r="ANK613" s="42"/>
      <c r="ANL613" s="42"/>
      <c r="ANM613" s="42"/>
      <c r="ANN613" s="42"/>
      <c r="ANO613" s="42"/>
      <c r="ANP613" s="42"/>
      <c r="ANQ613" s="42"/>
      <c r="ANR613" s="42"/>
      <c r="ANS613" s="42"/>
      <c r="ANT613" s="42"/>
      <c r="ANU613" s="42"/>
      <c r="ANV613" s="42"/>
      <c r="ANW613" s="42"/>
      <c r="ANX613" s="42"/>
      <c r="ANY613" s="42"/>
      <c r="ANZ613" s="42"/>
      <c r="AOA613" s="42"/>
      <c r="AOB613" s="42"/>
      <c r="AOC613" s="42"/>
      <c r="AOD613" s="42"/>
      <c r="AOE613" s="42"/>
      <c r="AOF613" s="42"/>
      <c r="AOG613" s="42"/>
      <c r="AOH613" s="42"/>
      <c r="AOI613" s="42"/>
      <c r="AOJ613" s="42"/>
      <c r="AOK613" s="42"/>
      <c r="AOL613" s="42"/>
      <c r="AOM613" s="42"/>
      <c r="AON613" s="42"/>
      <c r="AOO613" s="42"/>
      <c r="AOP613" s="42"/>
      <c r="AOQ613" s="42"/>
      <c r="AOR613" s="42"/>
      <c r="AOS613" s="42"/>
      <c r="AOT613" s="42"/>
      <c r="AOU613" s="42"/>
      <c r="AOV613" s="42"/>
      <c r="AOW613" s="42"/>
      <c r="AOX613" s="42"/>
      <c r="AOY613" s="42"/>
      <c r="AOZ613" s="42"/>
      <c r="APA613" s="42"/>
      <c r="APB613" s="42"/>
      <c r="APC613" s="42"/>
      <c r="APD613" s="42"/>
      <c r="APE613" s="42"/>
      <c r="APF613" s="42"/>
      <c r="APG613" s="42"/>
      <c r="APH613" s="42"/>
      <c r="API613" s="42"/>
      <c r="APJ613" s="42"/>
      <c r="APK613" s="42"/>
      <c r="APL613" s="42"/>
      <c r="APM613" s="42"/>
      <c r="APN613" s="42"/>
      <c r="APO613" s="42"/>
      <c r="APP613" s="42"/>
      <c r="APQ613" s="42"/>
      <c r="APR613" s="42"/>
      <c r="APS613" s="42"/>
      <c r="APT613" s="42"/>
      <c r="APU613" s="42"/>
      <c r="APV613" s="42"/>
      <c r="APW613" s="42"/>
      <c r="APX613" s="42"/>
      <c r="APY613" s="42"/>
      <c r="APZ613" s="42"/>
      <c r="AQA613" s="42"/>
      <c r="AQB613" s="42"/>
      <c r="AQC613" s="42"/>
      <c r="AQD613" s="42"/>
      <c r="AQE613" s="42"/>
      <c r="AQF613" s="42"/>
      <c r="AQG613" s="42"/>
      <c r="AQH613" s="42"/>
      <c r="AQI613" s="42"/>
      <c r="AQJ613" s="42"/>
      <c r="AQK613" s="42"/>
      <c r="AQL613" s="42"/>
      <c r="AQM613" s="42"/>
      <c r="AQN613" s="42"/>
      <c r="AQO613" s="42"/>
      <c r="AQP613" s="42"/>
      <c r="AQQ613" s="42"/>
      <c r="AQR613" s="42"/>
      <c r="AQS613" s="42"/>
      <c r="AQT613" s="42"/>
      <c r="AQU613" s="42"/>
      <c r="AQV613" s="42"/>
      <c r="AQW613" s="42"/>
      <c r="AQX613" s="42"/>
      <c r="AQY613" s="42"/>
      <c r="AQZ613" s="42"/>
      <c r="ARA613" s="42"/>
      <c r="ARB613" s="42"/>
      <c r="ARC613" s="42"/>
      <c r="ARD613" s="42"/>
      <c r="ARE613" s="42"/>
      <c r="ARF613" s="42"/>
      <c r="ARG613" s="42"/>
      <c r="ARH613" s="42"/>
      <c r="ARI613" s="42"/>
      <c r="ARJ613" s="42"/>
      <c r="ARK613" s="42"/>
      <c r="ARL613" s="42"/>
      <c r="ARM613" s="42"/>
      <c r="ARN613" s="42"/>
      <c r="ARO613" s="42"/>
      <c r="ARP613" s="42"/>
      <c r="ARQ613" s="42"/>
      <c r="ARR613" s="42"/>
      <c r="ARS613" s="42"/>
      <c r="ART613" s="42"/>
      <c r="ARU613" s="42"/>
      <c r="ARV613" s="42"/>
      <c r="ARW613" s="42"/>
      <c r="ARX613" s="42"/>
      <c r="ARY613" s="42"/>
      <c r="ARZ613" s="42"/>
      <c r="ASA613" s="42"/>
      <c r="ASB613" s="42"/>
      <c r="ASC613" s="42"/>
      <c r="ASD613" s="42"/>
      <c r="ASE613" s="42"/>
      <c r="ASF613" s="42"/>
      <c r="ASG613" s="42"/>
      <c r="ASH613" s="42"/>
      <c r="ASI613" s="42"/>
      <c r="ASJ613" s="42"/>
      <c r="ASK613" s="42"/>
      <c r="ASL613" s="42"/>
      <c r="ASM613" s="42"/>
      <c r="ASN613" s="42"/>
      <c r="ASO613" s="42"/>
      <c r="ASP613" s="42"/>
      <c r="ASQ613" s="42"/>
      <c r="ASR613" s="42"/>
      <c r="ASS613" s="42"/>
      <c r="AST613" s="42"/>
      <c r="ASU613" s="42"/>
      <c r="ASV613" s="42"/>
      <c r="ASW613" s="42"/>
      <c r="ASX613" s="42"/>
      <c r="ASY613" s="42"/>
      <c r="ASZ613" s="42"/>
      <c r="ATA613" s="42"/>
      <c r="ATB613" s="42"/>
      <c r="ATC613" s="42"/>
      <c r="ATD613" s="42"/>
      <c r="ATE613" s="42"/>
      <c r="ATF613" s="42"/>
      <c r="ATG613" s="42"/>
      <c r="ATH613" s="42"/>
      <c r="ATI613" s="42"/>
      <c r="ATJ613" s="42"/>
      <c r="ATK613" s="42"/>
      <c r="ATL613" s="42"/>
      <c r="ATM613" s="42"/>
      <c r="ATN613" s="42"/>
      <c r="ATO613" s="42"/>
      <c r="ATP613" s="42"/>
      <c r="ATQ613" s="42"/>
      <c r="ATR613" s="42"/>
      <c r="ATS613" s="42"/>
      <c r="ATT613" s="42"/>
      <c r="ATU613" s="42"/>
      <c r="ATV613" s="42"/>
      <c r="ATW613" s="42"/>
      <c r="ATX613" s="42"/>
      <c r="ATY613" s="42"/>
      <c r="ATZ613" s="42"/>
      <c r="AUA613" s="42"/>
      <c r="AUB613" s="42"/>
      <c r="AUC613" s="42"/>
      <c r="AUD613" s="42"/>
      <c r="AUE613" s="42"/>
      <c r="AUF613" s="42"/>
      <c r="AUG613" s="42"/>
      <c r="AUH613" s="42"/>
      <c r="AUI613" s="42"/>
      <c r="AUJ613" s="42"/>
      <c r="AUK613" s="42"/>
      <c r="AUL613" s="42"/>
      <c r="AUM613" s="42"/>
      <c r="AUN613" s="42"/>
      <c r="AUO613" s="42"/>
      <c r="AUP613" s="42"/>
      <c r="AUQ613" s="42"/>
      <c r="AUR613" s="42"/>
      <c r="AUS613" s="42"/>
      <c r="AUT613" s="42"/>
      <c r="AUU613" s="42"/>
      <c r="AUV613" s="42"/>
      <c r="AUW613" s="42"/>
      <c r="AUX613" s="42"/>
      <c r="AUY613" s="42"/>
      <c r="AUZ613" s="42"/>
      <c r="AVA613" s="42"/>
      <c r="AVB613" s="42"/>
      <c r="AVC613" s="42"/>
      <c r="AVD613" s="42"/>
      <c r="AVE613" s="42"/>
      <c r="AVF613" s="42"/>
      <c r="AVG613" s="42"/>
      <c r="AVH613" s="42"/>
      <c r="AVI613" s="42"/>
      <c r="AVJ613" s="42"/>
      <c r="AVK613" s="42"/>
      <c r="AVL613" s="42"/>
      <c r="AVM613" s="42"/>
      <c r="AVN613" s="42"/>
      <c r="AVO613" s="42"/>
      <c r="AVP613" s="42"/>
      <c r="AVQ613" s="42"/>
      <c r="AVR613" s="42"/>
      <c r="AVS613" s="42"/>
      <c r="AVT613" s="42"/>
      <c r="AVU613" s="42"/>
      <c r="AVV613" s="42"/>
      <c r="AVW613" s="42"/>
      <c r="AVX613" s="42"/>
      <c r="AVY613" s="42"/>
      <c r="AVZ613" s="42"/>
      <c r="AWA613" s="42"/>
      <c r="AWB613" s="42"/>
      <c r="AWC613" s="42"/>
      <c r="AWD613" s="42"/>
      <c r="AWE613" s="42"/>
      <c r="AWF613" s="42"/>
      <c r="AWG613" s="42"/>
      <c r="AWH613" s="42"/>
      <c r="AWI613" s="42"/>
      <c r="AWJ613" s="42"/>
      <c r="AWK613" s="42"/>
      <c r="AWL613" s="42"/>
      <c r="AWM613" s="42"/>
      <c r="AWN613" s="42"/>
      <c r="AWO613" s="42"/>
      <c r="AWP613" s="42"/>
      <c r="AWQ613" s="42"/>
      <c r="AWR613" s="42"/>
      <c r="AWS613" s="42"/>
      <c r="AWT613" s="42"/>
      <c r="AWU613" s="42"/>
      <c r="AWV613" s="42"/>
      <c r="AWW613" s="42"/>
      <c r="AWX613" s="42"/>
      <c r="AWY613" s="42"/>
      <c r="AWZ613" s="42"/>
      <c r="AXA613" s="42"/>
      <c r="AXB613" s="42"/>
      <c r="AXC613" s="42"/>
      <c r="AXD613" s="42"/>
      <c r="AXE613" s="42"/>
      <c r="AXF613" s="42"/>
      <c r="AXG613" s="42"/>
      <c r="AXH613" s="42"/>
      <c r="AXI613" s="42"/>
      <c r="AXJ613" s="42"/>
      <c r="AXK613" s="42"/>
      <c r="AXL613" s="42"/>
      <c r="AXM613" s="42"/>
      <c r="AXN613" s="42"/>
      <c r="AXO613" s="42"/>
      <c r="AXP613" s="42"/>
      <c r="AXQ613" s="42"/>
      <c r="AXR613" s="42"/>
      <c r="AXS613" s="42"/>
      <c r="AXT613" s="42"/>
      <c r="AXU613" s="42"/>
      <c r="AXV613" s="42"/>
      <c r="AXW613" s="42"/>
      <c r="AXX613" s="42"/>
      <c r="AXY613" s="42"/>
      <c r="AXZ613" s="42"/>
      <c r="AYA613" s="42"/>
      <c r="AYB613" s="42"/>
      <c r="AYC613" s="42"/>
      <c r="AYD613" s="42"/>
      <c r="AYE613" s="42"/>
      <c r="AYF613" s="42"/>
      <c r="AYG613" s="42"/>
      <c r="AYH613" s="42"/>
      <c r="AYI613" s="42"/>
      <c r="AYJ613" s="42"/>
      <c r="AYK613" s="42"/>
      <c r="AYL613" s="42"/>
      <c r="AYM613" s="42"/>
      <c r="AYN613" s="42"/>
      <c r="AYO613" s="42"/>
      <c r="AYP613" s="42"/>
      <c r="AYQ613" s="42"/>
      <c r="AYR613" s="42"/>
      <c r="AYS613" s="42"/>
      <c r="AYT613" s="42"/>
      <c r="AYU613" s="42"/>
      <c r="AYV613" s="42"/>
      <c r="AYW613" s="42"/>
      <c r="AYX613" s="42"/>
      <c r="AYY613" s="42"/>
      <c r="AYZ613" s="42"/>
      <c r="AZA613" s="42"/>
      <c r="AZB613" s="42"/>
      <c r="AZC613" s="42"/>
      <c r="AZD613" s="42"/>
      <c r="AZE613" s="42"/>
      <c r="AZF613" s="42"/>
      <c r="AZG613" s="42"/>
      <c r="AZH613" s="42"/>
      <c r="AZI613" s="42"/>
      <c r="AZJ613" s="42"/>
      <c r="AZK613" s="42"/>
      <c r="AZL613" s="42"/>
      <c r="AZM613" s="42"/>
      <c r="AZN613" s="42"/>
      <c r="AZO613" s="42"/>
      <c r="AZP613" s="42"/>
      <c r="AZQ613" s="42"/>
      <c r="AZR613" s="42"/>
      <c r="AZS613" s="42"/>
      <c r="AZT613" s="42"/>
      <c r="AZU613" s="42"/>
      <c r="AZV613" s="42"/>
      <c r="AZW613" s="42"/>
      <c r="AZX613" s="42"/>
      <c r="AZY613" s="42"/>
      <c r="AZZ613" s="42"/>
      <c r="BAA613" s="42"/>
      <c r="BAB613" s="42"/>
      <c r="BAC613" s="42"/>
      <c r="BAD613" s="42"/>
      <c r="BAE613" s="42"/>
      <c r="BAF613" s="42"/>
      <c r="BAG613" s="42"/>
      <c r="BAH613" s="42"/>
      <c r="BAI613" s="42"/>
      <c r="BAJ613" s="42"/>
      <c r="BAK613" s="42"/>
      <c r="BAL613" s="42"/>
    </row>
    <row r="614" spans="1:1390" s="223" customFormat="1" x14ac:dyDescent="0.2">
      <c r="A614" s="139">
        <f t="shared" si="60"/>
        <v>569</v>
      </c>
      <c r="B614" s="42" t="s">
        <v>596</v>
      </c>
      <c r="C614" s="139">
        <v>932</v>
      </c>
      <c r="D614" s="139" t="s">
        <v>159</v>
      </c>
      <c r="E614" s="121">
        <v>0</v>
      </c>
      <c r="F614" s="121">
        <v>0</v>
      </c>
      <c r="G614" s="121">
        <v>0</v>
      </c>
      <c r="H614" s="121">
        <v>0</v>
      </c>
      <c r="I614" s="121">
        <v>3025.63</v>
      </c>
      <c r="J614" s="121">
        <v>-3025.63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1">
        <v>0</v>
      </c>
      <c r="Q614" s="45">
        <f t="shared" si="59"/>
        <v>0</v>
      </c>
      <c r="R614" s="45"/>
      <c r="T614" s="254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  <c r="DZ614" s="42"/>
      <c r="EA614" s="42"/>
      <c r="EB614" s="42"/>
      <c r="EC614" s="42"/>
      <c r="ED614" s="42"/>
      <c r="EE614" s="42"/>
      <c r="EF614" s="42"/>
      <c r="EG614" s="42"/>
      <c r="EH614" s="42"/>
      <c r="EI614" s="42"/>
      <c r="EJ614" s="42"/>
      <c r="EK614" s="42"/>
      <c r="EL614" s="42"/>
      <c r="EM614" s="42"/>
      <c r="EN614" s="42"/>
      <c r="EO614" s="42"/>
      <c r="EP614" s="42"/>
      <c r="EQ614" s="42"/>
      <c r="ER614" s="42"/>
      <c r="ES614" s="42"/>
      <c r="ET614" s="42"/>
      <c r="EU614" s="42"/>
      <c r="EV614" s="42"/>
      <c r="EW614" s="42"/>
      <c r="EX614" s="42"/>
      <c r="EY614" s="42"/>
      <c r="EZ614" s="42"/>
      <c r="FA614" s="42"/>
      <c r="FB614" s="42"/>
      <c r="FC614" s="42"/>
      <c r="FD614" s="42"/>
      <c r="FE614" s="42"/>
      <c r="FF614" s="42"/>
      <c r="FG614" s="42"/>
      <c r="FH614" s="42"/>
      <c r="FI614" s="42"/>
      <c r="FJ614" s="42"/>
      <c r="FK614" s="42"/>
      <c r="FL614" s="42"/>
      <c r="FM614" s="42"/>
      <c r="FN614" s="42"/>
      <c r="FO614" s="42"/>
      <c r="FP614" s="42"/>
      <c r="FQ614" s="42"/>
      <c r="FR614" s="42"/>
      <c r="FS614" s="42"/>
      <c r="FT614" s="42"/>
      <c r="FU614" s="42"/>
      <c r="FV614" s="42"/>
      <c r="FW614" s="42"/>
      <c r="FX614" s="42"/>
      <c r="FY614" s="42"/>
      <c r="FZ614" s="42"/>
      <c r="GA614" s="42"/>
      <c r="GB614" s="42"/>
      <c r="GC614" s="42"/>
      <c r="GD614" s="42"/>
      <c r="GE614" s="42"/>
      <c r="GF614" s="42"/>
      <c r="GG614" s="42"/>
      <c r="GH614" s="42"/>
      <c r="GI614" s="42"/>
      <c r="GJ614" s="42"/>
      <c r="GK614" s="42"/>
      <c r="GL614" s="42"/>
      <c r="GM614" s="42"/>
      <c r="GN614" s="42"/>
      <c r="GO614" s="42"/>
      <c r="GP614" s="42"/>
      <c r="GQ614" s="42"/>
      <c r="GR614" s="42"/>
      <c r="GS614" s="42"/>
      <c r="GT614" s="42"/>
      <c r="GU614" s="42"/>
      <c r="GV614" s="42"/>
      <c r="GW614" s="42"/>
      <c r="GX614" s="42"/>
      <c r="GY614" s="42"/>
      <c r="GZ614" s="42"/>
      <c r="HA614" s="42"/>
      <c r="HB614" s="42"/>
      <c r="HC614" s="42"/>
      <c r="HD614" s="42"/>
      <c r="HE614" s="42"/>
      <c r="HF614" s="42"/>
      <c r="HG614" s="42"/>
      <c r="HH614" s="42"/>
      <c r="HI614" s="42"/>
      <c r="HJ614" s="42"/>
      <c r="HK614" s="42"/>
      <c r="HL614" s="42"/>
      <c r="HM614" s="42"/>
      <c r="HN614" s="42"/>
      <c r="HO614" s="42"/>
      <c r="HP614" s="42"/>
      <c r="HQ614" s="42"/>
      <c r="HR614" s="42"/>
      <c r="HS614" s="42"/>
      <c r="HT614" s="42"/>
      <c r="HU614" s="42"/>
      <c r="HV614" s="42"/>
      <c r="HW614" s="42"/>
      <c r="HX614" s="42"/>
      <c r="HY614" s="42"/>
      <c r="HZ614" s="42"/>
      <c r="IA614" s="42"/>
      <c r="IB614" s="42"/>
      <c r="IC614" s="42"/>
      <c r="ID614" s="42"/>
      <c r="IE614" s="42"/>
      <c r="IF614" s="42"/>
      <c r="IG614" s="42"/>
      <c r="IH614" s="42"/>
      <c r="II614" s="42"/>
      <c r="IJ614" s="42"/>
      <c r="IK614" s="42"/>
      <c r="IL614" s="42"/>
      <c r="IM614" s="42"/>
      <c r="IN614" s="42"/>
      <c r="IO614" s="42"/>
      <c r="IP614" s="42"/>
      <c r="IQ614" s="42"/>
      <c r="IR614" s="42"/>
      <c r="IS614" s="42"/>
      <c r="IT614" s="42"/>
      <c r="IU614" s="42"/>
      <c r="IV614" s="42"/>
      <c r="IW614" s="42"/>
      <c r="IX614" s="42"/>
      <c r="IY614" s="42"/>
      <c r="IZ614" s="42"/>
      <c r="JA614" s="42"/>
      <c r="JB614" s="42"/>
      <c r="JC614" s="42"/>
      <c r="JD614" s="42"/>
      <c r="JE614" s="42"/>
      <c r="JF614" s="42"/>
      <c r="JG614" s="42"/>
      <c r="JH614" s="42"/>
      <c r="JI614" s="42"/>
      <c r="JJ614" s="42"/>
      <c r="JK614" s="42"/>
      <c r="JL614" s="42"/>
      <c r="JM614" s="42"/>
      <c r="JN614" s="42"/>
      <c r="JO614" s="42"/>
      <c r="JP614" s="42"/>
      <c r="JQ614" s="42"/>
      <c r="JR614" s="42"/>
      <c r="JS614" s="42"/>
      <c r="JT614" s="42"/>
      <c r="JU614" s="42"/>
      <c r="JV614" s="42"/>
      <c r="JW614" s="42"/>
      <c r="JX614" s="42"/>
      <c r="JY614" s="42"/>
      <c r="JZ614" s="42"/>
      <c r="KA614" s="42"/>
      <c r="KB614" s="42"/>
      <c r="KC614" s="42"/>
      <c r="KD614" s="42"/>
      <c r="KE614" s="42"/>
      <c r="KF614" s="42"/>
      <c r="KG614" s="42"/>
      <c r="KH614" s="42"/>
      <c r="KI614" s="42"/>
      <c r="KJ614" s="42"/>
      <c r="KK614" s="42"/>
      <c r="KL614" s="42"/>
      <c r="KM614" s="42"/>
      <c r="KN614" s="42"/>
      <c r="KO614" s="42"/>
      <c r="KP614" s="42"/>
      <c r="KQ614" s="42"/>
      <c r="KR614" s="42"/>
      <c r="KS614" s="42"/>
      <c r="KT614" s="42"/>
      <c r="KU614" s="42"/>
      <c r="KV614" s="42"/>
      <c r="KW614" s="42"/>
      <c r="KX614" s="42"/>
      <c r="KY614" s="42"/>
      <c r="KZ614" s="42"/>
      <c r="LA614" s="42"/>
      <c r="LB614" s="42"/>
      <c r="LC614" s="42"/>
      <c r="LD614" s="42"/>
      <c r="LE614" s="42"/>
      <c r="LF614" s="42"/>
      <c r="LG614" s="42"/>
      <c r="LH614" s="42"/>
      <c r="LI614" s="42"/>
      <c r="LJ614" s="42"/>
      <c r="LK614" s="42"/>
      <c r="LL614" s="42"/>
      <c r="LM614" s="42"/>
      <c r="LN614" s="42"/>
      <c r="LO614" s="42"/>
      <c r="LP614" s="42"/>
      <c r="LQ614" s="42"/>
      <c r="LR614" s="42"/>
      <c r="LS614" s="42"/>
      <c r="LT614" s="42"/>
      <c r="LU614" s="42"/>
      <c r="LV614" s="42"/>
      <c r="LW614" s="42"/>
      <c r="LX614" s="42"/>
      <c r="LY614" s="42"/>
      <c r="LZ614" s="42"/>
      <c r="MA614" s="42"/>
      <c r="MB614" s="42"/>
      <c r="MC614" s="42"/>
      <c r="MD614" s="42"/>
      <c r="ME614" s="42"/>
      <c r="MF614" s="42"/>
      <c r="MG614" s="42"/>
      <c r="MH614" s="42"/>
      <c r="MI614" s="42"/>
      <c r="MJ614" s="42"/>
      <c r="MK614" s="42"/>
      <c r="ML614" s="42"/>
      <c r="MM614" s="42"/>
      <c r="MN614" s="42"/>
      <c r="MO614" s="42"/>
      <c r="MP614" s="42"/>
      <c r="MQ614" s="42"/>
      <c r="MR614" s="42"/>
      <c r="MS614" s="42"/>
      <c r="MT614" s="42"/>
      <c r="MU614" s="42"/>
      <c r="MV614" s="42"/>
      <c r="MW614" s="42"/>
      <c r="MX614" s="42"/>
      <c r="MY614" s="42"/>
      <c r="MZ614" s="42"/>
      <c r="NA614" s="42"/>
      <c r="NB614" s="42"/>
      <c r="NC614" s="42"/>
      <c r="ND614" s="42"/>
      <c r="NE614" s="42"/>
      <c r="NF614" s="42"/>
      <c r="NG614" s="42"/>
      <c r="NH614" s="42"/>
      <c r="NI614" s="42"/>
      <c r="NJ614" s="42"/>
      <c r="NK614" s="42"/>
      <c r="NL614" s="42"/>
      <c r="NM614" s="42"/>
      <c r="NN614" s="42"/>
      <c r="NO614" s="42"/>
      <c r="NP614" s="42"/>
      <c r="NQ614" s="42"/>
      <c r="NR614" s="42"/>
      <c r="NS614" s="42"/>
      <c r="NT614" s="42"/>
      <c r="NU614" s="42"/>
      <c r="NV614" s="42"/>
      <c r="NW614" s="42"/>
      <c r="NX614" s="42"/>
      <c r="NY614" s="42"/>
      <c r="NZ614" s="42"/>
      <c r="OA614" s="42"/>
      <c r="OB614" s="42"/>
      <c r="OC614" s="42"/>
      <c r="OD614" s="42"/>
      <c r="OE614" s="42"/>
      <c r="OF614" s="42"/>
      <c r="OG614" s="42"/>
      <c r="OH614" s="42"/>
      <c r="OI614" s="42"/>
      <c r="OJ614" s="42"/>
      <c r="OK614" s="42"/>
      <c r="OL614" s="42"/>
      <c r="OM614" s="42"/>
      <c r="ON614" s="42"/>
      <c r="OO614" s="42"/>
      <c r="OP614" s="42"/>
      <c r="OQ614" s="42"/>
      <c r="OR614" s="42"/>
      <c r="OS614" s="42"/>
      <c r="OT614" s="42"/>
      <c r="OU614" s="42"/>
      <c r="OV614" s="42"/>
      <c r="OW614" s="42"/>
      <c r="OX614" s="42"/>
      <c r="OY614" s="42"/>
      <c r="OZ614" s="42"/>
      <c r="PA614" s="42"/>
      <c r="PB614" s="42"/>
      <c r="PC614" s="42"/>
      <c r="PD614" s="42"/>
      <c r="PE614" s="42"/>
      <c r="PF614" s="42"/>
      <c r="PG614" s="42"/>
      <c r="PH614" s="42"/>
      <c r="PI614" s="42"/>
      <c r="PJ614" s="42"/>
      <c r="PK614" s="42"/>
      <c r="PL614" s="42"/>
      <c r="PM614" s="42"/>
      <c r="PN614" s="42"/>
      <c r="PO614" s="42"/>
      <c r="PP614" s="42"/>
      <c r="PQ614" s="42"/>
      <c r="PR614" s="42"/>
      <c r="PS614" s="42"/>
      <c r="PT614" s="42"/>
      <c r="PU614" s="42"/>
      <c r="PV614" s="42"/>
      <c r="PW614" s="42"/>
      <c r="PX614" s="42"/>
      <c r="PY614" s="42"/>
      <c r="PZ614" s="42"/>
      <c r="QA614" s="42"/>
      <c r="QB614" s="42"/>
      <c r="QC614" s="42"/>
      <c r="QD614" s="42"/>
      <c r="QE614" s="42"/>
      <c r="QF614" s="42"/>
      <c r="QG614" s="42"/>
      <c r="QH614" s="42"/>
      <c r="QI614" s="42"/>
      <c r="QJ614" s="42"/>
      <c r="QK614" s="42"/>
      <c r="QL614" s="42"/>
      <c r="QM614" s="42"/>
      <c r="QN614" s="42"/>
      <c r="QO614" s="42"/>
      <c r="QP614" s="42"/>
      <c r="QQ614" s="42"/>
      <c r="QR614" s="42"/>
      <c r="QS614" s="42"/>
      <c r="QT614" s="42"/>
      <c r="QU614" s="42"/>
      <c r="QV614" s="42"/>
      <c r="QW614" s="42"/>
      <c r="QX614" s="42"/>
      <c r="QY614" s="42"/>
      <c r="QZ614" s="42"/>
      <c r="RA614" s="42"/>
      <c r="RB614" s="42"/>
      <c r="RC614" s="42"/>
      <c r="RD614" s="42"/>
      <c r="RE614" s="42"/>
      <c r="RF614" s="42"/>
      <c r="RG614" s="42"/>
      <c r="RH614" s="42"/>
      <c r="RI614" s="42"/>
      <c r="RJ614" s="42"/>
      <c r="RK614" s="42"/>
      <c r="RL614" s="42"/>
      <c r="RM614" s="42"/>
      <c r="RN614" s="42"/>
      <c r="RO614" s="42"/>
      <c r="RP614" s="42"/>
      <c r="RQ614" s="42"/>
      <c r="RR614" s="42"/>
      <c r="RS614" s="42"/>
      <c r="RT614" s="42"/>
      <c r="RU614" s="42"/>
      <c r="RV614" s="42"/>
      <c r="RW614" s="42"/>
      <c r="RX614" s="42"/>
      <c r="RY614" s="42"/>
      <c r="RZ614" s="42"/>
      <c r="SA614" s="42"/>
      <c r="SB614" s="42"/>
      <c r="SC614" s="42"/>
      <c r="SD614" s="42"/>
      <c r="SE614" s="42"/>
      <c r="SF614" s="42"/>
      <c r="SG614" s="42"/>
      <c r="SH614" s="42"/>
      <c r="SI614" s="42"/>
      <c r="SJ614" s="42"/>
      <c r="SK614" s="42"/>
      <c r="SL614" s="42"/>
      <c r="SM614" s="42"/>
      <c r="SN614" s="42"/>
      <c r="SO614" s="42"/>
      <c r="SP614" s="42"/>
      <c r="SQ614" s="42"/>
      <c r="SR614" s="42"/>
      <c r="SS614" s="42"/>
      <c r="ST614" s="42"/>
      <c r="SU614" s="42"/>
      <c r="SV614" s="42"/>
      <c r="SW614" s="42"/>
      <c r="SX614" s="42"/>
      <c r="SY614" s="42"/>
      <c r="SZ614" s="42"/>
      <c r="TA614" s="42"/>
      <c r="TB614" s="42"/>
      <c r="TC614" s="42"/>
      <c r="TD614" s="42"/>
      <c r="TE614" s="42"/>
      <c r="TF614" s="42"/>
      <c r="TG614" s="42"/>
      <c r="TH614" s="42"/>
      <c r="TI614" s="42"/>
      <c r="TJ614" s="42"/>
      <c r="TK614" s="42"/>
      <c r="TL614" s="42"/>
      <c r="TM614" s="42"/>
      <c r="TN614" s="42"/>
      <c r="TO614" s="42"/>
      <c r="TP614" s="42"/>
      <c r="TQ614" s="42"/>
      <c r="TR614" s="42"/>
      <c r="TS614" s="42"/>
      <c r="TT614" s="42"/>
      <c r="TU614" s="42"/>
      <c r="TV614" s="42"/>
      <c r="TW614" s="42"/>
      <c r="TX614" s="42"/>
      <c r="TY614" s="42"/>
      <c r="TZ614" s="42"/>
      <c r="UA614" s="42"/>
      <c r="UB614" s="42"/>
      <c r="UC614" s="42"/>
      <c r="UD614" s="42"/>
      <c r="UE614" s="42"/>
      <c r="UF614" s="42"/>
      <c r="UG614" s="42"/>
      <c r="UH614" s="42"/>
      <c r="UI614" s="42"/>
      <c r="UJ614" s="42"/>
      <c r="UK614" s="42"/>
      <c r="UL614" s="42"/>
      <c r="UM614" s="42"/>
      <c r="UN614" s="42"/>
      <c r="UO614" s="42"/>
      <c r="UP614" s="42"/>
      <c r="UQ614" s="42"/>
      <c r="UR614" s="42"/>
      <c r="US614" s="42"/>
      <c r="UT614" s="42"/>
      <c r="UU614" s="42"/>
      <c r="UV614" s="42"/>
      <c r="UW614" s="42"/>
      <c r="UX614" s="42"/>
      <c r="UY614" s="42"/>
      <c r="UZ614" s="42"/>
      <c r="VA614" s="42"/>
      <c r="VB614" s="42"/>
      <c r="VC614" s="42"/>
      <c r="VD614" s="42"/>
      <c r="VE614" s="42"/>
      <c r="VF614" s="42"/>
      <c r="VG614" s="42"/>
      <c r="VH614" s="42"/>
      <c r="VI614" s="42"/>
      <c r="VJ614" s="42"/>
      <c r="VK614" s="42"/>
      <c r="VL614" s="42"/>
      <c r="VM614" s="42"/>
      <c r="VN614" s="42"/>
      <c r="VO614" s="42"/>
      <c r="VP614" s="42"/>
      <c r="VQ614" s="42"/>
      <c r="VR614" s="42"/>
      <c r="VS614" s="42"/>
      <c r="VT614" s="42"/>
      <c r="VU614" s="42"/>
      <c r="VV614" s="42"/>
      <c r="VW614" s="42"/>
      <c r="VX614" s="42"/>
      <c r="VY614" s="42"/>
      <c r="VZ614" s="42"/>
      <c r="WA614" s="42"/>
      <c r="WB614" s="42"/>
      <c r="WC614" s="42"/>
      <c r="WD614" s="42"/>
      <c r="WE614" s="42"/>
      <c r="WF614" s="42"/>
      <c r="WG614" s="42"/>
      <c r="WH614" s="42"/>
      <c r="WI614" s="42"/>
      <c r="WJ614" s="42"/>
      <c r="WK614" s="42"/>
      <c r="WL614" s="42"/>
      <c r="WM614" s="42"/>
      <c r="WN614" s="42"/>
      <c r="WO614" s="42"/>
      <c r="WP614" s="42"/>
      <c r="WQ614" s="42"/>
      <c r="WR614" s="42"/>
      <c r="WS614" s="42"/>
      <c r="WT614" s="42"/>
      <c r="WU614" s="42"/>
      <c r="WV614" s="42"/>
      <c r="WW614" s="42"/>
      <c r="WX614" s="42"/>
      <c r="WY614" s="42"/>
      <c r="WZ614" s="42"/>
      <c r="XA614" s="42"/>
      <c r="XB614" s="42"/>
      <c r="XC614" s="42"/>
      <c r="XD614" s="42"/>
      <c r="XE614" s="42"/>
      <c r="XF614" s="42"/>
      <c r="XG614" s="42"/>
      <c r="XH614" s="42"/>
      <c r="XI614" s="42"/>
      <c r="XJ614" s="42"/>
      <c r="XK614" s="42"/>
      <c r="XL614" s="42"/>
      <c r="XM614" s="42"/>
      <c r="XN614" s="42"/>
      <c r="XO614" s="42"/>
      <c r="XP614" s="42"/>
      <c r="XQ614" s="42"/>
      <c r="XR614" s="42"/>
      <c r="XS614" s="42"/>
      <c r="XT614" s="42"/>
      <c r="XU614" s="42"/>
      <c r="XV614" s="42"/>
      <c r="XW614" s="42"/>
      <c r="XX614" s="42"/>
      <c r="XY614" s="42"/>
      <c r="XZ614" s="42"/>
      <c r="YA614" s="42"/>
      <c r="YB614" s="42"/>
      <c r="YC614" s="42"/>
      <c r="YD614" s="42"/>
      <c r="YE614" s="42"/>
      <c r="YF614" s="42"/>
      <c r="YG614" s="42"/>
      <c r="YH614" s="42"/>
      <c r="YI614" s="42"/>
      <c r="YJ614" s="42"/>
      <c r="YK614" s="42"/>
      <c r="YL614" s="42"/>
      <c r="YM614" s="42"/>
      <c r="YN614" s="42"/>
      <c r="YO614" s="42"/>
      <c r="YP614" s="42"/>
      <c r="YQ614" s="42"/>
      <c r="YR614" s="42"/>
      <c r="YS614" s="42"/>
      <c r="YT614" s="42"/>
      <c r="YU614" s="42"/>
      <c r="YV614" s="42"/>
      <c r="YW614" s="42"/>
      <c r="YX614" s="42"/>
      <c r="YY614" s="42"/>
      <c r="YZ614" s="42"/>
      <c r="ZA614" s="42"/>
      <c r="ZB614" s="42"/>
      <c r="ZC614" s="42"/>
      <c r="ZD614" s="42"/>
      <c r="ZE614" s="42"/>
      <c r="ZF614" s="42"/>
      <c r="ZG614" s="42"/>
      <c r="ZH614" s="42"/>
      <c r="ZI614" s="42"/>
      <c r="ZJ614" s="42"/>
      <c r="ZK614" s="42"/>
      <c r="ZL614" s="42"/>
      <c r="ZM614" s="42"/>
      <c r="ZN614" s="42"/>
      <c r="ZO614" s="42"/>
      <c r="ZP614" s="42"/>
      <c r="ZQ614" s="42"/>
      <c r="ZR614" s="42"/>
      <c r="ZS614" s="42"/>
      <c r="ZT614" s="42"/>
      <c r="ZU614" s="42"/>
      <c r="ZV614" s="42"/>
      <c r="ZW614" s="42"/>
      <c r="ZX614" s="42"/>
      <c r="ZY614" s="42"/>
      <c r="ZZ614" s="42"/>
      <c r="AAA614" s="42"/>
      <c r="AAB614" s="42"/>
      <c r="AAC614" s="42"/>
      <c r="AAD614" s="42"/>
      <c r="AAE614" s="42"/>
      <c r="AAF614" s="42"/>
      <c r="AAG614" s="42"/>
      <c r="AAH614" s="42"/>
      <c r="AAI614" s="42"/>
      <c r="AAJ614" s="42"/>
      <c r="AAK614" s="42"/>
      <c r="AAL614" s="42"/>
      <c r="AAM614" s="42"/>
      <c r="AAN614" s="42"/>
      <c r="AAO614" s="42"/>
      <c r="AAP614" s="42"/>
      <c r="AAQ614" s="42"/>
      <c r="AAR614" s="42"/>
      <c r="AAS614" s="42"/>
      <c r="AAT614" s="42"/>
      <c r="AAU614" s="42"/>
      <c r="AAV614" s="42"/>
      <c r="AAW614" s="42"/>
      <c r="AAX614" s="42"/>
      <c r="AAY614" s="42"/>
      <c r="AAZ614" s="42"/>
      <c r="ABA614" s="42"/>
      <c r="ABB614" s="42"/>
      <c r="ABC614" s="42"/>
      <c r="ABD614" s="42"/>
      <c r="ABE614" s="42"/>
      <c r="ABF614" s="42"/>
      <c r="ABG614" s="42"/>
      <c r="ABH614" s="42"/>
      <c r="ABI614" s="42"/>
      <c r="ABJ614" s="42"/>
      <c r="ABK614" s="42"/>
      <c r="ABL614" s="42"/>
      <c r="ABM614" s="42"/>
      <c r="ABN614" s="42"/>
      <c r="ABO614" s="42"/>
      <c r="ABP614" s="42"/>
      <c r="ABQ614" s="42"/>
      <c r="ABR614" s="42"/>
      <c r="ABS614" s="42"/>
      <c r="ABT614" s="42"/>
      <c r="ABU614" s="42"/>
      <c r="ABV614" s="42"/>
      <c r="ABW614" s="42"/>
      <c r="ABX614" s="42"/>
      <c r="ABY614" s="42"/>
      <c r="ABZ614" s="42"/>
      <c r="ACA614" s="42"/>
      <c r="ACB614" s="42"/>
      <c r="ACC614" s="42"/>
      <c r="ACD614" s="42"/>
      <c r="ACE614" s="42"/>
      <c r="ACF614" s="42"/>
      <c r="ACG614" s="42"/>
      <c r="ACH614" s="42"/>
      <c r="ACI614" s="42"/>
      <c r="ACJ614" s="42"/>
      <c r="ACK614" s="42"/>
      <c r="ACL614" s="42"/>
      <c r="ACM614" s="42"/>
      <c r="ACN614" s="42"/>
      <c r="ACO614" s="42"/>
      <c r="ACP614" s="42"/>
      <c r="ACQ614" s="42"/>
      <c r="ACR614" s="42"/>
      <c r="ACS614" s="42"/>
      <c r="ACT614" s="42"/>
      <c r="ACU614" s="42"/>
      <c r="ACV614" s="42"/>
      <c r="ACW614" s="42"/>
      <c r="ACX614" s="42"/>
      <c r="ACY614" s="42"/>
      <c r="ACZ614" s="42"/>
      <c r="ADA614" s="42"/>
      <c r="ADB614" s="42"/>
      <c r="ADC614" s="42"/>
      <c r="ADD614" s="42"/>
      <c r="ADE614" s="42"/>
      <c r="ADF614" s="42"/>
      <c r="ADG614" s="42"/>
      <c r="ADH614" s="42"/>
      <c r="ADI614" s="42"/>
      <c r="ADJ614" s="42"/>
      <c r="ADK614" s="42"/>
      <c r="ADL614" s="42"/>
      <c r="ADM614" s="42"/>
      <c r="ADN614" s="42"/>
      <c r="ADO614" s="42"/>
      <c r="ADP614" s="42"/>
      <c r="ADQ614" s="42"/>
      <c r="ADR614" s="42"/>
      <c r="ADS614" s="42"/>
      <c r="ADT614" s="42"/>
      <c r="ADU614" s="42"/>
      <c r="ADV614" s="42"/>
      <c r="ADW614" s="42"/>
      <c r="ADX614" s="42"/>
      <c r="ADY614" s="42"/>
      <c r="ADZ614" s="42"/>
      <c r="AEA614" s="42"/>
      <c r="AEB614" s="42"/>
      <c r="AEC614" s="42"/>
      <c r="AED614" s="42"/>
      <c r="AEE614" s="42"/>
      <c r="AEF614" s="42"/>
      <c r="AEG614" s="42"/>
      <c r="AEH614" s="42"/>
      <c r="AEI614" s="42"/>
      <c r="AEJ614" s="42"/>
      <c r="AEK614" s="42"/>
      <c r="AEL614" s="42"/>
      <c r="AEM614" s="42"/>
      <c r="AEN614" s="42"/>
      <c r="AEO614" s="42"/>
      <c r="AEP614" s="42"/>
      <c r="AEQ614" s="42"/>
      <c r="AER614" s="42"/>
      <c r="AES614" s="42"/>
      <c r="AET614" s="42"/>
      <c r="AEU614" s="42"/>
      <c r="AEV614" s="42"/>
      <c r="AEW614" s="42"/>
      <c r="AEX614" s="42"/>
      <c r="AEY614" s="42"/>
      <c r="AEZ614" s="42"/>
      <c r="AFA614" s="42"/>
      <c r="AFB614" s="42"/>
      <c r="AFC614" s="42"/>
      <c r="AFD614" s="42"/>
      <c r="AFE614" s="42"/>
      <c r="AFF614" s="42"/>
      <c r="AFG614" s="42"/>
      <c r="AFH614" s="42"/>
      <c r="AFI614" s="42"/>
      <c r="AFJ614" s="42"/>
      <c r="AFK614" s="42"/>
      <c r="AFL614" s="42"/>
      <c r="AFM614" s="42"/>
      <c r="AFN614" s="42"/>
      <c r="AFO614" s="42"/>
      <c r="AFP614" s="42"/>
      <c r="AFQ614" s="42"/>
      <c r="AFR614" s="42"/>
      <c r="AFS614" s="42"/>
      <c r="AFT614" s="42"/>
      <c r="AFU614" s="42"/>
      <c r="AFV614" s="42"/>
      <c r="AFW614" s="42"/>
      <c r="AFX614" s="42"/>
      <c r="AFY614" s="42"/>
      <c r="AFZ614" s="42"/>
      <c r="AGA614" s="42"/>
      <c r="AGB614" s="42"/>
      <c r="AGC614" s="42"/>
      <c r="AGD614" s="42"/>
      <c r="AGE614" s="42"/>
      <c r="AGF614" s="42"/>
      <c r="AGG614" s="42"/>
      <c r="AGH614" s="42"/>
      <c r="AGI614" s="42"/>
      <c r="AGJ614" s="42"/>
      <c r="AGK614" s="42"/>
      <c r="AGL614" s="42"/>
      <c r="AGM614" s="42"/>
      <c r="AGN614" s="42"/>
      <c r="AGO614" s="42"/>
      <c r="AGP614" s="42"/>
      <c r="AGQ614" s="42"/>
      <c r="AGR614" s="42"/>
      <c r="AGS614" s="42"/>
      <c r="AGT614" s="42"/>
      <c r="AGU614" s="42"/>
      <c r="AGV614" s="42"/>
      <c r="AGW614" s="42"/>
      <c r="AGX614" s="42"/>
      <c r="AGY614" s="42"/>
      <c r="AGZ614" s="42"/>
      <c r="AHA614" s="42"/>
      <c r="AHB614" s="42"/>
      <c r="AHC614" s="42"/>
      <c r="AHD614" s="42"/>
      <c r="AHE614" s="42"/>
      <c r="AHF614" s="42"/>
      <c r="AHG614" s="42"/>
      <c r="AHH614" s="42"/>
      <c r="AHI614" s="42"/>
      <c r="AHJ614" s="42"/>
      <c r="AHK614" s="42"/>
      <c r="AHL614" s="42"/>
      <c r="AHM614" s="42"/>
      <c r="AHN614" s="42"/>
      <c r="AHO614" s="42"/>
      <c r="AHP614" s="42"/>
      <c r="AHQ614" s="42"/>
      <c r="AHR614" s="42"/>
      <c r="AHS614" s="42"/>
      <c r="AHT614" s="42"/>
      <c r="AHU614" s="42"/>
      <c r="AHV614" s="42"/>
      <c r="AHW614" s="42"/>
      <c r="AHX614" s="42"/>
      <c r="AHY614" s="42"/>
      <c r="AHZ614" s="42"/>
      <c r="AIA614" s="42"/>
      <c r="AIB614" s="42"/>
      <c r="AIC614" s="42"/>
      <c r="AID614" s="42"/>
      <c r="AIE614" s="42"/>
      <c r="AIF614" s="42"/>
      <c r="AIG614" s="42"/>
      <c r="AIH614" s="42"/>
      <c r="AII614" s="42"/>
      <c r="AIJ614" s="42"/>
      <c r="AIK614" s="42"/>
      <c r="AIL614" s="42"/>
      <c r="AIM614" s="42"/>
      <c r="AIN614" s="42"/>
      <c r="AIO614" s="42"/>
      <c r="AIP614" s="42"/>
      <c r="AIQ614" s="42"/>
      <c r="AIR614" s="42"/>
      <c r="AIS614" s="42"/>
      <c r="AIT614" s="42"/>
      <c r="AIU614" s="42"/>
      <c r="AIV614" s="42"/>
      <c r="AIW614" s="42"/>
      <c r="AIX614" s="42"/>
      <c r="AIY614" s="42"/>
      <c r="AIZ614" s="42"/>
      <c r="AJA614" s="42"/>
      <c r="AJB614" s="42"/>
      <c r="AJC614" s="42"/>
      <c r="AJD614" s="42"/>
      <c r="AJE614" s="42"/>
      <c r="AJF614" s="42"/>
      <c r="AJG614" s="42"/>
      <c r="AJH614" s="42"/>
      <c r="AJI614" s="42"/>
      <c r="AJJ614" s="42"/>
      <c r="AJK614" s="42"/>
      <c r="AJL614" s="42"/>
      <c r="AJM614" s="42"/>
      <c r="AJN614" s="42"/>
      <c r="AJO614" s="42"/>
      <c r="AJP614" s="42"/>
      <c r="AJQ614" s="42"/>
      <c r="AJR614" s="42"/>
      <c r="AJS614" s="42"/>
      <c r="AJT614" s="42"/>
      <c r="AJU614" s="42"/>
      <c r="AJV614" s="42"/>
      <c r="AJW614" s="42"/>
      <c r="AJX614" s="42"/>
      <c r="AJY614" s="42"/>
      <c r="AJZ614" s="42"/>
      <c r="AKA614" s="42"/>
      <c r="AKB614" s="42"/>
      <c r="AKC614" s="42"/>
      <c r="AKD614" s="42"/>
      <c r="AKE614" s="42"/>
      <c r="AKF614" s="42"/>
      <c r="AKG614" s="42"/>
      <c r="AKH614" s="42"/>
      <c r="AKI614" s="42"/>
      <c r="AKJ614" s="42"/>
      <c r="AKK614" s="42"/>
      <c r="AKL614" s="42"/>
      <c r="AKM614" s="42"/>
      <c r="AKN614" s="42"/>
      <c r="AKO614" s="42"/>
      <c r="AKP614" s="42"/>
      <c r="AKQ614" s="42"/>
      <c r="AKR614" s="42"/>
      <c r="AKS614" s="42"/>
      <c r="AKT614" s="42"/>
      <c r="AKU614" s="42"/>
      <c r="AKV614" s="42"/>
      <c r="AKW614" s="42"/>
      <c r="AKX614" s="42"/>
      <c r="AKY614" s="42"/>
      <c r="AKZ614" s="42"/>
      <c r="ALA614" s="42"/>
      <c r="ALB614" s="42"/>
      <c r="ALC614" s="42"/>
      <c r="ALD614" s="42"/>
      <c r="ALE614" s="42"/>
      <c r="ALF614" s="42"/>
      <c r="ALG614" s="42"/>
      <c r="ALH614" s="42"/>
      <c r="ALI614" s="42"/>
      <c r="ALJ614" s="42"/>
      <c r="ALK614" s="42"/>
      <c r="ALL614" s="42"/>
      <c r="ALM614" s="42"/>
      <c r="ALN614" s="42"/>
      <c r="ALO614" s="42"/>
      <c r="ALP614" s="42"/>
      <c r="ALQ614" s="42"/>
      <c r="ALR614" s="42"/>
      <c r="ALS614" s="42"/>
      <c r="ALT614" s="42"/>
      <c r="ALU614" s="42"/>
      <c r="ALV614" s="42"/>
      <c r="ALW614" s="42"/>
      <c r="ALX614" s="42"/>
      <c r="ALY614" s="42"/>
      <c r="ALZ614" s="42"/>
      <c r="AMA614" s="42"/>
      <c r="AMB614" s="42"/>
      <c r="AMC614" s="42"/>
      <c r="AMD614" s="42"/>
      <c r="AME614" s="42"/>
      <c r="AMF614" s="42"/>
      <c r="AMG614" s="42"/>
      <c r="AMH614" s="42"/>
      <c r="AMI614" s="42"/>
      <c r="AMJ614" s="42"/>
      <c r="AMK614" s="42"/>
      <c r="AML614" s="42"/>
      <c r="AMM614" s="42"/>
      <c r="AMN614" s="42"/>
      <c r="AMO614" s="42"/>
      <c r="AMP614" s="42"/>
      <c r="AMQ614" s="42"/>
      <c r="AMR614" s="42"/>
      <c r="AMS614" s="42"/>
      <c r="AMT614" s="42"/>
      <c r="AMU614" s="42"/>
      <c r="AMV614" s="42"/>
      <c r="AMW614" s="42"/>
      <c r="AMX614" s="42"/>
      <c r="AMY614" s="42"/>
      <c r="AMZ614" s="42"/>
      <c r="ANA614" s="42"/>
      <c r="ANB614" s="42"/>
      <c r="ANC614" s="42"/>
      <c r="AND614" s="42"/>
      <c r="ANE614" s="42"/>
      <c r="ANF614" s="42"/>
      <c r="ANG614" s="42"/>
      <c r="ANH614" s="42"/>
      <c r="ANI614" s="42"/>
      <c r="ANJ614" s="42"/>
      <c r="ANK614" s="42"/>
      <c r="ANL614" s="42"/>
      <c r="ANM614" s="42"/>
      <c r="ANN614" s="42"/>
      <c r="ANO614" s="42"/>
      <c r="ANP614" s="42"/>
      <c r="ANQ614" s="42"/>
      <c r="ANR614" s="42"/>
      <c r="ANS614" s="42"/>
      <c r="ANT614" s="42"/>
      <c r="ANU614" s="42"/>
      <c r="ANV614" s="42"/>
      <c r="ANW614" s="42"/>
      <c r="ANX614" s="42"/>
      <c r="ANY614" s="42"/>
      <c r="ANZ614" s="42"/>
      <c r="AOA614" s="42"/>
      <c r="AOB614" s="42"/>
      <c r="AOC614" s="42"/>
      <c r="AOD614" s="42"/>
      <c r="AOE614" s="42"/>
      <c r="AOF614" s="42"/>
      <c r="AOG614" s="42"/>
      <c r="AOH614" s="42"/>
      <c r="AOI614" s="42"/>
      <c r="AOJ614" s="42"/>
      <c r="AOK614" s="42"/>
      <c r="AOL614" s="42"/>
      <c r="AOM614" s="42"/>
      <c r="AON614" s="42"/>
      <c r="AOO614" s="42"/>
      <c r="AOP614" s="42"/>
      <c r="AOQ614" s="42"/>
      <c r="AOR614" s="42"/>
      <c r="AOS614" s="42"/>
      <c r="AOT614" s="42"/>
      <c r="AOU614" s="42"/>
      <c r="AOV614" s="42"/>
      <c r="AOW614" s="42"/>
      <c r="AOX614" s="42"/>
      <c r="AOY614" s="42"/>
      <c r="AOZ614" s="42"/>
      <c r="APA614" s="42"/>
      <c r="APB614" s="42"/>
      <c r="APC614" s="42"/>
      <c r="APD614" s="42"/>
      <c r="APE614" s="42"/>
      <c r="APF614" s="42"/>
      <c r="APG614" s="42"/>
      <c r="APH614" s="42"/>
      <c r="API614" s="42"/>
      <c r="APJ614" s="42"/>
      <c r="APK614" s="42"/>
      <c r="APL614" s="42"/>
      <c r="APM614" s="42"/>
      <c r="APN614" s="42"/>
      <c r="APO614" s="42"/>
      <c r="APP614" s="42"/>
      <c r="APQ614" s="42"/>
      <c r="APR614" s="42"/>
      <c r="APS614" s="42"/>
      <c r="APT614" s="42"/>
      <c r="APU614" s="42"/>
      <c r="APV614" s="42"/>
      <c r="APW614" s="42"/>
      <c r="APX614" s="42"/>
      <c r="APY614" s="42"/>
      <c r="APZ614" s="42"/>
      <c r="AQA614" s="42"/>
      <c r="AQB614" s="42"/>
      <c r="AQC614" s="42"/>
      <c r="AQD614" s="42"/>
      <c r="AQE614" s="42"/>
      <c r="AQF614" s="42"/>
      <c r="AQG614" s="42"/>
      <c r="AQH614" s="42"/>
      <c r="AQI614" s="42"/>
      <c r="AQJ614" s="42"/>
      <c r="AQK614" s="42"/>
      <c r="AQL614" s="42"/>
      <c r="AQM614" s="42"/>
      <c r="AQN614" s="42"/>
      <c r="AQO614" s="42"/>
      <c r="AQP614" s="42"/>
      <c r="AQQ614" s="42"/>
      <c r="AQR614" s="42"/>
      <c r="AQS614" s="42"/>
      <c r="AQT614" s="42"/>
      <c r="AQU614" s="42"/>
      <c r="AQV614" s="42"/>
      <c r="AQW614" s="42"/>
      <c r="AQX614" s="42"/>
      <c r="AQY614" s="42"/>
      <c r="AQZ614" s="42"/>
      <c r="ARA614" s="42"/>
      <c r="ARB614" s="42"/>
      <c r="ARC614" s="42"/>
      <c r="ARD614" s="42"/>
      <c r="ARE614" s="42"/>
      <c r="ARF614" s="42"/>
      <c r="ARG614" s="42"/>
      <c r="ARH614" s="42"/>
      <c r="ARI614" s="42"/>
      <c r="ARJ614" s="42"/>
      <c r="ARK614" s="42"/>
      <c r="ARL614" s="42"/>
      <c r="ARM614" s="42"/>
      <c r="ARN614" s="42"/>
      <c r="ARO614" s="42"/>
      <c r="ARP614" s="42"/>
      <c r="ARQ614" s="42"/>
      <c r="ARR614" s="42"/>
      <c r="ARS614" s="42"/>
      <c r="ART614" s="42"/>
      <c r="ARU614" s="42"/>
      <c r="ARV614" s="42"/>
      <c r="ARW614" s="42"/>
      <c r="ARX614" s="42"/>
      <c r="ARY614" s="42"/>
      <c r="ARZ614" s="42"/>
      <c r="ASA614" s="42"/>
      <c r="ASB614" s="42"/>
      <c r="ASC614" s="42"/>
      <c r="ASD614" s="42"/>
      <c r="ASE614" s="42"/>
      <c r="ASF614" s="42"/>
      <c r="ASG614" s="42"/>
      <c r="ASH614" s="42"/>
      <c r="ASI614" s="42"/>
      <c r="ASJ614" s="42"/>
      <c r="ASK614" s="42"/>
      <c r="ASL614" s="42"/>
      <c r="ASM614" s="42"/>
      <c r="ASN614" s="42"/>
      <c r="ASO614" s="42"/>
      <c r="ASP614" s="42"/>
      <c r="ASQ614" s="42"/>
      <c r="ASR614" s="42"/>
      <c r="ASS614" s="42"/>
      <c r="AST614" s="42"/>
      <c r="ASU614" s="42"/>
      <c r="ASV614" s="42"/>
      <c r="ASW614" s="42"/>
      <c r="ASX614" s="42"/>
      <c r="ASY614" s="42"/>
      <c r="ASZ614" s="42"/>
      <c r="ATA614" s="42"/>
      <c r="ATB614" s="42"/>
      <c r="ATC614" s="42"/>
      <c r="ATD614" s="42"/>
      <c r="ATE614" s="42"/>
      <c r="ATF614" s="42"/>
      <c r="ATG614" s="42"/>
      <c r="ATH614" s="42"/>
      <c r="ATI614" s="42"/>
      <c r="ATJ614" s="42"/>
      <c r="ATK614" s="42"/>
      <c r="ATL614" s="42"/>
      <c r="ATM614" s="42"/>
      <c r="ATN614" s="42"/>
      <c r="ATO614" s="42"/>
      <c r="ATP614" s="42"/>
      <c r="ATQ614" s="42"/>
      <c r="ATR614" s="42"/>
      <c r="ATS614" s="42"/>
      <c r="ATT614" s="42"/>
      <c r="ATU614" s="42"/>
      <c r="ATV614" s="42"/>
      <c r="ATW614" s="42"/>
      <c r="ATX614" s="42"/>
      <c r="ATY614" s="42"/>
      <c r="ATZ614" s="42"/>
      <c r="AUA614" s="42"/>
      <c r="AUB614" s="42"/>
      <c r="AUC614" s="42"/>
      <c r="AUD614" s="42"/>
      <c r="AUE614" s="42"/>
      <c r="AUF614" s="42"/>
      <c r="AUG614" s="42"/>
      <c r="AUH614" s="42"/>
      <c r="AUI614" s="42"/>
      <c r="AUJ614" s="42"/>
      <c r="AUK614" s="42"/>
      <c r="AUL614" s="42"/>
      <c r="AUM614" s="42"/>
      <c r="AUN614" s="42"/>
      <c r="AUO614" s="42"/>
      <c r="AUP614" s="42"/>
      <c r="AUQ614" s="42"/>
      <c r="AUR614" s="42"/>
      <c r="AUS614" s="42"/>
      <c r="AUT614" s="42"/>
      <c r="AUU614" s="42"/>
      <c r="AUV614" s="42"/>
      <c r="AUW614" s="42"/>
      <c r="AUX614" s="42"/>
      <c r="AUY614" s="42"/>
      <c r="AUZ614" s="42"/>
      <c r="AVA614" s="42"/>
      <c r="AVB614" s="42"/>
      <c r="AVC614" s="42"/>
      <c r="AVD614" s="42"/>
      <c r="AVE614" s="42"/>
      <c r="AVF614" s="42"/>
      <c r="AVG614" s="42"/>
      <c r="AVH614" s="42"/>
      <c r="AVI614" s="42"/>
      <c r="AVJ614" s="42"/>
      <c r="AVK614" s="42"/>
      <c r="AVL614" s="42"/>
      <c r="AVM614" s="42"/>
      <c r="AVN614" s="42"/>
      <c r="AVO614" s="42"/>
      <c r="AVP614" s="42"/>
      <c r="AVQ614" s="42"/>
      <c r="AVR614" s="42"/>
      <c r="AVS614" s="42"/>
      <c r="AVT614" s="42"/>
      <c r="AVU614" s="42"/>
      <c r="AVV614" s="42"/>
      <c r="AVW614" s="42"/>
      <c r="AVX614" s="42"/>
      <c r="AVY614" s="42"/>
      <c r="AVZ614" s="42"/>
      <c r="AWA614" s="42"/>
      <c r="AWB614" s="42"/>
      <c r="AWC614" s="42"/>
      <c r="AWD614" s="42"/>
      <c r="AWE614" s="42"/>
      <c r="AWF614" s="42"/>
      <c r="AWG614" s="42"/>
      <c r="AWH614" s="42"/>
      <c r="AWI614" s="42"/>
      <c r="AWJ614" s="42"/>
      <c r="AWK614" s="42"/>
      <c r="AWL614" s="42"/>
      <c r="AWM614" s="42"/>
      <c r="AWN614" s="42"/>
      <c r="AWO614" s="42"/>
      <c r="AWP614" s="42"/>
      <c r="AWQ614" s="42"/>
      <c r="AWR614" s="42"/>
      <c r="AWS614" s="42"/>
      <c r="AWT614" s="42"/>
      <c r="AWU614" s="42"/>
      <c r="AWV614" s="42"/>
      <c r="AWW614" s="42"/>
      <c r="AWX614" s="42"/>
      <c r="AWY614" s="42"/>
      <c r="AWZ614" s="42"/>
      <c r="AXA614" s="42"/>
      <c r="AXB614" s="42"/>
      <c r="AXC614" s="42"/>
      <c r="AXD614" s="42"/>
      <c r="AXE614" s="42"/>
      <c r="AXF614" s="42"/>
      <c r="AXG614" s="42"/>
      <c r="AXH614" s="42"/>
      <c r="AXI614" s="42"/>
      <c r="AXJ614" s="42"/>
      <c r="AXK614" s="42"/>
      <c r="AXL614" s="42"/>
      <c r="AXM614" s="42"/>
      <c r="AXN614" s="42"/>
      <c r="AXO614" s="42"/>
      <c r="AXP614" s="42"/>
      <c r="AXQ614" s="42"/>
      <c r="AXR614" s="42"/>
      <c r="AXS614" s="42"/>
      <c r="AXT614" s="42"/>
      <c r="AXU614" s="42"/>
      <c r="AXV614" s="42"/>
      <c r="AXW614" s="42"/>
      <c r="AXX614" s="42"/>
      <c r="AXY614" s="42"/>
      <c r="AXZ614" s="42"/>
      <c r="AYA614" s="42"/>
      <c r="AYB614" s="42"/>
      <c r="AYC614" s="42"/>
      <c r="AYD614" s="42"/>
      <c r="AYE614" s="42"/>
      <c r="AYF614" s="42"/>
      <c r="AYG614" s="42"/>
      <c r="AYH614" s="42"/>
      <c r="AYI614" s="42"/>
      <c r="AYJ614" s="42"/>
      <c r="AYK614" s="42"/>
      <c r="AYL614" s="42"/>
      <c r="AYM614" s="42"/>
      <c r="AYN614" s="42"/>
      <c r="AYO614" s="42"/>
      <c r="AYP614" s="42"/>
      <c r="AYQ614" s="42"/>
      <c r="AYR614" s="42"/>
      <c r="AYS614" s="42"/>
      <c r="AYT614" s="42"/>
      <c r="AYU614" s="42"/>
      <c r="AYV614" s="42"/>
      <c r="AYW614" s="42"/>
      <c r="AYX614" s="42"/>
      <c r="AYY614" s="42"/>
      <c r="AYZ614" s="42"/>
      <c r="AZA614" s="42"/>
      <c r="AZB614" s="42"/>
      <c r="AZC614" s="42"/>
      <c r="AZD614" s="42"/>
      <c r="AZE614" s="42"/>
      <c r="AZF614" s="42"/>
      <c r="AZG614" s="42"/>
      <c r="AZH614" s="42"/>
      <c r="AZI614" s="42"/>
      <c r="AZJ614" s="42"/>
      <c r="AZK614" s="42"/>
      <c r="AZL614" s="42"/>
      <c r="AZM614" s="42"/>
      <c r="AZN614" s="42"/>
      <c r="AZO614" s="42"/>
      <c r="AZP614" s="42"/>
      <c r="AZQ614" s="42"/>
      <c r="AZR614" s="42"/>
      <c r="AZS614" s="42"/>
      <c r="AZT614" s="42"/>
      <c r="AZU614" s="42"/>
      <c r="AZV614" s="42"/>
      <c r="AZW614" s="42"/>
      <c r="AZX614" s="42"/>
      <c r="AZY614" s="42"/>
      <c r="AZZ614" s="42"/>
      <c r="BAA614" s="42"/>
      <c r="BAB614" s="42"/>
      <c r="BAC614" s="42"/>
      <c r="BAD614" s="42"/>
      <c r="BAE614" s="42"/>
      <c r="BAF614" s="42"/>
      <c r="BAG614" s="42"/>
      <c r="BAH614" s="42"/>
      <c r="BAI614" s="42"/>
      <c r="BAJ614" s="42"/>
      <c r="BAK614" s="42"/>
      <c r="BAL614" s="42"/>
    </row>
    <row r="615" spans="1:1390" s="223" customFormat="1" x14ac:dyDescent="0.2">
      <c r="A615" s="139">
        <f t="shared" si="60"/>
        <v>570</v>
      </c>
      <c r="B615" s="42" t="s">
        <v>888</v>
      </c>
      <c r="C615" s="139">
        <v>932</v>
      </c>
      <c r="D615" s="139" t="s">
        <v>159</v>
      </c>
      <c r="E615" s="121">
        <v>7.6</v>
      </c>
      <c r="F615" s="121">
        <v>326.8</v>
      </c>
      <c r="G615" s="121">
        <v>0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1">
        <v>0</v>
      </c>
      <c r="Q615" s="45">
        <f t="shared" si="59"/>
        <v>334.40000000000003</v>
      </c>
      <c r="R615" s="45"/>
      <c r="T615" s="254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  <c r="ED615" s="42"/>
      <c r="EE615" s="42"/>
      <c r="EF615" s="42"/>
      <c r="EG615" s="42"/>
      <c r="EH615" s="42"/>
      <c r="EI615" s="42"/>
      <c r="EJ615" s="42"/>
      <c r="EK615" s="42"/>
      <c r="EL615" s="42"/>
      <c r="EM615" s="42"/>
      <c r="EN615" s="42"/>
      <c r="EO615" s="42"/>
      <c r="EP615" s="42"/>
      <c r="EQ615" s="42"/>
      <c r="ER615" s="42"/>
      <c r="ES615" s="42"/>
      <c r="ET615" s="42"/>
      <c r="EU615" s="42"/>
      <c r="EV615" s="42"/>
      <c r="EW615" s="42"/>
      <c r="EX615" s="42"/>
      <c r="EY615" s="42"/>
      <c r="EZ615" s="42"/>
      <c r="FA615" s="42"/>
      <c r="FB615" s="42"/>
      <c r="FC615" s="42"/>
      <c r="FD615" s="42"/>
      <c r="FE615" s="42"/>
      <c r="FF615" s="42"/>
      <c r="FG615" s="42"/>
      <c r="FH615" s="42"/>
      <c r="FI615" s="42"/>
      <c r="FJ615" s="42"/>
      <c r="FK615" s="42"/>
      <c r="FL615" s="42"/>
      <c r="FM615" s="42"/>
      <c r="FN615" s="42"/>
      <c r="FO615" s="42"/>
      <c r="FP615" s="42"/>
      <c r="FQ615" s="42"/>
      <c r="FR615" s="42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  <c r="GJ615" s="42"/>
      <c r="GK615" s="42"/>
      <c r="GL615" s="42"/>
      <c r="GM615" s="42"/>
      <c r="GN615" s="42"/>
      <c r="GO615" s="42"/>
      <c r="GP615" s="42"/>
      <c r="GQ615" s="42"/>
      <c r="GR615" s="42"/>
      <c r="GS615" s="42"/>
      <c r="GT615" s="42"/>
      <c r="GU615" s="42"/>
      <c r="GV615" s="42"/>
      <c r="GW615" s="42"/>
      <c r="GX615" s="42"/>
      <c r="GY615" s="42"/>
      <c r="GZ615" s="42"/>
      <c r="HA615" s="42"/>
      <c r="HB615" s="42"/>
      <c r="HC615" s="42"/>
      <c r="HD615" s="42"/>
      <c r="HE615" s="42"/>
      <c r="HF615" s="42"/>
      <c r="HG615" s="42"/>
      <c r="HH615" s="42"/>
      <c r="HI615" s="42"/>
      <c r="HJ615" s="42"/>
      <c r="HK615" s="42"/>
      <c r="HL615" s="42"/>
      <c r="HM615" s="42"/>
      <c r="HN615" s="42"/>
      <c r="HO615" s="42"/>
      <c r="HP615" s="42"/>
      <c r="HQ615" s="42"/>
      <c r="HR615" s="42"/>
      <c r="HS615" s="42"/>
      <c r="HT615" s="42"/>
      <c r="HU615" s="42"/>
      <c r="HV615" s="42"/>
      <c r="HW615" s="42"/>
      <c r="HX615" s="42"/>
      <c r="HY615" s="42"/>
      <c r="HZ615" s="42"/>
      <c r="IA615" s="42"/>
      <c r="IB615" s="42"/>
      <c r="IC615" s="42"/>
      <c r="ID615" s="42"/>
      <c r="IE615" s="42"/>
      <c r="IF615" s="42"/>
      <c r="IG615" s="42"/>
      <c r="IH615" s="42"/>
      <c r="II615" s="42"/>
      <c r="IJ615" s="42"/>
      <c r="IK615" s="42"/>
      <c r="IL615" s="42"/>
      <c r="IM615" s="42"/>
      <c r="IN615" s="42"/>
      <c r="IO615" s="42"/>
      <c r="IP615" s="42"/>
      <c r="IQ615" s="42"/>
      <c r="IR615" s="42"/>
      <c r="IS615" s="42"/>
      <c r="IT615" s="42"/>
      <c r="IU615" s="42"/>
      <c r="IV615" s="42"/>
      <c r="IW615" s="42"/>
      <c r="IX615" s="42"/>
      <c r="IY615" s="42"/>
      <c r="IZ615" s="42"/>
      <c r="JA615" s="42"/>
      <c r="JB615" s="42"/>
      <c r="JC615" s="42"/>
      <c r="JD615" s="42"/>
      <c r="JE615" s="42"/>
      <c r="JF615" s="42"/>
      <c r="JG615" s="42"/>
      <c r="JH615" s="42"/>
      <c r="JI615" s="42"/>
      <c r="JJ615" s="42"/>
      <c r="JK615" s="42"/>
      <c r="JL615" s="42"/>
      <c r="JM615" s="42"/>
      <c r="JN615" s="42"/>
      <c r="JO615" s="42"/>
      <c r="JP615" s="42"/>
      <c r="JQ615" s="42"/>
      <c r="JR615" s="42"/>
      <c r="JS615" s="42"/>
      <c r="JT615" s="42"/>
      <c r="JU615" s="42"/>
      <c r="JV615" s="42"/>
      <c r="JW615" s="42"/>
      <c r="JX615" s="42"/>
      <c r="JY615" s="42"/>
      <c r="JZ615" s="42"/>
      <c r="KA615" s="42"/>
      <c r="KB615" s="42"/>
      <c r="KC615" s="42"/>
      <c r="KD615" s="42"/>
      <c r="KE615" s="42"/>
      <c r="KF615" s="42"/>
      <c r="KG615" s="42"/>
      <c r="KH615" s="42"/>
      <c r="KI615" s="42"/>
      <c r="KJ615" s="42"/>
      <c r="KK615" s="42"/>
      <c r="KL615" s="42"/>
      <c r="KM615" s="42"/>
      <c r="KN615" s="42"/>
      <c r="KO615" s="42"/>
      <c r="KP615" s="42"/>
      <c r="KQ615" s="42"/>
      <c r="KR615" s="42"/>
      <c r="KS615" s="42"/>
      <c r="KT615" s="42"/>
      <c r="KU615" s="42"/>
      <c r="KV615" s="42"/>
      <c r="KW615" s="42"/>
      <c r="KX615" s="42"/>
      <c r="KY615" s="42"/>
      <c r="KZ615" s="42"/>
      <c r="LA615" s="42"/>
      <c r="LB615" s="42"/>
      <c r="LC615" s="42"/>
      <c r="LD615" s="42"/>
      <c r="LE615" s="42"/>
      <c r="LF615" s="42"/>
      <c r="LG615" s="42"/>
      <c r="LH615" s="42"/>
      <c r="LI615" s="42"/>
      <c r="LJ615" s="42"/>
      <c r="LK615" s="42"/>
      <c r="LL615" s="42"/>
      <c r="LM615" s="42"/>
      <c r="LN615" s="42"/>
      <c r="LO615" s="42"/>
      <c r="LP615" s="42"/>
      <c r="LQ615" s="42"/>
      <c r="LR615" s="42"/>
      <c r="LS615" s="42"/>
      <c r="LT615" s="42"/>
      <c r="LU615" s="42"/>
      <c r="LV615" s="42"/>
      <c r="LW615" s="42"/>
      <c r="LX615" s="42"/>
      <c r="LY615" s="42"/>
      <c r="LZ615" s="42"/>
      <c r="MA615" s="42"/>
      <c r="MB615" s="42"/>
      <c r="MC615" s="42"/>
      <c r="MD615" s="42"/>
      <c r="ME615" s="42"/>
      <c r="MF615" s="42"/>
      <c r="MG615" s="42"/>
      <c r="MH615" s="42"/>
      <c r="MI615" s="42"/>
      <c r="MJ615" s="42"/>
      <c r="MK615" s="42"/>
      <c r="ML615" s="42"/>
      <c r="MM615" s="42"/>
      <c r="MN615" s="42"/>
      <c r="MO615" s="42"/>
      <c r="MP615" s="42"/>
      <c r="MQ615" s="42"/>
      <c r="MR615" s="42"/>
      <c r="MS615" s="42"/>
      <c r="MT615" s="42"/>
      <c r="MU615" s="42"/>
      <c r="MV615" s="42"/>
      <c r="MW615" s="42"/>
      <c r="MX615" s="42"/>
      <c r="MY615" s="42"/>
      <c r="MZ615" s="42"/>
      <c r="NA615" s="42"/>
      <c r="NB615" s="42"/>
      <c r="NC615" s="42"/>
      <c r="ND615" s="42"/>
      <c r="NE615" s="42"/>
      <c r="NF615" s="42"/>
      <c r="NG615" s="42"/>
      <c r="NH615" s="42"/>
      <c r="NI615" s="42"/>
      <c r="NJ615" s="42"/>
      <c r="NK615" s="42"/>
      <c r="NL615" s="42"/>
      <c r="NM615" s="42"/>
      <c r="NN615" s="42"/>
      <c r="NO615" s="42"/>
      <c r="NP615" s="42"/>
      <c r="NQ615" s="42"/>
      <c r="NR615" s="42"/>
      <c r="NS615" s="42"/>
      <c r="NT615" s="42"/>
      <c r="NU615" s="42"/>
      <c r="NV615" s="42"/>
      <c r="NW615" s="42"/>
      <c r="NX615" s="42"/>
      <c r="NY615" s="42"/>
      <c r="NZ615" s="42"/>
      <c r="OA615" s="42"/>
      <c r="OB615" s="42"/>
      <c r="OC615" s="42"/>
      <c r="OD615" s="42"/>
      <c r="OE615" s="42"/>
      <c r="OF615" s="42"/>
      <c r="OG615" s="42"/>
      <c r="OH615" s="42"/>
      <c r="OI615" s="42"/>
      <c r="OJ615" s="42"/>
      <c r="OK615" s="42"/>
      <c r="OL615" s="42"/>
      <c r="OM615" s="42"/>
      <c r="ON615" s="42"/>
      <c r="OO615" s="42"/>
      <c r="OP615" s="42"/>
      <c r="OQ615" s="42"/>
      <c r="OR615" s="42"/>
      <c r="OS615" s="42"/>
      <c r="OT615" s="42"/>
      <c r="OU615" s="42"/>
      <c r="OV615" s="42"/>
      <c r="OW615" s="42"/>
      <c r="OX615" s="42"/>
      <c r="OY615" s="42"/>
      <c r="OZ615" s="42"/>
      <c r="PA615" s="42"/>
      <c r="PB615" s="42"/>
      <c r="PC615" s="42"/>
      <c r="PD615" s="42"/>
      <c r="PE615" s="42"/>
      <c r="PF615" s="42"/>
      <c r="PG615" s="42"/>
      <c r="PH615" s="42"/>
      <c r="PI615" s="42"/>
      <c r="PJ615" s="42"/>
      <c r="PK615" s="42"/>
      <c r="PL615" s="42"/>
      <c r="PM615" s="42"/>
      <c r="PN615" s="42"/>
      <c r="PO615" s="42"/>
      <c r="PP615" s="42"/>
      <c r="PQ615" s="42"/>
      <c r="PR615" s="42"/>
      <c r="PS615" s="42"/>
      <c r="PT615" s="42"/>
      <c r="PU615" s="42"/>
      <c r="PV615" s="42"/>
      <c r="PW615" s="42"/>
      <c r="PX615" s="42"/>
      <c r="PY615" s="42"/>
      <c r="PZ615" s="42"/>
      <c r="QA615" s="42"/>
      <c r="QB615" s="42"/>
      <c r="QC615" s="42"/>
      <c r="QD615" s="42"/>
      <c r="QE615" s="42"/>
      <c r="QF615" s="42"/>
      <c r="QG615" s="42"/>
      <c r="QH615" s="42"/>
      <c r="QI615" s="42"/>
      <c r="QJ615" s="42"/>
      <c r="QK615" s="42"/>
      <c r="QL615" s="42"/>
      <c r="QM615" s="42"/>
      <c r="QN615" s="42"/>
      <c r="QO615" s="42"/>
      <c r="QP615" s="42"/>
      <c r="QQ615" s="42"/>
      <c r="QR615" s="42"/>
      <c r="QS615" s="42"/>
      <c r="QT615" s="42"/>
      <c r="QU615" s="42"/>
      <c r="QV615" s="42"/>
      <c r="QW615" s="42"/>
      <c r="QX615" s="42"/>
      <c r="QY615" s="42"/>
      <c r="QZ615" s="42"/>
      <c r="RA615" s="42"/>
      <c r="RB615" s="42"/>
      <c r="RC615" s="42"/>
      <c r="RD615" s="42"/>
      <c r="RE615" s="42"/>
      <c r="RF615" s="42"/>
      <c r="RG615" s="42"/>
      <c r="RH615" s="42"/>
      <c r="RI615" s="42"/>
      <c r="RJ615" s="42"/>
      <c r="RK615" s="42"/>
      <c r="RL615" s="42"/>
      <c r="RM615" s="42"/>
      <c r="RN615" s="42"/>
      <c r="RO615" s="42"/>
      <c r="RP615" s="42"/>
      <c r="RQ615" s="42"/>
      <c r="RR615" s="42"/>
      <c r="RS615" s="42"/>
      <c r="RT615" s="42"/>
      <c r="RU615" s="42"/>
      <c r="RV615" s="42"/>
      <c r="RW615" s="42"/>
      <c r="RX615" s="42"/>
      <c r="RY615" s="42"/>
      <c r="RZ615" s="42"/>
      <c r="SA615" s="42"/>
      <c r="SB615" s="42"/>
      <c r="SC615" s="42"/>
      <c r="SD615" s="42"/>
      <c r="SE615" s="42"/>
      <c r="SF615" s="42"/>
      <c r="SG615" s="42"/>
      <c r="SH615" s="42"/>
      <c r="SI615" s="42"/>
      <c r="SJ615" s="42"/>
      <c r="SK615" s="42"/>
      <c r="SL615" s="42"/>
      <c r="SM615" s="42"/>
      <c r="SN615" s="42"/>
      <c r="SO615" s="42"/>
      <c r="SP615" s="42"/>
      <c r="SQ615" s="42"/>
      <c r="SR615" s="42"/>
      <c r="SS615" s="42"/>
      <c r="ST615" s="42"/>
      <c r="SU615" s="42"/>
      <c r="SV615" s="42"/>
      <c r="SW615" s="42"/>
      <c r="SX615" s="42"/>
      <c r="SY615" s="42"/>
      <c r="SZ615" s="42"/>
      <c r="TA615" s="42"/>
      <c r="TB615" s="42"/>
      <c r="TC615" s="42"/>
      <c r="TD615" s="42"/>
      <c r="TE615" s="42"/>
      <c r="TF615" s="42"/>
      <c r="TG615" s="42"/>
      <c r="TH615" s="42"/>
      <c r="TI615" s="42"/>
      <c r="TJ615" s="42"/>
      <c r="TK615" s="42"/>
      <c r="TL615" s="42"/>
      <c r="TM615" s="42"/>
      <c r="TN615" s="42"/>
      <c r="TO615" s="42"/>
      <c r="TP615" s="42"/>
      <c r="TQ615" s="42"/>
      <c r="TR615" s="42"/>
      <c r="TS615" s="42"/>
      <c r="TT615" s="42"/>
      <c r="TU615" s="42"/>
      <c r="TV615" s="42"/>
      <c r="TW615" s="42"/>
      <c r="TX615" s="42"/>
      <c r="TY615" s="42"/>
      <c r="TZ615" s="42"/>
      <c r="UA615" s="42"/>
      <c r="UB615" s="42"/>
      <c r="UC615" s="42"/>
      <c r="UD615" s="42"/>
      <c r="UE615" s="42"/>
      <c r="UF615" s="42"/>
      <c r="UG615" s="42"/>
      <c r="UH615" s="42"/>
      <c r="UI615" s="42"/>
      <c r="UJ615" s="42"/>
      <c r="UK615" s="42"/>
      <c r="UL615" s="42"/>
      <c r="UM615" s="42"/>
      <c r="UN615" s="42"/>
      <c r="UO615" s="42"/>
      <c r="UP615" s="42"/>
      <c r="UQ615" s="42"/>
      <c r="UR615" s="42"/>
      <c r="US615" s="42"/>
      <c r="UT615" s="42"/>
      <c r="UU615" s="42"/>
      <c r="UV615" s="42"/>
      <c r="UW615" s="42"/>
      <c r="UX615" s="42"/>
      <c r="UY615" s="42"/>
      <c r="UZ615" s="42"/>
      <c r="VA615" s="42"/>
      <c r="VB615" s="42"/>
      <c r="VC615" s="42"/>
      <c r="VD615" s="42"/>
      <c r="VE615" s="42"/>
      <c r="VF615" s="42"/>
      <c r="VG615" s="42"/>
      <c r="VH615" s="42"/>
      <c r="VI615" s="42"/>
      <c r="VJ615" s="42"/>
      <c r="VK615" s="42"/>
      <c r="VL615" s="42"/>
      <c r="VM615" s="42"/>
      <c r="VN615" s="42"/>
      <c r="VO615" s="42"/>
      <c r="VP615" s="42"/>
      <c r="VQ615" s="42"/>
      <c r="VR615" s="42"/>
      <c r="VS615" s="42"/>
      <c r="VT615" s="42"/>
      <c r="VU615" s="42"/>
      <c r="VV615" s="42"/>
      <c r="VW615" s="42"/>
      <c r="VX615" s="42"/>
      <c r="VY615" s="42"/>
      <c r="VZ615" s="42"/>
      <c r="WA615" s="42"/>
      <c r="WB615" s="42"/>
      <c r="WC615" s="42"/>
      <c r="WD615" s="42"/>
      <c r="WE615" s="42"/>
      <c r="WF615" s="42"/>
      <c r="WG615" s="42"/>
      <c r="WH615" s="42"/>
      <c r="WI615" s="42"/>
      <c r="WJ615" s="42"/>
      <c r="WK615" s="42"/>
      <c r="WL615" s="42"/>
      <c r="WM615" s="42"/>
      <c r="WN615" s="42"/>
      <c r="WO615" s="42"/>
      <c r="WP615" s="42"/>
      <c r="WQ615" s="42"/>
      <c r="WR615" s="42"/>
      <c r="WS615" s="42"/>
      <c r="WT615" s="42"/>
      <c r="WU615" s="42"/>
      <c r="WV615" s="42"/>
      <c r="WW615" s="42"/>
      <c r="WX615" s="42"/>
      <c r="WY615" s="42"/>
      <c r="WZ615" s="42"/>
      <c r="XA615" s="42"/>
      <c r="XB615" s="42"/>
      <c r="XC615" s="42"/>
      <c r="XD615" s="42"/>
      <c r="XE615" s="42"/>
      <c r="XF615" s="42"/>
      <c r="XG615" s="42"/>
      <c r="XH615" s="42"/>
      <c r="XI615" s="42"/>
      <c r="XJ615" s="42"/>
      <c r="XK615" s="42"/>
      <c r="XL615" s="42"/>
      <c r="XM615" s="42"/>
      <c r="XN615" s="42"/>
      <c r="XO615" s="42"/>
      <c r="XP615" s="42"/>
      <c r="XQ615" s="42"/>
      <c r="XR615" s="42"/>
      <c r="XS615" s="42"/>
      <c r="XT615" s="42"/>
      <c r="XU615" s="42"/>
      <c r="XV615" s="42"/>
      <c r="XW615" s="42"/>
      <c r="XX615" s="42"/>
      <c r="XY615" s="42"/>
      <c r="XZ615" s="42"/>
      <c r="YA615" s="42"/>
      <c r="YB615" s="42"/>
      <c r="YC615" s="42"/>
      <c r="YD615" s="42"/>
      <c r="YE615" s="42"/>
      <c r="YF615" s="42"/>
      <c r="YG615" s="42"/>
      <c r="YH615" s="42"/>
      <c r="YI615" s="42"/>
      <c r="YJ615" s="42"/>
      <c r="YK615" s="42"/>
      <c r="YL615" s="42"/>
      <c r="YM615" s="42"/>
      <c r="YN615" s="42"/>
      <c r="YO615" s="42"/>
      <c r="YP615" s="42"/>
      <c r="YQ615" s="42"/>
      <c r="YR615" s="42"/>
      <c r="YS615" s="42"/>
      <c r="YT615" s="42"/>
      <c r="YU615" s="42"/>
      <c r="YV615" s="42"/>
      <c r="YW615" s="42"/>
      <c r="YX615" s="42"/>
      <c r="YY615" s="42"/>
      <c r="YZ615" s="42"/>
      <c r="ZA615" s="42"/>
      <c r="ZB615" s="42"/>
      <c r="ZC615" s="42"/>
      <c r="ZD615" s="42"/>
      <c r="ZE615" s="42"/>
      <c r="ZF615" s="42"/>
      <c r="ZG615" s="42"/>
      <c r="ZH615" s="42"/>
      <c r="ZI615" s="42"/>
      <c r="ZJ615" s="42"/>
      <c r="ZK615" s="42"/>
      <c r="ZL615" s="42"/>
      <c r="ZM615" s="42"/>
      <c r="ZN615" s="42"/>
      <c r="ZO615" s="42"/>
      <c r="ZP615" s="42"/>
      <c r="ZQ615" s="42"/>
      <c r="ZR615" s="42"/>
      <c r="ZS615" s="42"/>
      <c r="ZT615" s="42"/>
      <c r="ZU615" s="42"/>
      <c r="ZV615" s="42"/>
      <c r="ZW615" s="42"/>
      <c r="ZX615" s="42"/>
      <c r="ZY615" s="42"/>
      <c r="ZZ615" s="42"/>
      <c r="AAA615" s="42"/>
      <c r="AAB615" s="42"/>
      <c r="AAC615" s="42"/>
      <c r="AAD615" s="42"/>
      <c r="AAE615" s="42"/>
      <c r="AAF615" s="42"/>
      <c r="AAG615" s="42"/>
      <c r="AAH615" s="42"/>
      <c r="AAI615" s="42"/>
      <c r="AAJ615" s="42"/>
      <c r="AAK615" s="42"/>
      <c r="AAL615" s="42"/>
      <c r="AAM615" s="42"/>
      <c r="AAN615" s="42"/>
      <c r="AAO615" s="42"/>
      <c r="AAP615" s="42"/>
      <c r="AAQ615" s="42"/>
      <c r="AAR615" s="42"/>
      <c r="AAS615" s="42"/>
      <c r="AAT615" s="42"/>
      <c r="AAU615" s="42"/>
      <c r="AAV615" s="42"/>
      <c r="AAW615" s="42"/>
      <c r="AAX615" s="42"/>
      <c r="AAY615" s="42"/>
      <c r="AAZ615" s="42"/>
      <c r="ABA615" s="42"/>
      <c r="ABB615" s="42"/>
      <c r="ABC615" s="42"/>
      <c r="ABD615" s="42"/>
      <c r="ABE615" s="42"/>
      <c r="ABF615" s="42"/>
      <c r="ABG615" s="42"/>
      <c r="ABH615" s="42"/>
      <c r="ABI615" s="42"/>
      <c r="ABJ615" s="42"/>
      <c r="ABK615" s="42"/>
      <c r="ABL615" s="42"/>
      <c r="ABM615" s="42"/>
      <c r="ABN615" s="42"/>
      <c r="ABO615" s="42"/>
      <c r="ABP615" s="42"/>
      <c r="ABQ615" s="42"/>
      <c r="ABR615" s="42"/>
      <c r="ABS615" s="42"/>
      <c r="ABT615" s="42"/>
      <c r="ABU615" s="42"/>
      <c r="ABV615" s="42"/>
      <c r="ABW615" s="42"/>
      <c r="ABX615" s="42"/>
      <c r="ABY615" s="42"/>
      <c r="ABZ615" s="42"/>
      <c r="ACA615" s="42"/>
      <c r="ACB615" s="42"/>
      <c r="ACC615" s="42"/>
      <c r="ACD615" s="42"/>
      <c r="ACE615" s="42"/>
      <c r="ACF615" s="42"/>
      <c r="ACG615" s="42"/>
      <c r="ACH615" s="42"/>
      <c r="ACI615" s="42"/>
      <c r="ACJ615" s="42"/>
      <c r="ACK615" s="42"/>
      <c r="ACL615" s="42"/>
      <c r="ACM615" s="42"/>
      <c r="ACN615" s="42"/>
      <c r="ACO615" s="42"/>
      <c r="ACP615" s="42"/>
      <c r="ACQ615" s="42"/>
      <c r="ACR615" s="42"/>
      <c r="ACS615" s="42"/>
      <c r="ACT615" s="42"/>
      <c r="ACU615" s="42"/>
      <c r="ACV615" s="42"/>
      <c r="ACW615" s="42"/>
      <c r="ACX615" s="42"/>
      <c r="ACY615" s="42"/>
      <c r="ACZ615" s="42"/>
      <c r="ADA615" s="42"/>
      <c r="ADB615" s="42"/>
      <c r="ADC615" s="42"/>
      <c r="ADD615" s="42"/>
      <c r="ADE615" s="42"/>
      <c r="ADF615" s="42"/>
      <c r="ADG615" s="42"/>
      <c r="ADH615" s="42"/>
      <c r="ADI615" s="42"/>
      <c r="ADJ615" s="42"/>
      <c r="ADK615" s="42"/>
      <c r="ADL615" s="42"/>
      <c r="ADM615" s="42"/>
      <c r="ADN615" s="42"/>
      <c r="ADO615" s="42"/>
      <c r="ADP615" s="42"/>
      <c r="ADQ615" s="42"/>
      <c r="ADR615" s="42"/>
      <c r="ADS615" s="42"/>
      <c r="ADT615" s="42"/>
      <c r="ADU615" s="42"/>
      <c r="ADV615" s="42"/>
      <c r="ADW615" s="42"/>
      <c r="ADX615" s="42"/>
      <c r="ADY615" s="42"/>
      <c r="ADZ615" s="42"/>
      <c r="AEA615" s="42"/>
      <c r="AEB615" s="42"/>
      <c r="AEC615" s="42"/>
      <c r="AED615" s="42"/>
      <c r="AEE615" s="42"/>
      <c r="AEF615" s="42"/>
      <c r="AEG615" s="42"/>
      <c r="AEH615" s="42"/>
      <c r="AEI615" s="42"/>
      <c r="AEJ615" s="42"/>
      <c r="AEK615" s="42"/>
      <c r="AEL615" s="42"/>
      <c r="AEM615" s="42"/>
      <c r="AEN615" s="42"/>
      <c r="AEO615" s="42"/>
      <c r="AEP615" s="42"/>
      <c r="AEQ615" s="42"/>
      <c r="AER615" s="42"/>
      <c r="AES615" s="42"/>
      <c r="AET615" s="42"/>
      <c r="AEU615" s="42"/>
      <c r="AEV615" s="42"/>
      <c r="AEW615" s="42"/>
      <c r="AEX615" s="42"/>
      <c r="AEY615" s="42"/>
      <c r="AEZ615" s="42"/>
      <c r="AFA615" s="42"/>
      <c r="AFB615" s="42"/>
      <c r="AFC615" s="42"/>
      <c r="AFD615" s="42"/>
      <c r="AFE615" s="42"/>
      <c r="AFF615" s="42"/>
      <c r="AFG615" s="42"/>
      <c r="AFH615" s="42"/>
      <c r="AFI615" s="42"/>
      <c r="AFJ615" s="42"/>
      <c r="AFK615" s="42"/>
      <c r="AFL615" s="42"/>
      <c r="AFM615" s="42"/>
      <c r="AFN615" s="42"/>
      <c r="AFO615" s="42"/>
      <c r="AFP615" s="42"/>
      <c r="AFQ615" s="42"/>
      <c r="AFR615" s="42"/>
      <c r="AFS615" s="42"/>
      <c r="AFT615" s="42"/>
      <c r="AFU615" s="42"/>
      <c r="AFV615" s="42"/>
      <c r="AFW615" s="42"/>
      <c r="AFX615" s="42"/>
      <c r="AFY615" s="42"/>
      <c r="AFZ615" s="42"/>
      <c r="AGA615" s="42"/>
      <c r="AGB615" s="42"/>
      <c r="AGC615" s="42"/>
      <c r="AGD615" s="42"/>
      <c r="AGE615" s="42"/>
      <c r="AGF615" s="42"/>
      <c r="AGG615" s="42"/>
      <c r="AGH615" s="42"/>
      <c r="AGI615" s="42"/>
      <c r="AGJ615" s="42"/>
      <c r="AGK615" s="42"/>
      <c r="AGL615" s="42"/>
      <c r="AGM615" s="42"/>
      <c r="AGN615" s="42"/>
      <c r="AGO615" s="42"/>
      <c r="AGP615" s="42"/>
      <c r="AGQ615" s="42"/>
      <c r="AGR615" s="42"/>
      <c r="AGS615" s="42"/>
      <c r="AGT615" s="42"/>
      <c r="AGU615" s="42"/>
      <c r="AGV615" s="42"/>
      <c r="AGW615" s="42"/>
      <c r="AGX615" s="42"/>
      <c r="AGY615" s="42"/>
      <c r="AGZ615" s="42"/>
      <c r="AHA615" s="42"/>
      <c r="AHB615" s="42"/>
      <c r="AHC615" s="42"/>
      <c r="AHD615" s="42"/>
      <c r="AHE615" s="42"/>
      <c r="AHF615" s="42"/>
      <c r="AHG615" s="42"/>
      <c r="AHH615" s="42"/>
      <c r="AHI615" s="42"/>
      <c r="AHJ615" s="42"/>
      <c r="AHK615" s="42"/>
      <c r="AHL615" s="42"/>
      <c r="AHM615" s="42"/>
      <c r="AHN615" s="42"/>
      <c r="AHO615" s="42"/>
      <c r="AHP615" s="42"/>
      <c r="AHQ615" s="42"/>
      <c r="AHR615" s="42"/>
      <c r="AHS615" s="42"/>
      <c r="AHT615" s="42"/>
      <c r="AHU615" s="42"/>
      <c r="AHV615" s="42"/>
      <c r="AHW615" s="42"/>
      <c r="AHX615" s="42"/>
      <c r="AHY615" s="42"/>
      <c r="AHZ615" s="42"/>
      <c r="AIA615" s="42"/>
      <c r="AIB615" s="42"/>
      <c r="AIC615" s="42"/>
      <c r="AID615" s="42"/>
      <c r="AIE615" s="42"/>
      <c r="AIF615" s="42"/>
      <c r="AIG615" s="42"/>
      <c r="AIH615" s="42"/>
      <c r="AII615" s="42"/>
      <c r="AIJ615" s="42"/>
      <c r="AIK615" s="42"/>
      <c r="AIL615" s="42"/>
      <c r="AIM615" s="42"/>
      <c r="AIN615" s="42"/>
      <c r="AIO615" s="42"/>
      <c r="AIP615" s="42"/>
      <c r="AIQ615" s="42"/>
      <c r="AIR615" s="42"/>
      <c r="AIS615" s="42"/>
      <c r="AIT615" s="42"/>
      <c r="AIU615" s="42"/>
      <c r="AIV615" s="42"/>
      <c r="AIW615" s="42"/>
      <c r="AIX615" s="42"/>
      <c r="AIY615" s="42"/>
      <c r="AIZ615" s="42"/>
      <c r="AJA615" s="42"/>
      <c r="AJB615" s="42"/>
      <c r="AJC615" s="42"/>
      <c r="AJD615" s="42"/>
      <c r="AJE615" s="42"/>
      <c r="AJF615" s="42"/>
      <c r="AJG615" s="42"/>
      <c r="AJH615" s="42"/>
      <c r="AJI615" s="42"/>
      <c r="AJJ615" s="42"/>
      <c r="AJK615" s="42"/>
      <c r="AJL615" s="42"/>
      <c r="AJM615" s="42"/>
      <c r="AJN615" s="42"/>
      <c r="AJO615" s="42"/>
      <c r="AJP615" s="42"/>
      <c r="AJQ615" s="42"/>
      <c r="AJR615" s="42"/>
      <c r="AJS615" s="42"/>
      <c r="AJT615" s="42"/>
      <c r="AJU615" s="42"/>
      <c r="AJV615" s="42"/>
      <c r="AJW615" s="42"/>
      <c r="AJX615" s="42"/>
      <c r="AJY615" s="42"/>
      <c r="AJZ615" s="42"/>
      <c r="AKA615" s="42"/>
      <c r="AKB615" s="42"/>
      <c r="AKC615" s="42"/>
      <c r="AKD615" s="42"/>
      <c r="AKE615" s="42"/>
      <c r="AKF615" s="42"/>
      <c r="AKG615" s="42"/>
      <c r="AKH615" s="42"/>
      <c r="AKI615" s="42"/>
      <c r="AKJ615" s="42"/>
      <c r="AKK615" s="42"/>
      <c r="AKL615" s="42"/>
      <c r="AKM615" s="42"/>
      <c r="AKN615" s="42"/>
      <c r="AKO615" s="42"/>
      <c r="AKP615" s="42"/>
      <c r="AKQ615" s="42"/>
      <c r="AKR615" s="42"/>
      <c r="AKS615" s="42"/>
      <c r="AKT615" s="42"/>
      <c r="AKU615" s="42"/>
      <c r="AKV615" s="42"/>
      <c r="AKW615" s="42"/>
      <c r="AKX615" s="42"/>
      <c r="AKY615" s="42"/>
      <c r="AKZ615" s="42"/>
      <c r="ALA615" s="42"/>
      <c r="ALB615" s="42"/>
      <c r="ALC615" s="42"/>
      <c r="ALD615" s="42"/>
      <c r="ALE615" s="42"/>
      <c r="ALF615" s="42"/>
      <c r="ALG615" s="42"/>
      <c r="ALH615" s="42"/>
      <c r="ALI615" s="42"/>
      <c r="ALJ615" s="42"/>
      <c r="ALK615" s="42"/>
      <c r="ALL615" s="42"/>
      <c r="ALM615" s="42"/>
      <c r="ALN615" s="42"/>
      <c r="ALO615" s="42"/>
      <c r="ALP615" s="42"/>
      <c r="ALQ615" s="42"/>
      <c r="ALR615" s="42"/>
      <c r="ALS615" s="42"/>
      <c r="ALT615" s="42"/>
      <c r="ALU615" s="42"/>
      <c r="ALV615" s="42"/>
      <c r="ALW615" s="42"/>
      <c r="ALX615" s="42"/>
      <c r="ALY615" s="42"/>
      <c r="ALZ615" s="42"/>
      <c r="AMA615" s="42"/>
      <c r="AMB615" s="42"/>
      <c r="AMC615" s="42"/>
      <c r="AMD615" s="42"/>
      <c r="AME615" s="42"/>
      <c r="AMF615" s="42"/>
      <c r="AMG615" s="42"/>
      <c r="AMH615" s="42"/>
      <c r="AMI615" s="42"/>
      <c r="AMJ615" s="42"/>
      <c r="AMK615" s="42"/>
      <c r="AML615" s="42"/>
      <c r="AMM615" s="42"/>
      <c r="AMN615" s="42"/>
      <c r="AMO615" s="42"/>
      <c r="AMP615" s="42"/>
      <c r="AMQ615" s="42"/>
      <c r="AMR615" s="42"/>
      <c r="AMS615" s="42"/>
      <c r="AMT615" s="42"/>
      <c r="AMU615" s="42"/>
      <c r="AMV615" s="42"/>
      <c r="AMW615" s="42"/>
      <c r="AMX615" s="42"/>
      <c r="AMY615" s="42"/>
      <c r="AMZ615" s="42"/>
      <c r="ANA615" s="42"/>
      <c r="ANB615" s="42"/>
      <c r="ANC615" s="42"/>
      <c r="AND615" s="42"/>
      <c r="ANE615" s="42"/>
      <c r="ANF615" s="42"/>
      <c r="ANG615" s="42"/>
      <c r="ANH615" s="42"/>
      <c r="ANI615" s="42"/>
      <c r="ANJ615" s="42"/>
      <c r="ANK615" s="42"/>
      <c r="ANL615" s="42"/>
      <c r="ANM615" s="42"/>
      <c r="ANN615" s="42"/>
      <c r="ANO615" s="42"/>
      <c r="ANP615" s="42"/>
      <c r="ANQ615" s="42"/>
      <c r="ANR615" s="42"/>
      <c r="ANS615" s="42"/>
      <c r="ANT615" s="42"/>
      <c r="ANU615" s="42"/>
      <c r="ANV615" s="42"/>
      <c r="ANW615" s="42"/>
      <c r="ANX615" s="42"/>
      <c r="ANY615" s="42"/>
      <c r="ANZ615" s="42"/>
      <c r="AOA615" s="42"/>
      <c r="AOB615" s="42"/>
      <c r="AOC615" s="42"/>
      <c r="AOD615" s="42"/>
      <c r="AOE615" s="42"/>
      <c r="AOF615" s="42"/>
      <c r="AOG615" s="42"/>
      <c r="AOH615" s="42"/>
      <c r="AOI615" s="42"/>
      <c r="AOJ615" s="42"/>
      <c r="AOK615" s="42"/>
      <c r="AOL615" s="42"/>
      <c r="AOM615" s="42"/>
      <c r="AON615" s="42"/>
      <c r="AOO615" s="42"/>
      <c r="AOP615" s="42"/>
      <c r="AOQ615" s="42"/>
      <c r="AOR615" s="42"/>
      <c r="AOS615" s="42"/>
      <c r="AOT615" s="42"/>
      <c r="AOU615" s="42"/>
      <c r="AOV615" s="42"/>
      <c r="AOW615" s="42"/>
      <c r="AOX615" s="42"/>
      <c r="AOY615" s="42"/>
      <c r="AOZ615" s="42"/>
      <c r="APA615" s="42"/>
      <c r="APB615" s="42"/>
      <c r="APC615" s="42"/>
      <c r="APD615" s="42"/>
      <c r="APE615" s="42"/>
      <c r="APF615" s="42"/>
      <c r="APG615" s="42"/>
      <c r="APH615" s="42"/>
      <c r="API615" s="42"/>
      <c r="APJ615" s="42"/>
      <c r="APK615" s="42"/>
      <c r="APL615" s="42"/>
      <c r="APM615" s="42"/>
      <c r="APN615" s="42"/>
      <c r="APO615" s="42"/>
      <c r="APP615" s="42"/>
      <c r="APQ615" s="42"/>
      <c r="APR615" s="42"/>
      <c r="APS615" s="42"/>
      <c r="APT615" s="42"/>
      <c r="APU615" s="42"/>
      <c r="APV615" s="42"/>
      <c r="APW615" s="42"/>
      <c r="APX615" s="42"/>
      <c r="APY615" s="42"/>
      <c r="APZ615" s="42"/>
      <c r="AQA615" s="42"/>
      <c r="AQB615" s="42"/>
      <c r="AQC615" s="42"/>
      <c r="AQD615" s="42"/>
      <c r="AQE615" s="42"/>
      <c r="AQF615" s="42"/>
      <c r="AQG615" s="42"/>
      <c r="AQH615" s="42"/>
      <c r="AQI615" s="42"/>
      <c r="AQJ615" s="42"/>
      <c r="AQK615" s="42"/>
      <c r="AQL615" s="42"/>
      <c r="AQM615" s="42"/>
      <c r="AQN615" s="42"/>
      <c r="AQO615" s="42"/>
      <c r="AQP615" s="42"/>
      <c r="AQQ615" s="42"/>
      <c r="AQR615" s="42"/>
      <c r="AQS615" s="42"/>
      <c r="AQT615" s="42"/>
      <c r="AQU615" s="42"/>
      <c r="AQV615" s="42"/>
      <c r="AQW615" s="42"/>
      <c r="AQX615" s="42"/>
      <c r="AQY615" s="42"/>
      <c r="AQZ615" s="42"/>
      <c r="ARA615" s="42"/>
      <c r="ARB615" s="42"/>
      <c r="ARC615" s="42"/>
      <c r="ARD615" s="42"/>
      <c r="ARE615" s="42"/>
      <c r="ARF615" s="42"/>
      <c r="ARG615" s="42"/>
      <c r="ARH615" s="42"/>
      <c r="ARI615" s="42"/>
      <c r="ARJ615" s="42"/>
      <c r="ARK615" s="42"/>
      <c r="ARL615" s="42"/>
      <c r="ARM615" s="42"/>
      <c r="ARN615" s="42"/>
      <c r="ARO615" s="42"/>
      <c r="ARP615" s="42"/>
      <c r="ARQ615" s="42"/>
      <c r="ARR615" s="42"/>
      <c r="ARS615" s="42"/>
      <c r="ART615" s="42"/>
      <c r="ARU615" s="42"/>
      <c r="ARV615" s="42"/>
      <c r="ARW615" s="42"/>
      <c r="ARX615" s="42"/>
      <c r="ARY615" s="42"/>
      <c r="ARZ615" s="42"/>
      <c r="ASA615" s="42"/>
      <c r="ASB615" s="42"/>
      <c r="ASC615" s="42"/>
      <c r="ASD615" s="42"/>
      <c r="ASE615" s="42"/>
      <c r="ASF615" s="42"/>
      <c r="ASG615" s="42"/>
      <c r="ASH615" s="42"/>
      <c r="ASI615" s="42"/>
      <c r="ASJ615" s="42"/>
      <c r="ASK615" s="42"/>
      <c r="ASL615" s="42"/>
      <c r="ASM615" s="42"/>
      <c r="ASN615" s="42"/>
      <c r="ASO615" s="42"/>
      <c r="ASP615" s="42"/>
      <c r="ASQ615" s="42"/>
      <c r="ASR615" s="42"/>
      <c r="ASS615" s="42"/>
      <c r="AST615" s="42"/>
      <c r="ASU615" s="42"/>
      <c r="ASV615" s="42"/>
      <c r="ASW615" s="42"/>
      <c r="ASX615" s="42"/>
      <c r="ASY615" s="42"/>
      <c r="ASZ615" s="42"/>
      <c r="ATA615" s="42"/>
      <c r="ATB615" s="42"/>
      <c r="ATC615" s="42"/>
      <c r="ATD615" s="42"/>
      <c r="ATE615" s="42"/>
      <c r="ATF615" s="42"/>
      <c r="ATG615" s="42"/>
      <c r="ATH615" s="42"/>
      <c r="ATI615" s="42"/>
      <c r="ATJ615" s="42"/>
      <c r="ATK615" s="42"/>
      <c r="ATL615" s="42"/>
      <c r="ATM615" s="42"/>
      <c r="ATN615" s="42"/>
      <c r="ATO615" s="42"/>
      <c r="ATP615" s="42"/>
      <c r="ATQ615" s="42"/>
      <c r="ATR615" s="42"/>
      <c r="ATS615" s="42"/>
      <c r="ATT615" s="42"/>
      <c r="ATU615" s="42"/>
      <c r="ATV615" s="42"/>
      <c r="ATW615" s="42"/>
      <c r="ATX615" s="42"/>
      <c r="ATY615" s="42"/>
      <c r="ATZ615" s="42"/>
      <c r="AUA615" s="42"/>
      <c r="AUB615" s="42"/>
      <c r="AUC615" s="42"/>
      <c r="AUD615" s="42"/>
      <c r="AUE615" s="42"/>
      <c r="AUF615" s="42"/>
      <c r="AUG615" s="42"/>
      <c r="AUH615" s="42"/>
      <c r="AUI615" s="42"/>
      <c r="AUJ615" s="42"/>
      <c r="AUK615" s="42"/>
      <c r="AUL615" s="42"/>
      <c r="AUM615" s="42"/>
      <c r="AUN615" s="42"/>
      <c r="AUO615" s="42"/>
      <c r="AUP615" s="42"/>
      <c r="AUQ615" s="42"/>
      <c r="AUR615" s="42"/>
      <c r="AUS615" s="42"/>
      <c r="AUT615" s="42"/>
      <c r="AUU615" s="42"/>
      <c r="AUV615" s="42"/>
      <c r="AUW615" s="42"/>
      <c r="AUX615" s="42"/>
      <c r="AUY615" s="42"/>
      <c r="AUZ615" s="42"/>
      <c r="AVA615" s="42"/>
      <c r="AVB615" s="42"/>
      <c r="AVC615" s="42"/>
      <c r="AVD615" s="42"/>
      <c r="AVE615" s="42"/>
      <c r="AVF615" s="42"/>
      <c r="AVG615" s="42"/>
      <c r="AVH615" s="42"/>
      <c r="AVI615" s="42"/>
      <c r="AVJ615" s="42"/>
      <c r="AVK615" s="42"/>
      <c r="AVL615" s="42"/>
      <c r="AVM615" s="42"/>
      <c r="AVN615" s="42"/>
      <c r="AVO615" s="42"/>
      <c r="AVP615" s="42"/>
      <c r="AVQ615" s="42"/>
      <c r="AVR615" s="42"/>
      <c r="AVS615" s="42"/>
      <c r="AVT615" s="42"/>
      <c r="AVU615" s="42"/>
      <c r="AVV615" s="42"/>
      <c r="AVW615" s="42"/>
      <c r="AVX615" s="42"/>
      <c r="AVY615" s="42"/>
      <c r="AVZ615" s="42"/>
      <c r="AWA615" s="42"/>
      <c r="AWB615" s="42"/>
      <c r="AWC615" s="42"/>
      <c r="AWD615" s="42"/>
      <c r="AWE615" s="42"/>
      <c r="AWF615" s="42"/>
      <c r="AWG615" s="42"/>
      <c r="AWH615" s="42"/>
      <c r="AWI615" s="42"/>
      <c r="AWJ615" s="42"/>
      <c r="AWK615" s="42"/>
      <c r="AWL615" s="42"/>
      <c r="AWM615" s="42"/>
      <c r="AWN615" s="42"/>
      <c r="AWO615" s="42"/>
      <c r="AWP615" s="42"/>
      <c r="AWQ615" s="42"/>
      <c r="AWR615" s="42"/>
      <c r="AWS615" s="42"/>
      <c r="AWT615" s="42"/>
      <c r="AWU615" s="42"/>
      <c r="AWV615" s="42"/>
      <c r="AWW615" s="42"/>
      <c r="AWX615" s="42"/>
      <c r="AWY615" s="42"/>
      <c r="AWZ615" s="42"/>
      <c r="AXA615" s="42"/>
      <c r="AXB615" s="42"/>
      <c r="AXC615" s="42"/>
      <c r="AXD615" s="42"/>
      <c r="AXE615" s="42"/>
      <c r="AXF615" s="42"/>
      <c r="AXG615" s="42"/>
      <c r="AXH615" s="42"/>
      <c r="AXI615" s="42"/>
      <c r="AXJ615" s="42"/>
      <c r="AXK615" s="42"/>
      <c r="AXL615" s="42"/>
      <c r="AXM615" s="42"/>
      <c r="AXN615" s="42"/>
      <c r="AXO615" s="42"/>
      <c r="AXP615" s="42"/>
      <c r="AXQ615" s="42"/>
      <c r="AXR615" s="42"/>
      <c r="AXS615" s="42"/>
      <c r="AXT615" s="42"/>
      <c r="AXU615" s="42"/>
      <c r="AXV615" s="42"/>
      <c r="AXW615" s="42"/>
      <c r="AXX615" s="42"/>
      <c r="AXY615" s="42"/>
      <c r="AXZ615" s="42"/>
      <c r="AYA615" s="42"/>
      <c r="AYB615" s="42"/>
      <c r="AYC615" s="42"/>
      <c r="AYD615" s="42"/>
      <c r="AYE615" s="42"/>
      <c r="AYF615" s="42"/>
      <c r="AYG615" s="42"/>
      <c r="AYH615" s="42"/>
      <c r="AYI615" s="42"/>
      <c r="AYJ615" s="42"/>
      <c r="AYK615" s="42"/>
      <c r="AYL615" s="42"/>
      <c r="AYM615" s="42"/>
      <c r="AYN615" s="42"/>
      <c r="AYO615" s="42"/>
      <c r="AYP615" s="42"/>
      <c r="AYQ615" s="42"/>
      <c r="AYR615" s="42"/>
      <c r="AYS615" s="42"/>
      <c r="AYT615" s="42"/>
      <c r="AYU615" s="42"/>
      <c r="AYV615" s="42"/>
      <c r="AYW615" s="42"/>
      <c r="AYX615" s="42"/>
      <c r="AYY615" s="42"/>
      <c r="AYZ615" s="42"/>
      <c r="AZA615" s="42"/>
      <c r="AZB615" s="42"/>
      <c r="AZC615" s="42"/>
      <c r="AZD615" s="42"/>
      <c r="AZE615" s="42"/>
      <c r="AZF615" s="42"/>
      <c r="AZG615" s="42"/>
      <c r="AZH615" s="42"/>
      <c r="AZI615" s="42"/>
      <c r="AZJ615" s="42"/>
      <c r="AZK615" s="42"/>
      <c r="AZL615" s="42"/>
      <c r="AZM615" s="42"/>
      <c r="AZN615" s="42"/>
      <c r="AZO615" s="42"/>
      <c r="AZP615" s="42"/>
      <c r="AZQ615" s="42"/>
      <c r="AZR615" s="42"/>
      <c r="AZS615" s="42"/>
      <c r="AZT615" s="42"/>
      <c r="AZU615" s="42"/>
      <c r="AZV615" s="42"/>
      <c r="AZW615" s="42"/>
      <c r="AZX615" s="42"/>
      <c r="AZY615" s="42"/>
      <c r="AZZ615" s="42"/>
      <c r="BAA615" s="42"/>
      <c r="BAB615" s="42"/>
      <c r="BAC615" s="42"/>
      <c r="BAD615" s="42"/>
      <c r="BAE615" s="42"/>
      <c r="BAF615" s="42"/>
      <c r="BAG615" s="42"/>
      <c r="BAH615" s="42"/>
      <c r="BAI615" s="42"/>
      <c r="BAJ615" s="42"/>
      <c r="BAK615" s="42"/>
      <c r="BAL615" s="42"/>
    </row>
    <row r="616" spans="1:1390" s="223" customFormat="1" x14ac:dyDescent="0.2">
      <c r="A616" s="139">
        <f t="shared" si="60"/>
        <v>571</v>
      </c>
      <c r="B616" s="42" t="s">
        <v>597</v>
      </c>
      <c r="C616" s="139">
        <v>932</v>
      </c>
      <c r="D616" s="139" t="s">
        <v>159</v>
      </c>
      <c r="E616" s="121">
        <v>0</v>
      </c>
      <c r="F616" s="121">
        <v>0</v>
      </c>
      <c r="G616" s="121">
        <v>0</v>
      </c>
      <c r="H616" s="121">
        <v>0</v>
      </c>
      <c r="I616" s="121">
        <v>770.06</v>
      </c>
      <c r="J616" s="121">
        <v>0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1">
        <v>0</v>
      </c>
      <c r="Q616" s="45">
        <f t="shared" si="59"/>
        <v>770.06</v>
      </c>
      <c r="R616" s="45"/>
      <c r="T616" s="254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  <c r="GW616" s="42"/>
      <c r="GX616" s="42"/>
      <c r="GY616" s="42"/>
      <c r="GZ616" s="42"/>
      <c r="HA616" s="42"/>
      <c r="HB616" s="42"/>
      <c r="HC616" s="42"/>
      <c r="HD616" s="42"/>
      <c r="HE616" s="42"/>
      <c r="HF616" s="42"/>
      <c r="HG616" s="42"/>
      <c r="HH616" s="42"/>
      <c r="HI616" s="42"/>
      <c r="HJ616" s="42"/>
      <c r="HK616" s="42"/>
      <c r="HL616" s="42"/>
      <c r="HM616" s="42"/>
      <c r="HN616" s="42"/>
      <c r="HO616" s="42"/>
      <c r="HP616" s="42"/>
      <c r="HQ616" s="42"/>
      <c r="HR616" s="42"/>
      <c r="HS616" s="42"/>
      <c r="HT616" s="42"/>
      <c r="HU616" s="42"/>
      <c r="HV616" s="42"/>
      <c r="HW616" s="42"/>
      <c r="HX616" s="42"/>
      <c r="HY616" s="42"/>
      <c r="HZ616" s="42"/>
      <c r="IA616" s="42"/>
      <c r="IB616" s="42"/>
      <c r="IC616" s="42"/>
      <c r="ID616" s="42"/>
      <c r="IE616" s="42"/>
      <c r="IF616" s="42"/>
      <c r="IG616" s="42"/>
      <c r="IH616" s="42"/>
      <c r="II616" s="42"/>
      <c r="IJ616" s="42"/>
      <c r="IK616" s="42"/>
      <c r="IL616" s="42"/>
      <c r="IM616" s="42"/>
      <c r="IN616" s="42"/>
      <c r="IO616" s="42"/>
      <c r="IP616" s="42"/>
      <c r="IQ616" s="42"/>
      <c r="IR616" s="42"/>
      <c r="IS616" s="42"/>
      <c r="IT616" s="42"/>
      <c r="IU616" s="42"/>
      <c r="IV616" s="42"/>
      <c r="IW616" s="42"/>
      <c r="IX616" s="42"/>
      <c r="IY616" s="42"/>
      <c r="IZ616" s="42"/>
      <c r="JA616" s="42"/>
      <c r="JB616" s="42"/>
      <c r="JC616" s="42"/>
      <c r="JD616" s="42"/>
      <c r="JE616" s="42"/>
      <c r="JF616" s="42"/>
      <c r="JG616" s="42"/>
      <c r="JH616" s="42"/>
      <c r="JI616" s="42"/>
      <c r="JJ616" s="42"/>
      <c r="JK616" s="42"/>
      <c r="JL616" s="42"/>
      <c r="JM616" s="42"/>
      <c r="JN616" s="42"/>
      <c r="JO616" s="42"/>
      <c r="JP616" s="42"/>
      <c r="JQ616" s="42"/>
      <c r="JR616" s="42"/>
      <c r="JS616" s="42"/>
      <c r="JT616" s="42"/>
      <c r="JU616" s="42"/>
      <c r="JV616" s="42"/>
      <c r="JW616" s="42"/>
      <c r="JX616" s="42"/>
      <c r="JY616" s="42"/>
      <c r="JZ616" s="42"/>
      <c r="KA616" s="42"/>
      <c r="KB616" s="42"/>
      <c r="KC616" s="42"/>
      <c r="KD616" s="42"/>
      <c r="KE616" s="42"/>
      <c r="KF616" s="42"/>
      <c r="KG616" s="42"/>
      <c r="KH616" s="42"/>
      <c r="KI616" s="42"/>
      <c r="KJ616" s="42"/>
      <c r="KK616" s="42"/>
      <c r="KL616" s="42"/>
      <c r="KM616" s="42"/>
      <c r="KN616" s="42"/>
      <c r="KO616" s="42"/>
      <c r="KP616" s="42"/>
      <c r="KQ616" s="42"/>
      <c r="KR616" s="42"/>
      <c r="KS616" s="42"/>
      <c r="KT616" s="42"/>
      <c r="KU616" s="42"/>
      <c r="KV616" s="42"/>
      <c r="KW616" s="42"/>
      <c r="KX616" s="42"/>
      <c r="KY616" s="42"/>
      <c r="KZ616" s="42"/>
      <c r="LA616" s="42"/>
      <c r="LB616" s="42"/>
      <c r="LC616" s="42"/>
      <c r="LD616" s="42"/>
      <c r="LE616" s="42"/>
      <c r="LF616" s="42"/>
      <c r="LG616" s="42"/>
      <c r="LH616" s="42"/>
      <c r="LI616" s="42"/>
      <c r="LJ616" s="42"/>
      <c r="LK616" s="42"/>
      <c r="LL616" s="42"/>
      <c r="LM616" s="42"/>
      <c r="LN616" s="42"/>
      <c r="LO616" s="42"/>
      <c r="LP616" s="42"/>
      <c r="LQ616" s="42"/>
      <c r="LR616" s="42"/>
      <c r="LS616" s="42"/>
      <c r="LT616" s="42"/>
      <c r="LU616" s="42"/>
      <c r="LV616" s="42"/>
      <c r="LW616" s="42"/>
      <c r="LX616" s="42"/>
      <c r="LY616" s="42"/>
      <c r="LZ616" s="42"/>
      <c r="MA616" s="42"/>
      <c r="MB616" s="42"/>
      <c r="MC616" s="42"/>
      <c r="MD616" s="42"/>
      <c r="ME616" s="42"/>
      <c r="MF616" s="42"/>
      <c r="MG616" s="42"/>
      <c r="MH616" s="42"/>
      <c r="MI616" s="42"/>
      <c r="MJ616" s="42"/>
      <c r="MK616" s="42"/>
      <c r="ML616" s="42"/>
      <c r="MM616" s="42"/>
      <c r="MN616" s="42"/>
      <c r="MO616" s="42"/>
      <c r="MP616" s="42"/>
      <c r="MQ616" s="42"/>
      <c r="MR616" s="42"/>
      <c r="MS616" s="42"/>
      <c r="MT616" s="42"/>
      <c r="MU616" s="42"/>
      <c r="MV616" s="42"/>
      <c r="MW616" s="42"/>
      <c r="MX616" s="42"/>
      <c r="MY616" s="42"/>
      <c r="MZ616" s="42"/>
      <c r="NA616" s="42"/>
      <c r="NB616" s="42"/>
      <c r="NC616" s="42"/>
      <c r="ND616" s="42"/>
      <c r="NE616" s="42"/>
      <c r="NF616" s="42"/>
      <c r="NG616" s="42"/>
      <c r="NH616" s="42"/>
      <c r="NI616" s="42"/>
      <c r="NJ616" s="42"/>
      <c r="NK616" s="42"/>
      <c r="NL616" s="42"/>
      <c r="NM616" s="42"/>
      <c r="NN616" s="42"/>
      <c r="NO616" s="42"/>
      <c r="NP616" s="42"/>
      <c r="NQ616" s="42"/>
      <c r="NR616" s="42"/>
      <c r="NS616" s="42"/>
      <c r="NT616" s="42"/>
      <c r="NU616" s="42"/>
      <c r="NV616" s="42"/>
      <c r="NW616" s="42"/>
      <c r="NX616" s="42"/>
      <c r="NY616" s="42"/>
      <c r="NZ616" s="42"/>
      <c r="OA616" s="42"/>
      <c r="OB616" s="42"/>
      <c r="OC616" s="42"/>
      <c r="OD616" s="42"/>
      <c r="OE616" s="42"/>
      <c r="OF616" s="42"/>
      <c r="OG616" s="42"/>
      <c r="OH616" s="42"/>
      <c r="OI616" s="42"/>
      <c r="OJ616" s="42"/>
      <c r="OK616" s="42"/>
      <c r="OL616" s="42"/>
      <c r="OM616" s="42"/>
      <c r="ON616" s="42"/>
      <c r="OO616" s="42"/>
      <c r="OP616" s="42"/>
      <c r="OQ616" s="42"/>
      <c r="OR616" s="42"/>
      <c r="OS616" s="42"/>
      <c r="OT616" s="42"/>
      <c r="OU616" s="42"/>
      <c r="OV616" s="42"/>
      <c r="OW616" s="42"/>
      <c r="OX616" s="42"/>
      <c r="OY616" s="42"/>
      <c r="OZ616" s="42"/>
      <c r="PA616" s="42"/>
      <c r="PB616" s="42"/>
      <c r="PC616" s="42"/>
      <c r="PD616" s="42"/>
      <c r="PE616" s="42"/>
      <c r="PF616" s="42"/>
      <c r="PG616" s="42"/>
      <c r="PH616" s="42"/>
      <c r="PI616" s="42"/>
      <c r="PJ616" s="42"/>
      <c r="PK616" s="42"/>
      <c r="PL616" s="42"/>
      <c r="PM616" s="42"/>
      <c r="PN616" s="42"/>
      <c r="PO616" s="42"/>
      <c r="PP616" s="42"/>
      <c r="PQ616" s="42"/>
      <c r="PR616" s="42"/>
      <c r="PS616" s="42"/>
      <c r="PT616" s="42"/>
      <c r="PU616" s="42"/>
      <c r="PV616" s="42"/>
      <c r="PW616" s="42"/>
      <c r="PX616" s="42"/>
      <c r="PY616" s="42"/>
      <c r="PZ616" s="42"/>
      <c r="QA616" s="42"/>
      <c r="QB616" s="42"/>
      <c r="QC616" s="42"/>
      <c r="QD616" s="42"/>
      <c r="QE616" s="42"/>
      <c r="QF616" s="42"/>
      <c r="QG616" s="42"/>
      <c r="QH616" s="42"/>
      <c r="QI616" s="42"/>
      <c r="QJ616" s="42"/>
      <c r="QK616" s="42"/>
      <c r="QL616" s="42"/>
      <c r="QM616" s="42"/>
      <c r="QN616" s="42"/>
      <c r="QO616" s="42"/>
      <c r="QP616" s="42"/>
      <c r="QQ616" s="42"/>
      <c r="QR616" s="42"/>
      <c r="QS616" s="42"/>
      <c r="QT616" s="42"/>
      <c r="QU616" s="42"/>
      <c r="QV616" s="42"/>
      <c r="QW616" s="42"/>
      <c r="QX616" s="42"/>
      <c r="QY616" s="42"/>
      <c r="QZ616" s="42"/>
      <c r="RA616" s="42"/>
      <c r="RB616" s="42"/>
      <c r="RC616" s="42"/>
      <c r="RD616" s="42"/>
      <c r="RE616" s="42"/>
      <c r="RF616" s="42"/>
      <c r="RG616" s="42"/>
      <c r="RH616" s="42"/>
      <c r="RI616" s="42"/>
      <c r="RJ616" s="42"/>
      <c r="RK616" s="42"/>
      <c r="RL616" s="42"/>
      <c r="RM616" s="42"/>
      <c r="RN616" s="42"/>
      <c r="RO616" s="42"/>
      <c r="RP616" s="42"/>
      <c r="RQ616" s="42"/>
      <c r="RR616" s="42"/>
      <c r="RS616" s="42"/>
      <c r="RT616" s="42"/>
      <c r="RU616" s="42"/>
      <c r="RV616" s="42"/>
      <c r="RW616" s="42"/>
      <c r="RX616" s="42"/>
      <c r="RY616" s="42"/>
      <c r="RZ616" s="42"/>
      <c r="SA616" s="42"/>
      <c r="SB616" s="42"/>
      <c r="SC616" s="42"/>
      <c r="SD616" s="42"/>
      <c r="SE616" s="42"/>
      <c r="SF616" s="42"/>
      <c r="SG616" s="42"/>
      <c r="SH616" s="42"/>
      <c r="SI616" s="42"/>
      <c r="SJ616" s="42"/>
      <c r="SK616" s="42"/>
      <c r="SL616" s="42"/>
      <c r="SM616" s="42"/>
      <c r="SN616" s="42"/>
      <c r="SO616" s="42"/>
      <c r="SP616" s="42"/>
      <c r="SQ616" s="42"/>
      <c r="SR616" s="42"/>
      <c r="SS616" s="42"/>
      <c r="ST616" s="42"/>
      <c r="SU616" s="42"/>
      <c r="SV616" s="42"/>
      <c r="SW616" s="42"/>
      <c r="SX616" s="42"/>
      <c r="SY616" s="42"/>
      <c r="SZ616" s="42"/>
      <c r="TA616" s="42"/>
      <c r="TB616" s="42"/>
      <c r="TC616" s="42"/>
      <c r="TD616" s="42"/>
      <c r="TE616" s="42"/>
      <c r="TF616" s="42"/>
      <c r="TG616" s="42"/>
      <c r="TH616" s="42"/>
      <c r="TI616" s="42"/>
      <c r="TJ616" s="42"/>
      <c r="TK616" s="42"/>
      <c r="TL616" s="42"/>
      <c r="TM616" s="42"/>
      <c r="TN616" s="42"/>
      <c r="TO616" s="42"/>
      <c r="TP616" s="42"/>
      <c r="TQ616" s="42"/>
      <c r="TR616" s="42"/>
      <c r="TS616" s="42"/>
      <c r="TT616" s="42"/>
      <c r="TU616" s="42"/>
      <c r="TV616" s="42"/>
      <c r="TW616" s="42"/>
      <c r="TX616" s="42"/>
      <c r="TY616" s="42"/>
      <c r="TZ616" s="42"/>
      <c r="UA616" s="42"/>
      <c r="UB616" s="42"/>
      <c r="UC616" s="42"/>
      <c r="UD616" s="42"/>
      <c r="UE616" s="42"/>
      <c r="UF616" s="42"/>
      <c r="UG616" s="42"/>
      <c r="UH616" s="42"/>
      <c r="UI616" s="42"/>
      <c r="UJ616" s="42"/>
      <c r="UK616" s="42"/>
      <c r="UL616" s="42"/>
      <c r="UM616" s="42"/>
      <c r="UN616" s="42"/>
      <c r="UO616" s="42"/>
      <c r="UP616" s="42"/>
      <c r="UQ616" s="42"/>
      <c r="UR616" s="42"/>
      <c r="US616" s="42"/>
      <c r="UT616" s="42"/>
      <c r="UU616" s="42"/>
      <c r="UV616" s="42"/>
      <c r="UW616" s="42"/>
      <c r="UX616" s="42"/>
      <c r="UY616" s="42"/>
      <c r="UZ616" s="42"/>
      <c r="VA616" s="42"/>
      <c r="VB616" s="42"/>
      <c r="VC616" s="42"/>
      <c r="VD616" s="42"/>
      <c r="VE616" s="42"/>
      <c r="VF616" s="42"/>
      <c r="VG616" s="42"/>
      <c r="VH616" s="42"/>
      <c r="VI616" s="42"/>
      <c r="VJ616" s="42"/>
      <c r="VK616" s="42"/>
      <c r="VL616" s="42"/>
      <c r="VM616" s="42"/>
      <c r="VN616" s="42"/>
      <c r="VO616" s="42"/>
      <c r="VP616" s="42"/>
      <c r="VQ616" s="42"/>
      <c r="VR616" s="42"/>
      <c r="VS616" s="42"/>
      <c r="VT616" s="42"/>
      <c r="VU616" s="42"/>
      <c r="VV616" s="42"/>
      <c r="VW616" s="42"/>
      <c r="VX616" s="42"/>
      <c r="VY616" s="42"/>
      <c r="VZ616" s="42"/>
      <c r="WA616" s="42"/>
      <c r="WB616" s="42"/>
      <c r="WC616" s="42"/>
      <c r="WD616" s="42"/>
      <c r="WE616" s="42"/>
      <c r="WF616" s="42"/>
      <c r="WG616" s="42"/>
      <c r="WH616" s="42"/>
      <c r="WI616" s="42"/>
      <c r="WJ616" s="42"/>
      <c r="WK616" s="42"/>
      <c r="WL616" s="42"/>
      <c r="WM616" s="42"/>
      <c r="WN616" s="42"/>
      <c r="WO616" s="42"/>
      <c r="WP616" s="42"/>
      <c r="WQ616" s="42"/>
      <c r="WR616" s="42"/>
      <c r="WS616" s="42"/>
      <c r="WT616" s="42"/>
      <c r="WU616" s="42"/>
      <c r="WV616" s="42"/>
      <c r="WW616" s="42"/>
      <c r="WX616" s="42"/>
      <c r="WY616" s="42"/>
      <c r="WZ616" s="42"/>
      <c r="XA616" s="42"/>
      <c r="XB616" s="42"/>
      <c r="XC616" s="42"/>
      <c r="XD616" s="42"/>
      <c r="XE616" s="42"/>
      <c r="XF616" s="42"/>
      <c r="XG616" s="42"/>
      <c r="XH616" s="42"/>
      <c r="XI616" s="42"/>
      <c r="XJ616" s="42"/>
      <c r="XK616" s="42"/>
      <c r="XL616" s="42"/>
      <c r="XM616" s="42"/>
      <c r="XN616" s="42"/>
      <c r="XO616" s="42"/>
      <c r="XP616" s="42"/>
      <c r="XQ616" s="42"/>
      <c r="XR616" s="42"/>
      <c r="XS616" s="42"/>
      <c r="XT616" s="42"/>
      <c r="XU616" s="42"/>
      <c r="XV616" s="42"/>
      <c r="XW616" s="42"/>
      <c r="XX616" s="42"/>
      <c r="XY616" s="42"/>
      <c r="XZ616" s="42"/>
      <c r="YA616" s="42"/>
      <c r="YB616" s="42"/>
      <c r="YC616" s="42"/>
      <c r="YD616" s="42"/>
      <c r="YE616" s="42"/>
      <c r="YF616" s="42"/>
      <c r="YG616" s="42"/>
      <c r="YH616" s="42"/>
      <c r="YI616" s="42"/>
      <c r="YJ616" s="42"/>
      <c r="YK616" s="42"/>
      <c r="YL616" s="42"/>
      <c r="YM616" s="42"/>
      <c r="YN616" s="42"/>
      <c r="YO616" s="42"/>
      <c r="YP616" s="42"/>
      <c r="YQ616" s="42"/>
      <c r="YR616" s="42"/>
      <c r="YS616" s="42"/>
      <c r="YT616" s="42"/>
      <c r="YU616" s="42"/>
      <c r="YV616" s="42"/>
      <c r="YW616" s="42"/>
      <c r="YX616" s="42"/>
      <c r="YY616" s="42"/>
      <c r="YZ616" s="42"/>
      <c r="ZA616" s="42"/>
      <c r="ZB616" s="42"/>
      <c r="ZC616" s="42"/>
      <c r="ZD616" s="42"/>
      <c r="ZE616" s="42"/>
      <c r="ZF616" s="42"/>
      <c r="ZG616" s="42"/>
      <c r="ZH616" s="42"/>
      <c r="ZI616" s="42"/>
      <c r="ZJ616" s="42"/>
      <c r="ZK616" s="42"/>
      <c r="ZL616" s="42"/>
      <c r="ZM616" s="42"/>
      <c r="ZN616" s="42"/>
      <c r="ZO616" s="42"/>
      <c r="ZP616" s="42"/>
      <c r="ZQ616" s="42"/>
      <c r="ZR616" s="42"/>
      <c r="ZS616" s="42"/>
      <c r="ZT616" s="42"/>
      <c r="ZU616" s="42"/>
      <c r="ZV616" s="42"/>
      <c r="ZW616" s="42"/>
      <c r="ZX616" s="42"/>
      <c r="ZY616" s="42"/>
      <c r="ZZ616" s="42"/>
      <c r="AAA616" s="42"/>
      <c r="AAB616" s="42"/>
      <c r="AAC616" s="42"/>
      <c r="AAD616" s="42"/>
      <c r="AAE616" s="42"/>
      <c r="AAF616" s="42"/>
      <c r="AAG616" s="42"/>
      <c r="AAH616" s="42"/>
      <c r="AAI616" s="42"/>
      <c r="AAJ616" s="42"/>
      <c r="AAK616" s="42"/>
      <c r="AAL616" s="42"/>
      <c r="AAM616" s="42"/>
      <c r="AAN616" s="42"/>
      <c r="AAO616" s="42"/>
      <c r="AAP616" s="42"/>
      <c r="AAQ616" s="42"/>
      <c r="AAR616" s="42"/>
      <c r="AAS616" s="42"/>
      <c r="AAT616" s="42"/>
      <c r="AAU616" s="42"/>
      <c r="AAV616" s="42"/>
      <c r="AAW616" s="42"/>
      <c r="AAX616" s="42"/>
      <c r="AAY616" s="42"/>
      <c r="AAZ616" s="42"/>
      <c r="ABA616" s="42"/>
      <c r="ABB616" s="42"/>
      <c r="ABC616" s="42"/>
      <c r="ABD616" s="42"/>
      <c r="ABE616" s="42"/>
      <c r="ABF616" s="42"/>
      <c r="ABG616" s="42"/>
      <c r="ABH616" s="42"/>
      <c r="ABI616" s="42"/>
      <c r="ABJ616" s="42"/>
      <c r="ABK616" s="42"/>
      <c r="ABL616" s="42"/>
      <c r="ABM616" s="42"/>
      <c r="ABN616" s="42"/>
      <c r="ABO616" s="42"/>
      <c r="ABP616" s="42"/>
      <c r="ABQ616" s="42"/>
      <c r="ABR616" s="42"/>
      <c r="ABS616" s="42"/>
      <c r="ABT616" s="42"/>
      <c r="ABU616" s="42"/>
      <c r="ABV616" s="42"/>
      <c r="ABW616" s="42"/>
      <c r="ABX616" s="42"/>
      <c r="ABY616" s="42"/>
      <c r="ABZ616" s="42"/>
      <c r="ACA616" s="42"/>
      <c r="ACB616" s="42"/>
      <c r="ACC616" s="42"/>
      <c r="ACD616" s="42"/>
      <c r="ACE616" s="42"/>
      <c r="ACF616" s="42"/>
      <c r="ACG616" s="42"/>
      <c r="ACH616" s="42"/>
      <c r="ACI616" s="42"/>
      <c r="ACJ616" s="42"/>
      <c r="ACK616" s="42"/>
      <c r="ACL616" s="42"/>
      <c r="ACM616" s="42"/>
      <c r="ACN616" s="42"/>
      <c r="ACO616" s="42"/>
      <c r="ACP616" s="42"/>
      <c r="ACQ616" s="42"/>
      <c r="ACR616" s="42"/>
      <c r="ACS616" s="42"/>
      <c r="ACT616" s="42"/>
      <c r="ACU616" s="42"/>
      <c r="ACV616" s="42"/>
      <c r="ACW616" s="42"/>
      <c r="ACX616" s="42"/>
      <c r="ACY616" s="42"/>
      <c r="ACZ616" s="42"/>
      <c r="ADA616" s="42"/>
      <c r="ADB616" s="42"/>
      <c r="ADC616" s="42"/>
      <c r="ADD616" s="42"/>
      <c r="ADE616" s="42"/>
      <c r="ADF616" s="42"/>
      <c r="ADG616" s="42"/>
      <c r="ADH616" s="42"/>
      <c r="ADI616" s="42"/>
      <c r="ADJ616" s="42"/>
      <c r="ADK616" s="42"/>
      <c r="ADL616" s="42"/>
      <c r="ADM616" s="42"/>
      <c r="ADN616" s="42"/>
      <c r="ADO616" s="42"/>
      <c r="ADP616" s="42"/>
      <c r="ADQ616" s="42"/>
      <c r="ADR616" s="42"/>
      <c r="ADS616" s="42"/>
      <c r="ADT616" s="42"/>
      <c r="ADU616" s="42"/>
      <c r="ADV616" s="42"/>
      <c r="ADW616" s="42"/>
      <c r="ADX616" s="42"/>
      <c r="ADY616" s="42"/>
      <c r="ADZ616" s="42"/>
      <c r="AEA616" s="42"/>
      <c r="AEB616" s="42"/>
      <c r="AEC616" s="42"/>
      <c r="AED616" s="42"/>
      <c r="AEE616" s="42"/>
      <c r="AEF616" s="42"/>
      <c r="AEG616" s="42"/>
      <c r="AEH616" s="42"/>
      <c r="AEI616" s="42"/>
      <c r="AEJ616" s="42"/>
      <c r="AEK616" s="42"/>
      <c r="AEL616" s="42"/>
      <c r="AEM616" s="42"/>
      <c r="AEN616" s="42"/>
      <c r="AEO616" s="42"/>
      <c r="AEP616" s="42"/>
      <c r="AEQ616" s="42"/>
      <c r="AER616" s="42"/>
      <c r="AES616" s="42"/>
      <c r="AET616" s="42"/>
      <c r="AEU616" s="42"/>
      <c r="AEV616" s="42"/>
      <c r="AEW616" s="42"/>
      <c r="AEX616" s="42"/>
      <c r="AEY616" s="42"/>
      <c r="AEZ616" s="42"/>
      <c r="AFA616" s="42"/>
      <c r="AFB616" s="42"/>
      <c r="AFC616" s="42"/>
      <c r="AFD616" s="42"/>
      <c r="AFE616" s="42"/>
      <c r="AFF616" s="42"/>
      <c r="AFG616" s="42"/>
      <c r="AFH616" s="42"/>
      <c r="AFI616" s="42"/>
      <c r="AFJ616" s="42"/>
      <c r="AFK616" s="42"/>
      <c r="AFL616" s="42"/>
      <c r="AFM616" s="42"/>
      <c r="AFN616" s="42"/>
      <c r="AFO616" s="42"/>
      <c r="AFP616" s="42"/>
      <c r="AFQ616" s="42"/>
      <c r="AFR616" s="42"/>
      <c r="AFS616" s="42"/>
      <c r="AFT616" s="42"/>
      <c r="AFU616" s="42"/>
      <c r="AFV616" s="42"/>
      <c r="AFW616" s="42"/>
      <c r="AFX616" s="42"/>
      <c r="AFY616" s="42"/>
      <c r="AFZ616" s="42"/>
      <c r="AGA616" s="42"/>
      <c r="AGB616" s="42"/>
      <c r="AGC616" s="42"/>
      <c r="AGD616" s="42"/>
      <c r="AGE616" s="42"/>
      <c r="AGF616" s="42"/>
      <c r="AGG616" s="42"/>
      <c r="AGH616" s="42"/>
      <c r="AGI616" s="42"/>
      <c r="AGJ616" s="42"/>
      <c r="AGK616" s="42"/>
      <c r="AGL616" s="42"/>
      <c r="AGM616" s="42"/>
      <c r="AGN616" s="42"/>
      <c r="AGO616" s="42"/>
      <c r="AGP616" s="42"/>
      <c r="AGQ616" s="42"/>
      <c r="AGR616" s="42"/>
      <c r="AGS616" s="42"/>
      <c r="AGT616" s="42"/>
      <c r="AGU616" s="42"/>
      <c r="AGV616" s="42"/>
      <c r="AGW616" s="42"/>
      <c r="AGX616" s="42"/>
      <c r="AGY616" s="42"/>
      <c r="AGZ616" s="42"/>
      <c r="AHA616" s="42"/>
      <c r="AHB616" s="42"/>
      <c r="AHC616" s="42"/>
      <c r="AHD616" s="42"/>
      <c r="AHE616" s="42"/>
      <c r="AHF616" s="42"/>
      <c r="AHG616" s="42"/>
      <c r="AHH616" s="42"/>
      <c r="AHI616" s="42"/>
      <c r="AHJ616" s="42"/>
      <c r="AHK616" s="42"/>
      <c r="AHL616" s="42"/>
      <c r="AHM616" s="42"/>
      <c r="AHN616" s="42"/>
      <c r="AHO616" s="42"/>
      <c r="AHP616" s="42"/>
      <c r="AHQ616" s="42"/>
      <c r="AHR616" s="42"/>
      <c r="AHS616" s="42"/>
      <c r="AHT616" s="42"/>
      <c r="AHU616" s="42"/>
      <c r="AHV616" s="42"/>
      <c r="AHW616" s="42"/>
      <c r="AHX616" s="42"/>
      <c r="AHY616" s="42"/>
      <c r="AHZ616" s="42"/>
      <c r="AIA616" s="42"/>
      <c r="AIB616" s="42"/>
      <c r="AIC616" s="42"/>
      <c r="AID616" s="42"/>
      <c r="AIE616" s="42"/>
      <c r="AIF616" s="42"/>
      <c r="AIG616" s="42"/>
      <c r="AIH616" s="42"/>
      <c r="AII616" s="42"/>
      <c r="AIJ616" s="42"/>
      <c r="AIK616" s="42"/>
      <c r="AIL616" s="42"/>
      <c r="AIM616" s="42"/>
      <c r="AIN616" s="42"/>
      <c r="AIO616" s="42"/>
      <c r="AIP616" s="42"/>
      <c r="AIQ616" s="42"/>
      <c r="AIR616" s="42"/>
      <c r="AIS616" s="42"/>
      <c r="AIT616" s="42"/>
      <c r="AIU616" s="42"/>
      <c r="AIV616" s="42"/>
      <c r="AIW616" s="42"/>
      <c r="AIX616" s="42"/>
      <c r="AIY616" s="42"/>
      <c r="AIZ616" s="42"/>
      <c r="AJA616" s="42"/>
      <c r="AJB616" s="42"/>
      <c r="AJC616" s="42"/>
      <c r="AJD616" s="42"/>
      <c r="AJE616" s="42"/>
      <c r="AJF616" s="42"/>
      <c r="AJG616" s="42"/>
      <c r="AJH616" s="42"/>
      <c r="AJI616" s="42"/>
      <c r="AJJ616" s="42"/>
      <c r="AJK616" s="42"/>
      <c r="AJL616" s="42"/>
      <c r="AJM616" s="42"/>
      <c r="AJN616" s="42"/>
      <c r="AJO616" s="42"/>
      <c r="AJP616" s="42"/>
      <c r="AJQ616" s="42"/>
      <c r="AJR616" s="42"/>
      <c r="AJS616" s="42"/>
      <c r="AJT616" s="42"/>
      <c r="AJU616" s="42"/>
      <c r="AJV616" s="42"/>
      <c r="AJW616" s="42"/>
      <c r="AJX616" s="42"/>
      <c r="AJY616" s="42"/>
      <c r="AJZ616" s="42"/>
      <c r="AKA616" s="42"/>
      <c r="AKB616" s="42"/>
      <c r="AKC616" s="42"/>
      <c r="AKD616" s="42"/>
      <c r="AKE616" s="42"/>
      <c r="AKF616" s="42"/>
      <c r="AKG616" s="42"/>
      <c r="AKH616" s="42"/>
      <c r="AKI616" s="42"/>
      <c r="AKJ616" s="42"/>
      <c r="AKK616" s="42"/>
      <c r="AKL616" s="42"/>
      <c r="AKM616" s="42"/>
      <c r="AKN616" s="42"/>
      <c r="AKO616" s="42"/>
      <c r="AKP616" s="42"/>
      <c r="AKQ616" s="42"/>
      <c r="AKR616" s="42"/>
      <c r="AKS616" s="42"/>
      <c r="AKT616" s="42"/>
      <c r="AKU616" s="42"/>
      <c r="AKV616" s="42"/>
      <c r="AKW616" s="42"/>
      <c r="AKX616" s="42"/>
      <c r="AKY616" s="42"/>
      <c r="AKZ616" s="42"/>
      <c r="ALA616" s="42"/>
      <c r="ALB616" s="42"/>
      <c r="ALC616" s="42"/>
      <c r="ALD616" s="42"/>
      <c r="ALE616" s="42"/>
      <c r="ALF616" s="42"/>
      <c r="ALG616" s="42"/>
      <c r="ALH616" s="42"/>
      <c r="ALI616" s="42"/>
      <c r="ALJ616" s="42"/>
      <c r="ALK616" s="42"/>
      <c r="ALL616" s="42"/>
      <c r="ALM616" s="42"/>
      <c r="ALN616" s="42"/>
      <c r="ALO616" s="42"/>
      <c r="ALP616" s="42"/>
      <c r="ALQ616" s="42"/>
      <c r="ALR616" s="42"/>
      <c r="ALS616" s="42"/>
      <c r="ALT616" s="42"/>
      <c r="ALU616" s="42"/>
      <c r="ALV616" s="42"/>
      <c r="ALW616" s="42"/>
      <c r="ALX616" s="42"/>
      <c r="ALY616" s="42"/>
      <c r="ALZ616" s="42"/>
      <c r="AMA616" s="42"/>
      <c r="AMB616" s="42"/>
      <c r="AMC616" s="42"/>
      <c r="AMD616" s="42"/>
      <c r="AME616" s="42"/>
      <c r="AMF616" s="42"/>
      <c r="AMG616" s="42"/>
      <c r="AMH616" s="42"/>
      <c r="AMI616" s="42"/>
      <c r="AMJ616" s="42"/>
      <c r="AMK616" s="42"/>
      <c r="AML616" s="42"/>
      <c r="AMM616" s="42"/>
      <c r="AMN616" s="42"/>
      <c r="AMO616" s="42"/>
      <c r="AMP616" s="42"/>
      <c r="AMQ616" s="42"/>
      <c r="AMR616" s="42"/>
      <c r="AMS616" s="42"/>
      <c r="AMT616" s="42"/>
      <c r="AMU616" s="42"/>
      <c r="AMV616" s="42"/>
      <c r="AMW616" s="42"/>
      <c r="AMX616" s="42"/>
      <c r="AMY616" s="42"/>
      <c r="AMZ616" s="42"/>
      <c r="ANA616" s="42"/>
      <c r="ANB616" s="42"/>
      <c r="ANC616" s="42"/>
      <c r="AND616" s="42"/>
      <c r="ANE616" s="42"/>
      <c r="ANF616" s="42"/>
      <c r="ANG616" s="42"/>
      <c r="ANH616" s="42"/>
      <c r="ANI616" s="42"/>
      <c r="ANJ616" s="42"/>
      <c r="ANK616" s="42"/>
      <c r="ANL616" s="42"/>
      <c r="ANM616" s="42"/>
      <c r="ANN616" s="42"/>
      <c r="ANO616" s="42"/>
      <c r="ANP616" s="42"/>
      <c r="ANQ616" s="42"/>
      <c r="ANR616" s="42"/>
      <c r="ANS616" s="42"/>
      <c r="ANT616" s="42"/>
      <c r="ANU616" s="42"/>
      <c r="ANV616" s="42"/>
      <c r="ANW616" s="42"/>
      <c r="ANX616" s="42"/>
      <c r="ANY616" s="42"/>
      <c r="ANZ616" s="42"/>
      <c r="AOA616" s="42"/>
      <c r="AOB616" s="42"/>
      <c r="AOC616" s="42"/>
      <c r="AOD616" s="42"/>
      <c r="AOE616" s="42"/>
      <c r="AOF616" s="42"/>
      <c r="AOG616" s="42"/>
      <c r="AOH616" s="42"/>
      <c r="AOI616" s="42"/>
      <c r="AOJ616" s="42"/>
      <c r="AOK616" s="42"/>
      <c r="AOL616" s="42"/>
      <c r="AOM616" s="42"/>
      <c r="AON616" s="42"/>
      <c r="AOO616" s="42"/>
      <c r="AOP616" s="42"/>
      <c r="AOQ616" s="42"/>
      <c r="AOR616" s="42"/>
      <c r="AOS616" s="42"/>
      <c r="AOT616" s="42"/>
      <c r="AOU616" s="42"/>
      <c r="AOV616" s="42"/>
      <c r="AOW616" s="42"/>
      <c r="AOX616" s="42"/>
      <c r="AOY616" s="42"/>
      <c r="AOZ616" s="42"/>
      <c r="APA616" s="42"/>
      <c r="APB616" s="42"/>
      <c r="APC616" s="42"/>
      <c r="APD616" s="42"/>
      <c r="APE616" s="42"/>
      <c r="APF616" s="42"/>
      <c r="APG616" s="42"/>
      <c r="APH616" s="42"/>
      <c r="API616" s="42"/>
      <c r="APJ616" s="42"/>
      <c r="APK616" s="42"/>
      <c r="APL616" s="42"/>
      <c r="APM616" s="42"/>
      <c r="APN616" s="42"/>
      <c r="APO616" s="42"/>
      <c r="APP616" s="42"/>
      <c r="APQ616" s="42"/>
      <c r="APR616" s="42"/>
      <c r="APS616" s="42"/>
      <c r="APT616" s="42"/>
      <c r="APU616" s="42"/>
      <c r="APV616" s="42"/>
      <c r="APW616" s="42"/>
      <c r="APX616" s="42"/>
      <c r="APY616" s="42"/>
      <c r="APZ616" s="42"/>
      <c r="AQA616" s="42"/>
      <c r="AQB616" s="42"/>
      <c r="AQC616" s="42"/>
      <c r="AQD616" s="42"/>
      <c r="AQE616" s="42"/>
      <c r="AQF616" s="42"/>
      <c r="AQG616" s="42"/>
      <c r="AQH616" s="42"/>
      <c r="AQI616" s="42"/>
      <c r="AQJ616" s="42"/>
      <c r="AQK616" s="42"/>
      <c r="AQL616" s="42"/>
      <c r="AQM616" s="42"/>
      <c r="AQN616" s="42"/>
      <c r="AQO616" s="42"/>
      <c r="AQP616" s="42"/>
      <c r="AQQ616" s="42"/>
      <c r="AQR616" s="42"/>
      <c r="AQS616" s="42"/>
      <c r="AQT616" s="42"/>
      <c r="AQU616" s="42"/>
      <c r="AQV616" s="42"/>
      <c r="AQW616" s="42"/>
      <c r="AQX616" s="42"/>
      <c r="AQY616" s="42"/>
      <c r="AQZ616" s="42"/>
      <c r="ARA616" s="42"/>
      <c r="ARB616" s="42"/>
      <c r="ARC616" s="42"/>
      <c r="ARD616" s="42"/>
      <c r="ARE616" s="42"/>
      <c r="ARF616" s="42"/>
      <c r="ARG616" s="42"/>
      <c r="ARH616" s="42"/>
      <c r="ARI616" s="42"/>
      <c r="ARJ616" s="42"/>
      <c r="ARK616" s="42"/>
      <c r="ARL616" s="42"/>
      <c r="ARM616" s="42"/>
      <c r="ARN616" s="42"/>
      <c r="ARO616" s="42"/>
      <c r="ARP616" s="42"/>
      <c r="ARQ616" s="42"/>
      <c r="ARR616" s="42"/>
      <c r="ARS616" s="42"/>
      <c r="ART616" s="42"/>
      <c r="ARU616" s="42"/>
      <c r="ARV616" s="42"/>
      <c r="ARW616" s="42"/>
      <c r="ARX616" s="42"/>
      <c r="ARY616" s="42"/>
      <c r="ARZ616" s="42"/>
      <c r="ASA616" s="42"/>
      <c r="ASB616" s="42"/>
      <c r="ASC616" s="42"/>
      <c r="ASD616" s="42"/>
      <c r="ASE616" s="42"/>
      <c r="ASF616" s="42"/>
      <c r="ASG616" s="42"/>
      <c r="ASH616" s="42"/>
      <c r="ASI616" s="42"/>
      <c r="ASJ616" s="42"/>
      <c r="ASK616" s="42"/>
      <c r="ASL616" s="42"/>
      <c r="ASM616" s="42"/>
      <c r="ASN616" s="42"/>
      <c r="ASO616" s="42"/>
      <c r="ASP616" s="42"/>
      <c r="ASQ616" s="42"/>
      <c r="ASR616" s="42"/>
      <c r="ASS616" s="42"/>
      <c r="AST616" s="42"/>
      <c r="ASU616" s="42"/>
      <c r="ASV616" s="42"/>
      <c r="ASW616" s="42"/>
      <c r="ASX616" s="42"/>
      <c r="ASY616" s="42"/>
      <c r="ASZ616" s="42"/>
      <c r="ATA616" s="42"/>
      <c r="ATB616" s="42"/>
      <c r="ATC616" s="42"/>
      <c r="ATD616" s="42"/>
      <c r="ATE616" s="42"/>
      <c r="ATF616" s="42"/>
      <c r="ATG616" s="42"/>
      <c r="ATH616" s="42"/>
      <c r="ATI616" s="42"/>
      <c r="ATJ616" s="42"/>
      <c r="ATK616" s="42"/>
      <c r="ATL616" s="42"/>
      <c r="ATM616" s="42"/>
      <c r="ATN616" s="42"/>
      <c r="ATO616" s="42"/>
      <c r="ATP616" s="42"/>
      <c r="ATQ616" s="42"/>
      <c r="ATR616" s="42"/>
      <c r="ATS616" s="42"/>
      <c r="ATT616" s="42"/>
      <c r="ATU616" s="42"/>
      <c r="ATV616" s="42"/>
      <c r="ATW616" s="42"/>
      <c r="ATX616" s="42"/>
      <c r="ATY616" s="42"/>
      <c r="ATZ616" s="42"/>
      <c r="AUA616" s="42"/>
      <c r="AUB616" s="42"/>
      <c r="AUC616" s="42"/>
      <c r="AUD616" s="42"/>
      <c r="AUE616" s="42"/>
      <c r="AUF616" s="42"/>
      <c r="AUG616" s="42"/>
      <c r="AUH616" s="42"/>
      <c r="AUI616" s="42"/>
      <c r="AUJ616" s="42"/>
      <c r="AUK616" s="42"/>
      <c r="AUL616" s="42"/>
      <c r="AUM616" s="42"/>
      <c r="AUN616" s="42"/>
      <c r="AUO616" s="42"/>
      <c r="AUP616" s="42"/>
      <c r="AUQ616" s="42"/>
      <c r="AUR616" s="42"/>
      <c r="AUS616" s="42"/>
      <c r="AUT616" s="42"/>
      <c r="AUU616" s="42"/>
      <c r="AUV616" s="42"/>
      <c r="AUW616" s="42"/>
      <c r="AUX616" s="42"/>
      <c r="AUY616" s="42"/>
      <c r="AUZ616" s="42"/>
      <c r="AVA616" s="42"/>
      <c r="AVB616" s="42"/>
      <c r="AVC616" s="42"/>
      <c r="AVD616" s="42"/>
      <c r="AVE616" s="42"/>
      <c r="AVF616" s="42"/>
      <c r="AVG616" s="42"/>
      <c r="AVH616" s="42"/>
      <c r="AVI616" s="42"/>
      <c r="AVJ616" s="42"/>
      <c r="AVK616" s="42"/>
      <c r="AVL616" s="42"/>
      <c r="AVM616" s="42"/>
      <c r="AVN616" s="42"/>
      <c r="AVO616" s="42"/>
      <c r="AVP616" s="42"/>
      <c r="AVQ616" s="42"/>
      <c r="AVR616" s="42"/>
      <c r="AVS616" s="42"/>
      <c r="AVT616" s="42"/>
      <c r="AVU616" s="42"/>
      <c r="AVV616" s="42"/>
      <c r="AVW616" s="42"/>
      <c r="AVX616" s="42"/>
      <c r="AVY616" s="42"/>
      <c r="AVZ616" s="42"/>
      <c r="AWA616" s="42"/>
      <c r="AWB616" s="42"/>
      <c r="AWC616" s="42"/>
      <c r="AWD616" s="42"/>
      <c r="AWE616" s="42"/>
      <c r="AWF616" s="42"/>
      <c r="AWG616" s="42"/>
      <c r="AWH616" s="42"/>
      <c r="AWI616" s="42"/>
      <c r="AWJ616" s="42"/>
      <c r="AWK616" s="42"/>
      <c r="AWL616" s="42"/>
      <c r="AWM616" s="42"/>
      <c r="AWN616" s="42"/>
      <c r="AWO616" s="42"/>
      <c r="AWP616" s="42"/>
      <c r="AWQ616" s="42"/>
      <c r="AWR616" s="42"/>
      <c r="AWS616" s="42"/>
      <c r="AWT616" s="42"/>
      <c r="AWU616" s="42"/>
      <c r="AWV616" s="42"/>
      <c r="AWW616" s="42"/>
      <c r="AWX616" s="42"/>
      <c r="AWY616" s="42"/>
      <c r="AWZ616" s="42"/>
      <c r="AXA616" s="42"/>
      <c r="AXB616" s="42"/>
      <c r="AXC616" s="42"/>
      <c r="AXD616" s="42"/>
      <c r="AXE616" s="42"/>
      <c r="AXF616" s="42"/>
      <c r="AXG616" s="42"/>
      <c r="AXH616" s="42"/>
      <c r="AXI616" s="42"/>
      <c r="AXJ616" s="42"/>
      <c r="AXK616" s="42"/>
      <c r="AXL616" s="42"/>
      <c r="AXM616" s="42"/>
      <c r="AXN616" s="42"/>
      <c r="AXO616" s="42"/>
      <c r="AXP616" s="42"/>
      <c r="AXQ616" s="42"/>
      <c r="AXR616" s="42"/>
      <c r="AXS616" s="42"/>
      <c r="AXT616" s="42"/>
      <c r="AXU616" s="42"/>
      <c r="AXV616" s="42"/>
      <c r="AXW616" s="42"/>
      <c r="AXX616" s="42"/>
      <c r="AXY616" s="42"/>
      <c r="AXZ616" s="42"/>
      <c r="AYA616" s="42"/>
      <c r="AYB616" s="42"/>
      <c r="AYC616" s="42"/>
      <c r="AYD616" s="42"/>
      <c r="AYE616" s="42"/>
      <c r="AYF616" s="42"/>
      <c r="AYG616" s="42"/>
      <c r="AYH616" s="42"/>
      <c r="AYI616" s="42"/>
      <c r="AYJ616" s="42"/>
      <c r="AYK616" s="42"/>
      <c r="AYL616" s="42"/>
      <c r="AYM616" s="42"/>
      <c r="AYN616" s="42"/>
      <c r="AYO616" s="42"/>
      <c r="AYP616" s="42"/>
      <c r="AYQ616" s="42"/>
      <c r="AYR616" s="42"/>
      <c r="AYS616" s="42"/>
      <c r="AYT616" s="42"/>
      <c r="AYU616" s="42"/>
      <c r="AYV616" s="42"/>
      <c r="AYW616" s="42"/>
      <c r="AYX616" s="42"/>
      <c r="AYY616" s="42"/>
      <c r="AYZ616" s="42"/>
      <c r="AZA616" s="42"/>
      <c r="AZB616" s="42"/>
      <c r="AZC616" s="42"/>
      <c r="AZD616" s="42"/>
      <c r="AZE616" s="42"/>
      <c r="AZF616" s="42"/>
      <c r="AZG616" s="42"/>
      <c r="AZH616" s="42"/>
      <c r="AZI616" s="42"/>
      <c r="AZJ616" s="42"/>
      <c r="AZK616" s="42"/>
      <c r="AZL616" s="42"/>
      <c r="AZM616" s="42"/>
      <c r="AZN616" s="42"/>
      <c r="AZO616" s="42"/>
      <c r="AZP616" s="42"/>
      <c r="AZQ616" s="42"/>
      <c r="AZR616" s="42"/>
      <c r="AZS616" s="42"/>
      <c r="AZT616" s="42"/>
      <c r="AZU616" s="42"/>
      <c r="AZV616" s="42"/>
      <c r="AZW616" s="42"/>
      <c r="AZX616" s="42"/>
      <c r="AZY616" s="42"/>
      <c r="AZZ616" s="42"/>
      <c r="BAA616" s="42"/>
      <c r="BAB616" s="42"/>
      <c r="BAC616" s="42"/>
      <c r="BAD616" s="42"/>
      <c r="BAE616" s="42"/>
      <c r="BAF616" s="42"/>
      <c r="BAG616" s="42"/>
      <c r="BAH616" s="42"/>
      <c r="BAI616" s="42"/>
      <c r="BAJ616" s="42"/>
      <c r="BAK616" s="42"/>
      <c r="BAL616" s="42"/>
    </row>
    <row r="617" spans="1:1390" s="223" customFormat="1" x14ac:dyDescent="0.2">
      <c r="A617" s="139">
        <f t="shared" si="60"/>
        <v>572</v>
      </c>
      <c r="B617" s="42" t="s">
        <v>889</v>
      </c>
      <c r="C617" s="139">
        <v>932</v>
      </c>
      <c r="D617" s="139" t="s">
        <v>159</v>
      </c>
      <c r="E617" s="121">
        <v>804.91</v>
      </c>
      <c r="F617" s="121">
        <v>0</v>
      </c>
      <c r="G617" s="121">
        <v>0</v>
      </c>
      <c r="H617" s="121">
        <v>0</v>
      </c>
      <c r="I617" s="121">
        <v>0</v>
      </c>
      <c r="J617" s="121">
        <v>0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1">
        <v>0</v>
      </c>
      <c r="Q617" s="45">
        <f t="shared" si="59"/>
        <v>804.91</v>
      </c>
      <c r="R617" s="45"/>
      <c r="T617" s="254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  <c r="DZ617" s="42"/>
      <c r="EA617" s="42"/>
      <c r="EB617" s="42"/>
      <c r="EC617" s="42"/>
      <c r="ED617" s="42"/>
      <c r="EE617" s="42"/>
      <c r="EF617" s="42"/>
      <c r="EG617" s="42"/>
      <c r="EH617" s="42"/>
      <c r="EI617" s="42"/>
      <c r="EJ617" s="42"/>
      <c r="EK617" s="42"/>
      <c r="EL617" s="42"/>
      <c r="EM617" s="42"/>
      <c r="EN617" s="42"/>
      <c r="EO617" s="42"/>
      <c r="EP617" s="42"/>
      <c r="EQ617" s="42"/>
      <c r="ER617" s="42"/>
      <c r="ES617" s="42"/>
      <c r="ET617" s="42"/>
      <c r="EU617" s="42"/>
      <c r="EV617" s="42"/>
      <c r="EW617" s="42"/>
      <c r="EX617" s="42"/>
      <c r="EY617" s="42"/>
      <c r="EZ617" s="42"/>
      <c r="FA617" s="42"/>
      <c r="FB617" s="42"/>
      <c r="FC617" s="42"/>
      <c r="FD617" s="42"/>
      <c r="FE617" s="42"/>
      <c r="FF617" s="42"/>
      <c r="FG617" s="42"/>
      <c r="FH617" s="42"/>
      <c r="FI617" s="42"/>
      <c r="FJ617" s="42"/>
      <c r="FK617" s="42"/>
      <c r="FL617" s="42"/>
      <c r="FM617" s="42"/>
      <c r="FN617" s="42"/>
      <c r="FO617" s="42"/>
      <c r="FP617" s="42"/>
      <c r="FQ617" s="42"/>
      <c r="FR617" s="42"/>
      <c r="FS617" s="42"/>
      <c r="FT617" s="42"/>
      <c r="FU617" s="42"/>
      <c r="FV617" s="42"/>
      <c r="FW617" s="42"/>
      <c r="FX617" s="42"/>
      <c r="FY617" s="42"/>
      <c r="FZ617" s="42"/>
      <c r="GA617" s="42"/>
      <c r="GB617" s="42"/>
      <c r="GC617" s="42"/>
      <c r="GD617" s="42"/>
      <c r="GE617" s="42"/>
      <c r="GF617" s="42"/>
      <c r="GG617" s="42"/>
      <c r="GH617" s="42"/>
      <c r="GI617" s="42"/>
      <c r="GJ617" s="42"/>
      <c r="GK617" s="42"/>
      <c r="GL617" s="42"/>
      <c r="GM617" s="42"/>
      <c r="GN617" s="42"/>
      <c r="GO617" s="42"/>
      <c r="GP617" s="42"/>
      <c r="GQ617" s="42"/>
      <c r="GR617" s="42"/>
      <c r="GS617" s="42"/>
      <c r="GT617" s="42"/>
      <c r="GU617" s="42"/>
      <c r="GV617" s="42"/>
      <c r="GW617" s="42"/>
      <c r="GX617" s="42"/>
      <c r="GY617" s="42"/>
      <c r="GZ617" s="42"/>
      <c r="HA617" s="42"/>
      <c r="HB617" s="42"/>
      <c r="HC617" s="42"/>
      <c r="HD617" s="42"/>
      <c r="HE617" s="42"/>
      <c r="HF617" s="42"/>
      <c r="HG617" s="42"/>
      <c r="HH617" s="42"/>
      <c r="HI617" s="42"/>
      <c r="HJ617" s="42"/>
      <c r="HK617" s="42"/>
      <c r="HL617" s="42"/>
      <c r="HM617" s="42"/>
      <c r="HN617" s="42"/>
      <c r="HO617" s="42"/>
      <c r="HP617" s="42"/>
      <c r="HQ617" s="42"/>
      <c r="HR617" s="42"/>
      <c r="HS617" s="42"/>
      <c r="HT617" s="42"/>
      <c r="HU617" s="42"/>
      <c r="HV617" s="42"/>
      <c r="HW617" s="42"/>
      <c r="HX617" s="42"/>
      <c r="HY617" s="42"/>
      <c r="HZ617" s="42"/>
      <c r="IA617" s="42"/>
      <c r="IB617" s="42"/>
      <c r="IC617" s="42"/>
      <c r="ID617" s="42"/>
      <c r="IE617" s="42"/>
      <c r="IF617" s="42"/>
      <c r="IG617" s="42"/>
      <c r="IH617" s="42"/>
      <c r="II617" s="42"/>
      <c r="IJ617" s="42"/>
      <c r="IK617" s="42"/>
      <c r="IL617" s="42"/>
      <c r="IM617" s="42"/>
      <c r="IN617" s="42"/>
      <c r="IO617" s="42"/>
      <c r="IP617" s="42"/>
      <c r="IQ617" s="42"/>
      <c r="IR617" s="42"/>
      <c r="IS617" s="42"/>
      <c r="IT617" s="42"/>
      <c r="IU617" s="42"/>
      <c r="IV617" s="42"/>
      <c r="IW617" s="42"/>
      <c r="IX617" s="42"/>
      <c r="IY617" s="42"/>
      <c r="IZ617" s="42"/>
      <c r="JA617" s="42"/>
      <c r="JB617" s="42"/>
      <c r="JC617" s="42"/>
      <c r="JD617" s="42"/>
      <c r="JE617" s="42"/>
      <c r="JF617" s="42"/>
      <c r="JG617" s="42"/>
      <c r="JH617" s="42"/>
      <c r="JI617" s="42"/>
      <c r="JJ617" s="42"/>
      <c r="JK617" s="42"/>
      <c r="JL617" s="42"/>
      <c r="JM617" s="42"/>
      <c r="JN617" s="42"/>
      <c r="JO617" s="42"/>
      <c r="JP617" s="42"/>
      <c r="JQ617" s="42"/>
      <c r="JR617" s="42"/>
      <c r="JS617" s="42"/>
      <c r="JT617" s="42"/>
      <c r="JU617" s="42"/>
      <c r="JV617" s="42"/>
      <c r="JW617" s="42"/>
      <c r="JX617" s="42"/>
      <c r="JY617" s="42"/>
      <c r="JZ617" s="42"/>
      <c r="KA617" s="42"/>
      <c r="KB617" s="42"/>
      <c r="KC617" s="42"/>
      <c r="KD617" s="42"/>
      <c r="KE617" s="42"/>
      <c r="KF617" s="42"/>
      <c r="KG617" s="42"/>
      <c r="KH617" s="42"/>
      <c r="KI617" s="42"/>
      <c r="KJ617" s="42"/>
      <c r="KK617" s="42"/>
      <c r="KL617" s="42"/>
      <c r="KM617" s="42"/>
      <c r="KN617" s="42"/>
      <c r="KO617" s="42"/>
      <c r="KP617" s="42"/>
      <c r="KQ617" s="42"/>
      <c r="KR617" s="42"/>
      <c r="KS617" s="42"/>
      <c r="KT617" s="42"/>
      <c r="KU617" s="42"/>
      <c r="KV617" s="42"/>
      <c r="KW617" s="42"/>
      <c r="KX617" s="42"/>
      <c r="KY617" s="42"/>
      <c r="KZ617" s="42"/>
      <c r="LA617" s="42"/>
      <c r="LB617" s="42"/>
      <c r="LC617" s="42"/>
      <c r="LD617" s="42"/>
      <c r="LE617" s="42"/>
      <c r="LF617" s="42"/>
      <c r="LG617" s="42"/>
      <c r="LH617" s="42"/>
      <c r="LI617" s="42"/>
      <c r="LJ617" s="42"/>
      <c r="LK617" s="42"/>
      <c r="LL617" s="42"/>
      <c r="LM617" s="42"/>
      <c r="LN617" s="42"/>
      <c r="LO617" s="42"/>
      <c r="LP617" s="42"/>
      <c r="LQ617" s="42"/>
      <c r="LR617" s="42"/>
      <c r="LS617" s="42"/>
      <c r="LT617" s="42"/>
      <c r="LU617" s="42"/>
      <c r="LV617" s="42"/>
      <c r="LW617" s="42"/>
      <c r="LX617" s="42"/>
      <c r="LY617" s="42"/>
      <c r="LZ617" s="42"/>
      <c r="MA617" s="42"/>
      <c r="MB617" s="42"/>
      <c r="MC617" s="42"/>
      <c r="MD617" s="42"/>
      <c r="ME617" s="42"/>
      <c r="MF617" s="42"/>
      <c r="MG617" s="42"/>
      <c r="MH617" s="42"/>
      <c r="MI617" s="42"/>
      <c r="MJ617" s="42"/>
      <c r="MK617" s="42"/>
      <c r="ML617" s="42"/>
      <c r="MM617" s="42"/>
      <c r="MN617" s="42"/>
      <c r="MO617" s="42"/>
      <c r="MP617" s="42"/>
      <c r="MQ617" s="42"/>
      <c r="MR617" s="42"/>
      <c r="MS617" s="42"/>
      <c r="MT617" s="42"/>
      <c r="MU617" s="42"/>
      <c r="MV617" s="42"/>
      <c r="MW617" s="42"/>
      <c r="MX617" s="42"/>
      <c r="MY617" s="42"/>
      <c r="MZ617" s="42"/>
      <c r="NA617" s="42"/>
      <c r="NB617" s="42"/>
      <c r="NC617" s="42"/>
      <c r="ND617" s="42"/>
      <c r="NE617" s="42"/>
      <c r="NF617" s="42"/>
      <c r="NG617" s="42"/>
      <c r="NH617" s="42"/>
      <c r="NI617" s="42"/>
      <c r="NJ617" s="42"/>
      <c r="NK617" s="42"/>
      <c r="NL617" s="42"/>
      <c r="NM617" s="42"/>
      <c r="NN617" s="42"/>
      <c r="NO617" s="42"/>
      <c r="NP617" s="42"/>
      <c r="NQ617" s="42"/>
      <c r="NR617" s="42"/>
      <c r="NS617" s="42"/>
      <c r="NT617" s="42"/>
      <c r="NU617" s="42"/>
      <c r="NV617" s="42"/>
      <c r="NW617" s="42"/>
      <c r="NX617" s="42"/>
      <c r="NY617" s="42"/>
      <c r="NZ617" s="42"/>
      <c r="OA617" s="42"/>
      <c r="OB617" s="42"/>
      <c r="OC617" s="42"/>
      <c r="OD617" s="42"/>
      <c r="OE617" s="42"/>
      <c r="OF617" s="42"/>
      <c r="OG617" s="42"/>
      <c r="OH617" s="42"/>
      <c r="OI617" s="42"/>
      <c r="OJ617" s="42"/>
      <c r="OK617" s="42"/>
      <c r="OL617" s="42"/>
      <c r="OM617" s="42"/>
      <c r="ON617" s="42"/>
      <c r="OO617" s="42"/>
      <c r="OP617" s="42"/>
      <c r="OQ617" s="42"/>
      <c r="OR617" s="42"/>
      <c r="OS617" s="42"/>
      <c r="OT617" s="42"/>
      <c r="OU617" s="42"/>
      <c r="OV617" s="42"/>
      <c r="OW617" s="42"/>
      <c r="OX617" s="42"/>
      <c r="OY617" s="42"/>
      <c r="OZ617" s="42"/>
      <c r="PA617" s="42"/>
      <c r="PB617" s="42"/>
      <c r="PC617" s="42"/>
      <c r="PD617" s="42"/>
      <c r="PE617" s="42"/>
      <c r="PF617" s="42"/>
      <c r="PG617" s="42"/>
      <c r="PH617" s="42"/>
      <c r="PI617" s="42"/>
      <c r="PJ617" s="42"/>
      <c r="PK617" s="42"/>
      <c r="PL617" s="42"/>
      <c r="PM617" s="42"/>
      <c r="PN617" s="42"/>
      <c r="PO617" s="42"/>
      <c r="PP617" s="42"/>
      <c r="PQ617" s="42"/>
      <c r="PR617" s="42"/>
      <c r="PS617" s="42"/>
      <c r="PT617" s="42"/>
      <c r="PU617" s="42"/>
      <c r="PV617" s="42"/>
      <c r="PW617" s="42"/>
      <c r="PX617" s="42"/>
      <c r="PY617" s="42"/>
      <c r="PZ617" s="42"/>
      <c r="QA617" s="42"/>
      <c r="QB617" s="42"/>
      <c r="QC617" s="42"/>
      <c r="QD617" s="42"/>
      <c r="QE617" s="42"/>
      <c r="QF617" s="42"/>
      <c r="QG617" s="42"/>
      <c r="QH617" s="42"/>
      <c r="QI617" s="42"/>
      <c r="QJ617" s="42"/>
      <c r="QK617" s="42"/>
      <c r="QL617" s="42"/>
      <c r="QM617" s="42"/>
      <c r="QN617" s="42"/>
      <c r="QO617" s="42"/>
      <c r="QP617" s="42"/>
      <c r="QQ617" s="42"/>
      <c r="QR617" s="42"/>
      <c r="QS617" s="42"/>
      <c r="QT617" s="42"/>
      <c r="QU617" s="42"/>
      <c r="QV617" s="42"/>
      <c r="QW617" s="42"/>
      <c r="QX617" s="42"/>
      <c r="QY617" s="42"/>
      <c r="QZ617" s="42"/>
      <c r="RA617" s="42"/>
      <c r="RB617" s="42"/>
      <c r="RC617" s="42"/>
      <c r="RD617" s="42"/>
      <c r="RE617" s="42"/>
      <c r="RF617" s="42"/>
      <c r="RG617" s="42"/>
      <c r="RH617" s="42"/>
      <c r="RI617" s="42"/>
      <c r="RJ617" s="42"/>
      <c r="RK617" s="42"/>
      <c r="RL617" s="42"/>
      <c r="RM617" s="42"/>
      <c r="RN617" s="42"/>
      <c r="RO617" s="42"/>
      <c r="RP617" s="42"/>
      <c r="RQ617" s="42"/>
      <c r="RR617" s="42"/>
      <c r="RS617" s="42"/>
      <c r="RT617" s="42"/>
      <c r="RU617" s="42"/>
      <c r="RV617" s="42"/>
      <c r="RW617" s="42"/>
      <c r="RX617" s="42"/>
      <c r="RY617" s="42"/>
      <c r="RZ617" s="42"/>
      <c r="SA617" s="42"/>
      <c r="SB617" s="42"/>
      <c r="SC617" s="42"/>
      <c r="SD617" s="42"/>
      <c r="SE617" s="42"/>
      <c r="SF617" s="42"/>
      <c r="SG617" s="42"/>
      <c r="SH617" s="42"/>
      <c r="SI617" s="42"/>
      <c r="SJ617" s="42"/>
      <c r="SK617" s="42"/>
      <c r="SL617" s="42"/>
      <c r="SM617" s="42"/>
      <c r="SN617" s="42"/>
      <c r="SO617" s="42"/>
      <c r="SP617" s="42"/>
      <c r="SQ617" s="42"/>
      <c r="SR617" s="42"/>
      <c r="SS617" s="42"/>
      <c r="ST617" s="42"/>
      <c r="SU617" s="42"/>
      <c r="SV617" s="42"/>
      <c r="SW617" s="42"/>
      <c r="SX617" s="42"/>
      <c r="SY617" s="42"/>
      <c r="SZ617" s="42"/>
      <c r="TA617" s="42"/>
      <c r="TB617" s="42"/>
      <c r="TC617" s="42"/>
      <c r="TD617" s="42"/>
      <c r="TE617" s="42"/>
      <c r="TF617" s="42"/>
      <c r="TG617" s="42"/>
      <c r="TH617" s="42"/>
      <c r="TI617" s="42"/>
      <c r="TJ617" s="42"/>
      <c r="TK617" s="42"/>
      <c r="TL617" s="42"/>
      <c r="TM617" s="42"/>
      <c r="TN617" s="42"/>
      <c r="TO617" s="42"/>
      <c r="TP617" s="42"/>
      <c r="TQ617" s="42"/>
      <c r="TR617" s="42"/>
      <c r="TS617" s="42"/>
      <c r="TT617" s="42"/>
      <c r="TU617" s="42"/>
      <c r="TV617" s="42"/>
      <c r="TW617" s="42"/>
      <c r="TX617" s="42"/>
      <c r="TY617" s="42"/>
      <c r="TZ617" s="42"/>
      <c r="UA617" s="42"/>
      <c r="UB617" s="42"/>
      <c r="UC617" s="42"/>
      <c r="UD617" s="42"/>
      <c r="UE617" s="42"/>
      <c r="UF617" s="42"/>
      <c r="UG617" s="42"/>
      <c r="UH617" s="42"/>
      <c r="UI617" s="42"/>
      <c r="UJ617" s="42"/>
      <c r="UK617" s="42"/>
      <c r="UL617" s="42"/>
      <c r="UM617" s="42"/>
      <c r="UN617" s="42"/>
      <c r="UO617" s="42"/>
      <c r="UP617" s="42"/>
      <c r="UQ617" s="42"/>
      <c r="UR617" s="42"/>
      <c r="US617" s="42"/>
      <c r="UT617" s="42"/>
      <c r="UU617" s="42"/>
      <c r="UV617" s="42"/>
      <c r="UW617" s="42"/>
      <c r="UX617" s="42"/>
      <c r="UY617" s="42"/>
      <c r="UZ617" s="42"/>
      <c r="VA617" s="42"/>
      <c r="VB617" s="42"/>
      <c r="VC617" s="42"/>
      <c r="VD617" s="42"/>
      <c r="VE617" s="42"/>
      <c r="VF617" s="42"/>
      <c r="VG617" s="42"/>
      <c r="VH617" s="42"/>
      <c r="VI617" s="42"/>
      <c r="VJ617" s="42"/>
      <c r="VK617" s="42"/>
      <c r="VL617" s="42"/>
      <c r="VM617" s="42"/>
      <c r="VN617" s="42"/>
      <c r="VO617" s="42"/>
      <c r="VP617" s="42"/>
      <c r="VQ617" s="42"/>
      <c r="VR617" s="42"/>
      <c r="VS617" s="42"/>
      <c r="VT617" s="42"/>
      <c r="VU617" s="42"/>
      <c r="VV617" s="42"/>
      <c r="VW617" s="42"/>
      <c r="VX617" s="42"/>
      <c r="VY617" s="42"/>
      <c r="VZ617" s="42"/>
      <c r="WA617" s="42"/>
      <c r="WB617" s="42"/>
      <c r="WC617" s="42"/>
      <c r="WD617" s="42"/>
      <c r="WE617" s="42"/>
      <c r="WF617" s="42"/>
      <c r="WG617" s="42"/>
      <c r="WH617" s="42"/>
      <c r="WI617" s="42"/>
      <c r="WJ617" s="42"/>
      <c r="WK617" s="42"/>
      <c r="WL617" s="42"/>
      <c r="WM617" s="42"/>
      <c r="WN617" s="42"/>
      <c r="WO617" s="42"/>
      <c r="WP617" s="42"/>
      <c r="WQ617" s="42"/>
      <c r="WR617" s="42"/>
      <c r="WS617" s="42"/>
      <c r="WT617" s="42"/>
      <c r="WU617" s="42"/>
      <c r="WV617" s="42"/>
      <c r="WW617" s="42"/>
      <c r="WX617" s="42"/>
      <c r="WY617" s="42"/>
      <c r="WZ617" s="42"/>
      <c r="XA617" s="42"/>
      <c r="XB617" s="42"/>
      <c r="XC617" s="42"/>
      <c r="XD617" s="42"/>
      <c r="XE617" s="42"/>
      <c r="XF617" s="42"/>
      <c r="XG617" s="42"/>
      <c r="XH617" s="42"/>
      <c r="XI617" s="42"/>
      <c r="XJ617" s="42"/>
      <c r="XK617" s="42"/>
      <c r="XL617" s="42"/>
      <c r="XM617" s="42"/>
      <c r="XN617" s="42"/>
      <c r="XO617" s="42"/>
      <c r="XP617" s="42"/>
      <c r="XQ617" s="42"/>
      <c r="XR617" s="42"/>
      <c r="XS617" s="42"/>
      <c r="XT617" s="42"/>
      <c r="XU617" s="42"/>
      <c r="XV617" s="42"/>
      <c r="XW617" s="42"/>
      <c r="XX617" s="42"/>
      <c r="XY617" s="42"/>
      <c r="XZ617" s="42"/>
      <c r="YA617" s="42"/>
      <c r="YB617" s="42"/>
      <c r="YC617" s="42"/>
      <c r="YD617" s="42"/>
      <c r="YE617" s="42"/>
      <c r="YF617" s="42"/>
      <c r="YG617" s="42"/>
      <c r="YH617" s="42"/>
      <c r="YI617" s="42"/>
      <c r="YJ617" s="42"/>
      <c r="YK617" s="42"/>
      <c r="YL617" s="42"/>
      <c r="YM617" s="42"/>
      <c r="YN617" s="42"/>
      <c r="YO617" s="42"/>
      <c r="YP617" s="42"/>
      <c r="YQ617" s="42"/>
      <c r="YR617" s="42"/>
      <c r="YS617" s="42"/>
      <c r="YT617" s="42"/>
      <c r="YU617" s="42"/>
      <c r="YV617" s="42"/>
      <c r="YW617" s="42"/>
      <c r="YX617" s="42"/>
      <c r="YY617" s="42"/>
      <c r="YZ617" s="42"/>
      <c r="ZA617" s="42"/>
      <c r="ZB617" s="42"/>
      <c r="ZC617" s="42"/>
      <c r="ZD617" s="42"/>
      <c r="ZE617" s="42"/>
      <c r="ZF617" s="42"/>
      <c r="ZG617" s="42"/>
      <c r="ZH617" s="42"/>
      <c r="ZI617" s="42"/>
      <c r="ZJ617" s="42"/>
      <c r="ZK617" s="42"/>
      <c r="ZL617" s="42"/>
      <c r="ZM617" s="42"/>
      <c r="ZN617" s="42"/>
      <c r="ZO617" s="42"/>
      <c r="ZP617" s="42"/>
      <c r="ZQ617" s="42"/>
      <c r="ZR617" s="42"/>
      <c r="ZS617" s="42"/>
      <c r="ZT617" s="42"/>
      <c r="ZU617" s="42"/>
      <c r="ZV617" s="42"/>
      <c r="ZW617" s="42"/>
      <c r="ZX617" s="42"/>
      <c r="ZY617" s="42"/>
      <c r="ZZ617" s="42"/>
      <c r="AAA617" s="42"/>
      <c r="AAB617" s="42"/>
      <c r="AAC617" s="42"/>
      <c r="AAD617" s="42"/>
      <c r="AAE617" s="42"/>
      <c r="AAF617" s="42"/>
      <c r="AAG617" s="42"/>
      <c r="AAH617" s="42"/>
      <c r="AAI617" s="42"/>
      <c r="AAJ617" s="42"/>
      <c r="AAK617" s="42"/>
      <c r="AAL617" s="42"/>
      <c r="AAM617" s="42"/>
      <c r="AAN617" s="42"/>
      <c r="AAO617" s="42"/>
      <c r="AAP617" s="42"/>
      <c r="AAQ617" s="42"/>
      <c r="AAR617" s="42"/>
      <c r="AAS617" s="42"/>
      <c r="AAT617" s="42"/>
      <c r="AAU617" s="42"/>
      <c r="AAV617" s="42"/>
      <c r="AAW617" s="42"/>
      <c r="AAX617" s="42"/>
      <c r="AAY617" s="42"/>
      <c r="AAZ617" s="42"/>
      <c r="ABA617" s="42"/>
      <c r="ABB617" s="42"/>
      <c r="ABC617" s="42"/>
      <c r="ABD617" s="42"/>
      <c r="ABE617" s="42"/>
      <c r="ABF617" s="42"/>
      <c r="ABG617" s="42"/>
      <c r="ABH617" s="42"/>
      <c r="ABI617" s="42"/>
      <c r="ABJ617" s="42"/>
      <c r="ABK617" s="42"/>
      <c r="ABL617" s="42"/>
      <c r="ABM617" s="42"/>
      <c r="ABN617" s="42"/>
      <c r="ABO617" s="42"/>
      <c r="ABP617" s="42"/>
      <c r="ABQ617" s="42"/>
      <c r="ABR617" s="42"/>
      <c r="ABS617" s="42"/>
      <c r="ABT617" s="42"/>
      <c r="ABU617" s="42"/>
      <c r="ABV617" s="42"/>
      <c r="ABW617" s="42"/>
      <c r="ABX617" s="42"/>
      <c r="ABY617" s="42"/>
      <c r="ABZ617" s="42"/>
      <c r="ACA617" s="42"/>
      <c r="ACB617" s="42"/>
      <c r="ACC617" s="42"/>
      <c r="ACD617" s="42"/>
      <c r="ACE617" s="42"/>
      <c r="ACF617" s="42"/>
      <c r="ACG617" s="42"/>
      <c r="ACH617" s="42"/>
      <c r="ACI617" s="42"/>
      <c r="ACJ617" s="42"/>
      <c r="ACK617" s="42"/>
      <c r="ACL617" s="42"/>
      <c r="ACM617" s="42"/>
      <c r="ACN617" s="42"/>
      <c r="ACO617" s="42"/>
      <c r="ACP617" s="42"/>
      <c r="ACQ617" s="42"/>
      <c r="ACR617" s="42"/>
      <c r="ACS617" s="42"/>
      <c r="ACT617" s="42"/>
      <c r="ACU617" s="42"/>
      <c r="ACV617" s="42"/>
      <c r="ACW617" s="42"/>
      <c r="ACX617" s="42"/>
      <c r="ACY617" s="42"/>
      <c r="ACZ617" s="42"/>
      <c r="ADA617" s="42"/>
      <c r="ADB617" s="42"/>
      <c r="ADC617" s="42"/>
      <c r="ADD617" s="42"/>
      <c r="ADE617" s="42"/>
      <c r="ADF617" s="42"/>
      <c r="ADG617" s="42"/>
      <c r="ADH617" s="42"/>
      <c r="ADI617" s="42"/>
      <c r="ADJ617" s="42"/>
      <c r="ADK617" s="42"/>
      <c r="ADL617" s="42"/>
      <c r="ADM617" s="42"/>
      <c r="ADN617" s="42"/>
      <c r="ADO617" s="42"/>
      <c r="ADP617" s="42"/>
      <c r="ADQ617" s="42"/>
      <c r="ADR617" s="42"/>
      <c r="ADS617" s="42"/>
      <c r="ADT617" s="42"/>
      <c r="ADU617" s="42"/>
      <c r="ADV617" s="42"/>
      <c r="ADW617" s="42"/>
      <c r="ADX617" s="42"/>
      <c r="ADY617" s="42"/>
      <c r="ADZ617" s="42"/>
      <c r="AEA617" s="42"/>
      <c r="AEB617" s="42"/>
      <c r="AEC617" s="42"/>
      <c r="AED617" s="42"/>
      <c r="AEE617" s="42"/>
      <c r="AEF617" s="42"/>
      <c r="AEG617" s="42"/>
      <c r="AEH617" s="42"/>
      <c r="AEI617" s="42"/>
      <c r="AEJ617" s="42"/>
      <c r="AEK617" s="42"/>
      <c r="AEL617" s="42"/>
      <c r="AEM617" s="42"/>
      <c r="AEN617" s="42"/>
      <c r="AEO617" s="42"/>
      <c r="AEP617" s="42"/>
      <c r="AEQ617" s="42"/>
      <c r="AER617" s="42"/>
      <c r="AES617" s="42"/>
      <c r="AET617" s="42"/>
      <c r="AEU617" s="42"/>
      <c r="AEV617" s="42"/>
      <c r="AEW617" s="42"/>
      <c r="AEX617" s="42"/>
      <c r="AEY617" s="42"/>
      <c r="AEZ617" s="42"/>
      <c r="AFA617" s="42"/>
      <c r="AFB617" s="42"/>
      <c r="AFC617" s="42"/>
      <c r="AFD617" s="42"/>
      <c r="AFE617" s="42"/>
      <c r="AFF617" s="42"/>
      <c r="AFG617" s="42"/>
      <c r="AFH617" s="42"/>
      <c r="AFI617" s="42"/>
      <c r="AFJ617" s="42"/>
      <c r="AFK617" s="42"/>
      <c r="AFL617" s="42"/>
      <c r="AFM617" s="42"/>
      <c r="AFN617" s="42"/>
      <c r="AFO617" s="42"/>
      <c r="AFP617" s="42"/>
      <c r="AFQ617" s="42"/>
      <c r="AFR617" s="42"/>
      <c r="AFS617" s="42"/>
      <c r="AFT617" s="42"/>
      <c r="AFU617" s="42"/>
      <c r="AFV617" s="42"/>
      <c r="AFW617" s="42"/>
      <c r="AFX617" s="42"/>
      <c r="AFY617" s="42"/>
      <c r="AFZ617" s="42"/>
      <c r="AGA617" s="42"/>
      <c r="AGB617" s="42"/>
      <c r="AGC617" s="42"/>
      <c r="AGD617" s="42"/>
      <c r="AGE617" s="42"/>
      <c r="AGF617" s="42"/>
      <c r="AGG617" s="42"/>
      <c r="AGH617" s="42"/>
      <c r="AGI617" s="42"/>
      <c r="AGJ617" s="42"/>
      <c r="AGK617" s="42"/>
      <c r="AGL617" s="42"/>
      <c r="AGM617" s="42"/>
      <c r="AGN617" s="42"/>
      <c r="AGO617" s="42"/>
      <c r="AGP617" s="42"/>
      <c r="AGQ617" s="42"/>
      <c r="AGR617" s="42"/>
      <c r="AGS617" s="42"/>
      <c r="AGT617" s="42"/>
      <c r="AGU617" s="42"/>
      <c r="AGV617" s="42"/>
      <c r="AGW617" s="42"/>
      <c r="AGX617" s="42"/>
      <c r="AGY617" s="42"/>
      <c r="AGZ617" s="42"/>
      <c r="AHA617" s="42"/>
      <c r="AHB617" s="42"/>
      <c r="AHC617" s="42"/>
      <c r="AHD617" s="42"/>
      <c r="AHE617" s="42"/>
      <c r="AHF617" s="42"/>
      <c r="AHG617" s="42"/>
      <c r="AHH617" s="42"/>
      <c r="AHI617" s="42"/>
      <c r="AHJ617" s="42"/>
      <c r="AHK617" s="42"/>
      <c r="AHL617" s="42"/>
      <c r="AHM617" s="42"/>
      <c r="AHN617" s="42"/>
      <c r="AHO617" s="42"/>
      <c r="AHP617" s="42"/>
      <c r="AHQ617" s="42"/>
      <c r="AHR617" s="42"/>
      <c r="AHS617" s="42"/>
      <c r="AHT617" s="42"/>
      <c r="AHU617" s="42"/>
      <c r="AHV617" s="42"/>
      <c r="AHW617" s="42"/>
      <c r="AHX617" s="42"/>
      <c r="AHY617" s="42"/>
      <c r="AHZ617" s="42"/>
      <c r="AIA617" s="42"/>
      <c r="AIB617" s="42"/>
      <c r="AIC617" s="42"/>
      <c r="AID617" s="42"/>
      <c r="AIE617" s="42"/>
      <c r="AIF617" s="42"/>
      <c r="AIG617" s="42"/>
      <c r="AIH617" s="42"/>
      <c r="AII617" s="42"/>
      <c r="AIJ617" s="42"/>
      <c r="AIK617" s="42"/>
      <c r="AIL617" s="42"/>
      <c r="AIM617" s="42"/>
      <c r="AIN617" s="42"/>
      <c r="AIO617" s="42"/>
      <c r="AIP617" s="42"/>
      <c r="AIQ617" s="42"/>
      <c r="AIR617" s="42"/>
      <c r="AIS617" s="42"/>
      <c r="AIT617" s="42"/>
      <c r="AIU617" s="42"/>
      <c r="AIV617" s="42"/>
      <c r="AIW617" s="42"/>
      <c r="AIX617" s="42"/>
      <c r="AIY617" s="42"/>
      <c r="AIZ617" s="42"/>
      <c r="AJA617" s="42"/>
      <c r="AJB617" s="42"/>
      <c r="AJC617" s="42"/>
      <c r="AJD617" s="42"/>
      <c r="AJE617" s="42"/>
      <c r="AJF617" s="42"/>
      <c r="AJG617" s="42"/>
      <c r="AJH617" s="42"/>
      <c r="AJI617" s="42"/>
      <c r="AJJ617" s="42"/>
      <c r="AJK617" s="42"/>
      <c r="AJL617" s="42"/>
      <c r="AJM617" s="42"/>
      <c r="AJN617" s="42"/>
      <c r="AJO617" s="42"/>
      <c r="AJP617" s="42"/>
      <c r="AJQ617" s="42"/>
      <c r="AJR617" s="42"/>
      <c r="AJS617" s="42"/>
      <c r="AJT617" s="42"/>
      <c r="AJU617" s="42"/>
      <c r="AJV617" s="42"/>
      <c r="AJW617" s="42"/>
      <c r="AJX617" s="42"/>
      <c r="AJY617" s="42"/>
      <c r="AJZ617" s="42"/>
      <c r="AKA617" s="42"/>
      <c r="AKB617" s="42"/>
      <c r="AKC617" s="42"/>
      <c r="AKD617" s="42"/>
      <c r="AKE617" s="42"/>
      <c r="AKF617" s="42"/>
      <c r="AKG617" s="42"/>
      <c r="AKH617" s="42"/>
      <c r="AKI617" s="42"/>
      <c r="AKJ617" s="42"/>
      <c r="AKK617" s="42"/>
      <c r="AKL617" s="42"/>
      <c r="AKM617" s="42"/>
      <c r="AKN617" s="42"/>
      <c r="AKO617" s="42"/>
      <c r="AKP617" s="42"/>
      <c r="AKQ617" s="42"/>
      <c r="AKR617" s="42"/>
      <c r="AKS617" s="42"/>
      <c r="AKT617" s="42"/>
      <c r="AKU617" s="42"/>
      <c r="AKV617" s="42"/>
      <c r="AKW617" s="42"/>
      <c r="AKX617" s="42"/>
      <c r="AKY617" s="42"/>
      <c r="AKZ617" s="42"/>
      <c r="ALA617" s="42"/>
      <c r="ALB617" s="42"/>
      <c r="ALC617" s="42"/>
      <c r="ALD617" s="42"/>
      <c r="ALE617" s="42"/>
      <c r="ALF617" s="42"/>
      <c r="ALG617" s="42"/>
      <c r="ALH617" s="42"/>
      <c r="ALI617" s="42"/>
      <c r="ALJ617" s="42"/>
      <c r="ALK617" s="42"/>
      <c r="ALL617" s="42"/>
      <c r="ALM617" s="42"/>
      <c r="ALN617" s="42"/>
      <c r="ALO617" s="42"/>
      <c r="ALP617" s="42"/>
      <c r="ALQ617" s="42"/>
      <c r="ALR617" s="42"/>
      <c r="ALS617" s="42"/>
      <c r="ALT617" s="42"/>
      <c r="ALU617" s="42"/>
      <c r="ALV617" s="42"/>
      <c r="ALW617" s="42"/>
      <c r="ALX617" s="42"/>
      <c r="ALY617" s="42"/>
      <c r="ALZ617" s="42"/>
      <c r="AMA617" s="42"/>
      <c r="AMB617" s="42"/>
      <c r="AMC617" s="42"/>
      <c r="AMD617" s="42"/>
      <c r="AME617" s="42"/>
      <c r="AMF617" s="42"/>
      <c r="AMG617" s="42"/>
      <c r="AMH617" s="42"/>
      <c r="AMI617" s="42"/>
      <c r="AMJ617" s="42"/>
      <c r="AMK617" s="42"/>
      <c r="AML617" s="42"/>
      <c r="AMM617" s="42"/>
      <c r="AMN617" s="42"/>
      <c r="AMO617" s="42"/>
      <c r="AMP617" s="42"/>
      <c r="AMQ617" s="42"/>
      <c r="AMR617" s="42"/>
      <c r="AMS617" s="42"/>
      <c r="AMT617" s="42"/>
      <c r="AMU617" s="42"/>
      <c r="AMV617" s="42"/>
      <c r="AMW617" s="42"/>
      <c r="AMX617" s="42"/>
      <c r="AMY617" s="42"/>
      <c r="AMZ617" s="42"/>
      <c r="ANA617" s="42"/>
      <c r="ANB617" s="42"/>
      <c r="ANC617" s="42"/>
      <c r="AND617" s="42"/>
      <c r="ANE617" s="42"/>
      <c r="ANF617" s="42"/>
      <c r="ANG617" s="42"/>
      <c r="ANH617" s="42"/>
      <c r="ANI617" s="42"/>
      <c r="ANJ617" s="42"/>
      <c r="ANK617" s="42"/>
      <c r="ANL617" s="42"/>
      <c r="ANM617" s="42"/>
      <c r="ANN617" s="42"/>
      <c r="ANO617" s="42"/>
      <c r="ANP617" s="42"/>
      <c r="ANQ617" s="42"/>
      <c r="ANR617" s="42"/>
      <c r="ANS617" s="42"/>
      <c r="ANT617" s="42"/>
      <c r="ANU617" s="42"/>
      <c r="ANV617" s="42"/>
      <c r="ANW617" s="42"/>
      <c r="ANX617" s="42"/>
      <c r="ANY617" s="42"/>
      <c r="ANZ617" s="42"/>
      <c r="AOA617" s="42"/>
      <c r="AOB617" s="42"/>
      <c r="AOC617" s="42"/>
      <c r="AOD617" s="42"/>
      <c r="AOE617" s="42"/>
      <c r="AOF617" s="42"/>
      <c r="AOG617" s="42"/>
      <c r="AOH617" s="42"/>
      <c r="AOI617" s="42"/>
      <c r="AOJ617" s="42"/>
      <c r="AOK617" s="42"/>
      <c r="AOL617" s="42"/>
      <c r="AOM617" s="42"/>
      <c r="AON617" s="42"/>
      <c r="AOO617" s="42"/>
      <c r="AOP617" s="42"/>
      <c r="AOQ617" s="42"/>
      <c r="AOR617" s="42"/>
      <c r="AOS617" s="42"/>
      <c r="AOT617" s="42"/>
      <c r="AOU617" s="42"/>
      <c r="AOV617" s="42"/>
      <c r="AOW617" s="42"/>
      <c r="AOX617" s="42"/>
      <c r="AOY617" s="42"/>
      <c r="AOZ617" s="42"/>
      <c r="APA617" s="42"/>
      <c r="APB617" s="42"/>
      <c r="APC617" s="42"/>
      <c r="APD617" s="42"/>
      <c r="APE617" s="42"/>
      <c r="APF617" s="42"/>
      <c r="APG617" s="42"/>
      <c r="APH617" s="42"/>
      <c r="API617" s="42"/>
      <c r="APJ617" s="42"/>
      <c r="APK617" s="42"/>
      <c r="APL617" s="42"/>
      <c r="APM617" s="42"/>
      <c r="APN617" s="42"/>
      <c r="APO617" s="42"/>
      <c r="APP617" s="42"/>
      <c r="APQ617" s="42"/>
      <c r="APR617" s="42"/>
      <c r="APS617" s="42"/>
      <c r="APT617" s="42"/>
      <c r="APU617" s="42"/>
      <c r="APV617" s="42"/>
      <c r="APW617" s="42"/>
      <c r="APX617" s="42"/>
      <c r="APY617" s="42"/>
      <c r="APZ617" s="42"/>
      <c r="AQA617" s="42"/>
      <c r="AQB617" s="42"/>
      <c r="AQC617" s="42"/>
      <c r="AQD617" s="42"/>
      <c r="AQE617" s="42"/>
      <c r="AQF617" s="42"/>
      <c r="AQG617" s="42"/>
      <c r="AQH617" s="42"/>
      <c r="AQI617" s="42"/>
      <c r="AQJ617" s="42"/>
      <c r="AQK617" s="42"/>
      <c r="AQL617" s="42"/>
      <c r="AQM617" s="42"/>
      <c r="AQN617" s="42"/>
      <c r="AQO617" s="42"/>
      <c r="AQP617" s="42"/>
      <c r="AQQ617" s="42"/>
      <c r="AQR617" s="42"/>
      <c r="AQS617" s="42"/>
      <c r="AQT617" s="42"/>
      <c r="AQU617" s="42"/>
      <c r="AQV617" s="42"/>
      <c r="AQW617" s="42"/>
      <c r="AQX617" s="42"/>
      <c r="AQY617" s="42"/>
      <c r="AQZ617" s="42"/>
      <c r="ARA617" s="42"/>
      <c r="ARB617" s="42"/>
      <c r="ARC617" s="42"/>
      <c r="ARD617" s="42"/>
      <c r="ARE617" s="42"/>
      <c r="ARF617" s="42"/>
      <c r="ARG617" s="42"/>
      <c r="ARH617" s="42"/>
      <c r="ARI617" s="42"/>
      <c r="ARJ617" s="42"/>
      <c r="ARK617" s="42"/>
      <c r="ARL617" s="42"/>
      <c r="ARM617" s="42"/>
      <c r="ARN617" s="42"/>
      <c r="ARO617" s="42"/>
      <c r="ARP617" s="42"/>
      <c r="ARQ617" s="42"/>
      <c r="ARR617" s="42"/>
      <c r="ARS617" s="42"/>
      <c r="ART617" s="42"/>
      <c r="ARU617" s="42"/>
      <c r="ARV617" s="42"/>
      <c r="ARW617" s="42"/>
      <c r="ARX617" s="42"/>
      <c r="ARY617" s="42"/>
      <c r="ARZ617" s="42"/>
      <c r="ASA617" s="42"/>
      <c r="ASB617" s="42"/>
      <c r="ASC617" s="42"/>
      <c r="ASD617" s="42"/>
      <c r="ASE617" s="42"/>
      <c r="ASF617" s="42"/>
      <c r="ASG617" s="42"/>
      <c r="ASH617" s="42"/>
      <c r="ASI617" s="42"/>
      <c r="ASJ617" s="42"/>
      <c r="ASK617" s="42"/>
      <c r="ASL617" s="42"/>
      <c r="ASM617" s="42"/>
      <c r="ASN617" s="42"/>
      <c r="ASO617" s="42"/>
      <c r="ASP617" s="42"/>
      <c r="ASQ617" s="42"/>
      <c r="ASR617" s="42"/>
      <c r="ASS617" s="42"/>
      <c r="AST617" s="42"/>
      <c r="ASU617" s="42"/>
      <c r="ASV617" s="42"/>
      <c r="ASW617" s="42"/>
      <c r="ASX617" s="42"/>
      <c r="ASY617" s="42"/>
      <c r="ASZ617" s="42"/>
      <c r="ATA617" s="42"/>
      <c r="ATB617" s="42"/>
      <c r="ATC617" s="42"/>
      <c r="ATD617" s="42"/>
      <c r="ATE617" s="42"/>
      <c r="ATF617" s="42"/>
      <c r="ATG617" s="42"/>
      <c r="ATH617" s="42"/>
      <c r="ATI617" s="42"/>
      <c r="ATJ617" s="42"/>
      <c r="ATK617" s="42"/>
      <c r="ATL617" s="42"/>
      <c r="ATM617" s="42"/>
      <c r="ATN617" s="42"/>
      <c r="ATO617" s="42"/>
      <c r="ATP617" s="42"/>
      <c r="ATQ617" s="42"/>
      <c r="ATR617" s="42"/>
      <c r="ATS617" s="42"/>
      <c r="ATT617" s="42"/>
      <c r="ATU617" s="42"/>
      <c r="ATV617" s="42"/>
      <c r="ATW617" s="42"/>
      <c r="ATX617" s="42"/>
      <c r="ATY617" s="42"/>
      <c r="ATZ617" s="42"/>
      <c r="AUA617" s="42"/>
      <c r="AUB617" s="42"/>
      <c r="AUC617" s="42"/>
      <c r="AUD617" s="42"/>
      <c r="AUE617" s="42"/>
      <c r="AUF617" s="42"/>
      <c r="AUG617" s="42"/>
      <c r="AUH617" s="42"/>
      <c r="AUI617" s="42"/>
      <c r="AUJ617" s="42"/>
      <c r="AUK617" s="42"/>
      <c r="AUL617" s="42"/>
      <c r="AUM617" s="42"/>
      <c r="AUN617" s="42"/>
      <c r="AUO617" s="42"/>
      <c r="AUP617" s="42"/>
      <c r="AUQ617" s="42"/>
      <c r="AUR617" s="42"/>
      <c r="AUS617" s="42"/>
      <c r="AUT617" s="42"/>
      <c r="AUU617" s="42"/>
      <c r="AUV617" s="42"/>
      <c r="AUW617" s="42"/>
      <c r="AUX617" s="42"/>
      <c r="AUY617" s="42"/>
      <c r="AUZ617" s="42"/>
      <c r="AVA617" s="42"/>
      <c r="AVB617" s="42"/>
      <c r="AVC617" s="42"/>
      <c r="AVD617" s="42"/>
      <c r="AVE617" s="42"/>
      <c r="AVF617" s="42"/>
      <c r="AVG617" s="42"/>
      <c r="AVH617" s="42"/>
      <c r="AVI617" s="42"/>
      <c r="AVJ617" s="42"/>
      <c r="AVK617" s="42"/>
      <c r="AVL617" s="42"/>
      <c r="AVM617" s="42"/>
      <c r="AVN617" s="42"/>
      <c r="AVO617" s="42"/>
      <c r="AVP617" s="42"/>
      <c r="AVQ617" s="42"/>
      <c r="AVR617" s="42"/>
      <c r="AVS617" s="42"/>
      <c r="AVT617" s="42"/>
      <c r="AVU617" s="42"/>
      <c r="AVV617" s="42"/>
      <c r="AVW617" s="42"/>
      <c r="AVX617" s="42"/>
      <c r="AVY617" s="42"/>
      <c r="AVZ617" s="42"/>
      <c r="AWA617" s="42"/>
      <c r="AWB617" s="42"/>
      <c r="AWC617" s="42"/>
      <c r="AWD617" s="42"/>
      <c r="AWE617" s="42"/>
      <c r="AWF617" s="42"/>
      <c r="AWG617" s="42"/>
      <c r="AWH617" s="42"/>
      <c r="AWI617" s="42"/>
      <c r="AWJ617" s="42"/>
      <c r="AWK617" s="42"/>
      <c r="AWL617" s="42"/>
      <c r="AWM617" s="42"/>
      <c r="AWN617" s="42"/>
      <c r="AWO617" s="42"/>
      <c r="AWP617" s="42"/>
      <c r="AWQ617" s="42"/>
      <c r="AWR617" s="42"/>
      <c r="AWS617" s="42"/>
      <c r="AWT617" s="42"/>
      <c r="AWU617" s="42"/>
      <c r="AWV617" s="42"/>
      <c r="AWW617" s="42"/>
      <c r="AWX617" s="42"/>
      <c r="AWY617" s="42"/>
      <c r="AWZ617" s="42"/>
      <c r="AXA617" s="42"/>
      <c r="AXB617" s="42"/>
      <c r="AXC617" s="42"/>
      <c r="AXD617" s="42"/>
      <c r="AXE617" s="42"/>
      <c r="AXF617" s="42"/>
      <c r="AXG617" s="42"/>
      <c r="AXH617" s="42"/>
      <c r="AXI617" s="42"/>
      <c r="AXJ617" s="42"/>
      <c r="AXK617" s="42"/>
      <c r="AXL617" s="42"/>
      <c r="AXM617" s="42"/>
      <c r="AXN617" s="42"/>
      <c r="AXO617" s="42"/>
      <c r="AXP617" s="42"/>
      <c r="AXQ617" s="42"/>
      <c r="AXR617" s="42"/>
      <c r="AXS617" s="42"/>
      <c r="AXT617" s="42"/>
      <c r="AXU617" s="42"/>
      <c r="AXV617" s="42"/>
      <c r="AXW617" s="42"/>
      <c r="AXX617" s="42"/>
      <c r="AXY617" s="42"/>
      <c r="AXZ617" s="42"/>
      <c r="AYA617" s="42"/>
      <c r="AYB617" s="42"/>
      <c r="AYC617" s="42"/>
      <c r="AYD617" s="42"/>
      <c r="AYE617" s="42"/>
      <c r="AYF617" s="42"/>
      <c r="AYG617" s="42"/>
      <c r="AYH617" s="42"/>
      <c r="AYI617" s="42"/>
      <c r="AYJ617" s="42"/>
      <c r="AYK617" s="42"/>
      <c r="AYL617" s="42"/>
      <c r="AYM617" s="42"/>
      <c r="AYN617" s="42"/>
      <c r="AYO617" s="42"/>
      <c r="AYP617" s="42"/>
      <c r="AYQ617" s="42"/>
      <c r="AYR617" s="42"/>
      <c r="AYS617" s="42"/>
      <c r="AYT617" s="42"/>
      <c r="AYU617" s="42"/>
      <c r="AYV617" s="42"/>
      <c r="AYW617" s="42"/>
      <c r="AYX617" s="42"/>
      <c r="AYY617" s="42"/>
      <c r="AYZ617" s="42"/>
      <c r="AZA617" s="42"/>
      <c r="AZB617" s="42"/>
      <c r="AZC617" s="42"/>
      <c r="AZD617" s="42"/>
      <c r="AZE617" s="42"/>
      <c r="AZF617" s="42"/>
      <c r="AZG617" s="42"/>
      <c r="AZH617" s="42"/>
      <c r="AZI617" s="42"/>
      <c r="AZJ617" s="42"/>
      <c r="AZK617" s="42"/>
      <c r="AZL617" s="42"/>
      <c r="AZM617" s="42"/>
      <c r="AZN617" s="42"/>
      <c r="AZO617" s="42"/>
      <c r="AZP617" s="42"/>
      <c r="AZQ617" s="42"/>
      <c r="AZR617" s="42"/>
      <c r="AZS617" s="42"/>
      <c r="AZT617" s="42"/>
      <c r="AZU617" s="42"/>
      <c r="AZV617" s="42"/>
      <c r="AZW617" s="42"/>
      <c r="AZX617" s="42"/>
      <c r="AZY617" s="42"/>
      <c r="AZZ617" s="42"/>
      <c r="BAA617" s="42"/>
      <c r="BAB617" s="42"/>
      <c r="BAC617" s="42"/>
      <c r="BAD617" s="42"/>
      <c r="BAE617" s="42"/>
      <c r="BAF617" s="42"/>
      <c r="BAG617" s="42"/>
      <c r="BAH617" s="42"/>
      <c r="BAI617" s="42"/>
      <c r="BAJ617" s="42"/>
      <c r="BAK617" s="42"/>
      <c r="BAL617" s="42"/>
    </row>
    <row r="618" spans="1:1390" s="223" customFormat="1" x14ac:dyDescent="0.2">
      <c r="A618" s="139">
        <f t="shared" si="60"/>
        <v>573</v>
      </c>
      <c r="B618" s="42" t="s">
        <v>598</v>
      </c>
      <c r="C618" s="139">
        <v>932</v>
      </c>
      <c r="D618" s="139" t="s">
        <v>159</v>
      </c>
      <c r="E618" s="121">
        <v>0</v>
      </c>
      <c r="F618" s="121">
        <v>0</v>
      </c>
      <c r="G618" s="121">
        <v>0</v>
      </c>
      <c r="H618" s="121">
        <v>0</v>
      </c>
      <c r="I618" s="121">
        <v>0</v>
      </c>
      <c r="J618" s="121">
        <v>0</v>
      </c>
      <c r="K618" s="121">
        <v>476.51</v>
      </c>
      <c r="L618" s="121">
        <v>0</v>
      </c>
      <c r="M618" s="121">
        <v>0</v>
      </c>
      <c r="N618" s="121">
        <v>0</v>
      </c>
      <c r="O618" s="121">
        <v>0</v>
      </c>
      <c r="P618" s="121">
        <v>0</v>
      </c>
      <c r="Q618" s="45">
        <f t="shared" si="59"/>
        <v>476.51</v>
      </c>
      <c r="R618" s="45"/>
      <c r="T618" s="254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  <c r="DZ618" s="42"/>
      <c r="EA618" s="42"/>
      <c r="EB618" s="42"/>
      <c r="EC618" s="42"/>
      <c r="ED618" s="42"/>
      <c r="EE618" s="42"/>
      <c r="EF618" s="42"/>
      <c r="EG618" s="42"/>
      <c r="EH618" s="42"/>
      <c r="EI618" s="42"/>
      <c r="EJ618" s="42"/>
      <c r="EK618" s="42"/>
      <c r="EL618" s="42"/>
      <c r="EM618" s="42"/>
      <c r="EN618" s="42"/>
      <c r="EO618" s="42"/>
      <c r="EP618" s="42"/>
      <c r="EQ618" s="42"/>
      <c r="ER618" s="42"/>
      <c r="ES618" s="42"/>
      <c r="ET618" s="42"/>
      <c r="EU618" s="42"/>
      <c r="EV618" s="42"/>
      <c r="EW618" s="42"/>
      <c r="EX618" s="42"/>
      <c r="EY618" s="42"/>
      <c r="EZ618" s="42"/>
      <c r="FA618" s="42"/>
      <c r="FB618" s="42"/>
      <c r="FC618" s="42"/>
      <c r="FD618" s="42"/>
      <c r="FE618" s="42"/>
      <c r="FF618" s="42"/>
      <c r="FG618" s="42"/>
      <c r="FH618" s="42"/>
      <c r="FI618" s="42"/>
      <c r="FJ618" s="42"/>
      <c r="FK618" s="42"/>
      <c r="FL618" s="42"/>
      <c r="FM618" s="42"/>
      <c r="FN618" s="42"/>
      <c r="FO618" s="42"/>
      <c r="FP618" s="42"/>
      <c r="FQ618" s="42"/>
      <c r="FR618" s="42"/>
      <c r="FS618" s="42"/>
      <c r="FT618" s="42"/>
      <c r="FU618" s="42"/>
      <c r="FV618" s="42"/>
      <c r="FW618" s="42"/>
      <c r="FX618" s="42"/>
      <c r="FY618" s="42"/>
      <c r="FZ618" s="42"/>
      <c r="GA618" s="42"/>
      <c r="GB618" s="42"/>
      <c r="GC618" s="42"/>
      <c r="GD618" s="42"/>
      <c r="GE618" s="42"/>
      <c r="GF618" s="42"/>
      <c r="GG618" s="42"/>
      <c r="GH618" s="42"/>
      <c r="GI618" s="42"/>
      <c r="GJ618" s="42"/>
      <c r="GK618" s="42"/>
      <c r="GL618" s="42"/>
      <c r="GM618" s="42"/>
      <c r="GN618" s="42"/>
      <c r="GO618" s="42"/>
      <c r="GP618" s="42"/>
      <c r="GQ618" s="42"/>
      <c r="GR618" s="42"/>
      <c r="GS618" s="42"/>
      <c r="GT618" s="42"/>
      <c r="GU618" s="42"/>
      <c r="GV618" s="42"/>
      <c r="GW618" s="42"/>
      <c r="GX618" s="42"/>
      <c r="GY618" s="42"/>
      <c r="GZ618" s="42"/>
      <c r="HA618" s="42"/>
      <c r="HB618" s="42"/>
      <c r="HC618" s="42"/>
      <c r="HD618" s="42"/>
      <c r="HE618" s="42"/>
      <c r="HF618" s="42"/>
      <c r="HG618" s="42"/>
      <c r="HH618" s="42"/>
      <c r="HI618" s="42"/>
      <c r="HJ618" s="42"/>
      <c r="HK618" s="42"/>
      <c r="HL618" s="42"/>
      <c r="HM618" s="42"/>
      <c r="HN618" s="42"/>
      <c r="HO618" s="42"/>
      <c r="HP618" s="42"/>
      <c r="HQ618" s="42"/>
      <c r="HR618" s="42"/>
      <c r="HS618" s="42"/>
      <c r="HT618" s="42"/>
      <c r="HU618" s="42"/>
      <c r="HV618" s="42"/>
      <c r="HW618" s="42"/>
      <c r="HX618" s="42"/>
      <c r="HY618" s="42"/>
      <c r="HZ618" s="42"/>
      <c r="IA618" s="42"/>
      <c r="IB618" s="42"/>
      <c r="IC618" s="42"/>
      <c r="ID618" s="42"/>
      <c r="IE618" s="42"/>
      <c r="IF618" s="42"/>
      <c r="IG618" s="42"/>
      <c r="IH618" s="42"/>
      <c r="II618" s="42"/>
      <c r="IJ618" s="42"/>
      <c r="IK618" s="42"/>
      <c r="IL618" s="42"/>
      <c r="IM618" s="42"/>
      <c r="IN618" s="42"/>
      <c r="IO618" s="42"/>
      <c r="IP618" s="42"/>
      <c r="IQ618" s="42"/>
      <c r="IR618" s="42"/>
      <c r="IS618" s="42"/>
      <c r="IT618" s="42"/>
      <c r="IU618" s="42"/>
      <c r="IV618" s="42"/>
      <c r="IW618" s="42"/>
      <c r="IX618" s="42"/>
      <c r="IY618" s="42"/>
      <c r="IZ618" s="42"/>
      <c r="JA618" s="42"/>
      <c r="JB618" s="42"/>
      <c r="JC618" s="42"/>
      <c r="JD618" s="42"/>
      <c r="JE618" s="42"/>
      <c r="JF618" s="42"/>
      <c r="JG618" s="42"/>
      <c r="JH618" s="42"/>
      <c r="JI618" s="42"/>
      <c r="JJ618" s="42"/>
      <c r="JK618" s="42"/>
      <c r="JL618" s="42"/>
      <c r="JM618" s="42"/>
      <c r="JN618" s="42"/>
      <c r="JO618" s="42"/>
      <c r="JP618" s="42"/>
      <c r="JQ618" s="42"/>
      <c r="JR618" s="42"/>
      <c r="JS618" s="42"/>
      <c r="JT618" s="42"/>
      <c r="JU618" s="42"/>
      <c r="JV618" s="42"/>
      <c r="JW618" s="42"/>
      <c r="JX618" s="42"/>
      <c r="JY618" s="42"/>
      <c r="JZ618" s="42"/>
      <c r="KA618" s="42"/>
      <c r="KB618" s="42"/>
      <c r="KC618" s="42"/>
      <c r="KD618" s="42"/>
      <c r="KE618" s="42"/>
      <c r="KF618" s="42"/>
      <c r="KG618" s="42"/>
      <c r="KH618" s="42"/>
      <c r="KI618" s="42"/>
      <c r="KJ618" s="42"/>
      <c r="KK618" s="42"/>
      <c r="KL618" s="42"/>
      <c r="KM618" s="42"/>
      <c r="KN618" s="42"/>
      <c r="KO618" s="42"/>
      <c r="KP618" s="42"/>
      <c r="KQ618" s="42"/>
      <c r="KR618" s="42"/>
      <c r="KS618" s="42"/>
      <c r="KT618" s="42"/>
      <c r="KU618" s="42"/>
      <c r="KV618" s="42"/>
      <c r="KW618" s="42"/>
      <c r="KX618" s="42"/>
      <c r="KY618" s="42"/>
      <c r="KZ618" s="42"/>
      <c r="LA618" s="42"/>
      <c r="LB618" s="42"/>
      <c r="LC618" s="42"/>
      <c r="LD618" s="42"/>
      <c r="LE618" s="42"/>
      <c r="LF618" s="42"/>
      <c r="LG618" s="42"/>
      <c r="LH618" s="42"/>
      <c r="LI618" s="42"/>
      <c r="LJ618" s="42"/>
      <c r="LK618" s="42"/>
      <c r="LL618" s="42"/>
      <c r="LM618" s="42"/>
      <c r="LN618" s="42"/>
      <c r="LO618" s="42"/>
      <c r="LP618" s="42"/>
      <c r="LQ618" s="42"/>
      <c r="LR618" s="42"/>
      <c r="LS618" s="42"/>
      <c r="LT618" s="42"/>
      <c r="LU618" s="42"/>
      <c r="LV618" s="42"/>
      <c r="LW618" s="42"/>
      <c r="LX618" s="42"/>
      <c r="LY618" s="42"/>
      <c r="LZ618" s="42"/>
      <c r="MA618" s="42"/>
      <c r="MB618" s="42"/>
      <c r="MC618" s="42"/>
      <c r="MD618" s="42"/>
      <c r="ME618" s="42"/>
      <c r="MF618" s="42"/>
      <c r="MG618" s="42"/>
      <c r="MH618" s="42"/>
      <c r="MI618" s="42"/>
      <c r="MJ618" s="42"/>
      <c r="MK618" s="42"/>
      <c r="ML618" s="42"/>
      <c r="MM618" s="42"/>
      <c r="MN618" s="42"/>
      <c r="MO618" s="42"/>
      <c r="MP618" s="42"/>
      <c r="MQ618" s="42"/>
      <c r="MR618" s="42"/>
      <c r="MS618" s="42"/>
      <c r="MT618" s="42"/>
      <c r="MU618" s="42"/>
      <c r="MV618" s="42"/>
      <c r="MW618" s="42"/>
      <c r="MX618" s="42"/>
      <c r="MY618" s="42"/>
      <c r="MZ618" s="42"/>
      <c r="NA618" s="42"/>
      <c r="NB618" s="42"/>
      <c r="NC618" s="42"/>
      <c r="ND618" s="42"/>
      <c r="NE618" s="42"/>
      <c r="NF618" s="42"/>
      <c r="NG618" s="42"/>
      <c r="NH618" s="42"/>
      <c r="NI618" s="42"/>
      <c r="NJ618" s="42"/>
      <c r="NK618" s="42"/>
      <c r="NL618" s="42"/>
      <c r="NM618" s="42"/>
      <c r="NN618" s="42"/>
      <c r="NO618" s="42"/>
      <c r="NP618" s="42"/>
      <c r="NQ618" s="42"/>
      <c r="NR618" s="42"/>
      <c r="NS618" s="42"/>
      <c r="NT618" s="42"/>
      <c r="NU618" s="42"/>
      <c r="NV618" s="42"/>
      <c r="NW618" s="42"/>
      <c r="NX618" s="42"/>
      <c r="NY618" s="42"/>
      <c r="NZ618" s="42"/>
      <c r="OA618" s="42"/>
      <c r="OB618" s="42"/>
      <c r="OC618" s="42"/>
      <c r="OD618" s="42"/>
      <c r="OE618" s="42"/>
      <c r="OF618" s="42"/>
      <c r="OG618" s="42"/>
      <c r="OH618" s="42"/>
      <c r="OI618" s="42"/>
      <c r="OJ618" s="42"/>
      <c r="OK618" s="42"/>
      <c r="OL618" s="42"/>
      <c r="OM618" s="42"/>
      <c r="ON618" s="42"/>
      <c r="OO618" s="42"/>
      <c r="OP618" s="42"/>
      <c r="OQ618" s="42"/>
      <c r="OR618" s="42"/>
      <c r="OS618" s="42"/>
      <c r="OT618" s="42"/>
      <c r="OU618" s="42"/>
      <c r="OV618" s="42"/>
      <c r="OW618" s="42"/>
      <c r="OX618" s="42"/>
      <c r="OY618" s="42"/>
      <c r="OZ618" s="42"/>
      <c r="PA618" s="42"/>
      <c r="PB618" s="42"/>
      <c r="PC618" s="42"/>
      <c r="PD618" s="42"/>
      <c r="PE618" s="42"/>
      <c r="PF618" s="42"/>
      <c r="PG618" s="42"/>
      <c r="PH618" s="42"/>
      <c r="PI618" s="42"/>
      <c r="PJ618" s="42"/>
      <c r="PK618" s="42"/>
      <c r="PL618" s="42"/>
      <c r="PM618" s="42"/>
      <c r="PN618" s="42"/>
      <c r="PO618" s="42"/>
      <c r="PP618" s="42"/>
      <c r="PQ618" s="42"/>
      <c r="PR618" s="42"/>
      <c r="PS618" s="42"/>
      <c r="PT618" s="42"/>
      <c r="PU618" s="42"/>
      <c r="PV618" s="42"/>
      <c r="PW618" s="42"/>
      <c r="PX618" s="42"/>
      <c r="PY618" s="42"/>
      <c r="PZ618" s="42"/>
      <c r="QA618" s="42"/>
      <c r="QB618" s="42"/>
      <c r="QC618" s="42"/>
      <c r="QD618" s="42"/>
      <c r="QE618" s="42"/>
      <c r="QF618" s="42"/>
      <c r="QG618" s="42"/>
      <c r="QH618" s="42"/>
      <c r="QI618" s="42"/>
      <c r="QJ618" s="42"/>
      <c r="QK618" s="42"/>
      <c r="QL618" s="42"/>
      <c r="QM618" s="42"/>
      <c r="QN618" s="42"/>
      <c r="QO618" s="42"/>
      <c r="QP618" s="42"/>
      <c r="QQ618" s="42"/>
      <c r="QR618" s="42"/>
      <c r="QS618" s="42"/>
      <c r="QT618" s="42"/>
      <c r="QU618" s="42"/>
      <c r="QV618" s="42"/>
      <c r="QW618" s="42"/>
      <c r="QX618" s="42"/>
      <c r="QY618" s="42"/>
      <c r="QZ618" s="42"/>
      <c r="RA618" s="42"/>
      <c r="RB618" s="42"/>
      <c r="RC618" s="42"/>
      <c r="RD618" s="42"/>
      <c r="RE618" s="42"/>
      <c r="RF618" s="42"/>
      <c r="RG618" s="42"/>
      <c r="RH618" s="42"/>
      <c r="RI618" s="42"/>
      <c r="RJ618" s="42"/>
      <c r="RK618" s="42"/>
      <c r="RL618" s="42"/>
      <c r="RM618" s="42"/>
      <c r="RN618" s="42"/>
      <c r="RO618" s="42"/>
      <c r="RP618" s="42"/>
      <c r="RQ618" s="42"/>
      <c r="RR618" s="42"/>
      <c r="RS618" s="42"/>
      <c r="RT618" s="42"/>
      <c r="RU618" s="42"/>
      <c r="RV618" s="42"/>
      <c r="RW618" s="42"/>
      <c r="RX618" s="42"/>
      <c r="RY618" s="42"/>
      <c r="RZ618" s="42"/>
      <c r="SA618" s="42"/>
      <c r="SB618" s="42"/>
      <c r="SC618" s="42"/>
      <c r="SD618" s="42"/>
      <c r="SE618" s="42"/>
      <c r="SF618" s="42"/>
      <c r="SG618" s="42"/>
      <c r="SH618" s="42"/>
      <c r="SI618" s="42"/>
      <c r="SJ618" s="42"/>
      <c r="SK618" s="42"/>
      <c r="SL618" s="42"/>
      <c r="SM618" s="42"/>
      <c r="SN618" s="42"/>
      <c r="SO618" s="42"/>
      <c r="SP618" s="42"/>
      <c r="SQ618" s="42"/>
      <c r="SR618" s="42"/>
      <c r="SS618" s="42"/>
      <c r="ST618" s="42"/>
      <c r="SU618" s="42"/>
      <c r="SV618" s="42"/>
      <c r="SW618" s="42"/>
      <c r="SX618" s="42"/>
      <c r="SY618" s="42"/>
      <c r="SZ618" s="42"/>
      <c r="TA618" s="42"/>
      <c r="TB618" s="42"/>
      <c r="TC618" s="42"/>
      <c r="TD618" s="42"/>
      <c r="TE618" s="42"/>
      <c r="TF618" s="42"/>
      <c r="TG618" s="42"/>
      <c r="TH618" s="42"/>
      <c r="TI618" s="42"/>
      <c r="TJ618" s="42"/>
      <c r="TK618" s="42"/>
      <c r="TL618" s="42"/>
      <c r="TM618" s="42"/>
      <c r="TN618" s="42"/>
      <c r="TO618" s="42"/>
      <c r="TP618" s="42"/>
      <c r="TQ618" s="42"/>
      <c r="TR618" s="42"/>
      <c r="TS618" s="42"/>
      <c r="TT618" s="42"/>
      <c r="TU618" s="42"/>
      <c r="TV618" s="42"/>
      <c r="TW618" s="42"/>
      <c r="TX618" s="42"/>
      <c r="TY618" s="42"/>
      <c r="TZ618" s="42"/>
      <c r="UA618" s="42"/>
      <c r="UB618" s="42"/>
      <c r="UC618" s="42"/>
      <c r="UD618" s="42"/>
      <c r="UE618" s="42"/>
      <c r="UF618" s="42"/>
      <c r="UG618" s="42"/>
      <c r="UH618" s="42"/>
      <c r="UI618" s="42"/>
      <c r="UJ618" s="42"/>
      <c r="UK618" s="42"/>
      <c r="UL618" s="42"/>
      <c r="UM618" s="42"/>
      <c r="UN618" s="42"/>
      <c r="UO618" s="42"/>
      <c r="UP618" s="42"/>
      <c r="UQ618" s="42"/>
      <c r="UR618" s="42"/>
      <c r="US618" s="42"/>
      <c r="UT618" s="42"/>
      <c r="UU618" s="42"/>
      <c r="UV618" s="42"/>
      <c r="UW618" s="42"/>
      <c r="UX618" s="42"/>
      <c r="UY618" s="42"/>
      <c r="UZ618" s="42"/>
      <c r="VA618" s="42"/>
      <c r="VB618" s="42"/>
      <c r="VC618" s="42"/>
      <c r="VD618" s="42"/>
      <c r="VE618" s="42"/>
      <c r="VF618" s="42"/>
      <c r="VG618" s="42"/>
      <c r="VH618" s="42"/>
      <c r="VI618" s="42"/>
      <c r="VJ618" s="42"/>
      <c r="VK618" s="42"/>
      <c r="VL618" s="42"/>
      <c r="VM618" s="42"/>
      <c r="VN618" s="42"/>
      <c r="VO618" s="42"/>
      <c r="VP618" s="42"/>
      <c r="VQ618" s="42"/>
      <c r="VR618" s="42"/>
      <c r="VS618" s="42"/>
      <c r="VT618" s="42"/>
      <c r="VU618" s="42"/>
      <c r="VV618" s="42"/>
      <c r="VW618" s="42"/>
      <c r="VX618" s="42"/>
      <c r="VY618" s="42"/>
      <c r="VZ618" s="42"/>
      <c r="WA618" s="42"/>
      <c r="WB618" s="42"/>
      <c r="WC618" s="42"/>
      <c r="WD618" s="42"/>
      <c r="WE618" s="42"/>
      <c r="WF618" s="42"/>
      <c r="WG618" s="42"/>
      <c r="WH618" s="42"/>
      <c r="WI618" s="42"/>
      <c r="WJ618" s="42"/>
      <c r="WK618" s="42"/>
      <c r="WL618" s="42"/>
      <c r="WM618" s="42"/>
      <c r="WN618" s="42"/>
      <c r="WO618" s="42"/>
      <c r="WP618" s="42"/>
      <c r="WQ618" s="42"/>
      <c r="WR618" s="42"/>
      <c r="WS618" s="42"/>
      <c r="WT618" s="42"/>
      <c r="WU618" s="42"/>
      <c r="WV618" s="42"/>
      <c r="WW618" s="42"/>
      <c r="WX618" s="42"/>
      <c r="WY618" s="42"/>
      <c r="WZ618" s="42"/>
      <c r="XA618" s="42"/>
      <c r="XB618" s="42"/>
      <c r="XC618" s="42"/>
      <c r="XD618" s="42"/>
      <c r="XE618" s="42"/>
      <c r="XF618" s="42"/>
      <c r="XG618" s="42"/>
      <c r="XH618" s="42"/>
      <c r="XI618" s="42"/>
      <c r="XJ618" s="42"/>
      <c r="XK618" s="42"/>
      <c r="XL618" s="42"/>
      <c r="XM618" s="42"/>
      <c r="XN618" s="42"/>
      <c r="XO618" s="42"/>
      <c r="XP618" s="42"/>
      <c r="XQ618" s="42"/>
      <c r="XR618" s="42"/>
      <c r="XS618" s="42"/>
      <c r="XT618" s="42"/>
      <c r="XU618" s="42"/>
      <c r="XV618" s="42"/>
      <c r="XW618" s="42"/>
      <c r="XX618" s="42"/>
      <c r="XY618" s="42"/>
      <c r="XZ618" s="42"/>
      <c r="YA618" s="42"/>
      <c r="YB618" s="42"/>
      <c r="YC618" s="42"/>
      <c r="YD618" s="42"/>
      <c r="YE618" s="42"/>
      <c r="YF618" s="42"/>
      <c r="YG618" s="42"/>
      <c r="YH618" s="42"/>
      <c r="YI618" s="42"/>
      <c r="YJ618" s="42"/>
      <c r="YK618" s="42"/>
      <c r="YL618" s="42"/>
      <c r="YM618" s="42"/>
      <c r="YN618" s="42"/>
      <c r="YO618" s="42"/>
      <c r="YP618" s="42"/>
      <c r="YQ618" s="42"/>
      <c r="YR618" s="42"/>
      <c r="YS618" s="42"/>
      <c r="YT618" s="42"/>
      <c r="YU618" s="42"/>
      <c r="YV618" s="42"/>
      <c r="YW618" s="42"/>
      <c r="YX618" s="42"/>
      <c r="YY618" s="42"/>
      <c r="YZ618" s="42"/>
      <c r="ZA618" s="42"/>
      <c r="ZB618" s="42"/>
      <c r="ZC618" s="42"/>
      <c r="ZD618" s="42"/>
      <c r="ZE618" s="42"/>
      <c r="ZF618" s="42"/>
      <c r="ZG618" s="42"/>
      <c r="ZH618" s="42"/>
      <c r="ZI618" s="42"/>
      <c r="ZJ618" s="42"/>
      <c r="ZK618" s="42"/>
      <c r="ZL618" s="42"/>
      <c r="ZM618" s="42"/>
      <c r="ZN618" s="42"/>
      <c r="ZO618" s="42"/>
      <c r="ZP618" s="42"/>
      <c r="ZQ618" s="42"/>
      <c r="ZR618" s="42"/>
      <c r="ZS618" s="42"/>
      <c r="ZT618" s="42"/>
      <c r="ZU618" s="42"/>
      <c r="ZV618" s="42"/>
      <c r="ZW618" s="42"/>
      <c r="ZX618" s="42"/>
      <c r="ZY618" s="42"/>
      <c r="ZZ618" s="42"/>
      <c r="AAA618" s="42"/>
      <c r="AAB618" s="42"/>
      <c r="AAC618" s="42"/>
      <c r="AAD618" s="42"/>
      <c r="AAE618" s="42"/>
      <c r="AAF618" s="42"/>
      <c r="AAG618" s="42"/>
      <c r="AAH618" s="42"/>
      <c r="AAI618" s="42"/>
      <c r="AAJ618" s="42"/>
      <c r="AAK618" s="42"/>
      <c r="AAL618" s="42"/>
      <c r="AAM618" s="42"/>
      <c r="AAN618" s="42"/>
      <c r="AAO618" s="42"/>
      <c r="AAP618" s="42"/>
      <c r="AAQ618" s="42"/>
      <c r="AAR618" s="42"/>
      <c r="AAS618" s="42"/>
      <c r="AAT618" s="42"/>
      <c r="AAU618" s="42"/>
      <c r="AAV618" s="42"/>
      <c r="AAW618" s="42"/>
      <c r="AAX618" s="42"/>
      <c r="AAY618" s="42"/>
      <c r="AAZ618" s="42"/>
      <c r="ABA618" s="42"/>
      <c r="ABB618" s="42"/>
      <c r="ABC618" s="42"/>
      <c r="ABD618" s="42"/>
      <c r="ABE618" s="42"/>
      <c r="ABF618" s="42"/>
      <c r="ABG618" s="42"/>
      <c r="ABH618" s="42"/>
      <c r="ABI618" s="42"/>
      <c r="ABJ618" s="42"/>
      <c r="ABK618" s="42"/>
      <c r="ABL618" s="42"/>
      <c r="ABM618" s="42"/>
      <c r="ABN618" s="42"/>
      <c r="ABO618" s="42"/>
      <c r="ABP618" s="42"/>
      <c r="ABQ618" s="42"/>
      <c r="ABR618" s="42"/>
      <c r="ABS618" s="42"/>
      <c r="ABT618" s="42"/>
      <c r="ABU618" s="42"/>
      <c r="ABV618" s="42"/>
      <c r="ABW618" s="42"/>
      <c r="ABX618" s="42"/>
      <c r="ABY618" s="42"/>
      <c r="ABZ618" s="42"/>
      <c r="ACA618" s="42"/>
      <c r="ACB618" s="42"/>
      <c r="ACC618" s="42"/>
      <c r="ACD618" s="42"/>
      <c r="ACE618" s="42"/>
      <c r="ACF618" s="42"/>
      <c r="ACG618" s="42"/>
      <c r="ACH618" s="42"/>
      <c r="ACI618" s="42"/>
      <c r="ACJ618" s="42"/>
      <c r="ACK618" s="42"/>
      <c r="ACL618" s="42"/>
      <c r="ACM618" s="42"/>
      <c r="ACN618" s="42"/>
      <c r="ACO618" s="42"/>
      <c r="ACP618" s="42"/>
      <c r="ACQ618" s="42"/>
      <c r="ACR618" s="42"/>
      <c r="ACS618" s="42"/>
      <c r="ACT618" s="42"/>
      <c r="ACU618" s="42"/>
      <c r="ACV618" s="42"/>
      <c r="ACW618" s="42"/>
      <c r="ACX618" s="42"/>
      <c r="ACY618" s="42"/>
      <c r="ACZ618" s="42"/>
      <c r="ADA618" s="42"/>
      <c r="ADB618" s="42"/>
      <c r="ADC618" s="42"/>
      <c r="ADD618" s="42"/>
      <c r="ADE618" s="42"/>
      <c r="ADF618" s="42"/>
      <c r="ADG618" s="42"/>
      <c r="ADH618" s="42"/>
      <c r="ADI618" s="42"/>
      <c r="ADJ618" s="42"/>
      <c r="ADK618" s="42"/>
      <c r="ADL618" s="42"/>
      <c r="ADM618" s="42"/>
      <c r="ADN618" s="42"/>
      <c r="ADO618" s="42"/>
      <c r="ADP618" s="42"/>
      <c r="ADQ618" s="42"/>
      <c r="ADR618" s="42"/>
      <c r="ADS618" s="42"/>
      <c r="ADT618" s="42"/>
      <c r="ADU618" s="42"/>
      <c r="ADV618" s="42"/>
      <c r="ADW618" s="42"/>
      <c r="ADX618" s="42"/>
      <c r="ADY618" s="42"/>
      <c r="ADZ618" s="42"/>
      <c r="AEA618" s="42"/>
      <c r="AEB618" s="42"/>
      <c r="AEC618" s="42"/>
      <c r="AED618" s="42"/>
      <c r="AEE618" s="42"/>
      <c r="AEF618" s="42"/>
      <c r="AEG618" s="42"/>
      <c r="AEH618" s="42"/>
      <c r="AEI618" s="42"/>
      <c r="AEJ618" s="42"/>
      <c r="AEK618" s="42"/>
      <c r="AEL618" s="42"/>
      <c r="AEM618" s="42"/>
      <c r="AEN618" s="42"/>
      <c r="AEO618" s="42"/>
      <c r="AEP618" s="42"/>
      <c r="AEQ618" s="42"/>
      <c r="AER618" s="42"/>
      <c r="AES618" s="42"/>
      <c r="AET618" s="42"/>
      <c r="AEU618" s="42"/>
      <c r="AEV618" s="42"/>
      <c r="AEW618" s="42"/>
      <c r="AEX618" s="42"/>
      <c r="AEY618" s="42"/>
      <c r="AEZ618" s="42"/>
      <c r="AFA618" s="42"/>
      <c r="AFB618" s="42"/>
      <c r="AFC618" s="42"/>
      <c r="AFD618" s="42"/>
      <c r="AFE618" s="42"/>
      <c r="AFF618" s="42"/>
      <c r="AFG618" s="42"/>
      <c r="AFH618" s="42"/>
      <c r="AFI618" s="42"/>
      <c r="AFJ618" s="42"/>
      <c r="AFK618" s="42"/>
      <c r="AFL618" s="42"/>
      <c r="AFM618" s="42"/>
      <c r="AFN618" s="42"/>
      <c r="AFO618" s="42"/>
      <c r="AFP618" s="42"/>
      <c r="AFQ618" s="42"/>
      <c r="AFR618" s="42"/>
      <c r="AFS618" s="42"/>
      <c r="AFT618" s="42"/>
      <c r="AFU618" s="42"/>
      <c r="AFV618" s="42"/>
      <c r="AFW618" s="42"/>
      <c r="AFX618" s="42"/>
      <c r="AFY618" s="42"/>
      <c r="AFZ618" s="42"/>
      <c r="AGA618" s="42"/>
      <c r="AGB618" s="42"/>
      <c r="AGC618" s="42"/>
      <c r="AGD618" s="42"/>
      <c r="AGE618" s="42"/>
      <c r="AGF618" s="42"/>
      <c r="AGG618" s="42"/>
      <c r="AGH618" s="42"/>
      <c r="AGI618" s="42"/>
      <c r="AGJ618" s="42"/>
      <c r="AGK618" s="42"/>
      <c r="AGL618" s="42"/>
      <c r="AGM618" s="42"/>
      <c r="AGN618" s="42"/>
      <c r="AGO618" s="42"/>
      <c r="AGP618" s="42"/>
      <c r="AGQ618" s="42"/>
      <c r="AGR618" s="42"/>
      <c r="AGS618" s="42"/>
      <c r="AGT618" s="42"/>
      <c r="AGU618" s="42"/>
      <c r="AGV618" s="42"/>
      <c r="AGW618" s="42"/>
      <c r="AGX618" s="42"/>
      <c r="AGY618" s="42"/>
      <c r="AGZ618" s="42"/>
      <c r="AHA618" s="42"/>
      <c r="AHB618" s="42"/>
      <c r="AHC618" s="42"/>
      <c r="AHD618" s="42"/>
      <c r="AHE618" s="42"/>
      <c r="AHF618" s="42"/>
      <c r="AHG618" s="42"/>
      <c r="AHH618" s="42"/>
      <c r="AHI618" s="42"/>
      <c r="AHJ618" s="42"/>
      <c r="AHK618" s="42"/>
      <c r="AHL618" s="42"/>
      <c r="AHM618" s="42"/>
      <c r="AHN618" s="42"/>
      <c r="AHO618" s="42"/>
      <c r="AHP618" s="42"/>
      <c r="AHQ618" s="42"/>
      <c r="AHR618" s="42"/>
      <c r="AHS618" s="42"/>
      <c r="AHT618" s="42"/>
      <c r="AHU618" s="42"/>
      <c r="AHV618" s="42"/>
      <c r="AHW618" s="42"/>
      <c r="AHX618" s="42"/>
      <c r="AHY618" s="42"/>
      <c r="AHZ618" s="42"/>
      <c r="AIA618" s="42"/>
      <c r="AIB618" s="42"/>
      <c r="AIC618" s="42"/>
      <c r="AID618" s="42"/>
      <c r="AIE618" s="42"/>
      <c r="AIF618" s="42"/>
      <c r="AIG618" s="42"/>
      <c r="AIH618" s="42"/>
      <c r="AII618" s="42"/>
      <c r="AIJ618" s="42"/>
      <c r="AIK618" s="42"/>
      <c r="AIL618" s="42"/>
      <c r="AIM618" s="42"/>
      <c r="AIN618" s="42"/>
      <c r="AIO618" s="42"/>
      <c r="AIP618" s="42"/>
      <c r="AIQ618" s="42"/>
      <c r="AIR618" s="42"/>
      <c r="AIS618" s="42"/>
      <c r="AIT618" s="42"/>
      <c r="AIU618" s="42"/>
      <c r="AIV618" s="42"/>
      <c r="AIW618" s="42"/>
      <c r="AIX618" s="42"/>
      <c r="AIY618" s="42"/>
      <c r="AIZ618" s="42"/>
      <c r="AJA618" s="42"/>
      <c r="AJB618" s="42"/>
      <c r="AJC618" s="42"/>
      <c r="AJD618" s="42"/>
      <c r="AJE618" s="42"/>
      <c r="AJF618" s="42"/>
      <c r="AJG618" s="42"/>
      <c r="AJH618" s="42"/>
      <c r="AJI618" s="42"/>
      <c r="AJJ618" s="42"/>
      <c r="AJK618" s="42"/>
      <c r="AJL618" s="42"/>
      <c r="AJM618" s="42"/>
      <c r="AJN618" s="42"/>
      <c r="AJO618" s="42"/>
      <c r="AJP618" s="42"/>
      <c r="AJQ618" s="42"/>
      <c r="AJR618" s="42"/>
      <c r="AJS618" s="42"/>
      <c r="AJT618" s="42"/>
      <c r="AJU618" s="42"/>
      <c r="AJV618" s="42"/>
      <c r="AJW618" s="42"/>
      <c r="AJX618" s="42"/>
      <c r="AJY618" s="42"/>
      <c r="AJZ618" s="42"/>
      <c r="AKA618" s="42"/>
      <c r="AKB618" s="42"/>
      <c r="AKC618" s="42"/>
      <c r="AKD618" s="42"/>
      <c r="AKE618" s="42"/>
      <c r="AKF618" s="42"/>
      <c r="AKG618" s="42"/>
      <c r="AKH618" s="42"/>
      <c r="AKI618" s="42"/>
      <c r="AKJ618" s="42"/>
      <c r="AKK618" s="42"/>
      <c r="AKL618" s="42"/>
      <c r="AKM618" s="42"/>
      <c r="AKN618" s="42"/>
      <c r="AKO618" s="42"/>
      <c r="AKP618" s="42"/>
      <c r="AKQ618" s="42"/>
      <c r="AKR618" s="42"/>
      <c r="AKS618" s="42"/>
      <c r="AKT618" s="42"/>
      <c r="AKU618" s="42"/>
      <c r="AKV618" s="42"/>
      <c r="AKW618" s="42"/>
      <c r="AKX618" s="42"/>
      <c r="AKY618" s="42"/>
      <c r="AKZ618" s="42"/>
      <c r="ALA618" s="42"/>
      <c r="ALB618" s="42"/>
      <c r="ALC618" s="42"/>
      <c r="ALD618" s="42"/>
      <c r="ALE618" s="42"/>
      <c r="ALF618" s="42"/>
      <c r="ALG618" s="42"/>
      <c r="ALH618" s="42"/>
      <c r="ALI618" s="42"/>
      <c r="ALJ618" s="42"/>
      <c r="ALK618" s="42"/>
      <c r="ALL618" s="42"/>
      <c r="ALM618" s="42"/>
      <c r="ALN618" s="42"/>
      <c r="ALO618" s="42"/>
      <c r="ALP618" s="42"/>
      <c r="ALQ618" s="42"/>
      <c r="ALR618" s="42"/>
      <c r="ALS618" s="42"/>
      <c r="ALT618" s="42"/>
      <c r="ALU618" s="42"/>
      <c r="ALV618" s="42"/>
      <c r="ALW618" s="42"/>
      <c r="ALX618" s="42"/>
      <c r="ALY618" s="42"/>
      <c r="ALZ618" s="42"/>
      <c r="AMA618" s="42"/>
      <c r="AMB618" s="42"/>
      <c r="AMC618" s="42"/>
      <c r="AMD618" s="42"/>
      <c r="AME618" s="42"/>
      <c r="AMF618" s="42"/>
      <c r="AMG618" s="42"/>
      <c r="AMH618" s="42"/>
      <c r="AMI618" s="42"/>
      <c r="AMJ618" s="42"/>
      <c r="AMK618" s="42"/>
      <c r="AML618" s="42"/>
      <c r="AMM618" s="42"/>
      <c r="AMN618" s="42"/>
      <c r="AMO618" s="42"/>
      <c r="AMP618" s="42"/>
      <c r="AMQ618" s="42"/>
      <c r="AMR618" s="42"/>
      <c r="AMS618" s="42"/>
      <c r="AMT618" s="42"/>
      <c r="AMU618" s="42"/>
      <c r="AMV618" s="42"/>
      <c r="AMW618" s="42"/>
      <c r="AMX618" s="42"/>
      <c r="AMY618" s="42"/>
      <c r="AMZ618" s="42"/>
      <c r="ANA618" s="42"/>
      <c r="ANB618" s="42"/>
      <c r="ANC618" s="42"/>
      <c r="AND618" s="42"/>
      <c r="ANE618" s="42"/>
      <c r="ANF618" s="42"/>
      <c r="ANG618" s="42"/>
      <c r="ANH618" s="42"/>
      <c r="ANI618" s="42"/>
      <c r="ANJ618" s="42"/>
      <c r="ANK618" s="42"/>
      <c r="ANL618" s="42"/>
      <c r="ANM618" s="42"/>
      <c r="ANN618" s="42"/>
      <c r="ANO618" s="42"/>
      <c r="ANP618" s="42"/>
      <c r="ANQ618" s="42"/>
      <c r="ANR618" s="42"/>
      <c r="ANS618" s="42"/>
      <c r="ANT618" s="42"/>
      <c r="ANU618" s="42"/>
      <c r="ANV618" s="42"/>
      <c r="ANW618" s="42"/>
      <c r="ANX618" s="42"/>
      <c r="ANY618" s="42"/>
      <c r="ANZ618" s="42"/>
      <c r="AOA618" s="42"/>
      <c r="AOB618" s="42"/>
      <c r="AOC618" s="42"/>
      <c r="AOD618" s="42"/>
      <c r="AOE618" s="42"/>
      <c r="AOF618" s="42"/>
      <c r="AOG618" s="42"/>
      <c r="AOH618" s="42"/>
      <c r="AOI618" s="42"/>
      <c r="AOJ618" s="42"/>
      <c r="AOK618" s="42"/>
      <c r="AOL618" s="42"/>
      <c r="AOM618" s="42"/>
      <c r="AON618" s="42"/>
      <c r="AOO618" s="42"/>
      <c r="AOP618" s="42"/>
      <c r="AOQ618" s="42"/>
      <c r="AOR618" s="42"/>
      <c r="AOS618" s="42"/>
      <c r="AOT618" s="42"/>
      <c r="AOU618" s="42"/>
      <c r="AOV618" s="42"/>
      <c r="AOW618" s="42"/>
      <c r="AOX618" s="42"/>
      <c r="AOY618" s="42"/>
      <c r="AOZ618" s="42"/>
      <c r="APA618" s="42"/>
      <c r="APB618" s="42"/>
      <c r="APC618" s="42"/>
      <c r="APD618" s="42"/>
      <c r="APE618" s="42"/>
      <c r="APF618" s="42"/>
      <c r="APG618" s="42"/>
      <c r="APH618" s="42"/>
      <c r="API618" s="42"/>
      <c r="APJ618" s="42"/>
      <c r="APK618" s="42"/>
      <c r="APL618" s="42"/>
      <c r="APM618" s="42"/>
      <c r="APN618" s="42"/>
      <c r="APO618" s="42"/>
      <c r="APP618" s="42"/>
      <c r="APQ618" s="42"/>
      <c r="APR618" s="42"/>
      <c r="APS618" s="42"/>
      <c r="APT618" s="42"/>
      <c r="APU618" s="42"/>
      <c r="APV618" s="42"/>
      <c r="APW618" s="42"/>
      <c r="APX618" s="42"/>
      <c r="APY618" s="42"/>
      <c r="APZ618" s="42"/>
      <c r="AQA618" s="42"/>
      <c r="AQB618" s="42"/>
      <c r="AQC618" s="42"/>
      <c r="AQD618" s="42"/>
      <c r="AQE618" s="42"/>
      <c r="AQF618" s="42"/>
      <c r="AQG618" s="42"/>
      <c r="AQH618" s="42"/>
      <c r="AQI618" s="42"/>
      <c r="AQJ618" s="42"/>
      <c r="AQK618" s="42"/>
      <c r="AQL618" s="42"/>
      <c r="AQM618" s="42"/>
      <c r="AQN618" s="42"/>
      <c r="AQO618" s="42"/>
      <c r="AQP618" s="42"/>
      <c r="AQQ618" s="42"/>
      <c r="AQR618" s="42"/>
      <c r="AQS618" s="42"/>
      <c r="AQT618" s="42"/>
      <c r="AQU618" s="42"/>
      <c r="AQV618" s="42"/>
      <c r="AQW618" s="42"/>
      <c r="AQX618" s="42"/>
      <c r="AQY618" s="42"/>
      <c r="AQZ618" s="42"/>
      <c r="ARA618" s="42"/>
      <c r="ARB618" s="42"/>
      <c r="ARC618" s="42"/>
      <c r="ARD618" s="42"/>
      <c r="ARE618" s="42"/>
      <c r="ARF618" s="42"/>
      <c r="ARG618" s="42"/>
      <c r="ARH618" s="42"/>
      <c r="ARI618" s="42"/>
      <c r="ARJ618" s="42"/>
      <c r="ARK618" s="42"/>
      <c r="ARL618" s="42"/>
      <c r="ARM618" s="42"/>
      <c r="ARN618" s="42"/>
      <c r="ARO618" s="42"/>
      <c r="ARP618" s="42"/>
      <c r="ARQ618" s="42"/>
      <c r="ARR618" s="42"/>
      <c r="ARS618" s="42"/>
      <c r="ART618" s="42"/>
      <c r="ARU618" s="42"/>
      <c r="ARV618" s="42"/>
      <c r="ARW618" s="42"/>
      <c r="ARX618" s="42"/>
      <c r="ARY618" s="42"/>
      <c r="ARZ618" s="42"/>
      <c r="ASA618" s="42"/>
      <c r="ASB618" s="42"/>
      <c r="ASC618" s="42"/>
      <c r="ASD618" s="42"/>
      <c r="ASE618" s="42"/>
      <c r="ASF618" s="42"/>
      <c r="ASG618" s="42"/>
      <c r="ASH618" s="42"/>
      <c r="ASI618" s="42"/>
      <c r="ASJ618" s="42"/>
      <c r="ASK618" s="42"/>
      <c r="ASL618" s="42"/>
      <c r="ASM618" s="42"/>
      <c r="ASN618" s="42"/>
      <c r="ASO618" s="42"/>
      <c r="ASP618" s="42"/>
      <c r="ASQ618" s="42"/>
      <c r="ASR618" s="42"/>
      <c r="ASS618" s="42"/>
      <c r="AST618" s="42"/>
      <c r="ASU618" s="42"/>
      <c r="ASV618" s="42"/>
      <c r="ASW618" s="42"/>
      <c r="ASX618" s="42"/>
      <c r="ASY618" s="42"/>
      <c r="ASZ618" s="42"/>
      <c r="ATA618" s="42"/>
      <c r="ATB618" s="42"/>
      <c r="ATC618" s="42"/>
      <c r="ATD618" s="42"/>
      <c r="ATE618" s="42"/>
      <c r="ATF618" s="42"/>
      <c r="ATG618" s="42"/>
      <c r="ATH618" s="42"/>
      <c r="ATI618" s="42"/>
      <c r="ATJ618" s="42"/>
      <c r="ATK618" s="42"/>
      <c r="ATL618" s="42"/>
      <c r="ATM618" s="42"/>
      <c r="ATN618" s="42"/>
      <c r="ATO618" s="42"/>
      <c r="ATP618" s="42"/>
      <c r="ATQ618" s="42"/>
      <c r="ATR618" s="42"/>
      <c r="ATS618" s="42"/>
      <c r="ATT618" s="42"/>
      <c r="ATU618" s="42"/>
      <c r="ATV618" s="42"/>
      <c r="ATW618" s="42"/>
      <c r="ATX618" s="42"/>
      <c r="ATY618" s="42"/>
      <c r="ATZ618" s="42"/>
      <c r="AUA618" s="42"/>
      <c r="AUB618" s="42"/>
      <c r="AUC618" s="42"/>
      <c r="AUD618" s="42"/>
      <c r="AUE618" s="42"/>
      <c r="AUF618" s="42"/>
      <c r="AUG618" s="42"/>
      <c r="AUH618" s="42"/>
      <c r="AUI618" s="42"/>
      <c r="AUJ618" s="42"/>
      <c r="AUK618" s="42"/>
      <c r="AUL618" s="42"/>
      <c r="AUM618" s="42"/>
      <c r="AUN618" s="42"/>
      <c r="AUO618" s="42"/>
      <c r="AUP618" s="42"/>
      <c r="AUQ618" s="42"/>
      <c r="AUR618" s="42"/>
      <c r="AUS618" s="42"/>
      <c r="AUT618" s="42"/>
      <c r="AUU618" s="42"/>
      <c r="AUV618" s="42"/>
      <c r="AUW618" s="42"/>
      <c r="AUX618" s="42"/>
      <c r="AUY618" s="42"/>
      <c r="AUZ618" s="42"/>
      <c r="AVA618" s="42"/>
      <c r="AVB618" s="42"/>
      <c r="AVC618" s="42"/>
      <c r="AVD618" s="42"/>
      <c r="AVE618" s="42"/>
      <c r="AVF618" s="42"/>
      <c r="AVG618" s="42"/>
      <c r="AVH618" s="42"/>
      <c r="AVI618" s="42"/>
      <c r="AVJ618" s="42"/>
      <c r="AVK618" s="42"/>
      <c r="AVL618" s="42"/>
      <c r="AVM618" s="42"/>
      <c r="AVN618" s="42"/>
      <c r="AVO618" s="42"/>
      <c r="AVP618" s="42"/>
      <c r="AVQ618" s="42"/>
      <c r="AVR618" s="42"/>
      <c r="AVS618" s="42"/>
      <c r="AVT618" s="42"/>
      <c r="AVU618" s="42"/>
      <c r="AVV618" s="42"/>
      <c r="AVW618" s="42"/>
      <c r="AVX618" s="42"/>
      <c r="AVY618" s="42"/>
      <c r="AVZ618" s="42"/>
      <c r="AWA618" s="42"/>
      <c r="AWB618" s="42"/>
      <c r="AWC618" s="42"/>
      <c r="AWD618" s="42"/>
      <c r="AWE618" s="42"/>
      <c r="AWF618" s="42"/>
      <c r="AWG618" s="42"/>
      <c r="AWH618" s="42"/>
      <c r="AWI618" s="42"/>
      <c r="AWJ618" s="42"/>
      <c r="AWK618" s="42"/>
      <c r="AWL618" s="42"/>
      <c r="AWM618" s="42"/>
      <c r="AWN618" s="42"/>
      <c r="AWO618" s="42"/>
      <c r="AWP618" s="42"/>
      <c r="AWQ618" s="42"/>
      <c r="AWR618" s="42"/>
      <c r="AWS618" s="42"/>
      <c r="AWT618" s="42"/>
      <c r="AWU618" s="42"/>
      <c r="AWV618" s="42"/>
      <c r="AWW618" s="42"/>
      <c r="AWX618" s="42"/>
      <c r="AWY618" s="42"/>
      <c r="AWZ618" s="42"/>
      <c r="AXA618" s="42"/>
      <c r="AXB618" s="42"/>
      <c r="AXC618" s="42"/>
      <c r="AXD618" s="42"/>
      <c r="AXE618" s="42"/>
      <c r="AXF618" s="42"/>
      <c r="AXG618" s="42"/>
      <c r="AXH618" s="42"/>
      <c r="AXI618" s="42"/>
      <c r="AXJ618" s="42"/>
      <c r="AXK618" s="42"/>
      <c r="AXL618" s="42"/>
      <c r="AXM618" s="42"/>
      <c r="AXN618" s="42"/>
      <c r="AXO618" s="42"/>
      <c r="AXP618" s="42"/>
      <c r="AXQ618" s="42"/>
      <c r="AXR618" s="42"/>
      <c r="AXS618" s="42"/>
      <c r="AXT618" s="42"/>
      <c r="AXU618" s="42"/>
      <c r="AXV618" s="42"/>
      <c r="AXW618" s="42"/>
      <c r="AXX618" s="42"/>
      <c r="AXY618" s="42"/>
      <c r="AXZ618" s="42"/>
      <c r="AYA618" s="42"/>
      <c r="AYB618" s="42"/>
      <c r="AYC618" s="42"/>
      <c r="AYD618" s="42"/>
      <c r="AYE618" s="42"/>
      <c r="AYF618" s="42"/>
      <c r="AYG618" s="42"/>
      <c r="AYH618" s="42"/>
      <c r="AYI618" s="42"/>
      <c r="AYJ618" s="42"/>
      <c r="AYK618" s="42"/>
      <c r="AYL618" s="42"/>
      <c r="AYM618" s="42"/>
      <c r="AYN618" s="42"/>
      <c r="AYO618" s="42"/>
      <c r="AYP618" s="42"/>
      <c r="AYQ618" s="42"/>
      <c r="AYR618" s="42"/>
      <c r="AYS618" s="42"/>
      <c r="AYT618" s="42"/>
      <c r="AYU618" s="42"/>
      <c r="AYV618" s="42"/>
      <c r="AYW618" s="42"/>
      <c r="AYX618" s="42"/>
      <c r="AYY618" s="42"/>
      <c r="AYZ618" s="42"/>
      <c r="AZA618" s="42"/>
      <c r="AZB618" s="42"/>
      <c r="AZC618" s="42"/>
      <c r="AZD618" s="42"/>
      <c r="AZE618" s="42"/>
      <c r="AZF618" s="42"/>
      <c r="AZG618" s="42"/>
      <c r="AZH618" s="42"/>
      <c r="AZI618" s="42"/>
      <c r="AZJ618" s="42"/>
      <c r="AZK618" s="42"/>
      <c r="AZL618" s="42"/>
      <c r="AZM618" s="42"/>
      <c r="AZN618" s="42"/>
      <c r="AZO618" s="42"/>
      <c r="AZP618" s="42"/>
      <c r="AZQ618" s="42"/>
      <c r="AZR618" s="42"/>
      <c r="AZS618" s="42"/>
      <c r="AZT618" s="42"/>
      <c r="AZU618" s="42"/>
      <c r="AZV618" s="42"/>
      <c r="AZW618" s="42"/>
      <c r="AZX618" s="42"/>
      <c r="AZY618" s="42"/>
      <c r="AZZ618" s="42"/>
      <c r="BAA618" s="42"/>
      <c r="BAB618" s="42"/>
      <c r="BAC618" s="42"/>
      <c r="BAD618" s="42"/>
      <c r="BAE618" s="42"/>
      <c r="BAF618" s="42"/>
      <c r="BAG618" s="42"/>
      <c r="BAH618" s="42"/>
      <c r="BAI618" s="42"/>
      <c r="BAJ618" s="42"/>
      <c r="BAK618" s="42"/>
      <c r="BAL618" s="42"/>
    </row>
    <row r="619" spans="1:1390" s="223" customFormat="1" x14ac:dyDescent="0.2">
      <c r="A619" s="139">
        <f t="shared" si="60"/>
        <v>574</v>
      </c>
      <c r="B619" s="42" t="s">
        <v>599</v>
      </c>
      <c r="C619" s="139">
        <v>932</v>
      </c>
      <c r="D619" s="139" t="s">
        <v>159</v>
      </c>
      <c r="E619" s="121">
        <v>0</v>
      </c>
      <c r="F619" s="121">
        <v>0</v>
      </c>
      <c r="G619" s="121">
        <v>0</v>
      </c>
      <c r="H619" s="121">
        <v>0</v>
      </c>
      <c r="I619" s="121">
        <v>0</v>
      </c>
      <c r="J619" s="121">
        <v>0</v>
      </c>
      <c r="K619" s="121">
        <v>520.73</v>
      </c>
      <c r="L619" s="121">
        <v>456.75</v>
      </c>
      <c r="M619" s="121">
        <v>0</v>
      </c>
      <c r="N619" s="121">
        <v>0</v>
      </c>
      <c r="O619" s="121">
        <v>0</v>
      </c>
      <c r="P619" s="121">
        <v>0</v>
      </c>
      <c r="Q619" s="45">
        <f t="shared" si="59"/>
        <v>977.48</v>
      </c>
      <c r="R619" s="45"/>
      <c r="T619" s="254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  <c r="DZ619" s="42"/>
      <c r="EA619" s="42"/>
      <c r="EB619" s="42"/>
      <c r="EC619" s="42"/>
      <c r="ED619" s="42"/>
      <c r="EE619" s="42"/>
      <c r="EF619" s="42"/>
      <c r="EG619" s="42"/>
      <c r="EH619" s="42"/>
      <c r="EI619" s="42"/>
      <c r="EJ619" s="42"/>
      <c r="EK619" s="42"/>
      <c r="EL619" s="42"/>
      <c r="EM619" s="42"/>
      <c r="EN619" s="42"/>
      <c r="EO619" s="42"/>
      <c r="EP619" s="42"/>
      <c r="EQ619" s="42"/>
      <c r="ER619" s="42"/>
      <c r="ES619" s="42"/>
      <c r="ET619" s="42"/>
      <c r="EU619" s="42"/>
      <c r="EV619" s="42"/>
      <c r="EW619" s="42"/>
      <c r="EX619" s="42"/>
      <c r="EY619" s="42"/>
      <c r="EZ619" s="42"/>
      <c r="FA619" s="42"/>
      <c r="FB619" s="42"/>
      <c r="FC619" s="42"/>
      <c r="FD619" s="42"/>
      <c r="FE619" s="42"/>
      <c r="FF619" s="42"/>
      <c r="FG619" s="42"/>
      <c r="FH619" s="42"/>
      <c r="FI619" s="42"/>
      <c r="FJ619" s="42"/>
      <c r="FK619" s="42"/>
      <c r="FL619" s="42"/>
      <c r="FM619" s="42"/>
      <c r="FN619" s="42"/>
      <c r="FO619" s="42"/>
      <c r="FP619" s="42"/>
      <c r="FQ619" s="42"/>
      <c r="FR619" s="42"/>
      <c r="FS619" s="42"/>
      <c r="FT619" s="42"/>
      <c r="FU619" s="42"/>
      <c r="FV619" s="42"/>
      <c r="FW619" s="42"/>
      <c r="FX619" s="42"/>
      <c r="FY619" s="42"/>
      <c r="FZ619" s="42"/>
      <c r="GA619" s="42"/>
      <c r="GB619" s="42"/>
      <c r="GC619" s="42"/>
      <c r="GD619" s="42"/>
      <c r="GE619" s="42"/>
      <c r="GF619" s="42"/>
      <c r="GG619" s="42"/>
      <c r="GH619" s="42"/>
      <c r="GI619" s="42"/>
      <c r="GJ619" s="42"/>
      <c r="GK619" s="42"/>
      <c r="GL619" s="42"/>
      <c r="GM619" s="42"/>
      <c r="GN619" s="42"/>
      <c r="GO619" s="42"/>
      <c r="GP619" s="42"/>
      <c r="GQ619" s="42"/>
      <c r="GR619" s="42"/>
      <c r="GS619" s="42"/>
      <c r="GT619" s="42"/>
      <c r="GU619" s="42"/>
      <c r="GV619" s="42"/>
      <c r="GW619" s="42"/>
      <c r="GX619" s="42"/>
      <c r="GY619" s="42"/>
      <c r="GZ619" s="42"/>
      <c r="HA619" s="42"/>
      <c r="HB619" s="42"/>
      <c r="HC619" s="42"/>
      <c r="HD619" s="42"/>
      <c r="HE619" s="42"/>
      <c r="HF619" s="42"/>
      <c r="HG619" s="42"/>
      <c r="HH619" s="42"/>
      <c r="HI619" s="42"/>
      <c r="HJ619" s="42"/>
      <c r="HK619" s="42"/>
      <c r="HL619" s="42"/>
      <c r="HM619" s="42"/>
      <c r="HN619" s="42"/>
      <c r="HO619" s="42"/>
      <c r="HP619" s="42"/>
      <c r="HQ619" s="42"/>
      <c r="HR619" s="42"/>
      <c r="HS619" s="42"/>
      <c r="HT619" s="42"/>
      <c r="HU619" s="42"/>
      <c r="HV619" s="42"/>
      <c r="HW619" s="42"/>
      <c r="HX619" s="42"/>
      <c r="HY619" s="42"/>
      <c r="HZ619" s="42"/>
      <c r="IA619" s="42"/>
      <c r="IB619" s="42"/>
      <c r="IC619" s="42"/>
      <c r="ID619" s="42"/>
      <c r="IE619" s="42"/>
      <c r="IF619" s="42"/>
      <c r="IG619" s="42"/>
      <c r="IH619" s="42"/>
      <c r="II619" s="42"/>
      <c r="IJ619" s="42"/>
      <c r="IK619" s="42"/>
      <c r="IL619" s="42"/>
      <c r="IM619" s="42"/>
      <c r="IN619" s="42"/>
      <c r="IO619" s="42"/>
      <c r="IP619" s="42"/>
      <c r="IQ619" s="42"/>
      <c r="IR619" s="42"/>
      <c r="IS619" s="42"/>
      <c r="IT619" s="42"/>
      <c r="IU619" s="42"/>
      <c r="IV619" s="42"/>
      <c r="IW619" s="42"/>
      <c r="IX619" s="42"/>
      <c r="IY619" s="42"/>
      <c r="IZ619" s="42"/>
      <c r="JA619" s="42"/>
      <c r="JB619" s="42"/>
      <c r="JC619" s="42"/>
      <c r="JD619" s="42"/>
      <c r="JE619" s="42"/>
      <c r="JF619" s="42"/>
      <c r="JG619" s="42"/>
      <c r="JH619" s="42"/>
      <c r="JI619" s="42"/>
      <c r="JJ619" s="42"/>
      <c r="JK619" s="42"/>
      <c r="JL619" s="42"/>
      <c r="JM619" s="42"/>
      <c r="JN619" s="42"/>
      <c r="JO619" s="42"/>
      <c r="JP619" s="42"/>
      <c r="JQ619" s="42"/>
      <c r="JR619" s="42"/>
      <c r="JS619" s="42"/>
      <c r="JT619" s="42"/>
      <c r="JU619" s="42"/>
      <c r="JV619" s="42"/>
      <c r="JW619" s="42"/>
      <c r="JX619" s="42"/>
      <c r="JY619" s="42"/>
      <c r="JZ619" s="42"/>
      <c r="KA619" s="42"/>
      <c r="KB619" s="42"/>
      <c r="KC619" s="42"/>
      <c r="KD619" s="42"/>
      <c r="KE619" s="42"/>
      <c r="KF619" s="42"/>
      <c r="KG619" s="42"/>
      <c r="KH619" s="42"/>
      <c r="KI619" s="42"/>
      <c r="KJ619" s="42"/>
      <c r="KK619" s="42"/>
      <c r="KL619" s="42"/>
      <c r="KM619" s="42"/>
      <c r="KN619" s="42"/>
      <c r="KO619" s="42"/>
      <c r="KP619" s="42"/>
      <c r="KQ619" s="42"/>
      <c r="KR619" s="42"/>
      <c r="KS619" s="42"/>
      <c r="KT619" s="42"/>
      <c r="KU619" s="42"/>
      <c r="KV619" s="42"/>
      <c r="KW619" s="42"/>
      <c r="KX619" s="42"/>
      <c r="KY619" s="42"/>
      <c r="KZ619" s="42"/>
      <c r="LA619" s="42"/>
      <c r="LB619" s="42"/>
      <c r="LC619" s="42"/>
      <c r="LD619" s="42"/>
      <c r="LE619" s="42"/>
      <c r="LF619" s="42"/>
      <c r="LG619" s="42"/>
      <c r="LH619" s="42"/>
      <c r="LI619" s="42"/>
      <c r="LJ619" s="42"/>
      <c r="LK619" s="42"/>
      <c r="LL619" s="42"/>
      <c r="LM619" s="42"/>
      <c r="LN619" s="42"/>
      <c r="LO619" s="42"/>
      <c r="LP619" s="42"/>
      <c r="LQ619" s="42"/>
      <c r="LR619" s="42"/>
      <c r="LS619" s="42"/>
      <c r="LT619" s="42"/>
      <c r="LU619" s="42"/>
      <c r="LV619" s="42"/>
      <c r="LW619" s="42"/>
      <c r="LX619" s="42"/>
      <c r="LY619" s="42"/>
      <c r="LZ619" s="42"/>
      <c r="MA619" s="42"/>
      <c r="MB619" s="42"/>
      <c r="MC619" s="42"/>
      <c r="MD619" s="42"/>
      <c r="ME619" s="42"/>
      <c r="MF619" s="42"/>
      <c r="MG619" s="42"/>
      <c r="MH619" s="42"/>
      <c r="MI619" s="42"/>
      <c r="MJ619" s="42"/>
      <c r="MK619" s="42"/>
      <c r="ML619" s="42"/>
      <c r="MM619" s="42"/>
      <c r="MN619" s="42"/>
      <c r="MO619" s="42"/>
      <c r="MP619" s="42"/>
      <c r="MQ619" s="42"/>
      <c r="MR619" s="42"/>
      <c r="MS619" s="42"/>
      <c r="MT619" s="42"/>
      <c r="MU619" s="42"/>
      <c r="MV619" s="42"/>
      <c r="MW619" s="42"/>
      <c r="MX619" s="42"/>
      <c r="MY619" s="42"/>
      <c r="MZ619" s="42"/>
      <c r="NA619" s="42"/>
      <c r="NB619" s="42"/>
      <c r="NC619" s="42"/>
      <c r="ND619" s="42"/>
      <c r="NE619" s="42"/>
      <c r="NF619" s="42"/>
      <c r="NG619" s="42"/>
      <c r="NH619" s="42"/>
      <c r="NI619" s="42"/>
      <c r="NJ619" s="42"/>
      <c r="NK619" s="42"/>
      <c r="NL619" s="42"/>
      <c r="NM619" s="42"/>
      <c r="NN619" s="42"/>
      <c r="NO619" s="42"/>
      <c r="NP619" s="42"/>
      <c r="NQ619" s="42"/>
      <c r="NR619" s="42"/>
      <c r="NS619" s="42"/>
      <c r="NT619" s="42"/>
      <c r="NU619" s="42"/>
      <c r="NV619" s="42"/>
      <c r="NW619" s="42"/>
      <c r="NX619" s="42"/>
      <c r="NY619" s="42"/>
      <c r="NZ619" s="42"/>
      <c r="OA619" s="42"/>
      <c r="OB619" s="42"/>
      <c r="OC619" s="42"/>
      <c r="OD619" s="42"/>
      <c r="OE619" s="42"/>
      <c r="OF619" s="42"/>
      <c r="OG619" s="42"/>
      <c r="OH619" s="42"/>
      <c r="OI619" s="42"/>
      <c r="OJ619" s="42"/>
      <c r="OK619" s="42"/>
      <c r="OL619" s="42"/>
      <c r="OM619" s="42"/>
      <c r="ON619" s="42"/>
      <c r="OO619" s="42"/>
      <c r="OP619" s="42"/>
      <c r="OQ619" s="42"/>
      <c r="OR619" s="42"/>
      <c r="OS619" s="42"/>
      <c r="OT619" s="42"/>
      <c r="OU619" s="42"/>
      <c r="OV619" s="42"/>
      <c r="OW619" s="42"/>
      <c r="OX619" s="42"/>
      <c r="OY619" s="42"/>
      <c r="OZ619" s="42"/>
      <c r="PA619" s="42"/>
      <c r="PB619" s="42"/>
      <c r="PC619" s="42"/>
      <c r="PD619" s="42"/>
      <c r="PE619" s="42"/>
      <c r="PF619" s="42"/>
      <c r="PG619" s="42"/>
      <c r="PH619" s="42"/>
      <c r="PI619" s="42"/>
      <c r="PJ619" s="42"/>
      <c r="PK619" s="42"/>
      <c r="PL619" s="42"/>
      <c r="PM619" s="42"/>
      <c r="PN619" s="42"/>
      <c r="PO619" s="42"/>
      <c r="PP619" s="42"/>
      <c r="PQ619" s="42"/>
      <c r="PR619" s="42"/>
      <c r="PS619" s="42"/>
      <c r="PT619" s="42"/>
      <c r="PU619" s="42"/>
      <c r="PV619" s="42"/>
      <c r="PW619" s="42"/>
      <c r="PX619" s="42"/>
      <c r="PY619" s="42"/>
      <c r="PZ619" s="42"/>
      <c r="QA619" s="42"/>
      <c r="QB619" s="42"/>
      <c r="QC619" s="42"/>
      <c r="QD619" s="42"/>
      <c r="QE619" s="42"/>
      <c r="QF619" s="42"/>
      <c r="QG619" s="42"/>
      <c r="QH619" s="42"/>
      <c r="QI619" s="42"/>
      <c r="QJ619" s="42"/>
      <c r="QK619" s="42"/>
      <c r="QL619" s="42"/>
      <c r="QM619" s="42"/>
      <c r="QN619" s="42"/>
      <c r="QO619" s="42"/>
      <c r="QP619" s="42"/>
      <c r="QQ619" s="42"/>
      <c r="QR619" s="42"/>
      <c r="QS619" s="42"/>
      <c r="QT619" s="42"/>
      <c r="QU619" s="42"/>
      <c r="QV619" s="42"/>
      <c r="QW619" s="42"/>
      <c r="QX619" s="42"/>
      <c r="QY619" s="42"/>
      <c r="QZ619" s="42"/>
      <c r="RA619" s="42"/>
      <c r="RB619" s="42"/>
      <c r="RC619" s="42"/>
      <c r="RD619" s="42"/>
      <c r="RE619" s="42"/>
      <c r="RF619" s="42"/>
      <c r="RG619" s="42"/>
      <c r="RH619" s="42"/>
      <c r="RI619" s="42"/>
      <c r="RJ619" s="42"/>
      <c r="RK619" s="42"/>
      <c r="RL619" s="42"/>
      <c r="RM619" s="42"/>
      <c r="RN619" s="42"/>
      <c r="RO619" s="42"/>
      <c r="RP619" s="42"/>
      <c r="RQ619" s="42"/>
      <c r="RR619" s="42"/>
      <c r="RS619" s="42"/>
      <c r="RT619" s="42"/>
      <c r="RU619" s="42"/>
      <c r="RV619" s="42"/>
      <c r="RW619" s="42"/>
      <c r="RX619" s="42"/>
      <c r="RY619" s="42"/>
      <c r="RZ619" s="42"/>
      <c r="SA619" s="42"/>
      <c r="SB619" s="42"/>
      <c r="SC619" s="42"/>
      <c r="SD619" s="42"/>
      <c r="SE619" s="42"/>
      <c r="SF619" s="42"/>
      <c r="SG619" s="42"/>
      <c r="SH619" s="42"/>
      <c r="SI619" s="42"/>
      <c r="SJ619" s="42"/>
      <c r="SK619" s="42"/>
      <c r="SL619" s="42"/>
      <c r="SM619" s="42"/>
      <c r="SN619" s="42"/>
      <c r="SO619" s="42"/>
      <c r="SP619" s="42"/>
      <c r="SQ619" s="42"/>
      <c r="SR619" s="42"/>
      <c r="SS619" s="42"/>
      <c r="ST619" s="42"/>
      <c r="SU619" s="42"/>
      <c r="SV619" s="42"/>
      <c r="SW619" s="42"/>
      <c r="SX619" s="42"/>
      <c r="SY619" s="42"/>
      <c r="SZ619" s="42"/>
      <c r="TA619" s="42"/>
      <c r="TB619" s="42"/>
      <c r="TC619" s="42"/>
      <c r="TD619" s="42"/>
      <c r="TE619" s="42"/>
      <c r="TF619" s="42"/>
      <c r="TG619" s="42"/>
      <c r="TH619" s="42"/>
      <c r="TI619" s="42"/>
      <c r="TJ619" s="42"/>
      <c r="TK619" s="42"/>
      <c r="TL619" s="42"/>
      <c r="TM619" s="42"/>
      <c r="TN619" s="42"/>
      <c r="TO619" s="42"/>
      <c r="TP619" s="42"/>
      <c r="TQ619" s="42"/>
      <c r="TR619" s="42"/>
      <c r="TS619" s="42"/>
      <c r="TT619" s="42"/>
      <c r="TU619" s="42"/>
      <c r="TV619" s="42"/>
      <c r="TW619" s="42"/>
      <c r="TX619" s="42"/>
      <c r="TY619" s="42"/>
      <c r="TZ619" s="42"/>
      <c r="UA619" s="42"/>
      <c r="UB619" s="42"/>
      <c r="UC619" s="42"/>
      <c r="UD619" s="42"/>
      <c r="UE619" s="42"/>
      <c r="UF619" s="42"/>
      <c r="UG619" s="42"/>
      <c r="UH619" s="42"/>
      <c r="UI619" s="42"/>
      <c r="UJ619" s="42"/>
      <c r="UK619" s="42"/>
      <c r="UL619" s="42"/>
      <c r="UM619" s="42"/>
      <c r="UN619" s="42"/>
      <c r="UO619" s="42"/>
      <c r="UP619" s="42"/>
      <c r="UQ619" s="42"/>
      <c r="UR619" s="42"/>
      <c r="US619" s="42"/>
      <c r="UT619" s="42"/>
      <c r="UU619" s="42"/>
      <c r="UV619" s="42"/>
      <c r="UW619" s="42"/>
      <c r="UX619" s="42"/>
      <c r="UY619" s="42"/>
      <c r="UZ619" s="42"/>
      <c r="VA619" s="42"/>
      <c r="VB619" s="42"/>
      <c r="VC619" s="42"/>
      <c r="VD619" s="42"/>
      <c r="VE619" s="42"/>
      <c r="VF619" s="42"/>
      <c r="VG619" s="42"/>
      <c r="VH619" s="42"/>
      <c r="VI619" s="42"/>
      <c r="VJ619" s="42"/>
      <c r="VK619" s="42"/>
      <c r="VL619" s="42"/>
      <c r="VM619" s="42"/>
      <c r="VN619" s="42"/>
      <c r="VO619" s="42"/>
      <c r="VP619" s="42"/>
      <c r="VQ619" s="42"/>
      <c r="VR619" s="42"/>
      <c r="VS619" s="42"/>
      <c r="VT619" s="42"/>
      <c r="VU619" s="42"/>
      <c r="VV619" s="42"/>
      <c r="VW619" s="42"/>
      <c r="VX619" s="42"/>
      <c r="VY619" s="42"/>
      <c r="VZ619" s="42"/>
      <c r="WA619" s="42"/>
      <c r="WB619" s="42"/>
      <c r="WC619" s="42"/>
      <c r="WD619" s="42"/>
      <c r="WE619" s="42"/>
      <c r="WF619" s="42"/>
      <c r="WG619" s="42"/>
      <c r="WH619" s="42"/>
      <c r="WI619" s="42"/>
      <c r="WJ619" s="42"/>
      <c r="WK619" s="42"/>
      <c r="WL619" s="42"/>
      <c r="WM619" s="42"/>
      <c r="WN619" s="42"/>
      <c r="WO619" s="42"/>
      <c r="WP619" s="42"/>
      <c r="WQ619" s="42"/>
      <c r="WR619" s="42"/>
      <c r="WS619" s="42"/>
      <c r="WT619" s="42"/>
      <c r="WU619" s="42"/>
      <c r="WV619" s="42"/>
      <c r="WW619" s="42"/>
      <c r="WX619" s="42"/>
      <c r="WY619" s="42"/>
      <c r="WZ619" s="42"/>
      <c r="XA619" s="42"/>
      <c r="XB619" s="42"/>
      <c r="XC619" s="42"/>
      <c r="XD619" s="42"/>
      <c r="XE619" s="42"/>
      <c r="XF619" s="42"/>
      <c r="XG619" s="42"/>
      <c r="XH619" s="42"/>
      <c r="XI619" s="42"/>
      <c r="XJ619" s="42"/>
      <c r="XK619" s="42"/>
      <c r="XL619" s="42"/>
      <c r="XM619" s="42"/>
      <c r="XN619" s="42"/>
      <c r="XO619" s="42"/>
      <c r="XP619" s="42"/>
      <c r="XQ619" s="42"/>
      <c r="XR619" s="42"/>
      <c r="XS619" s="42"/>
      <c r="XT619" s="42"/>
      <c r="XU619" s="42"/>
      <c r="XV619" s="42"/>
      <c r="XW619" s="42"/>
      <c r="XX619" s="42"/>
      <c r="XY619" s="42"/>
      <c r="XZ619" s="42"/>
      <c r="YA619" s="42"/>
      <c r="YB619" s="42"/>
      <c r="YC619" s="42"/>
      <c r="YD619" s="42"/>
      <c r="YE619" s="42"/>
      <c r="YF619" s="42"/>
      <c r="YG619" s="42"/>
      <c r="YH619" s="42"/>
      <c r="YI619" s="42"/>
      <c r="YJ619" s="42"/>
      <c r="YK619" s="42"/>
      <c r="YL619" s="42"/>
      <c r="YM619" s="42"/>
      <c r="YN619" s="42"/>
      <c r="YO619" s="42"/>
      <c r="YP619" s="42"/>
      <c r="YQ619" s="42"/>
      <c r="YR619" s="42"/>
      <c r="YS619" s="42"/>
      <c r="YT619" s="42"/>
      <c r="YU619" s="42"/>
      <c r="YV619" s="42"/>
      <c r="YW619" s="42"/>
      <c r="YX619" s="42"/>
      <c r="YY619" s="42"/>
      <c r="YZ619" s="42"/>
      <c r="ZA619" s="42"/>
      <c r="ZB619" s="42"/>
      <c r="ZC619" s="42"/>
      <c r="ZD619" s="42"/>
      <c r="ZE619" s="42"/>
      <c r="ZF619" s="42"/>
      <c r="ZG619" s="42"/>
      <c r="ZH619" s="42"/>
      <c r="ZI619" s="42"/>
      <c r="ZJ619" s="42"/>
      <c r="ZK619" s="42"/>
      <c r="ZL619" s="42"/>
      <c r="ZM619" s="42"/>
      <c r="ZN619" s="42"/>
      <c r="ZO619" s="42"/>
      <c r="ZP619" s="42"/>
      <c r="ZQ619" s="42"/>
      <c r="ZR619" s="42"/>
      <c r="ZS619" s="42"/>
      <c r="ZT619" s="42"/>
      <c r="ZU619" s="42"/>
      <c r="ZV619" s="42"/>
      <c r="ZW619" s="42"/>
      <c r="ZX619" s="42"/>
      <c r="ZY619" s="42"/>
      <c r="ZZ619" s="42"/>
      <c r="AAA619" s="42"/>
      <c r="AAB619" s="42"/>
      <c r="AAC619" s="42"/>
      <c r="AAD619" s="42"/>
      <c r="AAE619" s="42"/>
      <c r="AAF619" s="42"/>
      <c r="AAG619" s="42"/>
      <c r="AAH619" s="42"/>
      <c r="AAI619" s="42"/>
      <c r="AAJ619" s="42"/>
      <c r="AAK619" s="42"/>
      <c r="AAL619" s="42"/>
      <c r="AAM619" s="42"/>
      <c r="AAN619" s="42"/>
      <c r="AAO619" s="42"/>
      <c r="AAP619" s="42"/>
      <c r="AAQ619" s="42"/>
      <c r="AAR619" s="42"/>
      <c r="AAS619" s="42"/>
      <c r="AAT619" s="42"/>
      <c r="AAU619" s="42"/>
      <c r="AAV619" s="42"/>
      <c r="AAW619" s="42"/>
      <c r="AAX619" s="42"/>
      <c r="AAY619" s="42"/>
      <c r="AAZ619" s="42"/>
      <c r="ABA619" s="42"/>
      <c r="ABB619" s="42"/>
      <c r="ABC619" s="42"/>
      <c r="ABD619" s="42"/>
      <c r="ABE619" s="42"/>
      <c r="ABF619" s="42"/>
      <c r="ABG619" s="42"/>
      <c r="ABH619" s="42"/>
      <c r="ABI619" s="42"/>
      <c r="ABJ619" s="42"/>
      <c r="ABK619" s="42"/>
      <c r="ABL619" s="42"/>
      <c r="ABM619" s="42"/>
      <c r="ABN619" s="42"/>
      <c r="ABO619" s="42"/>
      <c r="ABP619" s="42"/>
      <c r="ABQ619" s="42"/>
      <c r="ABR619" s="42"/>
      <c r="ABS619" s="42"/>
      <c r="ABT619" s="42"/>
      <c r="ABU619" s="42"/>
      <c r="ABV619" s="42"/>
      <c r="ABW619" s="42"/>
      <c r="ABX619" s="42"/>
      <c r="ABY619" s="42"/>
      <c r="ABZ619" s="42"/>
      <c r="ACA619" s="42"/>
      <c r="ACB619" s="42"/>
      <c r="ACC619" s="42"/>
      <c r="ACD619" s="42"/>
      <c r="ACE619" s="42"/>
      <c r="ACF619" s="42"/>
      <c r="ACG619" s="42"/>
      <c r="ACH619" s="42"/>
      <c r="ACI619" s="42"/>
      <c r="ACJ619" s="42"/>
      <c r="ACK619" s="42"/>
      <c r="ACL619" s="42"/>
      <c r="ACM619" s="42"/>
      <c r="ACN619" s="42"/>
      <c r="ACO619" s="42"/>
      <c r="ACP619" s="42"/>
      <c r="ACQ619" s="42"/>
      <c r="ACR619" s="42"/>
      <c r="ACS619" s="42"/>
      <c r="ACT619" s="42"/>
      <c r="ACU619" s="42"/>
      <c r="ACV619" s="42"/>
      <c r="ACW619" s="42"/>
      <c r="ACX619" s="42"/>
      <c r="ACY619" s="42"/>
      <c r="ACZ619" s="42"/>
      <c r="ADA619" s="42"/>
      <c r="ADB619" s="42"/>
      <c r="ADC619" s="42"/>
      <c r="ADD619" s="42"/>
      <c r="ADE619" s="42"/>
      <c r="ADF619" s="42"/>
      <c r="ADG619" s="42"/>
      <c r="ADH619" s="42"/>
      <c r="ADI619" s="42"/>
      <c r="ADJ619" s="42"/>
      <c r="ADK619" s="42"/>
      <c r="ADL619" s="42"/>
      <c r="ADM619" s="42"/>
      <c r="ADN619" s="42"/>
      <c r="ADO619" s="42"/>
      <c r="ADP619" s="42"/>
      <c r="ADQ619" s="42"/>
      <c r="ADR619" s="42"/>
      <c r="ADS619" s="42"/>
      <c r="ADT619" s="42"/>
      <c r="ADU619" s="42"/>
      <c r="ADV619" s="42"/>
      <c r="ADW619" s="42"/>
      <c r="ADX619" s="42"/>
      <c r="ADY619" s="42"/>
      <c r="ADZ619" s="42"/>
      <c r="AEA619" s="42"/>
      <c r="AEB619" s="42"/>
      <c r="AEC619" s="42"/>
      <c r="AED619" s="42"/>
      <c r="AEE619" s="42"/>
      <c r="AEF619" s="42"/>
      <c r="AEG619" s="42"/>
      <c r="AEH619" s="42"/>
      <c r="AEI619" s="42"/>
      <c r="AEJ619" s="42"/>
      <c r="AEK619" s="42"/>
      <c r="AEL619" s="42"/>
      <c r="AEM619" s="42"/>
      <c r="AEN619" s="42"/>
      <c r="AEO619" s="42"/>
      <c r="AEP619" s="42"/>
      <c r="AEQ619" s="42"/>
      <c r="AER619" s="42"/>
      <c r="AES619" s="42"/>
      <c r="AET619" s="42"/>
      <c r="AEU619" s="42"/>
      <c r="AEV619" s="42"/>
      <c r="AEW619" s="42"/>
      <c r="AEX619" s="42"/>
      <c r="AEY619" s="42"/>
      <c r="AEZ619" s="42"/>
      <c r="AFA619" s="42"/>
      <c r="AFB619" s="42"/>
      <c r="AFC619" s="42"/>
      <c r="AFD619" s="42"/>
      <c r="AFE619" s="42"/>
      <c r="AFF619" s="42"/>
      <c r="AFG619" s="42"/>
      <c r="AFH619" s="42"/>
      <c r="AFI619" s="42"/>
      <c r="AFJ619" s="42"/>
      <c r="AFK619" s="42"/>
      <c r="AFL619" s="42"/>
      <c r="AFM619" s="42"/>
      <c r="AFN619" s="42"/>
      <c r="AFO619" s="42"/>
      <c r="AFP619" s="42"/>
      <c r="AFQ619" s="42"/>
      <c r="AFR619" s="42"/>
      <c r="AFS619" s="42"/>
      <c r="AFT619" s="42"/>
      <c r="AFU619" s="42"/>
      <c r="AFV619" s="42"/>
      <c r="AFW619" s="42"/>
      <c r="AFX619" s="42"/>
      <c r="AFY619" s="42"/>
      <c r="AFZ619" s="42"/>
      <c r="AGA619" s="42"/>
      <c r="AGB619" s="42"/>
      <c r="AGC619" s="42"/>
      <c r="AGD619" s="42"/>
      <c r="AGE619" s="42"/>
      <c r="AGF619" s="42"/>
      <c r="AGG619" s="42"/>
      <c r="AGH619" s="42"/>
      <c r="AGI619" s="42"/>
      <c r="AGJ619" s="42"/>
      <c r="AGK619" s="42"/>
      <c r="AGL619" s="42"/>
      <c r="AGM619" s="42"/>
      <c r="AGN619" s="42"/>
      <c r="AGO619" s="42"/>
      <c r="AGP619" s="42"/>
      <c r="AGQ619" s="42"/>
      <c r="AGR619" s="42"/>
      <c r="AGS619" s="42"/>
      <c r="AGT619" s="42"/>
      <c r="AGU619" s="42"/>
      <c r="AGV619" s="42"/>
      <c r="AGW619" s="42"/>
      <c r="AGX619" s="42"/>
      <c r="AGY619" s="42"/>
      <c r="AGZ619" s="42"/>
      <c r="AHA619" s="42"/>
      <c r="AHB619" s="42"/>
      <c r="AHC619" s="42"/>
      <c r="AHD619" s="42"/>
      <c r="AHE619" s="42"/>
      <c r="AHF619" s="42"/>
      <c r="AHG619" s="42"/>
      <c r="AHH619" s="42"/>
      <c r="AHI619" s="42"/>
      <c r="AHJ619" s="42"/>
      <c r="AHK619" s="42"/>
      <c r="AHL619" s="42"/>
      <c r="AHM619" s="42"/>
      <c r="AHN619" s="42"/>
      <c r="AHO619" s="42"/>
      <c r="AHP619" s="42"/>
      <c r="AHQ619" s="42"/>
      <c r="AHR619" s="42"/>
      <c r="AHS619" s="42"/>
      <c r="AHT619" s="42"/>
      <c r="AHU619" s="42"/>
      <c r="AHV619" s="42"/>
      <c r="AHW619" s="42"/>
      <c r="AHX619" s="42"/>
      <c r="AHY619" s="42"/>
      <c r="AHZ619" s="42"/>
      <c r="AIA619" s="42"/>
      <c r="AIB619" s="42"/>
      <c r="AIC619" s="42"/>
      <c r="AID619" s="42"/>
      <c r="AIE619" s="42"/>
      <c r="AIF619" s="42"/>
      <c r="AIG619" s="42"/>
      <c r="AIH619" s="42"/>
      <c r="AII619" s="42"/>
      <c r="AIJ619" s="42"/>
      <c r="AIK619" s="42"/>
      <c r="AIL619" s="42"/>
      <c r="AIM619" s="42"/>
      <c r="AIN619" s="42"/>
      <c r="AIO619" s="42"/>
      <c r="AIP619" s="42"/>
      <c r="AIQ619" s="42"/>
      <c r="AIR619" s="42"/>
      <c r="AIS619" s="42"/>
      <c r="AIT619" s="42"/>
      <c r="AIU619" s="42"/>
      <c r="AIV619" s="42"/>
      <c r="AIW619" s="42"/>
      <c r="AIX619" s="42"/>
      <c r="AIY619" s="42"/>
      <c r="AIZ619" s="42"/>
      <c r="AJA619" s="42"/>
      <c r="AJB619" s="42"/>
      <c r="AJC619" s="42"/>
      <c r="AJD619" s="42"/>
      <c r="AJE619" s="42"/>
      <c r="AJF619" s="42"/>
      <c r="AJG619" s="42"/>
      <c r="AJH619" s="42"/>
      <c r="AJI619" s="42"/>
      <c r="AJJ619" s="42"/>
      <c r="AJK619" s="42"/>
      <c r="AJL619" s="42"/>
      <c r="AJM619" s="42"/>
      <c r="AJN619" s="42"/>
      <c r="AJO619" s="42"/>
      <c r="AJP619" s="42"/>
      <c r="AJQ619" s="42"/>
      <c r="AJR619" s="42"/>
      <c r="AJS619" s="42"/>
      <c r="AJT619" s="42"/>
      <c r="AJU619" s="42"/>
      <c r="AJV619" s="42"/>
      <c r="AJW619" s="42"/>
      <c r="AJX619" s="42"/>
      <c r="AJY619" s="42"/>
      <c r="AJZ619" s="42"/>
      <c r="AKA619" s="42"/>
      <c r="AKB619" s="42"/>
      <c r="AKC619" s="42"/>
      <c r="AKD619" s="42"/>
      <c r="AKE619" s="42"/>
      <c r="AKF619" s="42"/>
      <c r="AKG619" s="42"/>
      <c r="AKH619" s="42"/>
      <c r="AKI619" s="42"/>
      <c r="AKJ619" s="42"/>
      <c r="AKK619" s="42"/>
      <c r="AKL619" s="42"/>
      <c r="AKM619" s="42"/>
      <c r="AKN619" s="42"/>
      <c r="AKO619" s="42"/>
      <c r="AKP619" s="42"/>
      <c r="AKQ619" s="42"/>
      <c r="AKR619" s="42"/>
      <c r="AKS619" s="42"/>
      <c r="AKT619" s="42"/>
      <c r="AKU619" s="42"/>
      <c r="AKV619" s="42"/>
      <c r="AKW619" s="42"/>
      <c r="AKX619" s="42"/>
      <c r="AKY619" s="42"/>
      <c r="AKZ619" s="42"/>
      <c r="ALA619" s="42"/>
      <c r="ALB619" s="42"/>
      <c r="ALC619" s="42"/>
      <c r="ALD619" s="42"/>
      <c r="ALE619" s="42"/>
      <c r="ALF619" s="42"/>
      <c r="ALG619" s="42"/>
      <c r="ALH619" s="42"/>
      <c r="ALI619" s="42"/>
      <c r="ALJ619" s="42"/>
      <c r="ALK619" s="42"/>
      <c r="ALL619" s="42"/>
      <c r="ALM619" s="42"/>
      <c r="ALN619" s="42"/>
      <c r="ALO619" s="42"/>
      <c r="ALP619" s="42"/>
      <c r="ALQ619" s="42"/>
      <c r="ALR619" s="42"/>
      <c r="ALS619" s="42"/>
      <c r="ALT619" s="42"/>
      <c r="ALU619" s="42"/>
      <c r="ALV619" s="42"/>
      <c r="ALW619" s="42"/>
      <c r="ALX619" s="42"/>
      <c r="ALY619" s="42"/>
      <c r="ALZ619" s="42"/>
      <c r="AMA619" s="42"/>
      <c r="AMB619" s="42"/>
      <c r="AMC619" s="42"/>
      <c r="AMD619" s="42"/>
      <c r="AME619" s="42"/>
      <c r="AMF619" s="42"/>
      <c r="AMG619" s="42"/>
      <c r="AMH619" s="42"/>
      <c r="AMI619" s="42"/>
      <c r="AMJ619" s="42"/>
      <c r="AMK619" s="42"/>
      <c r="AML619" s="42"/>
      <c r="AMM619" s="42"/>
      <c r="AMN619" s="42"/>
      <c r="AMO619" s="42"/>
      <c r="AMP619" s="42"/>
      <c r="AMQ619" s="42"/>
      <c r="AMR619" s="42"/>
      <c r="AMS619" s="42"/>
      <c r="AMT619" s="42"/>
      <c r="AMU619" s="42"/>
      <c r="AMV619" s="42"/>
      <c r="AMW619" s="42"/>
      <c r="AMX619" s="42"/>
      <c r="AMY619" s="42"/>
      <c r="AMZ619" s="42"/>
      <c r="ANA619" s="42"/>
      <c r="ANB619" s="42"/>
      <c r="ANC619" s="42"/>
      <c r="AND619" s="42"/>
      <c r="ANE619" s="42"/>
      <c r="ANF619" s="42"/>
      <c r="ANG619" s="42"/>
      <c r="ANH619" s="42"/>
      <c r="ANI619" s="42"/>
      <c r="ANJ619" s="42"/>
      <c r="ANK619" s="42"/>
      <c r="ANL619" s="42"/>
      <c r="ANM619" s="42"/>
      <c r="ANN619" s="42"/>
      <c r="ANO619" s="42"/>
      <c r="ANP619" s="42"/>
      <c r="ANQ619" s="42"/>
      <c r="ANR619" s="42"/>
      <c r="ANS619" s="42"/>
      <c r="ANT619" s="42"/>
      <c r="ANU619" s="42"/>
      <c r="ANV619" s="42"/>
      <c r="ANW619" s="42"/>
      <c r="ANX619" s="42"/>
      <c r="ANY619" s="42"/>
      <c r="ANZ619" s="42"/>
      <c r="AOA619" s="42"/>
      <c r="AOB619" s="42"/>
      <c r="AOC619" s="42"/>
      <c r="AOD619" s="42"/>
      <c r="AOE619" s="42"/>
      <c r="AOF619" s="42"/>
      <c r="AOG619" s="42"/>
      <c r="AOH619" s="42"/>
      <c r="AOI619" s="42"/>
      <c r="AOJ619" s="42"/>
      <c r="AOK619" s="42"/>
      <c r="AOL619" s="42"/>
      <c r="AOM619" s="42"/>
      <c r="AON619" s="42"/>
      <c r="AOO619" s="42"/>
      <c r="AOP619" s="42"/>
      <c r="AOQ619" s="42"/>
      <c r="AOR619" s="42"/>
      <c r="AOS619" s="42"/>
      <c r="AOT619" s="42"/>
      <c r="AOU619" s="42"/>
      <c r="AOV619" s="42"/>
      <c r="AOW619" s="42"/>
      <c r="AOX619" s="42"/>
      <c r="AOY619" s="42"/>
      <c r="AOZ619" s="42"/>
      <c r="APA619" s="42"/>
      <c r="APB619" s="42"/>
      <c r="APC619" s="42"/>
      <c r="APD619" s="42"/>
      <c r="APE619" s="42"/>
      <c r="APF619" s="42"/>
      <c r="APG619" s="42"/>
      <c r="APH619" s="42"/>
      <c r="API619" s="42"/>
      <c r="APJ619" s="42"/>
      <c r="APK619" s="42"/>
      <c r="APL619" s="42"/>
      <c r="APM619" s="42"/>
      <c r="APN619" s="42"/>
      <c r="APO619" s="42"/>
      <c r="APP619" s="42"/>
      <c r="APQ619" s="42"/>
      <c r="APR619" s="42"/>
      <c r="APS619" s="42"/>
      <c r="APT619" s="42"/>
      <c r="APU619" s="42"/>
      <c r="APV619" s="42"/>
      <c r="APW619" s="42"/>
      <c r="APX619" s="42"/>
      <c r="APY619" s="42"/>
      <c r="APZ619" s="42"/>
      <c r="AQA619" s="42"/>
      <c r="AQB619" s="42"/>
      <c r="AQC619" s="42"/>
      <c r="AQD619" s="42"/>
      <c r="AQE619" s="42"/>
      <c r="AQF619" s="42"/>
      <c r="AQG619" s="42"/>
      <c r="AQH619" s="42"/>
      <c r="AQI619" s="42"/>
      <c r="AQJ619" s="42"/>
      <c r="AQK619" s="42"/>
      <c r="AQL619" s="42"/>
      <c r="AQM619" s="42"/>
      <c r="AQN619" s="42"/>
      <c r="AQO619" s="42"/>
      <c r="AQP619" s="42"/>
      <c r="AQQ619" s="42"/>
      <c r="AQR619" s="42"/>
      <c r="AQS619" s="42"/>
      <c r="AQT619" s="42"/>
      <c r="AQU619" s="42"/>
      <c r="AQV619" s="42"/>
      <c r="AQW619" s="42"/>
      <c r="AQX619" s="42"/>
      <c r="AQY619" s="42"/>
      <c r="AQZ619" s="42"/>
      <c r="ARA619" s="42"/>
      <c r="ARB619" s="42"/>
      <c r="ARC619" s="42"/>
      <c r="ARD619" s="42"/>
      <c r="ARE619" s="42"/>
      <c r="ARF619" s="42"/>
      <c r="ARG619" s="42"/>
      <c r="ARH619" s="42"/>
      <c r="ARI619" s="42"/>
      <c r="ARJ619" s="42"/>
      <c r="ARK619" s="42"/>
      <c r="ARL619" s="42"/>
      <c r="ARM619" s="42"/>
      <c r="ARN619" s="42"/>
      <c r="ARO619" s="42"/>
      <c r="ARP619" s="42"/>
      <c r="ARQ619" s="42"/>
      <c r="ARR619" s="42"/>
      <c r="ARS619" s="42"/>
      <c r="ART619" s="42"/>
      <c r="ARU619" s="42"/>
      <c r="ARV619" s="42"/>
      <c r="ARW619" s="42"/>
      <c r="ARX619" s="42"/>
      <c r="ARY619" s="42"/>
      <c r="ARZ619" s="42"/>
      <c r="ASA619" s="42"/>
      <c r="ASB619" s="42"/>
      <c r="ASC619" s="42"/>
      <c r="ASD619" s="42"/>
      <c r="ASE619" s="42"/>
      <c r="ASF619" s="42"/>
      <c r="ASG619" s="42"/>
      <c r="ASH619" s="42"/>
      <c r="ASI619" s="42"/>
      <c r="ASJ619" s="42"/>
      <c r="ASK619" s="42"/>
      <c r="ASL619" s="42"/>
      <c r="ASM619" s="42"/>
      <c r="ASN619" s="42"/>
      <c r="ASO619" s="42"/>
      <c r="ASP619" s="42"/>
      <c r="ASQ619" s="42"/>
      <c r="ASR619" s="42"/>
      <c r="ASS619" s="42"/>
      <c r="AST619" s="42"/>
      <c r="ASU619" s="42"/>
      <c r="ASV619" s="42"/>
      <c r="ASW619" s="42"/>
      <c r="ASX619" s="42"/>
      <c r="ASY619" s="42"/>
      <c r="ASZ619" s="42"/>
      <c r="ATA619" s="42"/>
      <c r="ATB619" s="42"/>
      <c r="ATC619" s="42"/>
      <c r="ATD619" s="42"/>
      <c r="ATE619" s="42"/>
      <c r="ATF619" s="42"/>
      <c r="ATG619" s="42"/>
      <c r="ATH619" s="42"/>
      <c r="ATI619" s="42"/>
      <c r="ATJ619" s="42"/>
      <c r="ATK619" s="42"/>
      <c r="ATL619" s="42"/>
      <c r="ATM619" s="42"/>
      <c r="ATN619" s="42"/>
      <c r="ATO619" s="42"/>
      <c r="ATP619" s="42"/>
      <c r="ATQ619" s="42"/>
      <c r="ATR619" s="42"/>
      <c r="ATS619" s="42"/>
      <c r="ATT619" s="42"/>
      <c r="ATU619" s="42"/>
      <c r="ATV619" s="42"/>
      <c r="ATW619" s="42"/>
      <c r="ATX619" s="42"/>
      <c r="ATY619" s="42"/>
      <c r="ATZ619" s="42"/>
      <c r="AUA619" s="42"/>
      <c r="AUB619" s="42"/>
      <c r="AUC619" s="42"/>
      <c r="AUD619" s="42"/>
      <c r="AUE619" s="42"/>
      <c r="AUF619" s="42"/>
      <c r="AUG619" s="42"/>
      <c r="AUH619" s="42"/>
      <c r="AUI619" s="42"/>
      <c r="AUJ619" s="42"/>
      <c r="AUK619" s="42"/>
      <c r="AUL619" s="42"/>
      <c r="AUM619" s="42"/>
      <c r="AUN619" s="42"/>
      <c r="AUO619" s="42"/>
      <c r="AUP619" s="42"/>
      <c r="AUQ619" s="42"/>
      <c r="AUR619" s="42"/>
      <c r="AUS619" s="42"/>
      <c r="AUT619" s="42"/>
      <c r="AUU619" s="42"/>
      <c r="AUV619" s="42"/>
      <c r="AUW619" s="42"/>
      <c r="AUX619" s="42"/>
      <c r="AUY619" s="42"/>
      <c r="AUZ619" s="42"/>
      <c r="AVA619" s="42"/>
      <c r="AVB619" s="42"/>
      <c r="AVC619" s="42"/>
      <c r="AVD619" s="42"/>
      <c r="AVE619" s="42"/>
      <c r="AVF619" s="42"/>
      <c r="AVG619" s="42"/>
      <c r="AVH619" s="42"/>
      <c r="AVI619" s="42"/>
      <c r="AVJ619" s="42"/>
      <c r="AVK619" s="42"/>
      <c r="AVL619" s="42"/>
      <c r="AVM619" s="42"/>
      <c r="AVN619" s="42"/>
      <c r="AVO619" s="42"/>
      <c r="AVP619" s="42"/>
      <c r="AVQ619" s="42"/>
      <c r="AVR619" s="42"/>
      <c r="AVS619" s="42"/>
      <c r="AVT619" s="42"/>
      <c r="AVU619" s="42"/>
      <c r="AVV619" s="42"/>
      <c r="AVW619" s="42"/>
      <c r="AVX619" s="42"/>
      <c r="AVY619" s="42"/>
      <c r="AVZ619" s="42"/>
      <c r="AWA619" s="42"/>
      <c r="AWB619" s="42"/>
      <c r="AWC619" s="42"/>
      <c r="AWD619" s="42"/>
      <c r="AWE619" s="42"/>
      <c r="AWF619" s="42"/>
      <c r="AWG619" s="42"/>
      <c r="AWH619" s="42"/>
      <c r="AWI619" s="42"/>
      <c r="AWJ619" s="42"/>
      <c r="AWK619" s="42"/>
      <c r="AWL619" s="42"/>
      <c r="AWM619" s="42"/>
      <c r="AWN619" s="42"/>
      <c r="AWO619" s="42"/>
      <c r="AWP619" s="42"/>
      <c r="AWQ619" s="42"/>
      <c r="AWR619" s="42"/>
      <c r="AWS619" s="42"/>
      <c r="AWT619" s="42"/>
      <c r="AWU619" s="42"/>
      <c r="AWV619" s="42"/>
      <c r="AWW619" s="42"/>
      <c r="AWX619" s="42"/>
      <c r="AWY619" s="42"/>
      <c r="AWZ619" s="42"/>
      <c r="AXA619" s="42"/>
      <c r="AXB619" s="42"/>
      <c r="AXC619" s="42"/>
      <c r="AXD619" s="42"/>
      <c r="AXE619" s="42"/>
      <c r="AXF619" s="42"/>
      <c r="AXG619" s="42"/>
      <c r="AXH619" s="42"/>
      <c r="AXI619" s="42"/>
      <c r="AXJ619" s="42"/>
      <c r="AXK619" s="42"/>
      <c r="AXL619" s="42"/>
      <c r="AXM619" s="42"/>
      <c r="AXN619" s="42"/>
      <c r="AXO619" s="42"/>
      <c r="AXP619" s="42"/>
      <c r="AXQ619" s="42"/>
      <c r="AXR619" s="42"/>
      <c r="AXS619" s="42"/>
      <c r="AXT619" s="42"/>
      <c r="AXU619" s="42"/>
      <c r="AXV619" s="42"/>
      <c r="AXW619" s="42"/>
      <c r="AXX619" s="42"/>
      <c r="AXY619" s="42"/>
      <c r="AXZ619" s="42"/>
      <c r="AYA619" s="42"/>
      <c r="AYB619" s="42"/>
      <c r="AYC619" s="42"/>
      <c r="AYD619" s="42"/>
      <c r="AYE619" s="42"/>
      <c r="AYF619" s="42"/>
      <c r="AYG619" s="42"/>
      <c r="AYH619" s="42"/>
      <c r="AYI619" s="42"/>
      <c r="AYJ619" s="42"/>
      <c r="AYK619" s="42"/>
      <c r="AYL619" s="42"/>
      <c r="AYM619" s="42"/>
      <c r="AYN619" s="42"/>
      <c r="AYO619" s="42"/>
      <c r="AYP619" s="42"/>
      <c r="AYQ619" s="42"/>
      <c r="AYR619" s="42"/>
      <c r="AYS619" s="42"/>
      <c r="AYT619" s="42"/>
      <c r="AYU619" s="42"/>
      <c r="AYV619" s="42"/>
      <c r="AYW619" s="42"/>
      <c r="AYX619" s="42"/>
      <c r="AYY619" s="42"/>
      <c r="AYZ619" s="42"/>
      <c r="AZA619" s="42"/>
      <c r="AZB619" s="42"/>
      <c r="AZC619" s="42"/>
      <c r="AZD619" s="42"/>
      <c r="AZE619" s="42"/>
      <c r="AZF619" s="42"/>
      <c r="AZG619" s="42"/>
      <c r="AZH619" s="42"/>
      <c r="AZI619" s="42"/>
      <c r="AZJ619" s="42"/>
      <c r="AZK619" s="42"/>
      <c r="AZL619" s="42"/>
      <c r="AZM619" s="42"/>
      <c r="AZN619" s="42"/>
      <c r="AZO619" s="42"/>
      <c r="AZP619" s="42"/>
      <c r="AZQ619" s="42"/>
      <c r="AZR619" s="42"/>
      <c r="AZS619" s="42"/>
      <c r="AZT619" s="42"/>
      <c r="AZU619" s="42"/>
      <c r="AZV619" s="42"/>
      <c r="AZW619" s="42"/>
      <c r="AZX619" s="42"/>
      <c r="AZY619" s="42"/>
      <c r="AZZ619" s="42"/>
      <c r="BAA619" s="42"/>
      <c r="BAB619" s="42"/>
      <c r="BAC619" s="42"/>
      <c r="BAD619" s="42"/>
      <c r="BAE619" s="42"/>
      <c r="BAF619" s="42"/>
      <c r="BAG619" s="42"/>
      <c r="BAH619" s="42"/>
      <c r="BAI619" s="42"/>
      <c r="BAJ619" s="42"/>
      <c r="BAK619" s="42"/>
      <c r="BAL619" s="42"/>
    </row>
    <row r="620" spans="1:1390" s="223" customFormat="1" x14ac:dyDescent="0.2">
      <c r="A620" s="139">
        <f t="shared" si="60"/>
        <v>575</v>
      </c>
      <c r="B620" s="42" t="s">
        <v>600</v>
      </c>
      <c r="C620" s="139">
        <v>932</v>
      </c>
      <c r="D620" s="139" t="s">
        <v>159</v>
      </c>
      <c r="E620" s="121">
        <v>0</v>
      </c>
      <c r="F620" s="121">
        <v>0</v>
      </c>
      <c r="G620" s="121">
        <v>0</v>
      </c>
      <c r="H620" s="121">
        <v>0</v>
      </c>
      <c r="I620" s="121">
        <v>0</v>
      </c>
      <c r="J620" s="121">
        <v>0</v>
      </c>
      <c r="K620" s="121">
        <v>0</v>
      </c>
      <c r="L620" s="121">
        <v>0</v>
      </c>
      <c r="M620" s="121">
        <v>0</v>
      </c>
      <c r="N620" s="121">
        <v>0</v>
      </c>
      <c r="O620" s="121">
        <v>0</v>
      </c>
      <c r="P620" s="121">
        <v>852.18</v>
      </c>
      <c r="Q620" s="45">
        <f t="shared" si="59"/>
        <v>852.18</v>
      </c>
      <c r="R620" s="45"/>
      <c r="T620" s="254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  <c r="ED620" s="42"/>
      <c r="EE620" s="42"/>
      <c r="EF620" s="42"/>
      <c r="EG620" s="42"/>
      <c r="EH620" s="42"/>
      <c r="EI620" s="42"/>
      <c r="EJ620" s="42"/>
      <c r="EK620" s="42"/>
      <c r="EL620" s="42"/>
      <c r="EM620" s="42"/>
      <c r="EN620" s="42"/>
      <c r="EO620" s="42"/>
      <c r="EP620" s="42"/>
      <c r="EQ620" s="42"/>
      <c r="ER620" s="42"/>
      <c r="ES620" s="42"/>
      <c r="ET620" s="42"/>
      <c r="EU620" s="42"/>
      <c r="EV620" s="42"/>
      <c r="EW620" s="42"/>
      <c r="EX620" s="42"/>
      <c r="EY620" s="42"/>
      <c r="EZ620" s="42"/>
      <c r="FA620" s="42"/>
      <c r="FB620" s="42"/>
      <c r="FC620" s="42"/>
      <c r="FD620" s="42"/>
      <c r="FE620" s="42"/>
      <c r="FF620" s="42"/>
      <c r="FG620" s="42"/>
      <c r="FH620" s="42"/>
      <c r="FI620" s="42"/>
      <c r="FJ620" s="42"/>
      <c r="FK620" s="42"/>
      <c r="FL620" s="42"/>
      <c r="FM620" s="42"/>
      <c r="FN620" s="42"/>
      <c r="FO620" s="42"/>
      <c r="FP620" s="42"/>
      <c r="FQ620" s="42"/>
      <c r="FR620" s="42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  <c r="GJ620" s="42"/>
      <c r="GK620" s="42"/>
      <c r="GL620" s="42"/>
      <c r="GM620" s="42"/>
      <c r="GN620" s="42"/>
      <c r="GO620" s="42"/>
      <c r="GP620" s="42"/>
      <c r="GQ620" s="42"/>
      <c r="GR620" s="42"/>
      <c r="GS620" s="42"/>
      <c r="GT620" s="42"/>
      <c r="GU620" s="42"/>
      <c r="GV620" s="42"/>
      <c r="GW620" s="42"/>
      <c r="GX620" s="42"/>
      <c r="GY620" s="42"/>
      <c r="GZ620" s="42"/>
      <c r="HA620" s="42"/>
      <c r="HB620" s="42"/>
      <c r="HC620" s="42"/>
      <c r="HD620" s="42"/>
      <c r="HE620" s="42"/>
      <c r="HF620" s="42"/>
      <c r="HG620" s="42"/>
      <c r="HH620" s="42"/>
      <c r="HI620" s="42"/>
      <c r="HJ620" s="42"/>
      <c r="HK620" s="42"/>
      <c r="HL620" s="42"/>
      <c r="HM620" s="42"/>
      <c r="HN620" s="42"/>
      <c r="HO620" s="42"/>
      <c r="HP620" s="42"/>
      <c r="HQ620" s="42"/>
      <c r="HR620" s="42"/>
      <c r="HS620" s="42"/>
      <c r="HT620" s="42"/>
      <c r="HU620" s="42"/>
      <c r="HV620" s="42"/>
      <c r="HW620" s="42"/>
      <c r="HX620" s="42"/>
      <c r="HY620" s="42"/>
      <c r="HZ620" s="42"/>
      <c r="IA620" s="42"/>
      <c r="IB620" s="42"/>
      <c r="IC620" s="42"/>
      <c r="ID620" s="42"/>
      <c r="IE620" s="42"/>
      <c r="IF620" s="42"/>
      <c r="IG620" s="42"/>
      <c r="IH620" s="42"/>
      <c r="II620" s="42"/>
      <c r="IJ620" s="42"/>
      <c r="IK620" s="42"/>
      <c r="IL620" s="42"/>
      <c r="IM620" s="42"/>
      <c r="IN620" s="42"/>
      <c r="IO620" s="42"/>
      <c r="IP620" s="42"/>
      <c r="IQ620" s="42"/>
      <c r="IR620" s="42"/>
      <c r="IS620" s="42"/>
      <c r="IT620" s="42"/>
      <c r="IU620" s="42"/>
      <c r="IV620" s="42"/>
      <c r="IW620" s="42"/>
      <c r="IX620" s="42"/>
      <c r="IY620" s="42"/>
      <c r="IZ620" s="42"/>
      <c r="JA620" s="42"/>
      <c r="JB620" s="42"/>
      <c r="JC620" s="42"/>
      <c r="JD620" s="42"/>
      <c r="JE620" s="42"/>
      <c r="JF620" s="42"/>
      <c r="JG620" s="42"/>
      <c r="JH620" s="42"/>
      <c r="JI620" s="42"/>
      <c r="JJ620" s="42"/>
      <c r="JK620" s="42"/>
      <c r="JL620" s="42"/>
      <c r="JM620" s="42"/>
      <c r="JN620" s="42"/>
      <c r="JO620" s="42"/>
      <c r="JP620" s="42"/>
      <c r="JQ620" s="42"/>
      <c r="JR620" s="42"/>
      <c r="JS620" s="42"/>
      <c r="JT620" s="42"/>
      <c r="JU620" s="42"/>
      <c r="JV620" s="42"/>
      <c r="JW620" s="42"/>
      <c r="JX620" s="42"/>
      <c r="JY620" s="42"/>
      <c r="JZ620" s="42"/>
      <c r="KA620" s="42"/>
      <c r="KB620" s="42"/>
      <c r="KC620" s="42"/>
      <c r="KD620" s="42"/>
      <c r="KE620" s="42"/>
      <c r="KF620" s="42"/>
      <c r="KG620" s="42"/>
      <c r="KH620" s="42"/>
      <c r="KI620" s="42"/>
      <c r="KJ620" s="42"/>
      <c r="KK620" s="42"/>
      <c r="KL620" s="42"/>
      <c r="KM620" s="42"/>
      <c r="KN620" s="42"/>
      <c r="KO620" s="42"/>
      <c r="KP620" s="42"/>
      <c r="KQ620" s="42"/>
      <c r="KR620" s="42"/>
      <c r="KS620" s="42"/>
      <c r="KT620" s="42"/>
      <c r="KU620" s="42"/>
      <c r="KV620" s="42"/>
      <c r="KW620" s="42"/>
      <c r="KX620" s="42"/>
      <c r="KY620" s="42"/>
      <c r="KZ620" s="42"/>
      <c r="LA620" s="42"/>
      <c r="LB620" s="42"/>
      <c r="LC620" s="42"/>
      <c r="LD620" s="42"/>
      <c r="LE620" s="42"/>
      <c r="LF620" s="42"/>
      <c r="LG620" s="42"/>
      <c r="LH620" s="42"/>
      <c r="LI620" s="42"/>
      <c r="LJ620" s="42"/>
      <c r="LK620" s="42"/>
      <c r="LL620" s="42"/>
      <c r="LM620" s="42"/>
      <c r="LN620" s="42"/>
      <c r="LO620" s="42"/>
      <c r="LP620" s="42"/>
      <c r="LQ620" s="42"/>
      <c r="LR620" s="42"/>
      <c r="LS620" s="42"/>
      <c r="LT620" s="42"/>
      <c r="LU620" s="42"/>
      <c r="LV620" s="42"/>
      <c r="LW620" s="42"/>
      <c r="LX620" s="42"/>
      <c r="LY620" s="42"/>
      <c r="LZ620" s="42"/>
      <c r="MA620" s="42"/>
      <c r="MB620" s="42"/>
      <c r="MC620" s="42"/>
      <c r="MD620" s="42"/>
      <c r="ME620" s="42"/>
      <c r="MF620" s="42"/>
      <c r="MG620" s="42"/>
      <c r="MH620" s="42"/>
      <c r="MI620" s="42"/>
      <c r="MJ620" s="42"/>
      <c r="MK620" s="42"/>
      <c r="ML620" s="42"/>
      <c r="MM620" s="42"/>
      <c r="MN620" s="42"/>
      <c r="MO620" s="42"/>
      <c r="MP620" s="42"/>
      <c r="MQ620" s="42"/>
      <c r="MR620" s="42"/>
      <c r="MS620" s="42"/>
      <c r="MT620" s="42"/>
      <c r="MU620" s="42"/>
      <c r="MV620" s="42"/>
      <c r="MW620" s="42"/>
      <c r="MX620" s="42"/>
      <c r="MY620" s="42"/>
      <c r="MZ620" s="42"/>
      <c r="NA620" s="42"/>
      <c r="NB620" s="42"/>
      <c r="NC620" s="42"/>
      <c r="ND620" s="42"/>
      <c r="NE620" s="42"/>
      <c r="NF620" s="42"/>
      <c r="NG620" s="42"/>
      <c r="NH620" s="42"/>
      <c r="NI620" s="42"/>
      <c r="NJ620" s="42"/>
      <c r="NK620" s="42"/>
      <c r="NL620" s="42"/>
      <c r="NM620" s="42"/>
      <c r="NN620" s="42"/>
      <c r="NO620" s="42"/>
      <c r="NP620" s="42"/>
      <c r="NQ620" s="42"/>
      <c r="NR620" s="42"/>
      <c r="NS620" s="42"/>
      <c r="NT620" s="42"/>
      <c r="NU620" s="42"/>
      <c r="NV620" s="42"/>
      <c r="NW620" s="42"/>
      <c r="NX620" s="42"/>
      <c r="NY620" s="42"/>
      <c r="NZ620" s="42"/>
      <c r="OA620" s="42"/>
      <c r="OB620" s="42"/>
      <c r="OC620" s="42"/>
      <c r="OD620" s="42"/>
      <c r="OE620" s="42"/>
      <c r="OF620" s="42"/>
      <c r="OG620" s="42"/>
      <c r="OH620" s="42"/>
      <c r="OI620" s="42"/>
      <c r="OJ620" s="42"/>
      <c r="OK620" s="42"/>
      <c r="OL620" s="42"/>
      <c r="OM620" s="42"/>
      <c r="ON620" s="42"/>
      <c r="OO620" s="42"/>
      <c r="OP620" s="42"/>
      <c r="OQ620" s="42"/>
      <c r="OR620" s="42"/>
      <c r="OS620" s="42"/>
      <c r="OT620" s="42"/>
      <c r="OU620" s="42"/>
      <c r="OV620" s="42"/>
      <c r="OW620" s="42"/>
      <c r="OX620" s="42"/>
      <c r="OY620" s="42"/>
      <c r="OZ620" s="42"/>
      <c r="PA620" s="42"/>
      <c r="PB620" s="42"/>
      <c r="PC620" s="42"/>
      <c r="PD620" s="42"/>
      <c r="PE620" s="42"/>
      <c r="PF620" s="42"/>
      <c r="PG620" s="42"/>
      <c r="PH620" s="42"/>
      <c r="PI620" s="42"/>
      <c r="PJ620" s="42"/>
      <c r="PK620" s="42"/>
      <c r="PL620" s="42"/>
      <c r="PM620" s="42"/>
      <c r="PN620" s="42"/>
      <c r="PO620" s="42"/>
      <c r="PP620" s="42"/>
      <c r="PQ620" s="42"/>
      <c r="PR620" s="42"/>
      <c r="PS620" s="42"/>
      <c r="PT620" s="42"/>
      <c r="PU620" s="42"/>
      <c r="PV620" s="42"/>
      <c r="PW620" s="42"/>
      <c r="PX620" s="42"/>
      <c r="PY620" s="42"/>
      <c r="PZ620" s="42"/>
      <c r="QA620" s="42"/>
      <c r="QB620" s="42"/>
      <c r="QC620" s="42"/>
      <c r="QD620" s="42"/>
      <c r="QE620" s="42"/>
      <c r="QF620" s="42"/>
      <c r="QG620" s="42"/>
      <c r="QH620" s="42"/>
      <c r="QI620" s="42"/>
      <c r="QJ620" s="42"/>
      <c r="QK620" s="42"/>
      <c r="QL620" s="42"/>
      <c r="QM620" s="42"/>
      <c r="QN620" s="42"/>
      <c r="QO620" s="42"/>
      <c r="QP620" s="42"/>
      <c r="QQ620" s="42"/>
      <c r="QR620" s="42"/>
      <c r="QS620" s="42"/>
      <c r="QT620" s="42"/>
      <c r="QU620" s="42"/>
      <c r="QV620" s="42"/>
      <c r="QW620" s="42"/>
      <c r="QX620" s="42"/>
      <c r="QY620" s="42"/>
      <c r="QZ620" s="42"/>
      <c r="RA620" s="42"/>
      <c r="RB620" s="42"/>
      <c r="RC620" s="42"/>
      <c r="RD620" s="42"/>
      <c r="RE620" s="42"/>
      <c r="RF620" s="42"/>
      <c r="RG620" s="42"/>
      <c r="RH620" s="42"/>
      <c r="RI620" s="42"/>
      <c r="RJ620" s="42"/>
      <c r="RK620" s="42"/>
      <c r="RL620" s="42"/>
      <c r="RM620" s="42"/>
      <c r="RN620" s="42"/>
      <c r="RO620" s="42"/>
      <c r="RP620" s="42"/>
      <c r="RQ620" s="42"/>
      <c r="RR620" s="42"/>
      <c r="RS620" s="42"/>
      <c r="RT620" s="42"/>
      <c r="RU620" s="42"/>
      <c r="RV620" s="42"/>
      <c r="RW620" s="42"/>
      <c r="RX620" s="42"/>
      <c r="RY620" s="42"/>
      <c r="RZ620" s="42"/>
      <c r="SA620" s="42"/>
      <c r="SB620" s="42"/>
      <c r="SC620" s="42"/>
      <c r="SD620" s="42"/>
      <c r="SE620" s="42"/>
      <c r="SF620" s="42"/>
      <c r="SG620" s="42"/>
      <c r="SH620" s="42"/>
      <c r="SI620" s="42"/>
      <c r="SJ620" s="42"/>
      <c r="SK620" s="42"/>
      <c r="SL620" s="42"/>
      <c r="SM620" s="42"/>
      <c r="SN620" s="42"/>
      <c r="SO620" s="42"/>
      <c r="SP620" s="42"/>
      <c r="SQ620" s="42"/>
      <c r="SR620" s="42"/>
      <c r="SS620" s="42"/>
      <c r="ST620" s="42"/>
      <c r="SU620" s="42"/>
      <c r="SV620" s="42"/>
      <c r="SW620" s="42"/>
      <c r="SX620" s="42"/>
      <c r="SY620" s="42"/>
      <c r="SZ620" s="42"/>
      <c r="TA620" s="42"/>
      <c r="TB620" s="42"/>
      <c r="TC620" s="42"/>
      <c r="TD620" s="42"/>
      <c r="TE620" s="42"/>
      <c r="TF620" s="42"/>
      <c r="TG620" s="42"/>
      <c r="TH620" s="42"/>
      <c r="TI620" s="42"/>
      <c r="TJ620" s="42"/>
      <c r="TK620" s="42"/>
      <c r="TL620" s="42"/>
      <c r="TM620" s="42"/>
      <c r="TN620" s="42"/>
      <c r="TO620" s="42"/>
      <c r="TP620" s="42"/>
      <c r="TQ620" s="42"/>
      <c r="TR620" s="42"/>
      <c r="TS620" s="42"/>
      <c r="TT620" s="42"/>
      <c r="TU620" s="42"/>
      <c r="TV620" s="42"/>
      <c r="TW620" s="42"/>
      <c r="TX620" s="42"/>
      <c r="TY620" s="42"/>
      <c r="TZ620" s="42"/>
      <c r="UA620" s="42"/>
      <c r="UB620" s="42"/>
      <c r="UC620" s="42"/>
      <c r="UD620" s="42"/>
      <c r="UE620" s="42"/>
      <c r="UF620" s="42"/>
      <c r="UG620" s="42"/>
      <c r="UH620" s="42"/>
      <c r="UI620" s="42"/>
      <c r="UJ620" s="42"/>
      <c r="UK620" s="42"/>
      <c r="UL620" s="42"/>
      <c r="UM620" s="42"/>
      <c r="UN620" s="42"/>
      <c r="UO620" s="42"/>
      <c r="UP620" s="42"/>
      <c r="UQ620" s="42"/>
      <c r="UR620" s="42"/>
      <c r="US620" s="42"/>
      <c r="UT620" s="42"/>
      <c r="UU620" s="42"/>
      <c r="UV620" s="42"/>
      <c r="UW620" s="42"/>
      <c r="UX620" s="42"/>
      <c r="UY620" s="42"/>
      <c r="UZ620" s="42"/>
      <c r="VA620" s="42"/>
      <c r="VB620" s="42"/>
      <c r="VC620" s="42"/>
      <c r="VD620" s="42"/>
      <c r="VE620" s="42"/>
      <c r="VF620" s="42"/>
      <c r="VG620" s="42"/>
      <c r="VH620" s="42"/>
      <c r="VI620" s="42"/>
      <c r="VJ620" s="42"/>
      <c r="VK620" s="42"/>
      <c r="VL620" s="42"/>
      <c r="VM620" s="42"/>
      <c r="VN620" s="42"/>
      <c r="VO620" s="42"/>
      <c r="VP620" s="42"/>
      <c r="VQ620" s="42"/>
      <c r="VR620" s="42"/>
      <c r="VS620" s="42"/>
      <c r="VT620" s="42"/>
      <c r="VU620" s="42"/>
      <c r="VV620" s="42"/>
      <c r="VW620" s="42"/>
      <c r="VX620" s="42"/>
      <c r="VY620" s="42"/>
      <c r="VZ620" s="42"/>
      <c r="WA620" s="42"/>
      <c r="WB620" s="42"/>
      <c r="WC620" s="42"/>
      <c r="WD620" s="42"/>
      <c r="WE620" s="42"/>
      <c r="WF620" s="42"/>
      <c r="WG620" s="42"/>
      <c r="WH620" s="42"/>
      <c r="WI620" s="42"/>
      <c r="WJ620" s="42"/>
      <c r="WK620" s="42"/>
      <c r="WL620" s="42"/>
      <c r="WM620" s="42"/>
      <c r="WN620" s="42"/>
      <c r="WO620" s="42"/>
      <c r="WP620" s="42"/>
      <c r="WQ620" s="42"/>
      <c r="WR620" s="42"/>
      <c r="WS620" s="42"/>
      <c r="WT620" s="42"/>
      <c r="WU620" s="42"/>
      <c r="WV620" s="42"/>
      <c r="WW620" s="42"/>
      <c r="WX620" s="42"/>
      <c r="WY620" s="42"/>
      <c r="WZ620" s="42"/>
      <c r="XA620" s="42"/>
      <c r="XB620" s="42"/>
      <c r="XC620" s="42"/>
      <c r="XD620" s="42"/>
      <c r="XE620" s="42"/>
      <c r="XF620" s="42"/>
      <c r="XG620" s="42"/>
      <c r="XH620" s="42"/>
      <c r="XI620" s="42"/>
      <c r="XJ620" s="42"/>
      <c r="XK620" s="42"/>
      <c r="XL620" s="42"/>
      <c r="XM620" s="42"/>
      <c r="XN620" s="42"/>
      <c r="XO620" s="42"/>
      <c r="XP620" s="42"/>
      <c r="XQ620" s="42"/>
      <c r="XR620" s="42"/>
      <c r="XS620" s="42"/>
      <c r="XT620" s="42"/>
      <c r="XU620" s="42"/>
      <c r="XV620" s="42"/>
      <c r="XW620" s="42"/>
      <c r="XX620" s="42"/>
      <c r="XY620" s="42"/>
      <c r="XZ620" s="42"/>
      <c r="YA620" s="42"/>
      <c r="YB620" s="42"/>
      <c r="YC620" s="42"/>
      <c r="YD620" s="42"/>
      <c r="YE620" s="42"/>
      <c r="YF620" s="42"/>
      <c r="YG620" s="42"/>
      <c r="YH620" s="42"/>
      <c r="YI620" s="42"/>
      <c r="YJ620" s="42"/>
      <c r="YK620" s="42"/>
      <c r="YL620" s="42"/>
      <c r="YM620" s="42"/>
      <c r="YN620" s="42"/>
      <c r="YO620" s="42"/>
      <c r="YP620" s="42"/>
      <c r="YQ620" s="42"/>
      <c r="YR620" s="42"/>
      <c r="YS620" s="42"/>
      <c r="YT620" s="42"/>
      <c r="YU620" s="42"/>
      <c r="YV620" s="42"/>
      <c r="YW620" s="42"/>
      <c r="YX620" s="42"/>
      <c r="YY620" s="42"/>
      <c r="YZ620" s="42"/>
      <c r="ZA620" s="42"/>
      <c r="ZB620" s="42"/>
      <c r="ZC620" s="42"/>
      <c r="ZD620" s="42"/>
      <c r="ZE620" s="42"/>
      <c r="ZF620" s="42"/>
      <c r="ZG620" s="42"/>
      <c r="ZH620" s="42"/>
      <c r="ZI620" s="42"/>
      <c r="ZJ620" s="42"/>
      <c r="ZK620" s="42"/>
      <c r="ZL620" s="42"/>
      <c r="ZM620" s="42"/>
      <c r="ZN620" s="42"/>
      <c r="ZO620" s="42"/>
      <c r="ZP620" s="42"/>
      <c r="ZQ620" s="42"/>
      <c r="ZR620" s="42"/>
      <c r="ZS620" s="42"/>
      <c r="ZT620" s="42"/>
      <c r="ZU620" s="42"/>
      <c r="ZV620" s="42"/>
      <c r="ZW620" s="42"/>
      <c r="ZX620" s="42"/>
      <c r="ZY620" s="42"/>
      <c r="ZZ620" s="42"/>
      <c r="AAA620" s="42"/>
      <c r="AAB620" s="42"/>
      <c r="AAC620" s="42"/>
      <c r="AAD620" s="42"/>
      <c r="AAE620" s="42"/>
      <c r="AAF620" s="42"/>
      <c r="AAG620" s="42"/>
      <c r="AAH620" s="42"/>
      <c r="AAI620" s="42"/>
      <c r="AAJ620" s="42"/>
      <c r="AAK620" s="42"/>
      <c r="AAL620" s="42"/>
      <c r="AAM620" s="42"/>
      <c r="AAN620" s="42"/>
      <c r="AAO620" s="42"/>
      <c r="AAP620" s="42"/>
      <c r="AAQ620" s="42"/>
      <c r="AAR620" s="42"/>
      <c r="AAS620" s="42"/>
      <c r="AAT620" s="42"/>
      <c r="AAU620" s="42"/>
      <c r="AAV620" s="42"/>
      <c r="AAW620" s="42"/>
      <c r="AAX620" s="42"/>
      <c r="AAY620" s="42"/>
      <c r="AAZ620" s="42"/>
      <c r="ABA620" s="42"/>
      <c r="ABB620" s="42"/>
      <c r="ABC620" s="42"/>
      <c r="ABD620" s="42"/>
      <c r="ABE620" s="42"/>
      <c r="ABF620" s="42"/>
      <c r="ABG620" s="42"/>
      <c r="ABH620" s="42"/>
      <c r="ABI620" s="42"/>
      <c r="ABJ620" s="42"/>
      <c r="ABK620" s="42"/>
      <c r="ABL620" s="42"/>
      <c r="ABM620" s="42"/>
      <c r="ABN620" s="42"/>
      <c r="ABO620" s="42"/>
      <c r="ABP620" s="42"/>
      <c r="ABQ620" s="42"/>
      <c r="ABR620" s="42"/>
      <c r="ABS620" s="42"/>
      <c r="ABT620" s="42"/>
      <c r="ABU620" s="42"/>
      <c r="ABV620" s="42"/>
      <c r="ABW620" s="42"/>
      <c r="ABX620" s="42"/>
      <c r="ABY620" s="42"/>
      <c r="ABZ620" s="42"/>
      <c r="ACA620" s="42"/>
      <c r="ACB620" s="42"/>
      <c r="ACC620" s="42"/>
      <c r="ACD620" s="42"/>
      <c r="ACE620" s="42"/>
      <c r="ACF620" s="42"/>
      <c r="ACG620" s="42"/>
      <c r="ACH620" s="42"/>
      <c r="ACI620" s="42"/>
      <c r="ACJ620" s="42"/>
      <c r="ACK620" s="42"/>
      <c r="ACL620" s="42"/>
      <c r="ACM620" s="42"/>
      <c r="ACN620" s="42"/>
      <c r="ACO620" s="42"/>
      <c r="ACP620" s="42"/>
      <c r="ACQ620" s="42"/>
      <c r="ACR620" s="42"/>
      <c r="ACS620" s="42"/>
      <c r="ACT620" s="42"/>
      <c r="ACU620" s="42"/>
      <c r="ACV620" s="42"/>
      <c r="ACW620" s="42"/>
      <c r="ACX620" s="42"/>
      <c r="ACY620" s="42"/>
      <c r="ACZ620" s="42"/>
      <c r="ADA620" s="42"/>
      <c r="ADB620" s="42"/>
      <c r="ADC620" s="42"/>
      <c r="ADD620" s="42"/>
      <c r="ADE620" s="42"/>
      <c r="ADF620" s="42"/>
      <c r="ADG620" s="42"/>
      <c r="ADH620" s="42"/>
      <c r="ADI620" s="42"/>
      <c r="ADJ620" s="42"/>
      <c r="ADK620" s="42"/>
      <c r="ADL620" s="42"/>
      <c r="ADM620" s="42"/>
      <c r="ADN620" s="42"/>
      <c r="ADO620" s="42"/>
      <c r="ADP620" s="42"/>
      <c r="ADQ620" s="42"/>
      <c r="ADR620" s="42"/>
      <c r="ADS620" s="42"/>
      <c r="ADT620" s="42"/>
      <c r="ADU620" s="42"/>
      <c r="ADV620" s="42"/>
      <c r="ADW620" s="42"/>
      <c r="ADX620" s="42"/>
      <c r="ADY620" s="42"/>
      <c r="ADZ620" s="42"/>
      <c r="AEA620" s="42"/>
      <c r="AEB620" s="42"/>
      <c r="AEC620" s="42"/>
      <c r="AED620" s="42"/>
      <c r="AEE620" s="42"/>
      <c r="AEF620" s="42"/>
      <c r="AEG620" s="42"/>
      <c r="AEH620" s="42"/>
      <c r="AEI620" s="42"/>
      <c r="AEJ620" s="42"/>
      <c r="AEK620" s="42"/>
      <c r="AEL620" s="42"/>
      <c r="AEM620" s="42"/>
      <c r="AEN620" s="42"/>
      <c r="AEO620" s="42"/>
      <c r="AEP620" s="42"/>
      <c r="AEQ620" s="42"/>
      <c r="AER620" s="42"/>
      <c r="AES620" s="42"/>
      <c r="AET620" s="42"/>
      <c r="AEU620" s="42"/>
      <c r="AEV620" s="42"/>
      <c r="AEW620" s="42"/>
      <c r="AEX620" s="42"/>
      <c r="AEY620" s="42"/>
      <c r="AEZ620" s="42"/>
      <c r="AFA620" s="42"/>
      <c r="AFB620" s="42"/>
      <c r="AFC620" s="42"/>
      <c r="AFD620" s="42"/>
      <c r="AFE620" s="42"/>
      <c r="AFF620" s="42"/>
      <c r="AFG620" s="42"/>
      <c r="AFH620" s="42"/>
      <c r="AFI620" s="42"/>
      <c r="AFJ620" s="42"/>
      <c r="AFK620" s="42"/>
      <c r="AFL620" s="42"/>
      <c r="AFM620" s="42"/>
      <c r="AFN620" s="42"/>
      <c r="AFO620" s="42"/>
      <c r="AFP620" s="42"/>
      <c r="AFQ620" s="42"/>
      <c r="AFR620" s="42"/>
      <c r="AFS620" s="42"/>
      <c r="AFT620" s="42"/>
      <c r="AFU620" s="42"/>
      <c r="AFV620" s="42"/>
      <c r="AFW620" s="42"/>
      <c r="AFX620" s="42"/>
      <c r="AFY620" s="42"/>
      <c r="AFZ620" s="42"/>
      <c r="AGA620" s="42"/>
      <c r="AGB620" s="42"/>
      <c r="AGC620" s="42"/>
      <c r="AGD620" s="42"/>
      <c r="AGE620" s="42"/>
      <c r="AGF620" s="42"/>
      <c r="AGG620" s="42"/>
      <c r="AGH620" s="42"/>
      <c r="AGI620" s="42"/>
      <c r="AGJ620" s="42"/>
      <c r="AGK620" s="42"/>
      <c r="AGL620" s="42"/>
      <c r="AGM620" s="42"/>
      <c r="AGN620" s="42"/>
      <c r="AGO620" s="42"/>
      <c r="AGP620" s="42"/>
      <c r="AGQ620" s="42"/>
      <c r="AGR620" s="42"/>
      <c r="AGS620" s="42"/>
      <c r="AGT620" s="42"/>
      <c r="AGU620" s="42"/>
      <c r="AGV620" s="42"/>
      <c r="AGW620" s="42"/>
      <c r="AGX620" s="42"/>
      <c r="AGY620" s="42"/>
      <c r="AGZ620" s="42"/>
      <c r="AHA620" s="42"/>
      <c r="AHB620" s="42"/>
      <c r="AHC620" s="42"/>
      <c r="AHD620" s="42"/>
      <c r="AHE620" s="42"/>
      <c r="AHF620" s="42"/>
      <c r="AHG620" s="42"/>
      <c r="AHH620" s="42"/>
      <c r="AHI620" s="42"/>
      <c r="AHJ620" s="42"/>
      <c r="AHK620" s="42"/>
      <c r="AHL620" s="42"/>
      <c r="AHM620" s="42"/>
      <c r="AHN620" s="42"/>
      <c r="AHO620" s="42"/>
      <c r="AHP620" s="42"/>
      <c r="AHQ620" s="42"/>
      <c r="AHR620" s="42"/>
      <c r="AHS620" s="42"/>
      <c r="AHT620" s="42"/>
      <c r="AHU620" s="42"/>
      <c r="AHV620" s="42"/>
      <c r="AHW620" s="42"/>
      <c r="AHX620" s="42"/>
      <c r="AHY620" s="42"/>
      <c r="AHZ620" s="42"/>
      <c r="AIA620" s="42"/>
      <c r="AIB620" s="42"/>
      <c r="AIC620" s="42"/>
      <c r="AID620" s="42"/>
      <c r="AIE620" s="42"/>
      <c r="AIF620" s="42"/>
      <c r="AIG620" s="42"/>
      <c r="AIH620" s="42"/>
      <c r="AII620" s="42"/>
      <c r="AIJ620" s="42"/>
      <c r="AIK620" s="42"/>
      <c r="AIL620" s="42"/>
      <c r="AIM620" s="42"/>
      <c r="AIN620" s="42"/>
      <c r="AIO620" s="42"/>
      <c r="AIP620" s="42"/>
      <c r="AIQ620" s="42"/>
      <c r="AIR620" s="42"/>
      <c r="AIS620" s="42"/>
      <c r="AIT620" s="42"/>
      <c r="AIU620" s="42"/>
      <c r="AIV620" s="42"/>
      <c r="AIW620" s="42"/>
      <c r="AIX620" s="42"/>
      <c r="AIY620" s="42"/>
      <c r="AIZ620" s="42"/>
      <c r="AJA620" s="42"/>
      <c r="AJB620" s="42"/>
      <c r="AJC620" s="42"/>
      <c r="AJD620" s="42"/>
      <c r="AJE620" s="42"/>
      <c r="AJF620" s="42"/>
      <c r="AJG620" s="42"/>
      <c r="AJH620" s="42"/>
      <c r="AJI620" s="42"/>
      <c r="AJJ620" s="42"/>
      <c r="AJK620" s="42"/>
      <c r="AJL620" s="42"/>
      <c r="AJM620" s="42"/>
      <c r="AJN620" s="42"/>
      <c r="AJO620" s="42"/>
      <c r="AJP620" s="42"/>
      <c r="AJQ620" s="42"/>
      <c r="AJR620" s="42"/>
      <c r="AJS620" s="42"/>
      <c r="AJT620" s="42"/>
      <c r="AJU620" s="42"/>
      <c r="AJV620" s="42"/>
      <c r="AJW620" s="42"/>
      <c r="AJX620" s="42"/>
      <c r="AJY620" s="42"/>
      <c r="AJZ620" s="42"/>
      <c r="AKA620" s="42"/>
      <c r="AKB620" s="42"/>
      <c r="AKC620" s="42"/>
      <c r="AKD620" s="42"/>
      <c r="AKE620" s="42"/>
      <c r="AKF620" s="42"/>
      <c r="AKG620" s="42"/>
      <c r="AKH620" s="42"/>
      <c r="AKI620" s="42"/>
      <c r="AKJ620" s="42"/>
      <c r="AKK620" s="42"/>
      <c r="AKL620" s="42"/>
      <c r="AKM620" s="42"/>
      <c r="AKN620" s="42"/>
      <c r="AKO620" s="42"/>
      <c r="AKP620" s="42"/>
      <c r="AKQ620" s="42"/>
      <c r="AKR620" s="42"/>
      <c r="AKS620" s="42"/>
      <c r="AKT620" s="42"/>
      <c r="AKU620" s="42"/>
      <c r="AKV620" s="42"/>
      <c r="AKW620" s="42"/>
      <c r="AKX620" s="42"/>
      <c r="AKY620" s="42"/>
      <c r="AKZ620" s="42"/>
      <c r="ALA620" s="42"/>
      <c r="ALB620" s="42"/>
      <c r="ALC620" s="42"/>
      <c r="ALD620" s="42"/>
      <c r="ALE620" s="42"/>
      <c r="ALF620" s="42"/>
      <c r="ALG620" s="42"/>
      <c r="ALH620" s="42"/>
      <c r="ALI620" s="42"/>
      <c r="ALJ620" s="42"/>
      <c r="ALK620" s="42"/>
      <c r="ALL620" s="42"/>
      <c r="ALM620" s="42"/>
      <c r="ALN620" s="42"/>
      <c r="ALO620" s="42"/>
      <c r="ALP620" s="42"/>
      <c r="ALQ620" s="42"/>
      <c r="ALR620" s="42"/>
      <c r="ALS620" s="42"/>
      <c r="ALT620" s="42"/>
      <c r="ALU620" s="42"/>
      <c r="ALV620" s="42"/>
      <c r="ALW620" s="42"/>
      <c r="ALX620" s="42"/>
      <c r="ALY620" s="42"/>
      <c r="ALZ620" s="42"/>
      <c r="AMA620" s="42"/>
      <c r="AMB620" s="42"/>
      <c r="AMC620" s="42"/>
      <c r="AMD620" s="42"/>
      <c r="AME620" s="42"/>
      <c r="AMF620" s="42"/>
      <c r="AMG620" s="42"/>
      <c r="AMH620" s="42"/>
      <c r="AMI620" s="42"/>
      <c r="AMJ620" s="42"/>
      <c r="AMK620" s="42"/>
      <c r="AML620" s="42"/>
      <c r="AMM620" s="42"/>
      <c r="AMN620" s="42"/>
      <c r="AMO620" s="42"/>
      <c r="AMP620" s="42"/>
      <c r="AMQ620" s="42"/>
      <c r="AMR620" s="42"/>
      <c r="AMS620" s="42"/>
      <c r="AMT620" s="42"/>
      <c r="AMU620" s="42"/>
      <c r="AMV620" s="42"/>
      <c r="AMW620" s="42"/>
      <c r="AMX620" s="42"/>
      <c r="AMY620" s="42"/>
      <c r="AMZ620" s="42"/>
      <c r="ANA620" s="42"/>
      <c r="ANB620" s="42"/>
      <c r="ANC620" s="42"/>
      <c r="AND620" s="42"/>
      <c r="ANE620" s="42"/>
      <c r="ANF620" s="42"/>
      <c r="ANG620" s="42"/>
      <c r="ANH620" s="42"/>
      <c r="ANI620" s="42"/>
      <c r="ANJ620" s="42"/>
      <c r="ANK620" s="42"/>
      <c r="ANL620" s="42"/>
      <c r="ANM620" s="42"/>
      <c r="ANN620" s="42"/>
      <c r="ANO620" s="42"/>
      <c r="ANP620" s="42"/>
      <c r="ANQ620" s="42"/>
      <c r="ANR620" s="42"/>
      <c r="ANS620" s="42"/>
      <c r="ANT620" s="42"/>
      <c r="ANU620" s="42"/>
      <c r="ANV620" s="42"/>
      <c r="ANW620" s="42"/>
      <c r="ANX620" s="42"/>
      <c r="ANY620" s="42"/>
      <c r="ANZ620" s="42"/>
      <c r="AOA620" s="42"/>
      <c r="AOB620" s="42"/>
      <c r="AOC620" s="42"/>
      <c r="AOD620" s="42"/>
      <c r="AOE620" s="42"/>
      <c r="AOF620" s="42"/>
      <c r="AOG620" s="42"/>
      <c r="AOH620" s="42"/>
      <c r="AOI620" s="42"/>
      <c r="AOJ620" s="42"/>
      <c r="AOK620" s="42"/>
      <c r="AOL620" s="42"/>
      <c r="AOM620" s="42"/>
      <c r="AON620" s="42"/>
      <c r="AOO620" s="42"/>
      <c r="AOP620" s="42"/>
      <c r="AOQ620" s="42"/>
      <c r="AOR620" s="42"/>
      <c r="AOS620" s="42"/>
      <c r="AOT620" s="42"/>
      <c r="AOU620" s="42"/>
      <c r="AOV620" s="42"/>
      <c r="AOW620" s="42"/>
      <c r="AOX620" s="42"/>
      <c r="AOY620" s="42"/>
      <c r="AOZ620" s="42"/>
      <c r="APA620" s="42"/>
      <c r="APB620" s="42"/>
      <c r="APC620" s="42"/>
      <c r="APD620" s="42"/>
      <c r="APE620" s="42"/>
      <c r="APF620" s="42"/>
      <c r="APG620" s="42"/>
      <c r="APH620" s="42"/>
      <c r="API620" s="42"/>
      <c r="APJ620" s="42"/>
      <c r="APK620" s="42"/>
      <c r="APL620" s="42"/>
      <c r="APM620" s="42"/>
      <c r="APN620" s="42"/>
      <c r="APO620" s="42"/>
      <c r="APP620" s="42"/>
      <c r="APQ620" s="42"/>
      <c r="APR620" s="42"/>
      <c r="APS620" s="42"/>
      <c r="APT620" s="42"/>
      <c r="APU620" s="42"/>
      <c r="APV620" s="42"/>
      <c r="APW620" s="42"/>
      <c r="APX620" s="42"/>
      <c r="APY620" s="42"/>
      <c r="APZ620" s="42"/>
      <c r="AQA620" s="42"/>
      <c r="AQB620" s="42"/>
      <c r="AQC620" s="42"/>
      <c r="AQD620" s="42"/>
      <c r="AQE620" s="42"/>
      <c r="AQF620" s="42"/>
      <c r="AQG620" s="42"/>
      <c r="AQH620" s="42"/>
      <c r="AQI620" s="42"/>
      <c r="AQJ620" s="42"/>
      <c r="AQK620" s="42"/>
      <c r="AQL620" s="42"/>
      <c r="AQM620" s="42"/>
      <c r="AQN620" s="42"/>
      <c r="AQO620" s="42"/>
      <c r="AQP620" s="42"/>
      <c r="AQQ620" s="42"/>
      <c r="AQR620" s="42"/>
      <c r="AQS620" s="42"/>
      <c r="AQT620" s="42"/>
      <c r="AQU620" s="42"/>
      <c r="AQV620" s="42"/>
      <c r="AQW620" s="42"/>
      <c r="AQX620" s="42"/>
      <c r="AQY620" s="42"/>
      <c r="AQZ620" s="42"/>
      <c r="ARA620" s="42"/>
      <c r="ARB620" s="42"/>
      <c r="ARC620" s="42"/>
      <c r="ARD620" s="42"/>
      <c r="ARE620" s="42"/>
      <c r="ARF620" s="42"/>
      <c r="ARG620" s="42"/>
      <c r="ARH620" s="42"/>
      <c r="ARI620" s="42"/>
      <c r="ARJ620" s="42"/>
      <c r="ARK620" s="42"/>
      <c r="ARL620" s="42"/>
      <c r="ARM620" s="42"/>
      <c r="ARN620" s="42"/>
      <c r="ARO620" s="42"/>
      <c r="ARP620" s="42"/>
      <c r="ARQ620" s="42"/>
      <c r="ARR620" s="42"/>
      <c r="ARS620" s="42"/>
      <c r="ART620" s="42"/>
      <c r="ARU620" s="42"/>
      <c r="ARV620" s="42"/>
      <c r="ARW620" s="42"/>
      <c r="ARX620" s="42"/>
      <c r="ARY620" s="42"/>
      <c r="ARZ620" s="42"/>
      <c r="ASA620" s="42"/>
      <c r="ASB620" s="42"/>
      <c r="ASC620" s="42"/>
      <c r="ASD620" s="42"/>
      <c r="ASE620" s="42"/>
      <c r="ASF620" s="42"/>
      <c r="ASG620" s="42"/>
      <c r="ASH620" s="42"/>
      <c r="ASI620" s="42"/>
      <c r="ASJ620" s="42"/>
      <c r="ASK620" s="42"/>
      <c r="ASL620" s="42"/>
      <c r="ASM620" s="42"/>
      <c r="ASN620" s="42"/>
      <c r="ASO620" s="42"/>
      <c r="ASP620" s="42"/>
      <c r="ASQ620" s="42"/>
      <c r="ASR620" s="42"/>
      <c r="ASS620" s="42"/>
      <c r="AST620" s="42"/>
      <c r="ASU620" s="42"/>
      <c r="ASV620" s="42"/>
      <c r="ASW620" s="42"/>
      <c r="ASX620" s="42"/>
      <c r="ASY620" s="42"/>
      <c r="ASZ620" s="42"/>
      <c r="ATA620" s="42"/>
      <c r="ATB620" s="42"/>
      <c r="ATC620" s="42"/>
      <c r="ATD620" s="42"/>
      <c r="ATE620" s="42"/>
      <c r="ATF620" s="42"/>
      <c r="ATG620" s="42"/>
      <c r="ATH620" s="42"/>
      <c r="ATI620" s="42"/>
      <c r="ATJ620" s="42"/>
      <c r="ATK620" s="42"/>
      <c r="ATL620" s="42"/>
      <c r="ATM620" s="42"/>
      <c r="ATN620" s="42"/>
      <c r="ATO620" s="42"/>
      <c r="ATP620" s="42"/>
      <c r="ATQ620" s="42"/>
      <c r="ATR620" s="42"/>
      <c r="ATS620" s="42"/>
      <c r="ATT620" s="42"/>
      <c r="ATU620" s="42"/>
      <c r="ATV620" s="42"/>
      <c r="ATW620" s="42"/>
      <c r="ATX620" s="42"/>
      <c r="ATY620" s="42"/>
      <c r="ATZ620" s="42"/>
      <c r="AUA620" s="42"/>
      <c r="AUB620" s="42"/>
      <c r="AUC620" s="42"/>
      <c r="AUD620" s="42"/>
      <c r="AUE620" s="42"/>
      <c r="AUF620" s="42"/>
      <c r="AUG620" s="42"/>
      <c r="AUH620" s="42"/>
      <c r="AUI620" s="42"/>
      <c r="AUJ620" s="42"/>
      <c r="AUK620" s="42"/>
      <c r="AUL620" s="42"/>
      <c r="AUM620" s="42"/>
      <c r="AUN620" s="42"/>
      <c r="AUO620" s="42"/>
      <c r="AUP620" s="42"/>
      <c r="AUQ620" s="42"/>
      <c r="AUR620" s="42"/>
      <c r="AUS620" s="42"/>
      <c r="AUT620" s="42"/>
      <c r="AUU620" s="42"/>
      <c r="AUV620" s="42"/>
      <c r="AUW620" s="42"/>
      <c r="AUX620" s="42"/>
      <c r="AUY620" s="42"/>
      <c r="AUZ620" s="42"/>
      <c r="AVA620" s="42"/>
      <c r="AVB620" s="42"/>
      <c r="AVC620" s="42"/>
      <c r="AVD620" s="42"/>
      <c r="AVE620" s="42"/>
      <c r="AVF620" s="42"/>
      <c r="AVG620" s="42"/>
      <c r="AVH620" s="42"/>
      <c r="AVI620" s="42"/>
      <c r="AVJ620" s="42"/>
      <c r="AVK620" s="42"/>
      <c r="AVL620" s="42"/>
      <c r="AVM620" s="42"/>
      <c r="AVN620" s="42"/>
      <c r="AVO620" s="42"/>
      <c r="AVP620" s="42"/>
      <c r="AVQ620" s="42"/>
      <c r="AVR620" s="42"/>
      <c r="AVS620" s="42"/>
      <c r="AVT620" s="42"/>
      <c r="AVU620" s="42"/>
      <c r="AVV620" s="42"/>
      <c r="AVW620" s="42"/>
      <c r="AVX620" s="42"/>
      <c r="AVY620" s="42"/>
      <c r="AVZ620" s="42"/>
      <c r="AWA620" s="42"/>
      <c r="AWB620" s="42"/>
      <c r="AWC620" s="42"/>
      <c r="AWD620" s="42"/>
      <c r="AWE620" s="42"/>
      <c r="AWF620" s="42"/>
      <c r="AWG620" s="42"/>
      <c r="AWH620" s="42"/>
      <c r="AWI620" s="42"/>
      <c r="AWJ620" s="42"/>
      <c r="AWK620" s="42"/>
      <c r="AWL620" s="42"/>
      <c r="AWM620" s="42"/>
      <c r="AWN620" s="42"/>
      <c r="AWO620" s="42"/>
      <c r="AWP620" s="42"/>
      <c r="AWQ620" s="42"/>
      <c r="AWR620" s="42"/>
      <c r="AWS620" s="42"/>
      <c r="AWT620" s="42"/>
      <c r="AWU620" s="42"/>
      <c r="AWV620" s="42"/>
      <c r="AWW620" s="42"/>
      <c r="AWX620" s="42"/>
      <c r="AWY620" s="42"/>
      <c r="AWZ620" s="42"/>
      <c r="AXA620" s="42"/>
      <c r="AXB620" s="42"/>
      <c r="AXC620" s="42"/>
      <c r="AXD620" s="42"/>
      <c r="AXE620" s="42"/>
      <c r="AXF620" s="42"/>
      <c r="AXG620" s="42"/>
      <c r="AXH620" s="42"/>
      <c r="AXI620" s="42"/>
      <c r="AXJ620" s="42"/>
      <c r="AXK620" s="42"/>
      <c r="AXL620" s="42"/>
      <c r="AXM620" s="42"/>
      <c r="AXN620" s="42"/>
      <c r="AXO620" s="42"/>
      <c r="AXP620" s="42"/>
      <c r="AXQ620" s="42"/>
      <c r="AXR620" s="42"/>
      <c r="AXS620" s="42"/>
      <c r="AXT620" s="42"/>
      <c r="AXU620" s="42"/>
      <c r="AXV620" s="42"/>
      <c r="AXW620" s="42"/>
      <c r="AXX620" s="42"/>
      <c r="AXY620" s="42"/>
      <c r="AXZ620" s="42"/>
      <c r="AYA620" s="42"/>
      <c r="AYB620" s="42"/>
      <c r="AYC620" s="42"/>
      <c r="AYD620" s="42"/>
      <c r="AYE620" s="42"/>
      <c r="AYF620" s="42"/>
      <c r="AYG620" s="42"/>
      <c r="AYH620" s="42"/>
      <c r="AYI620" s="42"/>
      <c r="AYJ620" s="42"/>
      <c r="AYK620" s="42"/>
      <c r="AYL620" s="42"/>
      <c r="AYM620" s="42"/>
      <c r="AYN620" s="42"/>
      <c r="AYO620" s="42"/>
      <c r="AYP620" s="42"/>
      <c r="AYQ620" s="42"/>
      <c r="AYR620" s="42"/>
      <c r="AYS620" s="42"/>
      <c r="AYT620" s="42"/>
      <c r="AYU620" s="42"/>
      <c r="AYV620" s="42"/>
      <c r="AYW620" s="42"/>
      <c r="AYX620" s="42"/>
      <c r="AYY620" s="42"/>
      <c r="AYZ620" s="42"/>
      <c r="AZA620" s="42"/>
      <c r="AZB620" s="42"/>
      <c r="AZC620" s="42"/>
      <c r="AZD620" s="42"/>
      <c r="AZE620" s="42"/>
      <c r="AZF620" s="42"/>
      <c r="AZG620" s="42"/>
      <c r="AZH620" s="42"/>
      <c r="AZI620" s="42"/>
      <c r="AZJ620" s="42"/>
      <c r="AZK620" s="42"/>
      <c r="AZL620" s="42"/>
      <c r="AZM620" s="42"/>
      <c r="AZN620" s="42"/>
      <c r="AZO620" s="42"/>
      <c r="AZP620" s="42"/>
      <c r="AZQ620" s="42"/>
      <c r="AZR620" s="42"/>
      <c r="AZS620" s="42"/>
      <c r="AZT620" s="42"/>
      <c r="AZU620" s="42"/>
      <c r="AZV620" s="42"/>
      <c r="AZW620" s="42"/>
      <c r="AZX620" s="42"/>
      <c r="AZY620" s="42"/>
      <c r="AZZ620" s="42"/>
      <c r="BAA620" s="42"/>
      <c r="BAB620" s="42"/>
      <c r="BAC620" s="42"/>
      <c r="BAD620" s="42"/>
      <c r="BAE620" s="42"/>
      <c r="BAF620" s="42"/>
      <c r="BAG620" s="42"/>
      <c r="BAH620" s="42"/>
      <c r="BAI620" s="42"/>
      <c r="BAJ620" s="42"/>
      <c r="BAK620" s="42"/>
      <c r="BAL620" s="42"/>
    </row>
    <row r="621" spans="1:1390" x14ac:dyDescent="0.2">
      <c r="A621" s="139">
        <f t="shared" si="60"/>
        <v>576</v>
      </c>
      <c r="B621" s="42" t="s">
        <v>601</v>
      </c>
      <c r="C621" s="139">
        <v>932</v>
      </c>
      <c r="D621" s="139" t="s">
        <v>159</v>
      </c>
      <c r="E621" s="121">
        <v>0</v>
      </c>
      <c r="F621" s="121">
        <v>0</v>
      </c>
      <c r="G621" s="121">
        <v>0</v>
      </c>
      <c r="H621" s="121">
        <v>0</v>
      </c>
      <c r="I621" s="121">
        <v>0</v>
      </c>
      <c r="J621" s="121">
        <v>0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1">
        <v>841.73</v>
      </c>
      <c r="Q621" s="45">
        <f t="shared" si="59"/>
        <v>841.73</v>
      </c>
      <c r="R621" s="45"/>
      <c r="T621" s="254"/>
    </row>
    <row r="622" spans="1:1390" s="223" customFormat="1" x14ac:dyDescent="0.2">
      <c r="A622" s="139">
        <f t="shared" si="60"/>
        <v>577</v>
      </c>
      <c r="B622" s="42" t="s">
        <v>602</v>
      </c>
      <c r="C622" s="139">
        <v>932</v>
      </c>
      <c r="D622" s="139" t="s">
        <v>159</v>
      </c>
      <c r="E622" s="121">
        <v>0</v>
      </c>
      <c r="F622" s="121">
        <v>0</v>
      </c>
      <c r="G622" s="121">
        <v>0</v>
      </c>
      <c r="H622" s="121">
        <v>0</v>
      </c>
      <c r="I622" s="121">
        <v>0</v>
      </c>
      <c r="J622" s="121">
        <v>-9402.5500000000011</v>
      </c>
      <c r="K622" s="121">
        <v>0</v>
      </c>
      <c r="L622" s="121">
        <v>7586.4</v>
      </c>
      <c r="M622" s="121">
        <v>0</v>
      </c>
      <c r="N622" s="121">
        <v>0</v>
      </c>
      <c r="O622" s="121">
        <v>0</v>
      </c>
      <c r="P622" s="121">
        <v>0</v>
      </c>
      <c r="Q622" s="45">
        <f t="shared" si="59"/>
        <v>-1816.1500000000015</v>
      </c>
      <c r="R622" s="45"/>
      <c r="T622" s="254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  <c r="ED622" s="42"/>
      <c r="EE622" s="42"/>
      <c r="EF622" s="42"/>
      <c r="EG622" s="42"/>
      <c r="EH622" s="42"/>
      <c r="EI622" s="42"/>
      <c r="EJ622" s="42"/>
      <c r="EK622" s="42"/>
      <c r="EL622" s="42"/>
      <c r="EM622" s="42"/>
      <c r="EN622" s="42"/>
      <c r="EO622" s="42"/>
      <c r="EP622" s="42"/>
      <c r="EQ622" s="42"/>
      <c r="ER622" s="42"/>
      <c r="ES622" s="42"/>
      <c r="ET622" s="42"/>
      <c r="EU622" s="42"/>
      <c r="EV622" s="42"/>
      <c r="EW622" s="42"/>
      <c r="EX622" s="42"/>
      <c r="EY622" s="42"/>
      <c r="EZ622" s="42"/>
      <c r="FA622" s="42"/>
      <c r="FB622" s="42"/>
      <c r="FC622" s="42"/>
      <c r="FD622" s="42"/>
      <c r="FE622" s="42"/>
      <c r="FF622" s="42"/>
      <c r="FG622" s="42"/>
      <c r="FH622" s="42"/>
      <c r="FI622" s="42"/>
      <c r="FJ622" s="42"/>
      <c r="FK622" s="42"/>
      <c r="FL622" s="42"/>
      <c r="FM622" s="42"/>
      <c r="FN622" s="42"/>
      <c r="FO622" s="42"/>
      <c r="FP622" s="42"/>
      <c r="FQ622" s="42"/>
      <c r="FR622" s="42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  <c r="GN622" s="42"/>
      <c r="GO622" s="42"/>
      <c r="GP622" s="42"/>
      <c r="GQ622" s="42"/>
      <c r="GR622" s="42"/>
      <c r="GS622" s="42"/>
      <c r="GT622" s="42"/>
      <c r="GU622" s="42"/>
      <c r="GV622" s="42"/>
      <c r="GW622" s="42"/>
      <c r="GX622" s="42"/>
      <c r="GY622" s="42"/>
      <c r="GZ622" s="42"/>
      <c r="HA622" s="42"/>
      <c r="HB622" s="42"/>
      <c r="HC622" s="42"/>
      <c r="HD622" s="42"/>
      <c r="HE622" s="42"/>
      <c r="HF622" s="42"/>
      <c r="HG622" s="42"/>
      <c r="HH622" s="42"/>
      <c r="HI622" s="42"/>
      <c r="HJ622" s="42"/>
      <c r="HK622" s="42"/>
      <c r="HL622" s="42"/>
      <c r="HM622" s="42"/>
      <c r="HN622" s="42"/>
      <c r="HO622" s="42"/>
      <c r="HP622" s="42"/>
      <c r="HQ622" s="42"/>
      <c r="HR622" s="42"/>
      <c r="HS622" s="42"/>
      <c r="HT622" s="42"/>
      <c r="HU622" s="42"/>
      <c r="HV622" s="42"/>
      <c r="HW622" s="42"/>
      <c r="HX622" s="42"/>
      <c r="HY622" s="42"/>
      <c r="HZ622" s="42"/>
      <c r="IA622" s="42"/>
      <c r="IB622" s="42"/>
      <c r="IC622" s="42"/>
      <c r="ID622" s="42"/>
      <c r="IE622" s="42"/>
      <c r="IF622" s="42"/>
      <c r="IG622" s="42"/>
      <c r="IH622" s="42"/>
      <c r="II622" s="42"/>
      <c r="IJ622" s="42"/>
      <c r="IK622" s="42"/>
      <c r="IL622" s="42"/>
      <c r="IM622" s="42"/>
      <c r="IN622" s="42"/>
      <c r="IO622" s="42"/>
      <c r="IP622" s="42"/>
      <c r="IQ622" s="42"/>
      <c r="IR622" s="42"/>
      <c r="IS622" s="42"/>
      <c r="IT622" s="42"/>
      <c r="IU622" s="42"/>
      <c r="IV622" s="42"/>
      <c r="IW622" s="42"/>
      <c r="IX622" s="42"/>
      <c r="IY622" s="42"/>
      <c r="IZ622" s="42"/>
      <c r="JA622" s="42"/>
      <c r="JB622" s="42"/>
      <c r="JC622" s="42"/>
      <c r="JD622" s="42"/>
      <c r="JE622" s="42"/>
      <c r="JF622" s="42"/>
      <c r="JG622" s="42"/>
      <c r="JH622" s="42"/>
      <c r="JI622" s="42"/>
      <c r="JJ622" s="42"/>
      <c r="JK622" s="42"/>
      <c r="JL622" s="42"/>
      <c r="JM622" s="42"/>
      <c r="JN622" s="42"/>
      <c r="JO622" s="42"/>
      <c r="JP622" s="42"/>
      <c r="JQ622" s="42"/>
      <c r="JR622" s="42"/>
      <c r="JS622" s="42"/>
      <c r="JT622" s="42"/>
      <c r="JU622" s="42"/>
      <c r="JV622" s="42"/>
      <c r="JW622" s="42"/>
      <c r="JX622" s="42"/>
      <c r="JY622" s="42"/>
      <c r="JZ622" s="42"/>
      <c r="KA622" s="42"/>
      <c r="KB622" s="42"/>
      <c r="KC622" s="42"/>
      <c r="KD622" s="42"/>
      <c r="KE622" s="42"/>
      <c r="KF622" s="42"/>
      <c r="KG622" s="42"/>
      <c r="KH622" s="42"/>
      <c r="KI622" s="42"/>
      <c r="KJ622" s="42"/>
      <c r="KK622" s="42"/>
      <c r="KL622" s="42"/>
      <c r="KM622" s="42"/>
      <c r="KN622" s="42"/>
      <c r="KO622" s="42"/>
      <c r="KP622" s="42"/>
      <c r="KQ622" s="42"/>
      <c r="KR622" s="42"/>
      <c r="KS622" s="42"/>
      <c r="KT622" s="42"/>
      <c r="KU622" s="42"/>
      <c r="KV622" s="42"/>
      <c r="KW622" s="42"/>
      <c r="KX622" s="42"/>
      <c r="KY622" s="42"/>
      <c r="KZ622" s="42"/>
      <c r="LA622" s="42"/>
      <c r="LB622" s="42"/>
      <c r="LC622" s="42"/>
      <c r="LD622" s="42"/>
      <c r="LE622" s="42"/>
      <c r="LF622" s="42"/>
      <c r="LG622" s="42"/>
      <c r="LH622" s="42"/>
      <c r="LI622" s="42"/>
      <c r="LJ622" s="42"/>
      <c r="LK622" s="42"/>
      <c r="LL622" s="42"/>
      <c r="LM622" s="42"/>
      <c r="LN622" s="42"/>
      <c r="LO622" s="42"/>
      <c r="LP622" s="42"/>
      <c r="LQ622" s="42"/>
      <c r="LR622" s="42"/>
      <c r="LS622" s="42"/>
      <c r="LT622" s="42"/>
      <c r="LU622" s="42"/>
      <c r="LV622" s="42"/>
      <c r="LW622" s="42"/>
      <c r="LX622" s="42"/>
      <c r="LY622" s="42"/>
      <c r="LZ622" s="42"/>
      <c r="MA622" s="42"/>
      <c r="MB622" s="42"/>
      <c r="MC622" s="42"/>
      <c r="MD622" s="42"/>
      <c r="ME622" s="42"/>
      <c r="MF622" s="42"/>
      <c r="MG622" s="42"/>
      <c r="MH622" s="42"/>
      <c r="MI622" s="42"/>
      <c r="MJ622" s="42"/>
      <c r="MK622" s="42"/>
      <c r="ML622" s="42"/>
      <c r="MM622" s="42"/>
      <c r="MN622" s="42"/>
      <c r="MO622" s="42"/>
      <c r="MP622" s="42"/>
      <c r="MQ622" s="42"/>
      <c r="MR622" s="42"/>
      <c r="MS622" s="42"/>
      <c r="MT622" s="42"/>
      <c r="MU622" s="42"/>
      <c r="MV622" s="42"/>
      <c r="MW622" s="42"/>
      <c r="MX622" s="42"/>
      <c r="MY622" s="42"/>
      <c r="MZ622" s="42"/>
      <c r="NA622" s="42"/>
      <c r="NB622" s="42"/>
      <c r="NC622" s="42"/>
      <c r="ND622" s="42"/>
      <c r="NE622" s="42"/>
      <c r="NF622" s="42"/>
      <c r="NG622" s="42"/>
      <c r="NH622" s="42"/>
      <c r="NI622" s="42"/>
      <c r="NJ622" s="42"/>
      <c r="NK622" s="42"/>
      <c r="NL622" s="42"/>
      <c r="NM622" s="42"/>
      <c r="NN622" s="42"/>
      <c r="NO622" s="42"/>
      <c r="NP622" s="42"/>
      <c r="NQ622" s="42"/>
      <c r="NR622" s="42"/>
      <c r="NS622" s="42"/>
      <c r="NT622" s="42"/>
      <c r="NU622" s="42"/>
      <c r="NV622" s="42"/>
      <c r="NW622" s="42"/>
      <c r="NX622" s="42"/>
      <c r="NY622" s="42"/>
      <c r="NZ622" s="42"/>
      <c r="OA622" s="42"/>
      <c r="OB622" s="42"/>
      <c r="OC622" s="42"/>
      <c r="OD622" s="42"/>
      <c r="OE622" s="42"/>
      <c r="OF622" s="42"/>
      <c r="OG622" s="42"/>
      <c r="OH622" s="42"/>
      <c r="OI622" s="42"/>
      <c r="OJ622" s="42"/>
      <c r="OK622" s="42"/>
      <c r="OL622" s="42"/>
      <c r="OM622" s="42"/>
      <c r="ON622" s="42"/>
      <c r="OO622" s="42"/>
      <c r="OP622" s="42"/>
      <c r="OQ622" s="42"/>
      <c r="OR622" s="42"/>
      <c r="OS622" s="42"/>
      <c r="OT622" s="42"/>
      <c r="OU622" s="42"/>
      <c r="OV622" s="42"/>
      <c r="OW622" s="42"/>
      <c r="OX622" s="42"/>
      <c r="OY622" s="42"/>
      <c r="OZ622" s="42"/>
      <c r="PA622" s="42"/>
      <c r="PB622" s="42"/>
      <c r="PC622" s="42"/>
      <c r="PD622" s="42"/>
      <c r="PE622" s="42"/>
      <c r="PF622" s="42"/>
      <c r="PG622" s="42"/>
      <c r="PH622" s="42"/>
      <c r="PI622" s="42"/>
      <c r="PJ622" s="42"/>
      <c r="PK622" s="42"/>
      <c r="PL622" s="42"/>
      <c r="PM622" s="42"/>
      <c r="PN622" s="42"/>
      <c r="PO622" s="42"/>
      <c r="PP622" s="42"/>
      <c r="PQ622" s="42"/>
      <c r="PR622" s="42"/>
      <c r="PS622" s="42"/>
      <c r="PT622" s="42"/>
      <c r="PU622" s="42"/>
      <c r="PV622" s="42"/>
      <c r="PW622" s="42"/>
      <c r="PX622" s="42"/>
      <c r="PY622" s="42"/>
      <c r="PZ622" s="42"/>
      <c r="QA622" s="42"/>
      <c r="QB622" s="42"/>
      <c r="QC622" s="42"/>
      <c r="QD622" s="42"/>
      <c r="QE622" s="42"/>
      <c r="QF622" s="42"/>
      <c r="QG622" s="42"/>
      <c r="QH622" s="42"/>
      <c r="QI622" s="42"/>
      <c r="QJ622" s="42"/>
      <c r="QK622" s="42"/>
      <c r="QL622" s="42"/>
      <c r="QM622" s="42"/>
      <c r="QN622" s="42"/>
      <c r="QO622" s="42"/>
      <c r="QP622" s="42"/>
      <c r="QQ622" s="42"/>
      <c r="QR622" s="42"/>
      <c r="QS622" s="42"/>
      <c r="QT622" s="42"/>
      <c r="QU622" s="42"/>
      <c r="QV622" s="42"/>
      <c r="QW622" s="42"/>
      <c r="QX622" s="42"/>
      <c r="QY622" s="42"/>
      <c r="QZ622" s="42"/>
      <c r="RA622" s="42"/>
      <c r="RB622" s="42"/>
      <c r="RC622" s="42"/>
      <c r="RD622" s="42"/>
      <c r="RE622" s="42"/>
      <c r="RF622" s="42"/>
      <c r="RG622" s="42"/>
      <c r="RH622" s="42"/>
      <c r="RI622" s="42"/>
      <c r="RJ622" s="42"/>
      <c r="RK622" s="42"/>
      <c r="RL622" s="42"/>
      <c r="RM622" s="42"/>
      <c r="RN622" s="42"/>
      <c r="RO622" s="42"/>
      <c r="RP622" s="42"/>
      <c r="RQ622" s="42"/>
      <c r="RR622" s="42"/>
      <c r="RS622" s="42"/>
      <c r="RT622" s="42"/>
      <c r="RU622" s="42"/>
      <c r="RV622" s="42"/>
      <c r="RW622" s="42"/>
      <c r="RX622" s="42"/>
      <c r="RY622" s="42"/>
      <c r="RZ622" s="42"/>
      <c r="SA622" s="42"/>
      <c r="SB622" s="42"/>
      <c r="SC622" s="42"/>
      <c r="SD622" s="42"/>
      <c r="SE622" s="42"/>
      <c r="SF622" s="42"/>
      <c r="SG622" s="42"/>
      <c r="SH622" s="42"/>
      <c r="SI622" s="42"/>
      <c r="SJ622" s="42"/>
      <c r="SK622" s="42"/>
      <c r="SL622" s="42"/>
      <c r="SM622" s="42"/>
      <c r="SN622" s="42"/>
      <c r="SO622" s="42"/>
      <c r="SP622" s="42"/>
      <c r="SQ622" s="42"/>
      <c r="SR622" s="42"/>
      <c r="SS622" s="42"/>
      <c r="ST622" s="42"/>
      <c r="SU622" s="42"/>
      <c r="SV622" s="42"/>
      <c r="SW622" s="42"/>
      <c r="SX622" s="42"/>
      <c r="SY622" s="42"/>
      <c r="SZ622" s="42"/>
      <c r="TA622" s="42"/>
      <c r="TB622" s="42"/>
      <c r="TC622" s="42"/>
      <c r="TD622" s="42"/>
      <c r="TE622" s="42"/>
      <c r="TF622" s="42"/>
      <c r="TG622" s="42"/>
      <c r="TH622" s="42"/>
      <c r="TI622" s="42"/>
      <c r="TJ622" s="42"/>
      <c r="TK622" s="42"/>
      <c r="TL622" s="42"/>
      <c r="TM622" s="42"/>
      <c r="TN622" s="42"/>
      <c r="TO622" s="42"/>
      <c r="TP622" s="42"/>
      <c r="TQ622" s="42"/>
      <c r="TR622" s="42"/>
      <c r="TS622" s="42"/>
      <c r="TT622" s="42"/>
      <c r="TU622" s="42"/>
      <c r="TV622" s="42"/>
      <c r="TW622" s="42"/>
      <c r="TX622" s="42"/>
      <c r="TY622" s="42"/>
      <c r="TZ622" s="42"/>
      <c r="UA622" s="42"/>
      <c r="UB622" s="42"/>
      <c r="UC622" s="42"/>
      <c r="UD622" s="42"/>
      <c r="UE622" s="42"/>
      <c r="UF622" s="42"/>
      <c r="UG622" s="42"/>
      <c r="UH622" s="42"/>
      <c r="UI622" s="42"/>
      <c r="UJ622" s="42"/>
      <c r="UK622" s="42"/>
      <c r="UL622" s="42"/>
      <c r="UM622" s="42"/>
      <c r="UN622" s="42"/>
      <c r="UO622" s="42"/>
      <c r="UP622" s="42"/>
      <c r="UQ622" s="42"/>
      <c r="UR622" s="42"/>
      <c r="US622" s="42"/>
      <c r="UT622" s="42"/>
      <c r="UU622" s="42"/>
      <c r="UV622" s="42"/>
      <c r="UW622" s="42"/>
      <c r="UX622" s="42"/>
      <c r="UY622" s="42"/>
      <c r="UZ622" s="42"/>
      <c r="VA622" s="42"/>
      <c r="VB622" s="42"/>
      <c r="VC622" s="42"/>
      <c r="VD622" s="42"/>
      <c r="VE622" s="42"/>
      <c r="VF622" s="42"/>
      <c r="VG622" s="42"/>
      <c r="VH622" s="42"/>
      <c r="VI622" s="42"/>
      <c r="VJ622" s="42"/>
      <c r="VK622" s="42"/>
      <c r="VL622" s="42"/>
      <c r="VM622" s="42"/>
      <c r="VN622" s="42"/>
      <c r="VO622" s="42"/>
      <c r="VP622" s="42"/>
      <c r="VQ622" s="42"/>
      <c r="VR622" s="42"/>
      <c r="VS622" s="42"/>
      <c r="VT622" s="42"/>
      <c r="VU622" s="42"/>
      <c r="VV622" s="42"/>
      <c r="VW622" s="42"/>
      <c r="VX622" s="42"/>
      <c r="VY622" s="42"/>
      <c r="VZ622" s="42"/>
      <c r="WA622" s="42"/>
      <c r="WB622" s="42"/>
      <c r="WC622" s="42"/>
      <c r="WD622" s="42"/>
      <c r="WE622" s="42"/>
      <c r="WF622" s="42"/>
      <c r="WG622" s="42"/>
      <c r="WH622" s="42"/>
      <c r="WI622" s="42"/>
      <c r="WJ622" s="42"/>
      <c r="WK622" s="42"/>
      <c r="WL622" s="42"/>
      <c r="WM622" s="42"/>
      <c r="WN622" s="42"/>
      <c r="WO622" s="42"/>
      <c r="WP622" s="42"/>
      <c r="WQ622" s="42"/>
      <c r="WR622" s="42"/>
      <c r="WS622" s="42"/>
      <c r="WT622" s="42"/>
      <c r="WU622" s="42"/>
      <c r="WV622" s="42"/>
      <c r="WW622" s="42"/>
      <c r="WX622" s="42"/>
      <c r="WY622" s="42"/>
      <c r="WZ622" s="42"/>
      <c r="XA622" s="42"/>
      <c r="XB622" s="42"/>
      <c r="XC622" s="42"/>
      <c r="XD622" s="42"/>
      <c r="XE622" s="42"/>
      <c r="XF622" s="42"/>
      <c r="XG622" s="42"/>
      <c r="XH622" s="42"/>
      <c r="XI622" s="42"/>
      <c r="XJ622" s="42"/>
      <c r="XK622" s="42"/>
      <c r="XL622" s="42"/>
      <c r="XM622" s="42"/>
      <c r="XN622" s="42"/>
      <c r="XO622" s="42"/>
      <c r="XP622" s="42"/>
      <c r="XQ622" s="42"/>
      <c r="XR622" s="42"/>
      <c r="XS622" s="42"/>
      <c r="XT622" s="42"/>
      <c r="XU622" s="42"/>
      <c r="XV622" s="42"/>
      <c r="XW622" s="42"/>
      <c r="XX622" s="42"/>
      <c r="XY622" s="42"/>
      <c r="XZ622" s="42"/>
      <c r="YA622" s="42"/>
      <c r="YB622" s="42"/>
      <c r="YC622" s="42"/>
      <c r="YD622" s="42"/>
      <c r="YE622" s="42"/>
      <c r="YF622" s="42"/>
      <c r="YG622" s="42"/>
      <c r="YH622" s="42"/>
      <c r="YI622" s="42"/>
      <c r="YJ622" s="42"/>
      <c r="YK622" s="42"/>
      <c r="YL622" s="42"/>
      <c r="YM622" s="42"/>
      <c r="YN622" s="42"/>
      <c r="YO622" s="42"/>
      <c r="YP622" s="42"/>
      <c r="YQ622" s="42"/>
      <c r="YR622" s="42"/>
      <c r="YS622" s="42"/>
      <c r="YT622" s="42"/>
      <c r="YU622" s="42"/>
      <c r="YV622" s="42"/>
      <c r="YW622" s="42"/>
      <c r="YX622" s="42"/>
      <c r="YY622" s="42"/>
      <c r="YZ622" s="42"/>
      <c r="ZA622" s="42"/>
      <c r="ZB622" s="42"/>
      <c r="ZC622" s="42"/>
      <c r="ZD622" s="42"/>
      <c r="ZE622" s="42"/>
      <c r="ZF622" s="42"/>
      <c r="ZG622" s="42"/>
      <c r="ZH622" s="42"/>
      <c r="ZI622" s="42"/>
      <c r="ZJ622" s="42"/>
      <c r="ZK622" s="42"/>
      <c r="ZL622" s="42"/>
      <c r="ZM622" s="42"/>
      <c r="ZN622" s="42"/>
      <c r="ZO622" s="42"/>
      <c r="ZP622" s="42"/>
      <c r="ZQ622" s="42"/>
      <c r="ZR622" s="42"/>
      <c r="ZS622" s="42"/>
      <c r="ZT622" s="42"/>
      <c r="ZU622" s="42"/>
      <c r="ZV622" s="42"/>
      <c r="ZW622" s="42"/>
      <c r="ZX622" s="42"/>
      <c r="ZY622" s="42"/>
      <c r="ZZ622" s="42"/>
      <c r="AAA622" s="42"/>
      <c r="AAB622" s="42"/>
      <c r="AAC622" s="42"/>
      <c r="AAD622" s="42"/>
      <c r="AAE622" s="42"/>
      <c r="AAF622" s="42"/>
      <c r="AAG622" s="42"/>
      <c r="AAH622" s="42"/>
      <c r="AAI622" s="42"/>
      <c r="AAJ622" s="42"/>
      <c r="AAK622" s="42"/>
      <c r="AAL622" s="42"/>
      <c r="AAM622" s="42"/>
      <c r="AAN622" s="42"/>
      <c r="AAO622" s="42"/>
      <c r="AAP622" s="42"/>
      <c r="AAQ622" s="42"/>
      <c r="AAR622" s="42"/>
      <c r="AAS622" s="42"/>
      <c r="AAT622" s="42"/>
      <c r="AAU622" s="42"/>
      <c r="AAV622" s="42"/>
      <c r="AAW622" s="42"/>
      <c r="AAX622" s="42"/>
      <c r="AAY622" s="42"/>
      <c r="AAZ622" s="42"/>
      <c r="ABA622" s="42"/>
      <c r="ABB622" s="42"/>
      <c r="ABC622" s="42"/>
      <c r="ABD622" s="42"/>
      <c r="ABE622" s="42"/>
      <c r="ABF622" s="42"/>
      <c r="ABG622" s="42"/>
      <c r="ABH622" s="42"/>
      <c r="ABI622" s="42"/>
      <c r="ABJ622" s="42"/>
      <c r="ABK622" s="42"/>
      <c r="ABL622" s="42"/>
      <c r="ABM622" s="42"/>
      <c r="ABN622" s="42"/>
      <c r="ABO622" s="42"/>
      <c r="ABP622" s="42"/>
      <c r="ABQ622" s="42"/>
      <c r="ABR622" s="42"/>
      <c r="ABS622" s="42"/>
      <c r="ABT622" s="42"/>
      <c r="ABU622" s="42"/>
      <c r="ABV622" s="42"/>
      <c r="ABW622" s="42"/>
      <c r="ABX622" s="42"/>
      <c r="ABY622" s="42"/>
      <c r="ABZ622" s="42"/>
      <c r="ACA622" s="42"/>
      <c r="ACB622" s="42"/>
      <c r="ACC622" s="42"/>
      <c r="ACD622" s="42"/>
      <c r="ACE622" s="42"/>
      <c r="ACF622" s="42"/>
      <c r="ACG622" s="42"/>
      <c r="ACH622" s="42"/>
      <c r="ACI622" s="42"/>
      <c r="ACJ622" s="42"/>
      <c r="ACK622" s="42"/>
      <c r="ACL622" s="42"/>
      <c r="ACM622" s="42"/>
      <c r="ACN622" s="42"/>
      <c r="ACO622" s="42"/>
      <c r="ACP622" s="42"/>
      <c r="ACQ622" s="42"/>
      <c r="ACR622" s="42"/>
      <c r="ACS622" s="42"/>
      <c r="ACT622" s="42"/>
      <c r="ACU622" s="42"/>
      <c r="ACV622" s="42"/>
      <c r="ACW622" s="42"/>
      <c r="ACX622" s="42"/>
      <c r="ACY622" s="42"/>
      <c r="ACZ622" s="42"/>
      <c r="ADA622" s="42"/>
      <c r="ADB622" s="42"/>
      <c r="ADC622" s="42"/>
      <c r="ADD622" s="42"/>
      <c r="ADE622" s="42"/>
      <c r="ADF622" s="42"/>
      <c r="ADG622" s="42"/>
      <c r="ADH622" s="42"/>
      <c r="ADI622" s="42"/>
      <c r="ADJ622" s="42"/>
      <c r="ADK622" s="42"/>
      <c r="ADL622" s="42"/>
      <c r="ADM622" s="42"/>
      <c r="ADN622" s="42"/>
      <c r="ADO622" s="42"/>
      <c r="ADP622" s="42"/>
      <c r="ADQ622" s="42"/>
      <c r="ADR622" s="42"/>
      <c r="ADS622" s="42"/>
      <c r="ADT622" s="42"/>
      <c r="ADU622" s="42"/>
      <c r="ADV622" s="42"/>
      <c r="ADW622" s="42"/>
      <c r="ADX622" s="42"/>
      <c r="ADY622" s="42"/>
      <c r="ADZ622" s="42"/>
      <c r="AEA622" s="42"/>
      <c r="AEB622" s="42"/>
      <c r="AEC622" s="42"/>
      <c r="AED622" s="42"/>
      <c r="AEE622" s="42"/>
      <c r="AEF622" s="42"/>
      <c r="AEG622" s="42"/>
      <c r="AEH622" s="42"/>
      <c r="AEI622" s="42"/>
      <c r="AEJ622" s="42"/>
      <c r="AEK622" s="42"/>
      <c r="AEL622" s="42"/>
      <c r="AEM622" s="42"/>
      <c r="AEN622" s="42"/>
      <c r="AEO622" s="42"/>
      <c r="AEP622" s="42"/>
      <c r="AEQ622" s="42"/>
      <c r="AER622" s="42"/>
      <c r="AES622" s="42"/>
      <c r="AET622" s="42"/>
      <c r="AEU622" s="42"/>
      <c r="AEV622" s="42"/>
      <c r="AEW622" s="42"/>
      <c r="AEX622" s="42"/>
      <c r="AEY622" s="42"/>
      <c r="AEZ622" s="42"/>
      <c r="AFA622" s="42"/>
      <c r="AFB622" s="42"/>
      <c r="AFC622" s="42"/>
      <c r="AFD622" s="42"/>
      <c r="AFE622" s="42"/>
      <c r="AFF622" s="42"/>
      <c r="AFG622" s="42"/>
      <c r="AFH622" s="42"/>
      <c r="AFI622" s="42"/>
      <c r="AFJ622" s="42"/>
      <c r="AFK622" s="42"/>
      <c r="AFL622" s="42"/>
      <c r="AFM622" s="42"/>
      <c r="AFN622" s="42"/>
      <c r="AFO622" s="42"/>
      <c r="AFP622" s="42"/>
      <c r="AFQ622" s="42"/>
      <c r="AFR622" s="42"/>
      <c r="AFS622" s="42"/>
      <c r="AFT622" s="42"/>
      <c r="AFU622" s="42"/>
      <c r="AFV622" s="42"/>
      <c r="AFW622" s="42"/>
      <c r="AFX622" s="42"/>
      <c r="AFY622" s="42"/>
      <c r="AFZ622" s="42"/>
      <c r="AGA622" s="42"/>
      <c r="AGB622" s="42"/>
      <c r="AGC622" s="42"/>
      <c r="AGD622" s="42"/>
      <c r="AGE622" s="42"/>
      <c r="AGF622" s="42"/>
      <c r="AGG622" s="42"/>
      <c r="AGH622" s="42"/>
      <c r="AGI622" s="42"/>
      <c r="AGJ622" s="42"/>
      <c r="AGK622" s="42"/>
      <c r="AGL622" s="42"/>
      <c r="AGM622" s="42"/>
      <c r="AGN622" s="42"/>
      <c r="AGO622" s="42"/>
      <c r="AGP622" s="42"/>
      <c r="AGQ622" s="42"/>
      <c r="AGR622" s="42"/>
      <c r="AGS622" s="42"/>
      <c r="AGT622" s="42"/>
      <c r="AGU622" s="42"/>
      <c r="AGV622" s="42"/>
      <c r="AGW622" s="42"/>
      <c r="AGX622" s="42"/>
      <c r="AGY622" s="42"/>
      <c r="AGZ622" s="42"/>
      <c r="AHA622" s="42"/>
      <c r="AHB622" s="42"/>
      <c r="AHC622" s="42"/>
      <c r="AHD622" s="42"/>
      <c r="AHE622" s="42"/>
      <c r="AHF622" s="42"/>
      <c r="AHG622" s="42"/>
      <c r="AHH622" s="42"/>
      <c r="AHI622" s="42"/>
      <c r="AHJ622" s="42"/>
      <c r="AHK622" s="42"/>
      <c r="AHL622" s="42"/>
      <c r="AHM622" s="42"/>
      <c r="AHN622" s="42"/>
      <c r="AHO622" s="42"/>
      <c r="AHP622" s="42"/>
      <c r="AHQ622" s="42"/>
      <c r="AHR622" s="42"/>
      <c r="AHS622" s="42"/>
      <c r="AHT622" s="42"/>
      <c r="AHU622" s="42"/>
      <c r="AHV622" s="42"/>
      <c r="AHW622" s="42"/>
      <c r="AHX622" s="42"/>
      <c r="AHY622" s="42"/>
      <c r="AHZ622" s="42"/>
      <c r="AIA622" s="42"/>
      <c r="AIB622" s="42"/>
      <c r="AIC622" s="42"/>
      <c r="AID622" s="42"/>
      <c r="AIE622" s="42"/>
      <c r="AIF622" s="42"/>
      <c r="AIG622" s="42"/>
      <c r="AIH622" s="42"/>
      <c r="AII622" s="42"/>
      <c r="AIJ622" s="42"/>
      <c r="AIK622" s="42"/>
      <c r="AIL622" s="42"/>
      <c r="AIM622" s="42"/>
      <c r="AIN622" s="42"/>
      <c r="AIO622" s="42"/>
      <c r="AIP622" s="42"/>
      <c r="AIQ622" s="42"/>
      <c r="AIR622" s="42"/>
      <c r="AIS622" s="42"/>
      <c r="AIT622" s="42"/>
      <c r="AIU622" s="42"/>
      <c r="AIV622" s="42"/>
      <c r="AIW622" s="42"/>
      <c r="AIX622" s="42"/>
      <c r="AIY622" s="42"/>
      <c r="AIZ622" s="42"/>
      <c r="AJA622" s="42"/>
      <c r="AJB622" s="42"/>
      <c r="AJC622" s="42"/>
      <c r="AJD622" s="42"/>
      <c r="AJE622" s="42"/>
      <c r="AJF622" s="42"/>
      <c r="AJG622" s="42"/>
      <c r="AJH622" s="42"/>
      <c r="AJI622" s="42"/>
      <c r="AJJ622" s="42"/>
      <c r="AJK622" s="42"/>
      <c r="AJL622" s="42"/>
      <c r="AJM622" s="42"/>
      <c r="AJN622" s="42"/>
      <c r="AJO622" s="42"/>
      <c r="AJP622" s="42"/>
      <c r="AJQ622" s="42"/>
      <c r="AJR622" s="42"/>
      <c r="AJS622" s="42"/>
      <c r="AJT622" s="42"/>
      <c r="AJU622" s="42"/>
      <c r="AJV622" s="42"/>
      <c r="AJW622" s="42"/>
      <c r="AJX622" s="42"/>
      <c r="AJY622" s="42"/>
      <c r="AJZ622" s="42"/>
      <c r="AKA622" s="42"/>
      <c r="AKB622" s="42"/>
      <c r="AKC622" s="42"/>
      <c r="AKD622" s="42"/>
      <c r="AKE622" s="42"/>
      <c r="AKF622" s="42"/>
      <c r="AKG622" s="42"/>
      <c r="AKH622" s="42"/>
      <c r="AKI622" s="42"/>
      <c r="AKJ622" s="42"/>
      <c r="AKK622" s="42"/>
      <c r="AKL622" s="42"/>
      <c r="AKM622" s="42"/>
      <c r="AKN622" s="42"/>
      <c r="AKO622" s="42"/>
      <c r="AKP622" s="42"/>
      <c r="AKQ622" s="42"/>
      <c r="AKR622" s="42"/>
      <c r="AKS622" s="42"/>
      <c r="AKT622" s="42"/>
      <c r="AKU622" s="42"/>
      <c r="AKV622" s="42"/>
      <c r="AKW622" s="42"/>
      <c r="AKX622" s="42"/>
      <c r="AKY622" s="42"/>
      <c r="AKZ622" s="42"/>
      <c r="ALA622" s="42"/>
      <c r="ALB622" s="42"/>
      <c r="ALC622" s="42"/>
      <c r="ALD622" s="42"/>
      <c r="ALE622" s="42"/>
      <c r="ALF622" s="42"/>
      <c r="ALG622" s="42"/>
      <c r="ALH622" s="42"/>
      <c r="ALI622" s="42"/>
      <c r="ALJ622" s="42"/>
      <c r="ALK622" s="42"/>
      <c r="ALL622" s="42"/>
      <c r="ALM622" s="42"/>
      <c r="ALN622" s="42"/>
      <c r="ALO622" s="42"/>
      <c r="ALP622" s="42"/>
      <c r="ALQ622" s="42"/>
      <c r="ALR622" s="42"/>
      <c r="ALS622" s="42"/>
      <c r="ALT622" s="42"/>
      <c r="ALU622" s="42"/>
      <c r="ALV622" s="42"/>
      <c r="ALW622" s="42"/>
      <c r="ALX622" s="42"/>
      <c r="ALY622" s="42"/>
      <c r="ALZ622" s="42"/>
      <c r="AMA622" s="42"/>
      <c r="AMB622" s="42"/>
      <c r="AMC622" s="42"/>
      <c r="AMD622" s="42"/>
      <c r="AME622" s="42"/>
      <c r="AMF622" s="42"/>
      <c r="AMG622" s="42"/>
      <c r="AMH622" s="42"/>
      <c r="AMI622" s="42"/>
      <c r="AMJ622" s="42"/>
      <c r="AMK622" s="42"/>
      <c r="AML622" s="42"/>
      <c r="AMM622" s="42"/>
      <c r="AMN622" s="42"/>
      <c r="AMO622" s="42"/>
      <c r="AMP622" s="42"/>
      <c r="AMQ622" s="42"/>
      <c r="AMR622" s="42"/>
      <c r="AMS622" s="42"/>
      <c r="AMT622" s="42"/>
      <c r="AMU622" s="42"/>
      <c r="AMV622" s="42"/>
      <c r="AMW622" s="42"/>
      <c r="AMX622" s="42"/>
      <c r="AMY622" s="42"/>
      <c r="AMZ622" s="42"/>
      <c r="ANA622" s="42"/>
      <c r="ANB622" s="42"/>
      <c r="ANC622" s="42"/>
      <c r="AND622" s="42"/>
      <c r="ANE622" s="42"/>
      <c r="ANF622" s="42"/>
      <c r="ANG622" s="42"/>
      <c r="ANH622" s="42"/>
      <c r="ANI622" s="42"/>
      <c r="ANJ622" s="42"/>
      <c r="ANK622" s="42"/>
      <c r="ANL622" s="42"/>
      <c r="ANM622" s="42"/>
      <c r="ANN622" s="42"/>
      <c r="ANO622" s="42"/>
      <c r="ANP622" s="42"/>
      <c r="ANQ622" s="42"/>
      <c r="ANR622" s="42"/>
      <c r="ANS622" s="42"/>
      <c r="ANT622" s="42"/>
      <c r="ANU622" s="42"/>
      <c r="ANV622" s="42"/>
      <c r="ANW622" s="42"/>
      <c r="ANX622" s="42"/>
      <c r="ANY622" s="42"/>
      <c r="ANZ622" s="42"/>
      <c r="AOA622" s="42"/>
      <c r="AOB622" s="42"/>
      <c r="AOC622" s="42"/>
      <c r="AOD622" s="42"/>
      <c r="AOE622" s="42"/>
      <c r="AOF622" s="42"/>
      <c r="AOG622" s="42"/>
      <c r="AOH622" s="42"/>
      <c r="AOI622" s="42"/>
      <c r="AOJ622" s="42"/>
      <c r="AOK622" s="42"/>
      <c r="AOL622" s="42"/>
      <c r="AOM622" s="42"/>
      <c r="AON622" s="42"/>
      <c r="AOO622" s="42"/>
      <c r="AOP622" s="42"/>
      <c r="AOQ622" s="42"/>
      <c r="AOR622" s="42"/>
      <c r="AOS622" s="42"/>
      <c r="AOT622" s="42"/>
      <c r="AOU622" s="42"/>
      <c r="AOV622" s="42"/>
      <c r="AOW622" s="42"/>
      <c r="AOX622" s="42"/>
      <c r="AOY622" s="42"/>
      <c r="AOZ622" s="42"/>
      <c r="APA622" s="42"/>
      <c r="APB622" s="42"/>
      <c r="APC622" s="42"/>
      <c r="APD622" s="42"/>
      <c r="APE622" s="42"/>
      <c r="APF622" s="42"/>
      <c r="APG622" s="42"/>
      <c r="APH622" s="42"/>
      <c r="API622" s="42"/>
      <c r="APJ622" s="42"/>
      <c r="APK622" s="42"/>
      <c r="APL622" s="42"/>
      <c r="APM622" s="42"/>
      <c r="APN622" s="42"/>
      <c r="APO622" s="42"/>
      <c r="APP622" s="42"/>
      <c r="APQ622" s="42"/>
      <c r="APR622" s="42"/>
      <c r="APS622" s="42"/>
      <c r="APT622" s="42"/>
      <c r="APU622" s="42"/>
      <c r="APV622" s="42"/>
      <c r="APW622" s="42"/>
      <c r="APX622" s="42"/>
      <c r="APY622" s="42"/>
      <c r="APZ622" s="42"/>
      <c r="AQA622" s="42"/>
      <c r="AQB622" s="42"/>
      <c r="AQC622" s="42"/>
      <c r="AQD622" s="42"/>
      <c r="AQE622" s="42"/>
      <c r="AQF622" s="42"/>
      <c r="AQG622" s="42"/>
      <c r="AQH622" s="42"/>
      <c r="AQI622" s="42"/>
      <c r="AQJ622" s="42"/>
      <c r="AQK622" s="42"/>
      <c r="AQL622" s="42"/>
      <c r="AQM622" s="42"/>
      <c r="AQN622" s="42"/>
      <c r="AQO622" s="42"/>
      <c r="AQP622" s="42"/>
      <c r="AQQ622" s="42"/>
      <c r="AQR622" s="42"/>
      <c r="AQS622" s="42"/>
      <c r="AQT622" s="42"/>
      <c r="AQU622" s="42"/>
      <c r="AQV622" s="42"/>
      <c r="AQW622" s="42"/>
      <c r="AQX622" s="42"/>
      <c r="AQY622" s="42"/>
      <c r="AQZ622" s="42"/>
      <c r="ARA622" s="42"/>
      <c r="ARB622" s="42"/>
      <c r="ARC622" s="42"/>
      <c r="ARD622" s="42"/>
      <c r="ARE622" s="42"/>
      <c r="ARF622" s="42"/>
      <c r="ARG622" s="42"/>
      <c r="ARH622" s="42"/>
      <c r="ARI622" s="42"/>
      <c r="ARJ622" s="42"/>
      <c r="ARK622" s="42"/>
      <c r="ARL622" s="42"/>
      <c r="ARM622" s="42"/>
      <c r="ARN622" s="42"/>
      <c r="ARO622" s="42"/>
      <c r="ARP622" s="42"/>
      <c r="ARQ622" s="42"/>
      <c r="ARR622" s="42"/>
      <c r="ARS622" s="42"/>
      <c r="ART622" s="42"/>
      <c r="ARU622" s="42"/>
      <c r="ARV622" s="42"/>
      <c r="ARW622" s="42"/>
      <c r="ARX622" s="42"/>
      <c r="ARY622" s="42"/>
      <c r="ARZ622" s="42"/>
      <c r="ASA622" s="42"/>
      <c r="ASB622" s="42"/>
      <c r="ASC622" s="42"/>
      <c r="ASD622" s="42"/>
      <c r="ASE622" s="42"/>
      <c r="ASF622" s="42"/>
      <c r="ASG622" s="42"/>
      <c r="ASH622" s="42"/>
      <c r="ASI622" s="42"/>
      <c r="ASJ622" s="42"/>
      <c r="ASK622" s="42"/>
      <c r="ASL622" s="42"/>
      <c r="ASM622" s="42"/>
      <c r="ASN622" s="42"/>
      <c r="ASO622" s="42"/>
      <c r="ASP622" s="42"/>
      <c r="ASQ622" s="42"/>
      <c r="ASR622" s="42"/>
      <c r="ASS622" s="42"/>
      <c r="AST622" s="42"/>
      <c r="ASU622" s="42"/>
      <c r="ASV622" s="42"/>
      <c r="ASW622" s="42"/>
      <c r="ASX622" s="42"/>
      <c r="ASY622" s="42"/>
      <c r="ASZ622" s="42"/>
      <c r="ATA622" s="42"/>
      <c r="ATB622" s="42"/>
      <c r="ATC622" s="42"/>
      <c r="ATD622" s="42"/>
      <c r="ATE622" s="42"/>
      <c r="ATF622" s="42"/>
      <c r="ATG622" s="42"/>
      <c r="ATH622" s="42"/>
      <c r="ATI622" s="42"/>
      <c r="ATJ622" s="42"/>
      <c r="ATK622" s="42"/>
      <c r="ATL622" s="42"/>
      <c r="ATM622" s="42"/>
      <c r="ATN622" s="42"/>
      <c r="ATO622" s="42"/>
      <c r="ATP622" s="42"/>
      <c r="ATQ622" s="42"/>
      <c r="ATR622" s="42"/>
      <c r="ATS622" s="42"/>
      <c r="ATT622" s="42"/>
      <c r="ATU622" s="42"/>
      <c r="ATV622" s="42"/>
      <c r="ATW622" s="42"/>
      <c r="ATX622" s="42"/>
      <c r="ATY622" s="42"/>
      <c r="ATZ622" s="42"/>
      <c r="AUA622" s="42"/>
      <c r="AUB622" s="42"/>
      <c r="AUC622" s="42"/>
      <c r="AUD622" s="42"/>
      <c r="AUE622" s="42"/>
      <c r="AUF622" s="42"/>
      <c r="AUG622" s="42"/>
      <c r="AUH622" s="42"/>
      <c r="AUI622" s="42"/>
      <c r="AUJ622" s="42"/>
      <c r="AUK622" s="42"/>
      <c r="AUL622" s="42"/>
      <c r="AUM622" s="42"/>
      <c r="AUN622" s="42"/>
      <c r="AUO622" s="42"/>
      <c r="AUP622" s="42"/>
      <c r="AUQ622" s="42"/>
      <c r="AUR622" s="42"/>
      <c r="AUS622" s="42"/>
      <c r="AUT622" s="42"/>
      <c r="AUU622" s="42"/>
      <c r="AUV622" s="42"/>
      <c r="AUW622" s="42"/>
      <c r="AUX622" s="42"/>
      <c r="AUY622" s="42"/>
      <c r="AUZ622" s="42"/>
      <c r="AVA622" s="42"/>
      <c r="AVB622" s="42"/>
      <c r="AVC622" s="42"/>
      <c r="AVD622" s="42"/>
      <c r="AVE622" s="42"/>
      <c r="AVF622" s="42"/>
      <c r="AVG622" s="42"/>
      <c r="AVH622" s="42"/>
      <c r="AVI622" s="42"/>
      <c r="AVJ622" s="42"/>
      <c r="AVK622" s="42"/>
      <c r="AVL622" s="42"/>
      <c r="AVM622" s="42"/>
      <c r="AVN622" s="42"/>
      <c r="AVO622" s="42"/>
      <c r="AVP622" s="42"/>
      <c r="AVQ622" s="42"/>
      <c r="AVR622" s="42"/>
      <c r="AVS622" s="42"/>
      <c r="AVT622" s="42"/>
      <c r="AVU622" s="42"/>
      <c r="AVV622" s="42"/>
      <c r="AVW622" s="42"/>
      <c r="AVX622" s="42"/>
      <c r="AVY622" s="42"/>
      <c r="AVZ622" s="42"/>
      <c r="AWA622" s="42"/>
      <c r="AWB622" s="42"/>
      <c r="AWC622" s="42"/>
      <c r="AWD622" s="42"/>
      <c r="AWE622" s="42"/>
      <c r="AWF622" s="42"/>
      <c r="AWG622" s="42"/>
      <c r="AWH622" s="42"/>
      <c r="AWI622" s="42"/>
      <c r="AWJ622" s="42"/>
      <c r="AWK622" s="42"/>
      <c r="AWL622" s="42"/>
      <c r="AWM622" s="42"/>
      <c r="AWN622" s="42"/>
      <c r="AWO622" s="42"/>
      <c r="AWP622" s="42"/>
      <c r="AWQ622" s="42"/>
      <c r="AWR622" s="42"/>
      <c r="AWS622" s="42"/>
      <c r="AWT622" s="42"/>
      <c r="AWU622" s="42"/>
      <c r="AWV622" s="42"/>
      <c r="AWW622" s="42"/>
      <c r="AWX622" s="42"/>
      <c r="AWY622" s="42"/>
      <c r="AWZ622" s="42"/>
      <c r="AXA622" s="42"/>
      <c r="AXB622" s="42"/>
      <c r="AXC622" s="42"/>
      <c r="AXD622" s="42"/>
      <c r="AXE622" s="42"/>
      <c r="AXF622" s="42"/>
      <c r="AXG622" s="42"/>
      <c r="AXH622" s="42"/>
      <c r="AXI622" s="42"/>
      <c r="AXJ622" s="42"/>
      <c r="AXK622" s="42"/>
      <c r="AXL622" s="42"/>
      <c r="AXM622" s="42"/>
      <c r="AXN622" s="42"/>
      <c r="AXO622" s="42"/>
      <c r="AXP622" s="42"/>
      <c r="AXQ622" s="42"/>
      <c r="AXR622" s="42"/>
      <c r="AXS622" s="42"/>
      <c r="AXT622" s="42"/>
      <c r="AXU622" s="42"/>
      <c r="AXV622" s="42"/>
      <c r="AXW622" s="42"/>
      <c r="AXX622" s="42"/>
      <c r="AXY622" s="42"/>
      <c r="AXZ622" s="42"/>
      <c r="AYA622" s="42"/>
      <c r="AYB622" s="42"/>
      <c r="AYC622" s="42"/>
      <c r="AYD622" s="42"/>
      <c r="AYE622" s="42"/>
      <c r="AYF622" s="42"/>
      <c r="AYG622" s="42"/>
      <c r="AYH622" s="42"/>
      <c r="AYI622" s="42"/>
      <c r="AYJ622" s="42"/>
      <c r="AYK622" s="42"/>
      <c r="AYL622" s="42"/>
      <c r="AYM622" s="42"/>
      <c r="AYN622" s="42"/>
      <c r="AYO622" s="42"/>
      <c r="AYP622" s="42"/>
      <c r="AYQ622" s="42"/>
      <c r="AYR622" s="42"/>
      <c r="AYS622" s="42"/>
      <c r="AYT622" s="42"/>
      <c r="AYU622" s="42"/>
      <c r="AYV622" s="42"/>
      <c r="AYW622" s="42"/>
      <c r="AYX622" s="42"/>
      <c r="AYY622" s="42"/>
      <c r="AYZ622" s="42"/>
      <c r="AZA622" s="42"/>
      <c r="AZB622" s="42"/>
      <c r="AZC622" s="42"/>
      <c r="AZD622" s="42"/>
      <c r="AZE622" s="42"/>
      <c r="AZF622" s="42"/>
      <c r="AZG622" s="42"/>
      <c r="AZH622" s="42"/>
      <c r="AZI622" s="42"/>
      <c r="AZJ622" s="42"/>
      <c r="AZK622" s="42"/>
      <c r="AZL622" s="42"/>
      <c r="AZM622" s="42"/>
      <c r="AZN622" s="42"/>
      <c r="AZO622" s="42"/>
      <c r="AZP622" s="42"/>
      <c r="AZQ622" s="42"/>
      <c r="AZR622" s="42"/>
      <c r="AZS622" s="42"/>
      <c r="AZT622" s="42"/>
      <c r="AZU622" s="42"/>
      <c r="AZV622" s="42"/>
      <c r="AZW622" s="42"/>
      <c r="AZX622" s="42"/>
      <c r="AZY622" s="42"/>
      <c r="AZZ622" s="42"/>
      <c r="BAA622" s="42"/>
      <c r="BAB622" s="42"/>
      <c r="BAC622" s="42"/>
      <c r="BAD622" s="42"/>
      <c r="BAE622" s="42"/>
      <c r="BAF622" s="42"/>
      <c r="BAG622" s="42"/>
      <c r="BAH622" s="42"/>
      <c r="BAI622" s="42"/>
      <c r="BAJ622" s="42"/>
      <c r="BAK622" s="42"/>
      <c r="BAL622" s="42"/>
    </row>
    <row r="623" spans="1:1390" x14ac:dyDescent="0.2">
      <c r="A623" s="139">
        <f t="shared" si="60"/>
        <v>578</v>
      </c>
      <c r="B623" s="42" t="s">
        <v>603</v>
      </c>
      <c r="C623" s="139">
        <v>932</v>
      </c>
      <c r="D623" s="139" t="s">
        <v>159</v>
      </c>
      <c r="E623" s="121">
        <v>0</v>
      </c>
      <c r="F623" s="121">
        <v>0</v>
      </c>
      <c r="G623" s="121">
        <v>0</v>
      </c>
      <c r="H623" s="121">
        <v>1246.58</v>
      </c>
      <c r="I623" s="121">
        <v>0</v>
      </c>
      <c r="J623" s="121">
        <v>0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1">
        <v>22.46</v>
      </c>
      <c r="Q623" s="45">
        <f t="shared" si="59"/>
        <v>1269.04</v>
      </c>
      <c r="R623" s="45"/>
      <c r="T623" s="254"/>
    </row>
    <row r="624" spans="1:1390" x14ac:dyDescent="0.2">
      <c r="A624" s="139">
        <f t="shared" si="60"/>
        <v>579</v>
      </c>
      <c r="B624" s="42" t="s">
        <v>604</v>
      </c>
      <c r="C624" s="139">
        <v>932</v>
      </c>
      <c r="D624" s="139" t="s">
        <v>159</v>
      </c>
      <c r="E624" s="121">
        <v>0</v>
      </c>
      <c r="F624" s="121">
        <v>0</v>
      </c>
      <c r="G624" s="121">
        <v>0</v>
      </c>
      <c r="H624" s="121">
        <v>0</v>
      </c>
      <c r="I624" s="121">
        <v>0</v>
      </c>
      <c r="J624" s="121">
        <v>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1">
        <v>234.33149</v>
      </c>
      <c r="Q624" s="45">
        <f t="shared" si="59"/>
        <v>234.33149</v>
      </c>
      <c r="R624" s="45"/>
      <c r="T624" s="254"/>
    </row>
    <row r="625" spans="1:1390" s="223" customFormat="1" x14ac:dyDescent="0.2">
      <c r="A625" s="139">
        <f t="shared" si="60"/>
        <v>580</v>
      </c>
      <c r="B625" s="42" t="s">
        <v>890</v>
      </c>
      <c r="C625" s="139">
        <v>932</v>
      </c>
      <c r="D625" s="139" t="s">
        <v>159</v>
      </c>
      <c r="E625" s="121">
        <v>0</v>
      </c>
      <c r="F625" s="121">
        <v>0</v>
      </c>
      <c r="G625" s="121">
        <v>123.62925</v>
      </c>
      <c r="H625" s="121">
        <v>0</v>
      </c>
      <c r="I625" s="121">
        <v>0</v>
      </c>
      <c r="J625" s="121">
        <v>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1">
        <v>0</v>
      </c>
      <c r="Q625" s="45">
        <f t="shared" si="59"/>
        <v>123.62925</v>
      </c>
      <c r="R625" s="45"/>
      <c r="T625" s="254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  <c r="FO625" s="42"/>
      <c r="FP625" s="42"/>
      <c r="FQ625" s="42"/>
      <c r="FR625" s="42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  <c r="GJ625" s="42"/>
      <c r="GK625" s="42"/>
      <c r="GL625" s="42"/>
      <c r="GM625" s="42"/>
      <c r="GN625" s="42"/>
      <c r="GO625" s="42"/>
      <c r="GP625" s="42"/>
      <c r="GQ625" s="42"/>
      <c r="GR625" s="42"/>
      <c r="GS625" s="42"/>
      <c r="GT625" s="42"/>
      <c r="GU625" s="42"/>
      <c r="GV625" s="42"/>
      <c r="GW625" s="42"/>
      <c r="GX625" s="42"/>
      <c r="GY625" s="42"/>
      <c r="GZ625" s="42"/>
      <c r="HA625" s="42"/>
      <c r="HB625" s="42"/>
      <c r="HC625" s="42"/>
      <c r="HD625" s="42"/>
      <c r="HE625" s="42"/>
      <c r="HF625" s="42"/>
      <c r="HG625" s="42"/>
      <c r="HH625" s="42"/>
      <c r="HI625" s="42"/>
      <c r="HJ625" s="42"/>
      <c r="HK625" s="42"/>
      <c r="HL625" s="42"/>
      <c r="HM625" s="42"/>
      <c r="HN625" s="42"/>
      <c r="HO625" s="42"/>
      <c r="HP625" s="42"/>
      <c r="HQ625" s="42"/>
      <c r="HR625" s="42"/>
      <c r="HS625" s="42"/>
      <c r="HT625" s="42"/>
      <c r="HU625" s="42"/>
      <c r="HV625" s="42"/>
      <c r="HW625" s="42"/>
      <c r="HX625" s="42"/>
      <c r="HY625" s="42"/>
      <c r="HZ625" s="42"/>
      <c r="IA625" s="42"/>
      <c r="IB625" s="42"/>
      <c r="IC625" s="42"/>
      <c r="ID625" s="42"/>
      <c r="IE625" s="42"/>
      <c r="IF625" s="42"/>
      <c r="IG625" s="42"/>
      <c r="IH625" s="42"/>
      <c r="II625" s="42"/>
      <c r="IJ625" s="42"/>
      <c r="IK625" s="42"/>
      <c r="IL625" s="42"/>
      <c r="IM625" s="42"/>
      <c r="IN625" s="42"/>
      <c r="IO625" s="42"/>
      <c r="IP625" s="42"/>
      <c r="IQ625" s="42"/>
      <c r="IR625" s="42"/>
      <c r="IS625" s="42"/>
      <c r="IT625" s="42"/>
      <c r="IU625" s="42"/>
      <c r="IV625" s="42"/>
      <c r="IW625" s="42"/>
      <c r="IX625" s="42"/>
      <c r="IY625" s="42"/>
      <c r="IZ625" s="42"/>
      <c r="JA625" s="42"/>
      <c r="JB625" s="42"/>
      <c r="JC625" s="42"/>
      <c r="JD625" s="42"/>
      <c r="JE625" s="42"/>
      <c r="JF625" s="42"/>
      <c r="JG625" s="42"/>
      <c r="JH625" s="42"/>
      <c r="JI625" s="42"/>
      <c r="JJ625" s="42"/>
      <c r="JK625" s="42"/>
      <c r="JL625" s="42"/>
      <c r="JM625" s="42"/>
      <c r="JN625" s="42"/>
      <c r="JO625" s="42"/>
      <c r="JP625" s="42"/>
      <c r="JQ625" s="42"/>
      <c r="JR625" s="42"/>
      <c r="JS625" s="42"/>
      <c r="JT625" s="42"/>
      <c r="JU625" s="42"/>
      <c r="JV625" s="42"/>
      <c r="JW625" s="42"/>
      <c r="JX625" s="42"/>
      <c r="JY625" s="42"/>
      <c r="JZ625" s="42"/>
      <c r="KA625" s="42"/>
      <c r="KB625" s="42"/>
      <c r="KC625" s="42"/>
      <c r="KD625" s="42"/>
      <c r="KE625" s="42"/>
      <c r="KF625" s="42"/>
      <c r="KG625" s="42"/>
      <c r="KH625" s="42"/>
      <c r="KI625" s="42"/>
      <c r="KJ625" s="42"/>
      <c r="KK625" s="42"/>
      <c r="KL625" s="42"/>
      <c r="KM625" s="42"/>
      <c r="KN625" s="42"/>
      <c r="KO625" s="42"/>
      <c r="KP625" s="42"/>
      <c r="KQ625" s="42"/>
      <c r="KR625" s="42"/>
      <c r="KS625" s="42"/>
      <c r="KT625" s="42"/>
      <c r="KU625" s="42"/>
      <c r="KV625" s="42"/>
      <c r="KW625" s="42"/>
      <c r="KX625" s="42"/>
      <c r="KY625" s="42"/>
      <c r="KZ625" s="42"/>
      <c r="LA625" s="42"/>
      <c r="LB625" s="42"/>
      <c r="LC625" s="42"/>
      <c r="LD625" s="42"/>
      <c r="LE625" s="42"/>
      <c r="LF625" s="42"/>
      <c r="LG625" s="42"/>
      <c r="LH625" s="42"/>
      <c r="LI625" s="42"/>
      <c r="LJ625" s="42"/>
      <c r="LK625" s="42"/>
      <c r="LL625" s="42"/>
      <c r="LM625" s="42"/>
      <c r="LN625" s="42"/>
      <c r="LO625" s="42"/>
      <c r="LP625" s="42"/>
      <c r="LQ625" s="42"/>
      <c r="LR625" s="42"/>
      <c r="LS625" s="42"/>
      <c r="LT625" s="42"/>
      <c r="LU625" s="42"/>
      <c r="LV625" s="42"/>
      <c r="LW625" s="42"/>
      <c r="LX625" s="42"/>
      <c r="LY625" s="42"/>
      <c r="LZ625" s="42"/>
      <c r="MA625" s="42"/>
      <c r="MB625" s="42"/>
      <c r="MC625" s="42"/>
      <c r="MD625" s="42"/>
      <c r="ME625" s="42"/>
      <c r="MF625" s="42"/>
      <c r="MG625" s="42"/>
      <c r="MH625" s="42"/>
      <c r="MI625" s="42"/>
      <c r="MJ625" s="42"/>
      <c r="MK625" s="42"/>
      <c r="ML625" s="42"/>
      <c r="MM625" s="42"/>
      <c r="MN625" s="42"/>
      <c r="MO625" s="42"/>
      <c r="MP625" s="42"/>
      <c r="MQ625" s="42"/>
      <c r="MR625" s="42"/>
      <c r="MS625" s="42"/>
      <c r="MT625" s="42"/>
      <c r="MU625" s="42"/>
      <c r="MV625" s="42"/>
      <c r="MW625" s="42"/>
      <c r="MX625" s="42"/>
      <c r="MY625" s="42"/>
      <c r="MZ625" s="42"/>
      <c r="NA625" s="42"/>
      <c r="NB625" s="42"/>
      <c r="NC625" s="42"/>
      <c r="ND625" s="42"/>
      <c r="NE625" s="42"/>
      <c r="NF625" s="42"/>
      <c r="NG625" s="42"/>
      <c r="NH625" s="42"/>
      <c r="NI625" s="42"/>
      <c r="NJ625" s="42"/>
      <c r="NK625" s="42"/>
      <c r="NL625" s="42"/>
      <c r="NM625" s="42"/>
      <c r="NN625" s="42"/>
      <c r="NO625" s="42"/>
      <c r="NP625" s="42"/>
      <c r="NQ625" s="42"/>
      <c r="NR625" s="42"/>
      <c r="NS625" s="42"/>
      <c r="NT625" s="42"/>
      <c r="NU625" s="42"/>
      <c r="NV625" s="42"/>
      <c r="NW625" s="42"/>
      <c r="NX625" s="42"/>
      <c r="NY625" s="42"/>
      <c r="NZ625" s="42"/>
      <c r="OA625" s="42"/>
      <c r="OB625" s="42"/>
      <c r="OC625" s="42"/>
      <c r="OD625" s="42"/>
      <c r="OE625" s="42"/>
      <c r="OF625" s="42"/>
      <c r="OG625" s="42"/>
      <c r="OH625" s="42"/>
      <c r="OI625" s="42"/>
      <c r="OJ625" s="42"/>
      <c r="OK625" s="42"/>
      <c r="OL625" s="42"/>
      <c r="OM625" s="42"/>
      <c r="ON625" s="42"/>
      <c r="OO625" s="42"/>
      <c r="OP625" s="42"/>
      <c r="OQ625" s="42"/>
      <c r="OR625" s="42"/>
      <c r="OS625" s="42"/>
      <c r="OT625" s="42"/>
      <c r="OU625" s="42"/>
      <c r="OV625" s="42"/>
      <c r="OW625" s="42"/>
      <c r="OX625" s="42"/>
      <c r="OY625" s="42"/>
      <c r="OZ625" s="42"/>
      <c r="PA625" s="42"/>
      <c r="PB625" s="42"/>
      <c r="PC625" s="42"/>
      <c r="PD625" s="42"/>
      <c r="PE625" s="42"/>
      <c r="PF625" s="42"/>
      <c r="PG625" s="42"/>
      <c r="PH625" s="42"/>
      <c r="PI625" s="42"/>
      <c r="PJ625" s="42"/>
      <c r="PK625" s="42"/>
      <c r="PL625" s="42"/>
      <c r="PM625" s="42"/>
      <c r="PN625" s="42"/>
      <c r="PO625" s="42"/>
      <c r="PP625" s="42"/>
      <c r="PQ625" s="42"/>
      <c r="PR625" s="42"/>
      <c r="PS625" s="42"/>
      <c r="PT625" s="42"/>
      <c r="PU625" s="42"/>
      <c r="PV625" s="42"/>
      <c r="PW625" s="42"/>
      <c r="PX625" s="42"/>
      <c r="PY625" s="42"/>
      <c r="PZ625" s="42"/>
      <c r="QA625" s="42"/>
      <c r="QB625" s="42"/>
      <c r="QC625" s="42"/>
      <c r="QD625" s="42"/>
      <c r="QE625" s="42"/>
      <c r="QF625" s="42"/>
      <c r="QG625" s="42"/>
      <c r="QH625" s="42"/>
      <c r="QI625" s="42"/>
      <c r="QJ625" s="42"/>
      <c r="QK625" s="42"/>
      <c r="QL625" s="42"/>
      <c r="QM625" s="42"/>
      <c r="QN625" s="42"/>
      <c r="QO625" s="42"/>
      <c r="QP625" s="42"/>
      <c r="QQ625" s="42"/>
      <c r="QR625" s="42"/>
      <c r="QS625" s="42"/>
      <c r="QT625" s="42"/>
      <c r="QU625" s="42"/>
      <c r="QV625" s="42"/>
      <c r="QW625" s="42"/>
      <c r="QX625" s="42"/>
      <c r="QY625" s="42"/>
      <c r="QZ625" s="42"/>
      <c r="RA625" s="42"/>
      <c r="RB625" s="42"/>
      <c r="RC625" s="42"/>
      <c r="RD625" s="42"/>
      <c r="RE625" s="42"/>
      <c r="RF625" s="42"/>
      <c r="RG625" s="42"/>
      <c r="RH625" s="42"/>
      <c r="RI625" s="42"/>
      <c r="RJ625" s="42"/>
      <c r="RK625" s="42"/>
      <c r="RL625" s="42"/>
      <c r="RM625" s="42"/>
      <c r="RN625" s="42"/>
      <c r="RO625" s="42"/>
      <c r="RP625" s="42"/>
      <c r="RQ625" s="42"/>
      <c r="RR625" s="42"/>
      <c r="RS625" s="42"/>
      <c r="RT625" s="42"/>
      <c r="RU625" s="42"/>
      <c r="RV625" s="42"/>
      <c r="RW625" s="42"/>
      <c r="RX625" s="42"/>
      <c r="RY625" s="42"/>
      <c r="RZ625" s="42"/>
      <c r="SA625" s="42"/>
      <c r="SB625" s="42"/>
      <c r="SC625" s="42"/>
      <c r="SD625" s="42"/>
      <c r="SE625" s="42"/>
      <c r="SF625" s="42"/>
      <c r="SG625" s="42"/>
      <c r="SH625" s="42"/>
      <c r="SI625" s="42"/>
      <c r="SJ625" s="42"/>
      <c r="SK625" s="42"/>
      <c r="SL625" s="42"/>
      <c r="SM625" s="42"/>
      <c r="SN625" s="42"/>
      <c r="SO625" s="42"/>
      <c r="SP625" s="42"/>
      <c r="SQ625" s="42"/>
      <c r="SR625" s="42"/>
      <c r="SS625" s="42"/>
      <c r="ST625" s="42"/>
      <c r="SU625" s="42"/>
      <c r="SV625" s="42"/>
      <c r="SW625" s="42"/>
      <c r="SX625" s="42"/>
      <c r="SY625" s="42"/>
      <c r="SZ625" s="42"/>
      <c r="TA625" s="42"/>
      <c r="TB625" s="42"/>
      <c r="TC625" s="42"/>
      <c r="TD625" s="42"/>
      <c r="TE625" s="42"/>
      <c r="TF625" s="42"/>
      <c r="TG625" s="42"/>
      <c r="TH625" s="42"/>
      <c r="TI625" s="42"/>
      <c r="TJ625" s="42"/>
      <c r="TK625" s="42"/>
      <c r="TL625" s="42"/>
      <c r="TM625" s="42"/>
      <c r="TN625" s="42"/>
      <c r="TO625" s="42"/>
      <c r="TP625" s="42"/>
      <c r="TQ625" s="42"/>
      <c r="TR625" s="42"/>
      <c r="TS625" s="42"/>
      <c r="TT625" s="42"/>
      <c r="TU625" s="42"/>
      <c r="TV625" s="42"/>
      <c r="TW625" s="42"/>
      <c r="TX625" s="42"/>
      <c r="TY625" s="42"/>
      <c r="TZ625" s="42"/>
      <c r="UA625" s="42"/>
      <c r="UB625" s="42"/>
      <c r="UC625" s="42"/>
      <c r="UD625" s="42"/>
      <c r="UE625" s="42"/>
      <c r="UF625" s="42"/>
      <c r="UG625" s="42"/>
      <c r="UH625" s="42"/>
      <c r="UI625" s="42"/>
      <c r="UJ625" s="42"/>
      <c r="UK625" s="42"/>
      <c r="UL625" s="42"/>
      <c r="UM625" s="42"/>
      <c r="UN625" s="42"/>
      <c r="UO625" s="42"/>
      <c r="UP625" s="42"/>
      <c r="UQ625" s="42"/>
      <c r="UR625" s="42"/>
      <c r="US625" s="42"/>
      <c r="UT625" s="42"/>
      <c r="UU625" s="42"/>
      <c r="UV625" s="42"/>
      <c r="UW625" s="42"/>
      <c r="UX625" s="42"/>
      <c r="UY625" s="42"/>
      <c r="UZ625" s="42"/>
      <c r="VA625" s="42"/>
      <c r="VB625" s="42"/>
      <c r="VC625" s="42"/>
      <c r="VD625" s="42"/>
      <c r="VE625" s="42"/>
      <c r="VF625" s="42"/>
      <c r="VG625" s="42"/>
      <c r="VH625" s="42"/>
      <c r="VI625" s="42"/>
      <c r="VJ625" s="42"/>
      <c r="VK625" s="42"/>
      <c r="VL625" s="42"/>
      <c r="VM625" s="42"/>
      <c r="VN625" s="42"/>
      <c r="VO625" s="42"/>
      <c r="VP625" s="42"/>
      <c r="VQ625" s="42"/>
      <c r="VR625" s="42"/>
      <c r="VS625" s="42"/>
      <c r="VT625" s="42"/>
      <c r="VU625" s="42"/>
      <c r="VV625" s="42"/>
      <c r="VW625" s="42"/>
      <c r="VX625" s="42"/>
      <c r="VY625" s="42"/>
      <c r="VZ625" s="42"/>
      <c r="WA625" s="42"/>
      <c r="WB625" s="42"/>
      <c r="WC625" s="42"/>
      <c r="WD625" s="42"/>
      <c r="WE625" s="42"/>
      <c r="WF625" s="42"/>
      <c r="WG625" s="42"/>
      <c r="WH625" s="42"/>
      <c r="WI625" s="42"/>
      <c r="WJ625" s="42"/>
      <c r="WK625" s="42"/>
      <c r="WL625" s="42"/>
      <c r="WM625" s="42"/>
      <c r="WN625" s="42"/>
      <c r="WO625" s="42"/>
      <c r="WP625" s="42"/>
      <c r="WQ625" s="42"/>
      <c r="WR625" s="42"/>
      <c r="WS625" s="42"/>
      <c r="WT625" s="42"/>
      <c r="WU625" s="42"/>
      <c r="WV625" s="42"/>
      <c r="WW625" s="42"/>
      <c r="WX625" s="42"/>
      <c r="WY625" s="42"/>
      <c r="WZ625" s="42"/>
      <c r="XA625" s="42"/>
      <c r="XB625" s="42"/>
      <c r="XC625" s="42"/>
      <c r="XD625" s="42"/>
      <c r="XE625" s="42"/>
      <c r="XF625" s="42"/>
      <c r="XG625" s="42"/>
      <c r="XH625" s="42"/>
      <c r="XI625" s="42"/>
      <c r="XJ625" s="42"/>
      <c r="XK625" s="42"/>
      <c r="XL625" s="42"/>
      <c r="XM625" s="42"/>
      <c r="XN625" s="42"/>
      <c r="XO625" s="42"/>
      <c r="XP625" s="42"/>
      <c r="XQ625" s="42"/>
      <c r="XR625" s="42"/>
      <c r="XS625" s="42"/>
      <c r="XT625" s="42"/>
      <c r="XU625" s="42"/>
      <c r="XV625" s="42"/>
      <c r="XW625" s="42"/>
      <c r="XX625" s="42"/>
      <c r="XY625" s="42"/>
      <c r="XZ625" s="42"/>
      <c r="YA625" s="42"/>
      <c r="YB625" s="42"/>
      <c r="YC625" s="42"/>
      <c r="YD625" s="42"/>
      <c r="YE625" s="42"/>
      <c r="YF625" s="42"/>
      <c r="YG625" s="42"/>
      <c r="YH625" s="42"/>
      <c r="YI625" s="42"/>
      <c r="YJ625" s="42"/>
      <c r="YK625" s="42"/>
      <c r="YL625" s="42"/>
      <c r="YM625" s="42"/>
      <c r="YN625" s="42"/>
      <c r="YO625" s="42"/>
      <c r="YP625" s="42"/>
      <c r="YQ625" s="42"/>
      <c r="YR625" s="42"/>
      <c r="YS625" s="42"/>
      <c r="YT625" s="42"/>
      <c r="YU625" s="42"/>
      <c r="YV625" s="42"/>
      <c r="YW625" s="42"/>
      <c r="YX625" s="42"/>
      <c r="YY625" s="42"/>
      <c r="YZ625" s="42"/>
      <c r="ZA625" s="42"/>
      <c r="ZB625" s="42"/>
      <c r="ZC625" s="42"/>
      <c r="ZD625" s="42"/>
      <c r="ZE625" s="42"/>
      <c r="ZF625" s="42"/>
      <c r="ZG625" s="42"/>
      <c r="ZH625" s="42"/>
      <c r="ZI625" s="42"/>
      <c r="ZJ625" s="42"/>
      <c r="ZK625" s="42"/>
      <c r="ZL625" s="42"/>
      <c r="ZM625" s="42"/>
      <c r="ZN625" s="42"/>
      <c r="ZO625" s="42"/>
      <c r="ZP625" s="42"/>
      <c r="ZQ625" s="42"/>
      <c r="ZR625" s="42"/>
      <c r="ZS625" s="42"/>
      <c r="ZT625" s="42"/>
      <c r="ZU625" s="42"/>
      <c r="ZV625" s="42"/>
      <c r="ZW625" s="42"/>
      <c r="ZX625" s="42"/>
      <c r="ZY625" s="42"/>
      <c r="ZZ625" s="42"/>
      <c r="AAA625" s="42"/>
      <c r="AAB625" s="42"/>
      <c r="AAC625" s="42"/>
      <c r="AAD625" s="42"/>
      <c r="AAE625" s="42"/>
      <c r="AAF625" s="42"/>
      <c r="AAG625" s="42"/>
      <c r="AAH625" s="42"/>
      <c r="AAI625" s="42"/>
      <c r="AAJ625" s="42"/>
      <c r="AAK625" s="42"/>
      <c r="AAL625" s="42"/>
      <c r="AAM625" s="42"/>
      <c r="AAN625" s="42"/>
      <c r="AAO625" s="42"/>
      <c r="AAP625" s="42"/>
      <c r="AAQ625" s="42"/>
      <c r="AAR625" s="42"/>
      <c r="AAS625" s="42"/>
      <c r="AAT625" s="42"/>
      <c r="AAU625" s="42"/>
      <c r="AAV625" s="42"/>
      <c r="AAW625" s="42"/>
      <c r="AAX625" s="42"/>
      <c r="AAY625" s="42"/>
      <c r="AAZ625" s="42"/>
      <c r="ABA625" s="42"/>
      <c r="ABB625" s="42"/>
      <c r="ABC625" s="42"/>
      <c r="ABD625" s="42"/>
      <c r="ABE625" s="42"/>
      <c r="ABF625" s="42"/>
      <c r="ABG625" s="42"/>
      <c r="ABH625" s="42"/>
      <c r="ABI625" s="42"/>
      <c r="ABJ625" s="42"/>
      <c r="ABK625" s="42"/>
      <c r="ABL625" s="42"/>
      <c r="ABM625" s="42"/>
      <c r="ABN625" s="42"/>
      <c r="ABO625" s="42"/>
      <c r="ABP625" s="42"/>
      <c r="ABQ625" s="42"/>
      <c r="ABR625" s="42"/>
      <c r="ABS625" s="42"/>
      <c r="ABT625" s="42"/>
      <c r="ABU625" s="42"/>
      <c r="ABV625" s="42"/>
      <c r="ABW625" s="42"/>
      <c r="ABX625" s="42"/>
      <c r="ABY625" s="42"/>
      <c r="ABZ625" s="42"/>
      <c r="ACA625" s="42"/>
      <c r="ACB625" s="42"/>
      <c r="ACC625" s="42"/>
      <c r="ACD625" s="42"/>
      <c r="ACE625" s="42"/>
      <c r="ACF625" s="42"/>
      <c r="ACG625" s="42"/>
      <c r="ACH625" s="42"/>
      <c r="ACI625" s="42"/>
      <c r="ACJ625" s="42"/>
      <c r="ACK625" s="42"/>
      <c r="ACL625" s="42"/>
      <c r="ACM625" s="42"/>
      <c r="ACN625" s="42"/>
      <c r="ACO625" s="42"/>
      <c r="ACP625" s="42"/>
      <c r="ACQ625" s="42"/>
      <c r="ACR625" s="42"/>
      <c r="ACS625" s="42"/>
      <c r="ACT625" s="42"/>
      <c r="ACU625" s="42"/>
      <c r="ACV625" s="42"/>
      <c r="ACW625" s="42"/>
      <c r="ACX625" s="42"/>
      <c r="ACY625" s="42"/>
      <c r="ACZ625" s="42"/>
      <c r="ADA625" s="42"/>
      <c r="ADB625" s="42"/>
      <c r="ADC625" s="42"/>
      <c r="ADD625" s="42"/>
      <c r="ADE625" s="42"/>
      <c r="ADF625" s="42"/>
      <c r="ADG625" s="42"/>
      <c r="ADH625" s="42"/>
      <c r="ADI625" s="42"/>
      <c r="ADJ625" s="42"/>
      <c r="ADK625" s="42"/>
      <c r="ADL625" s="42"/>
      <c r="ADM625" s="42"/>
      <c r="ADN625" s="42"/>
      <c r="ADO625" s="42"/>
      <c r="ADP625" s="42"/>
      <c r="ADQ625" s="42"/>
      <c r="ADR625" s="42"/>
      <c r="ADS625" s="42"/>
      <c r="ADT625" s="42"/>
      <c r="ADU625" s="42"/>
      <c r="ADV625" s="42"/>
      <c r="ADW625" s="42"/>
      <c r="ADX625" s="42"/>
      <c r="ADY625" s="42"/>
      <c r="ADZ625" s="42"/>
      <c r="AEA625" s="42"/>
      <c r="AEB625" s="42"/>
      <c r="AEC625" s="42"/>
      <c r="AED625" s="42"/>
      <c r="AEE625" s="42"/>
      <c r="AEF625" s="42"/>
      <c r="AEG625" s="42"/>
      <c r="AEH625" s="42"/>
      <c r="AEI625" s="42"/>
      <c r="AEJ625" s="42"/>
      <c r="AEK625" s="42"/>
      <c r="AEL625" s="42"/>
      <c r="AEM625" s="42"/>
      <c r="AEN625" s="42"/>
      <c r="AEO625" s="42"/>
      <c r="AEP625" s="42"/>
      <c r="AEQ625" s="42"/>
      <c r="AER625" s="42"/>
      <c r="AES625" s="42"/>
      <c r="AET625" s="42"/>
      <c r="AEU625" s="42"/>
      <c r="AEV625" s="42"/>
      <c r="AEW625" s="42"/>
      <c r="AEX625" s="42"/>
      <c r="AEY625" s="42"/>
      <c r="AEZ625" s="42"/>
      <c r="AFA625" s="42"/>
      <c r="AFB625" s="42"/>
      <c r="AFC625" s="42"/>
      <c r="AFD625" s="42"/>
      <c r="AFE625" s="42"/>
      <c r="AFF625" s="42"/>
      <c r="AFG625" s="42"/>
      <c r="AFH625" s="42"/>
      <c r="AFI625" s="42"/>
      <c r="AFJ625" s="42"/>
      <c r="AFK625" s="42"/>
      <c r="AFL625" s="42"/>
      <c r="AFM625" s="42"/>
      <c r="AFN625" s="42"/>
      <c r="AFO625" s="42"/>
      <c r="AFP625" s="42"/>
      <c r="AFQ625" s="42"/>
      <c r="AFR625" s="42"/>
      <c r="AFS625" s="42"/>
      <c r="AFT625" s="42"/>
      <c r="AFU625" s="42"/>
      <c r="AFV625" s="42"/>
      <c r="AFW625" s="42"/>
      <c r="AFX625" s="42"/>
      <c r="AFY625" s="42"/>
      <c r="AFZ625" s="42"/>
      <c r="AGA625" s="42"/>
      <c r="AGB625" s="42"/>
      <c r="AGC625" s="42"/>
      <c r="AGD625" s="42"/>
      <c r="AGE625" s="42"/>
      <c r="AGF625" s="42"/>
      <c r="AGG625" s="42"/>
      <c r="AGH625" s="42"/>
      <c r="AGI625" s="42"/>
      <c r="AGJ625" s="42"/>
      <c r="AGK625" s="42"/>
      <c r="AGL625" s="42"/>
      <c r="AGM625" s="42"/>
      <c r="AGN625" s="42"/>
      <c r="AGO625" s="42"/>
      <c r="AGP625" s="42"/>
      <c r="AGQ625" s="42"/>
      <c r="AGR625" s="42"/>
      <c r="AGS625" s="42"/>
      <c r="AGT625" s="42"/>
      <c r="AGU625" s="42"/>
      <c r="AGV625" s="42"/>
      <c r="AGW625" s="42"/>
      <c r="AGX625" s="42"/>
      <c r="AGY625" s="42"/>
      <c r="AGZ625" s="42"/>
      <c r="AHA625" s="42"/>
      <c r="AHB625" s="42"/>
      <c r="AHC625" s="42"/>
      <c r="AHD625" s="42"/>
      <c r="AHE625" s="42"/>
      <c r="AHF625" s="42"/>
      <c r="AHG625" s="42"/>
      <c r="AHH625" s="42"/>
      <c r="AHI625" s="42"/>
      <c r="AHJ625" s="42"/>
      <c r="AHK625" s="42"/>
      <c r="AHL625" s="42"/>
      <c r="AHM625" s="42"/>
      <c r="AHN625" s="42"/>
      <c r="AHO625" s="42"/>
      <c r="AHP625" s="42"/>
      <c r="AHQ625" s="42"/>
      <c r="AHR625" s="42"/>
      <c r="AHS625" s="42"/>
      <c r="AHT625" s="42"/>
      <c r="AHU625" s="42"/>
      <c r="AHV625" s="42"/>
      <c r="AHW625" s="42"/>
      <c r="AHX625" s="42"/>
      <c r="AHY625" s="42"/>
      <c r="AHZ625" s="42"/>
      <c r="AIA625" s="42"/>
      <c r="AIB625" s="42"/>
      <c r="AIC625" s="42"/>
      <c r="AID625" s="42"/>
      <c r="AIE625" s="42"/>
      <c r="AIF625" s="42"/>
      <c r="AIG625" s="42"/>
      <c r="AIH625" s="42"/>
      <c r="AII625" s="42"/>
      <c r="AIJ625" s="42"/>
      <c r="AIK625" s="42"/>
      <c r="AIL625" s="42"/>
      <c r="AIM625" s="42"/>
      <c r="AIN625" s="42"/>
      <c r="AIO625" s="42"/>
      <c r="AIP625" s="42"/>
      <c r="AIQ625" s="42"/>
      <c r="AIR625" s="42"/>
      <c r="AIS625" s="42"/>
      <c r="AIT625" s="42"/>
      <c r="AIU625" s="42"/>
      <c r="AIV625" s="42"/>
      <c r="AIW625" s="42"/>
      <c r="AIX625" s="42"/>
      <c r="AIY625" s="42"/>
      <c r="AIZ625" s="42"/>
      <c r="AJA625" s="42"/>
      <c r="AJB625" s="42"/>
      <c r="AJC625" s="42"/>
      <c r="AJD625" s="42"/>
      <c r="AJE625" s="42"/>
      <c r="AJF625" s="42"/>
      <c r="AJG625" s="42"/>
      <c r="AJH625" s="42"/>
      <c r="AJI625" s="42"/>
      <c r="AJJ625" s="42"/>
      <c r="AJK625" s="42"/>
      <c r="AJL625" s="42"/>
      <c r="AJM625" s="42"/>
      <c r="AJN625" s="42"/>
      <c r="AJO625" s="42"/>
      <c r="AJP625" s="42"/>
      <c r="AJQ625" s="42"/>
      <c r="AJR625" s="42"/>
      <c r="AJS625" s="42"/>
      <c r="AJT625" s="42"/>
      <c r="AJU625" s="42"/>
      <c r="AJV625" s="42"/>
      <c r="AJW625" s="42"/>
      <c r="AJX625" s="42"/>
      <c r="AJY625" s="42"/>
      <c r="AJZ625" s="42"/>
      <c r="AKA625" s="42"/>
      <c r="AKB625" s="42"/>
      <c r="AKC625" s="42"/>
      <c r="AKD625" s="42"/>
      <c r="AKE625" s="42"/>
      <c r="AKF625" s="42"/>
      <c r="AKG625" s="42"/>
      <c r="AKH625" s="42"/>
      <c r="AKI625" s="42"/>
      <c r="AKJ625" s="42"/>
      <c r="AKK625" s="42"/>
      <c r="AKL625" s="42"/>
      <c r="AKM625" s="42"/>
      <c r="AKN625" s="42"/>
      <c r="AKO625" s="42"/>
      <c r="AKP625" s="42"/>
      <c r="AKQ625" s="42"/>
      <c r="AKR625" s="42"/>
      <c r="AKS625" s="42"/>
      <c r="AKT625" s="42"/>
      <c r="AKU625" s="42"/>
      <c r="AKV625" s="42"/>
      <c r="AKW625" s="42"/>
      <c r="AKX625" s="42"/>
      <c r="AKY625" s="42"/>
      <c r="AKZ625" s="42"/>
      <c r="ALA625" s="42"/>
      <c r="ALB625" s="42"/>
      <c r="ALC625" s="42"/>
      <c r="ALD625" s="42"/>
      <c r="ALE625" s="42"/>
      <c r="ALF625" s="42"/>
      <c r="ALG625" s="42"/>
      <c r="ALH625" s="42"/>
      <c r="ALI625" s="42"/>
      <c r="ALJ625" s="42"/>
      <c r="ALK625" s="42"/>
      <c r="ALL625" s="42"/>
      <c r="ALM625" s="42"/>
      <c r="ALN625" s="42"/>
      <c r="ALO625" s="42"/>
      <c r="ALP625" s="42"/>
      <c r="ALQ625" s="42"/>
      <c r="ALR625" s="42"/>
      <c r="ALS625" s="42"/>
      <c r="ALT625" s="42"/>
      <c r="ALU625" s="42"/>
      <c r="ALV625" s="42"/>
      <c r="ALW625" s="42"/>
      <c r="ALX625" s="42"/>
      <c r="ALY625" s="42"/>
      <c r="ALZ625" s="42"/>
      <c r="AMA625" s="42"/>
      <c r="AMB625" s="42"/>
      <c r="AMC625" s="42"/>
      <c r="AMD625" s="42"/>
      <c r="AME625" s="42"/>
      <c r="AMF625" s="42"/>
      <c r="AMG625" s="42"/>
      <c r="AMH625" s="42"/>
      <c r="AMI625" s="42"/>
      <c r="AMJ625" s="42"/>
      <c r="AMK625" s="42"/>
      <c r="AML625" s="42"/>
      <c r="AMM625" s="42"/>
      <c r="AMN625" s="42"/>
      <c r="AMO625" s="42"/>
      <c r="AMP625" s="42"/>
      <c r="AMQ625" s="42"/>
      <c r="AMR625" s="42"/>
      <c r="AMS625" s="42"/>
      <c r="AMT625" s="42"/>
      <c r="AMU625" s="42"/>
      <c r="AMV625" s="42"/>
      <c r="AMW625" s="42"/>
      <c r="AMX625" s="42"/>
      <c r="AMY625" s="42"/>
      <c r="AMZ625" s="42"/>
      <c r="ANA625" s="42"/>
      <c r="ANB625" s="42"/>
      <c r="ANC625" s="42"/>
      <c r="AND625" s="42"/>
      <c r="ANE625" s="42"/>
      <c r="ANF625" s="42"/>
      <c r="ANG625" s="42"/>
      <c r="ANH625" s="42"/>
      <c r="ANI625" s="42"/>
      <c r="ANJ625" s="42"/>
      <c r="ANK625" s="42"/>
      <c r="ANL625" s="42"/>
      <c r="ANM625" s="42"/>
      <c r="ANN625" s="42"/>
      <c r="ANO625" s="42"/>
      <c r="ANP625" s="42"/>
      <c r="ANQ625" s="42"/>
      <c r="ANR625" s="42"/>
      <c r="ANS625" s="42"/>
      <c r="ANT625" s="42"/>
      <c r="ANU625" s="42"/>
      <c r="ANV625" s="42"/>
      <c r="ANW625" s="42"/>
      <c r="ANX625" s="42"/>
      <c r="ANY625" s="42"/>
      <c r="ANZ625" s="42"/>
      <c r="AOA625" s="42"/>
      <c r="AOB625" s="42"/>
      <c r="AOC625" s="42"/>
      <c r="AOD625" s="42"/>
      <c r="AOE625" s="42"/>
      <c r="AOF625" s="42"/>
      <c r="AOG625" s="42"/>
      <c r="AOH625" s="42"/>
      <c r="AOI625" s="42"/>
      <c r="AOJ625" s="42"/>
      <c r="AOK625" s="42"/>
      <c r="AOL625" s="42"/>
      <c r="AOM625" s="42"/>
      <c r="AON625" s="42"/>
      <c r="AOO625" s="42"/>
      <c r="AOP625" s="42"/>
      <c r="AOQ625" s="42"/>
      <c r="AOR625" s="42"/>
      <c r="AOS625" s="42"/>
      <c r="AOT625" s="42"/>
      <c r="AOU625" s="42"/>
      <c r="AOV625" s="42"/>
      <c r="AOW625" s="42"/>
      <c r="AOX625" s="42"/>
      <c r="AOY625" s="42"/>
      <c r="AOZ625" s="42"/>
      <c r="APA625" s="42"/>
      <c r="APB625" s="42"/>
      <c r="APC625" s="42"/>
      <c r="APD625" s="42"/>
      <c r="APE625" s="42"/>
      <c r="APF625" s="42"/>
      <c r="APG625" s="42"/>
      <c r="APH625" s="42"/>
      <c r="API625" s="42"/>
      <c r="APJ625" s="42"/>
      <c r="APK625" s="42"/>
      <c r="APL625" s="42"/>
      <c r="APM625" s="42"/>
      <c r="APN625" s="42"/>
      <c r="APO625" s="42"/>
      <c r="APP625" s="42"/>
      <c r="APQ625" s="42"/>
      <c r="APR625" s="42"/>
      <c r="APS625" s="42"/>
      <c r="APT625" s="42"/>
      <c r="APU625" s="42"/>
      <c r="APV625" s="42"/>
      <c r="APW625" s="42"/>
      <c r="APX625" s="42"/>
      <c r="APY625" s="42"/>
      <c r="APZ625" s="42"/>
      <c r="AQA625" s="42"/>
      <c r="AQB625" s="42"/>
      <c r="AQC625" s="42"/>
      <c r="AQD625" s="42"/>
      <c r="AQE625" s="42"/>
      <c r="AQF625" s="42"/>
      <c r="AQG625" s="42"/>
      <c r="AQH625" s="42"/>
      <c r="AQI625" s="42"/>
      <c r="AQJ625" s="42"/>
      <c r="AQK625" s="42"/>
      <c r="AQL625" s="42"/>
      <c r="AQM625" s="42"/>
      <c r="AQN625" s="42"/>
      <c r="AQO625" s="42"/>
      <c r="AQP625" s="42"/>
      <c r="AQQ625" s="42"/>
      <c r="AQR625" s="42"/>
      <c r="AQS625" s="42"/>
      <c r="AQT625" s="42"/>
      <c r="AQU625" s="42"/>
      <c r="AQV625" s="42"/>
      <c r="AQW625" s="42"/>
      <c r="AQX625" s="42"/>
      <c r="AQY625" s="42"/>
      <c r="AQZ625" s="42"/>
      <c r="ARA625" s="42"/>
      <c r="ARB625" s="42"/>
      <c r="ARC625" s="42"/>
      <c r="ARD625" s="42"/>
      <c r="ARE625" s="42"/>
      <c r="ARF625" s="42"/>
      <c r="ARG625" s="42"/>
      <c r="ARH625" s="42"/>
      <c r="ARI625" s="42"/>
      <c r="ARJ625" s="42"/>
      <c r="ARK625" s="42"/>
      <c r="ARL625" s="42"/>
      <c r="ARM625" s="42"/>
      <c r="ARN625" s="42"/>
      <c r="ARO625" s="42"/>
      <c r="ARP625" s="42"/>
      <c r="ARQ625" s="42"/>
      <c r="ARR625" s="42"/>
      <c r="ARS625" s="42"/>
      <c r="ART625" s="42"/>
      <c r="ARU625" s="42"/>
      <c r="ARV625" s="42"/>
      <c r="ARW625" s="42"/>
      <c r="ARX625" s="42"/>
      <c r="ARY625" s="42"/>
      <c r="ARZ625" s="42"/>
      <c r="ASA625" s="42"/>
      <c r="ASB625" s="42"/>
      <c r="ASC625" s="42"/>
      <c r="ASD625" s="42"/>
      <c r="ASE625" s="42"/>
      <c r="ASF625" s="42"/>
      <c r="ASG625" s="42"/>
      <c r="ASH625" s="42"/>
      <c r="ASI625" s="42"/>
      <c r="ASJ625" s="42"/>
      <c r="ASK625" s="42"/>
      <c r="ASL625" s="42"/>
      <c r="ASM625" s="42"/>
      <c r="ASN625" s="42"/>
      <c r="ASO625" s="42"/>
      <c r="ASP625" s="42"/>
      <c r="ASQ625" s="42"/>
      <c r="ASR625" s="42"/>
      <c r="ASS625" s="42"/>
      <c r="AST625" s="42"/>
      <c r="ASU625" s="42"/>
      <c r="ASV625" s="42"/>
      <c r="ASW625" s="42"/>
      <c r="ASX625" s="42"/>
      <c r="ASY625" s="42"/>
      <c r="ASZ625" s="42"/>
      <c r="ATA625" s="42"/>
      <c r="ATB625" s="42"/>
      <c r="ATC625" s="42"/>
      <c r="ATD625" s="42"/>
      <c r="ATE625" s="42"/>
      <c r="ATF625" s="42"/>
      <c r="ATG625" s="42"/>
      <c r="ATH625" s="42"/>
      <c r="ATI625" s="42"/>
      <c r="ATJ625" s="42"/>
      <c r="ATK625" s="42"/>
      <c r="ATL625" s="42"/>
      <c r="ATM625" s="42"/>
      <c r="ATN625" s="42"/>
      <c r="ATO625" s="42"/>
      <c r="ATP625" s="42"/>
      <c r="ATQ625" s="42"/>
      <c r="ATR625" s="42"/>
      <c r="ATS625" s="42"/>
      <c r="ATT625" s="42"/>
      <c r="ATU625" s="42"/>
      <c r="ATV625" s="42"/>
      <c r="ATW625" s="42"/>
      <c r="ATX625" s="42"/>
      <c r="ATY625" s="42"/>
      <c r="ATZ625" s="42"/>
      <c r="AUA625" s="42"/>
      <c r="AUB625" s="42"/>
      <c r="AUC625" s="42"/>
      <c r="AUD625" s="42"/>
      <c r="AUE625" s="42"/>
      <c r="AUF625" s="42"/>
      <c r="AUG625" s="42"/>
      <c r="AUH625" s="42"/>
      <c r="AUI625" s="42"/>
      <c r="AUJ625" s="42"/>
      <c r="AUK625" s="42"/>
      <c r="AUL625" s="42"/>
      <c r="AUM625" s="42"/>
      <c r="AUN625" s="42"/>
      <c r="AUO625" s="42"/>
      <c r="AUP625" s="42"/>
      <c r="AUQ625" s="42"/>
      <c r="AUR625" s="42"/>
      <c r="AUS625" s="42"/>
      <c r="AUT625" s="42"/>
      <c r="AUU625" s="42"/>
      <c r="AUV625" s="42"/>
      <c r="AUW625" s="42"/>
      <c r="AUX625" s="42"/>
      <c r="AUY625" s="42"/>
      <c r="AUZ625" s="42"/>
      <c r="AVA625" s="42"/>
      <c r="AVB625" s="42"/>
      <c r="AVC625" s="42"/>
      <c r="AVD625" s="42"/>
      <c r="AVE625" s="42"/>
      <c r="AVF625" s="42"/>
      <c r="AVG625" s="42"/>
      <c r="AVH625" s="42"/>
      <c r="AVI625" s="42"/>
      <c r="AVJ625" s="42"/>
      <c r="AVK625" s="42"/>
      <c r="AVL625" s="42"/>
      <c r="AVM625" s="42"/>
      <c r="AVN625" s="42"/>
      <c r="AVO625" s="42"/>
      <c r="AVP625" s="42"/>
      <c r="AVQ625" s="42"/>
      <c r="AVR625" s="42"/>
      <c r="AVS625" s="42"/>
      <c r="AVT625" s="42"/>
      <c r="AVU625" s="42"/>
      <c r="AVV625" s="42"/>
      <c r="AVW625" s="42"/>
      <c r="AVX625" s="42"/>
      <c r="AVY625" s="42"/>
      <c r="AVZ625" s="42"/>
      <c r="AWA625" s="42"/>
      <c r="AWB625" s="42"/>
      <c r="AWC625" s="42"/>
      <c r="AWD625" s="42"/>
      <c r="AWE625" s="42"/>
      <c r="AWF625" s="42"/>
      <c r="AWG625" s="42"/>
      <c r="AWH625" s="42"/>
      <c r="AWI625" s="42"/>
      <c r="AWJ625" s="42"/>
      <c r="AWK625" s="42"/>
      <c r="AWL625" s="42"/>
      <c r="AWM625" s="42"/>
      <c r="AWN625" s="42"/>
      <c r="AWO625" s="42"/>
      <c r="AWP625" s="42"/>
      <c r="AWQ625" s="42"/>
      <c r="AWR625" s="42"/>
      <c r="AWS625" s="42"/>
      <c r="AWT625" s="42"/>
      <c r="AWU625" s="42"/>
      <c r="AWV625" s="42"/>
      <c r="AWW625" s="42"/>
      <c r="AWX625" s="42"/>
      <c r="AWY625" s="42"/>
      <c r="AWZ625" s="42"/>
      <c r="AXA625" s="42"/>
      <c r="AXB625" s="42"/>
      <c r="AXC625" s="42"/>
      <c r="AXD625" s="42"/>
      <c r="AXE625" s="42"/>
      <c r="AXF625" s="42"/>
      <c r="AXG625" s="42"/>
      <c r="AXH625" s="42"/>
      <c r="AXI625" s="42"/>
      <c r="AXJ625" s="42"/>
      <c r="AXK625" s="42"/>
      <c r="AXL625" s="42"/>
      <c r="AXM625" s="42"/>
      <c r="AXN625" s="42"/>
      <c r="AXO625" s="42"/>
      <c r="AXP625" s="42"/>
      <c r="AXQ625" s="42"/>
      <c r="AXR625" s="42"/>
      <c r="AXS625" s="42"/>
      <c r="AXT625" s="42"/>
      <c r="AXU625" s="42"/>
      <c r="AXV625" s="42"/>
      <c r="AXW625" s="42"/>
      <c r="AXX625" s="42"/>
      <c r="AXY625" s="42"/>
      <c r="AXZ625" s="42"/>
      <c r="AYA625" s="42"/>
      <c r="AYB625" s="42"/>
      <c r="AYC625" s="42"/>
      <c r="AYD625" s="42"/>
      <c r="AYE625" s="42"/>
      <c r="AYF625" s="42"/>
      <c r="AYG625" s="42"/>
      <c r="AYH625" s="42"/>
      <c r="AYI625" s="42"/>
      <c r="AYJ625" s="42"/>
      <c r="AYK625" s="42"/>
      <c r="AYL625" s="42"/>
      <c r="AYM625" s="42"/>
      <c r="AYN625" s="42"/>
      <c r="AYO625" s="42"/>
      <c r="AYP625" s="42"/>
      <c r="AYQ625" s="42"/>
      <c r="AYR625" s="42"/>
      <c r="AYS625" s="42"/>
      <c r="AYT625" s="42"/>
      <c r="AYU625" s="42"/>
      <c r="AYV625" s="42"/>
      <c r="AYW625" s="42"/>
      <c r="AYX625" s="42"/>
      <c r="AYY625" s="42"/>
      <c r="AYZ625" s="42"/>
      <c r="AZA625" s="42"/>
      <c r="AZB625" s="42"/>
      <c r="AZC625" s="42"/>
      <c r="AZD625" s="42"/>
      <c r="AZE625" s="42"/>
      <c r="AZF625" s="42"/>
      <c r="AZG625" s="42"/>
      <c r="AZH625" s="42"/>
      <c r="AZI625" s="42"/>
      <c r="AZJ625" s="42"/>
      <c r="AZK625" s="42"/>
      <c r="AZL625" s="42"/>
      <c r="AZM625" s="42"/>
      <c r="AZN625" s="42"/>
      <c r="AZO625" s="42"/>
      <c r="AZP625" s="42"/>
      <c r="AZQ625" s="42"/>
      <c r="AZR625" s="42"/>
      <c r="AZS625" s="42"/>
      <c r="AZT625" s="42"/>
      <c r="AZU625" s="42"/>
      <c r="AZV625" s="42"/>
      <c r="AZW625" s="42"/>
      <c r="AZX625" s="42"/>
      <c r="AZY625" s="42"/>
      <c r="AZZ625" s="42"/>
      <c r="BAA625" s="42"/>
      <c r="BAB625" s="42"/>
      <c r="BAC625" s="42"/>
      <c r="BAD625" s="42"/>
      <c r="BAE625" s="42"/>
      <c r="BAF625" s="42"/>
      <c r="BAG625" s="42"/>
      <c r="BAH625" s="42"/>
      <c r="BAI625" s="42"/>
      <c r="BAJ625" s="42"/>
      <c r="BAK625" s="42"/>
      <c r="BAL625" s="42"/>
    </row>
    <row r="626" spans="1:1390" x14ac:dyDescent="0.2">
      <c r="A626" s="139">
        <f t="shared" si="60"/>
        <v>581</v>
      </c>
      <c r="B626" s="42" t="s">
        <v>605</v>
      </c>
      <c r="C626" s="139">
        <v>932</v>
      </c>
      <c r="D626" s="139" t="s">
        <v>159</v>
      </c>
      <c r="E626" s="121">
        <v>0</v>
      </c>
      <c r="F626" s="121">
        <v>0</v>
      </c>
      <c r="G626" s="121">
        <v>0</v>
      </c>
      <c r="H626" s="121">
        <v>0</v>
      </c>
      <c r="I626" s="121">
        <v>0</v>
      </c>
      <c r="J626" s="121">
        <v>0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1">
        <v>365</v>
      </c>
      <c r="Q626" s="45">
        <f t="shared" si="59"/>
        <v>365</v>
      </c>
      <c r="R626" s="45"/>
      <c r="T626" s="254"/>
    </row>
    <row r="627" spans="1:1390" x14ac:dyDescent="0.2">
      <c r="A627" s="139">
        <f t="shared" si="60"/>
        <v>582</v>
      </c>
      <c r="B627" s="42" t="s">
        <v>606</v>
      </c>
      <c r="C627" s="139">
        <v>932</v>
      </c>
      <c r="D627" s="139" t="s">
        <v>159</v>
      </c>
      <c r="E627" s="121">
        <v>0</v>
      </c>
      <c r="F627" s="121">
        <v>0</v>
      </c>
      <c r="G627" s="121">
        <v>0</v>
      </c>
      <c r="H627" s="121">
        <v>0</v>
      </c>
      <c r="I627" s="121">
        <v>0</v>
      </c>
      <c r="J627" s="121">
        <v>0</v>
      </c>
      <c r="K627" s="121">
        <v>0</v>
      </c>
      <c r="L627" s="121">
        <v>102.08</v>
      </c>
      <c r="M627" s="121">
        <v>0</v>
      </c>
      <c r="N627" s="121">
        <v>0</v>
      </c>
      <c r="O627" s="121">
        <v>0</v>
      </c>
      <c r="P627" s="121">
        <v>0</v>
      </c>
      <c r="Q627" s="45">
        <f t="shared" si="59"/>
        <v>102.08</v>
      </c>
      <c r="R627" s="45"/>
      <c r="T627" s="254"/>
    </row>
    <row r="628" spans="1:1390" x14ac:dyDescent="0.2">
      <c r="A628" s="139">
        <f t="shared" si="60"/>
        <v>583</v>
      </c>
      <c r="B628" s="42" t="s">
        <v>607</v>
      </c>
      <c r="C628" s="139">
        <v>932</v>
      </c>
      <c r="D628" s="139" t="s">
        <v>159</v>
      </c>
      <c r="E628" s="121">
        <v>0</v>
      </c>
      <c r="F628" s="121">
        <v>0</v>
      </c>
      <c r="G628" s="121">
        <v>0</v>
      </c>
      <c r="H628" s="121">
        <v>0</v>
      </c>
      <c r="I628" s="121">
        <v>0</v>
      </c>
      <c r="J628" s="121">
        <v>16.850000000000001</v>
      </c>
      <c r="K628" s="121">
        <v>0</v>
      </c>
      <c r="L628" s="121">
        <v>0</v>
      </c>
      <c r="M628" s="121">
        <v>0</v>
      </c>
      <c r="N628" s="121">
        <v>0</v>
      </c>
      <c r="O628" s="121">
        <v>0</v>
      </c>
      <c r="P628" s="121">
        <v>47.919989999999999</v>
      </c>
      <c r="Q628" s="45">
        <f t="shared" si="59"/>
        <v>64.769990000000007</v>
      </c>
      <c r="R628" s="45"/>
      <c r="T628" s="254"/>
    </row>
    <row r="629" spans="1:1390" x14ac:dyDescent="0.2">
      <c r="A629" s="139">
        <f t="shared" si="60"/>
        <v>584</v>
      </c>
      <c r="B629" s="42" t="s">
        <v>569</v>
      </c>
      <c r="C629" s="139">
        <v>932</v>
      </c>
      <c r="D629" s="139" t="s">
        <v>159</v>
      </c>
      <c r="E629" s="121">
        <v>8.41</v>
      </c>
      <c r="F629" s="121">
        <v>0</v>
      </c>
      <c r="G629" s="121">
        <v>0</v>
      </c>
      <c r="H629" s="121">
        <v>33.829990000000002</v>
      </c>
      <c r="I629" s="121">
        <v>0</v>
      </c>
      <c r="J629" s="121">
        <v>0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1">
        <v>0</v>
      </c>
      <c r="Q629" s="45">
        <f t="shared" si="59"/>
        <v>42.239990000000006</v>
      </c>
      <c r="R629" s="45"/>
      <c r="T629" s="254"/>
    </row>
    <row r="630" spans="1:1390" x14ac:dyDescent="0.2">
      <c r="A630" s="139">
        <f t="shared" si="60"/>
        <v>585</v>
      </c>
      <c r="B630" s="42" t="s">
        <v>608</v>
      </c>
      <c r="C630" s="139">
        <v>932</v>
      </c>
      <c r="D630" s="139" t="s">
        <v>159</v>
      </c>
      <c r="E630" s="121">
        <v>0</v>
      </c>
      <c r="F630" s="121">
        <v>0</v>
      </c>
      <c r="G630" s="121">
        <v>0</v>
      </c>
      <c r="H630" s="121">
        <v>0</v>
      </c>
      <c r="I630" s="121">
        <v>0</v>
      </c>
      <c r="J630" s="121">
        <v>0</v>
      </c>
      <c r="K630" s="121">
        <v>0</v>
      </c>
      <c r="L630" s="121">
        <v>0</v>
      </c>
      <c r="M630" s="121">
        <v>26.700000000000003</v>
      </c>
      <c r="N630" s="121">
        <v>0</v>
      </c>
      <c r="O630" s="121">
        <v>0</v>
      </c>
      <c r="P630" s="121">
        <v>507.43000999999992</v>
      </c>
      <c r="Q630" s="45">
        <f t="shared" si="59"/>
        <v>534.13000999999997</v>
      </c>
      <c r="R630" s="45"/>
      <c r="T630" s="254"/>
    </row>
    <row r="631" spans="1:1390" x14ac:dyDescent="0.2">
      <c r="A631" s="139">
        <f t="shared" si="60"/>
        <v>586</v>
      </c>
      <c r="B631" s="42" t="s">
        <v>546</v>
      </c>
      <c r="C631" s="139">
        <v>932</v>
      </c>
      <c r="D631" s="139" t="s">
        <v>159</v>
      </c>
      <c r="E631" s="121">
        <v>731.69</v>
      </c>
      <c r="F631" s="121">
        <v>1395.55</v>
      </c>
      <c r="G631" s="121">
        <v>0.94999999999999896</v>
      </c>
      <c r="H631" s="121">
        <v>21.01</v>
      </c>
      <c r="I631" s="121">
        <v>-5690.42</v>
      </c>
      <c r="J631" s="121">
        <v>32.159999999999997</v>
      </c>
      <c r="K631" s="121">
        <v>5687.8700000000008</v>
      </c>
      <c r="L631" s="121">
        <v>37.020000000000003</v>
      </c>
      <c r="M631" s="121">
        <v>26.34</v>
      </c>
      <c r="N631" s="121">
        <v>0</v>
      </c>
      <c r="O631" s="121">
        <v>0</v>
      </c>
      <c r="P631" s="121">
        <v>547.89</v>
      </c>
      <c r="Q631" s="45">
        <f t="shared" si="59"/>
        <v>2790.0600000000004</v>
      </c>
      <c r="R631" s="45"/>
      <c r="T631" s="254"/>
    </row>
    <row r="632" spans="1:1390" x14ac:dyDescent="0.2">
      <c r="A632" s="139">
        <f t="shared" si="60"/>
        <v>587</v>
      </c>
      <c r="B632" s="42" t="s">
        <v>552</v>
      </c>
      <c r="C632" s="139">
        <v>932</v>
      </c>
      <c r="D632" s="139" t="s">
        <v>159</v>
      </c>
      <c r="E632" s="121">
        <v>0</v>
      </c>
      <c r="F632" s="121">
        <v>0</v>
      </c>
      <c r="G632" s="121">
        <v>0</v>
      </c>
      <c r="H632" s="121">
        <v>2358.85</v>
      </c>
      <c r="I632" s="121">
        <v>0</v>
      </c>
      <c r="J632" s="121">
        <v>0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1">
        <v>-134.35</v>
      </c>
      <c r="Q632" s="45">
        <f t="shared" si="59"/>
        <v>2224.5</v>
      </c>
      <c r="R632" s="45"/>
      <c r="T632" s="254"/>
    </row>
    <row r="633" spans="1:1390" x14ac:dyDescent="0.2">
      <c r="A633" s="139">
        <f t="shared" ref="A633:A642" si="61">A632+1</f>
        <v>588</v>
      </c>
      <c r="B633" s="42" t="s">
        <v>609</v>
      </c>
      <c r="C633" s="139">
        <v>932</v>
      </c>
      <c r="D633" s="139" t="s">
        <v>159</v>
      </c>
      <c r="E633" s="121">
        <v>0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121">
        <v>621.03</v>
      </c>
      <c r="O633" s="121">
        <v>0</v>
      </c>
      <c r="P633" s="121">
        <v>0</v>
      </c>
      <c r="Q633" s="45">
        <f t="shared" si="59"/>
        <v>621.03</v>
      </c>
      <c r="R633" s="45"/>
      <c r="T633" s="254"/>
    </row>
    <row r="634" spans="1:1390" x14ac:dyDescent="0.2">
      <c r="A634" s="139">
        <f t="shared" si="61"/>
        <v>589</v>
      </c>
      <c r="B634" s="42" t="s">
        <v>891</v>
      </c>
      <c r="C634" s="139">
        <v>932</v>
      </c>
      <c r="D634" s="139" t="s">
        <v>159</v>
      </c>
      <c r="E634" s="121">
        <v>0</v>
      </c>
      <c r="F634" s="121">
        <v>0</v>
      </c>
      <c r="G634" s="121">
        <v>1109.23</v>
      </c>
      <c r="H634" s="121">
        <v>0</v>
      </c>
      <c r="I634" s="121">
        <v>0</v>
      </c>
      <c r="J634" s="121">
        <v>0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1">
        <v>0</v>
      </c>
      <c r="Q634" s="45">
        <f t="shared" si="59"/>
        <v>1109.23</v>
      </c>
      <c r="R634" s="45"/>
      <c r="T634" s="254"/>
    </row>
    <row r="635" spans="1:1390" x14ac:dyDescent="0.2">
      <c r="A635" s="139">
        <f t="shared" si="61"/>
        <v>590</v>
      </c>
      <c r="B635" s="42" t="s">
        <v>610</v>
      </c>
      <c r="C635" s="139">
        <v>932</v>
      </c>
      <c r="D635" s="139" t="s">
        <v>159</v>
      </c>
      <c r="E635" s="121">
        <v>0</v>
      </c>
      <c r="F635" s="121">
        <v>0</v>
      </c>
      <c r="G635" s="121">
        <v>0</v>
      </c>
      <c r="H635" s="121">
        <v>0</v>
      </c>
      <c r="I635" s="121">
        <v>0</v>
      </c>
      <c r="J635" s="121">
        <v>0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1">
        <v>332.59850999999998</v>
      </c>
      <c r="Q635" s="45">
        <f t="shared" si="59"/>
        <v>332.59850999999998</v>
      </c>
      <c r="R635" s="45"/>
      <c r="T635" s="254"/>
    </row>
    <row r="636" spans="1:1390" x14ac:dyDescent="0.2">
      <c r="A636" s="139">
        <f t="shared" si="61"/>
        <v>591</v>
      </c>
      <c r="B636" s="42" t="s">
        <v>892</v>
      </c>
      <c r="C636" s="139">
        <v>932</v>
      </c>
      <c r="D636" s="139" t="s">
        <v>159</v>
      </c>
      <c r="E636" s="121">
        <v>0</v>
      </c>
      <c r="F636" s="121">
        <v>0</v>
      </c>
      <c r="G636" s="121">
        <v>664.32</v>
      </c>
      <c r="H636" s="121">
        <v>0</v>
      </c>
      <c r="I636" s="121">
        <v>0</v>
      </c>
      <c r="J636" s="121">
        <v>0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1">
        <v>0</v>
      </c>
      <c r="Q636" s="45">
        <f t="shared" si="59"/>
        <v>664.32</v>
      </c>
      <c r="R636" s="45"/>
      <c r="T636" s="254"/>
    </row>
    <row r="637" spans="1:1390" x14ac:dyDescent="0.2">
      <c r="A637" s="139">
        <f t="shared" si="61"/>
        <v>592</v>
      </c>
      <c r="B637" s="42" t="s">
        <v>611</v>
      </c>
      <c r="C637" s="139">
        <v>932</v>
      </c>
      <c r="D637" s="139" t="s">
        <v>159</v>
      </c>
      <c r="E637" s="121">
        <v>0</v>
      </c>
      <c r="F637" s="121">
        <v>8.14</v>
      </c>
      <c r="G637" s="121">
        <v>3.81</v>
      </c>
      <c r="H637" s="121">
        <v>4</v>
      </c>
      <c r="I637" s="121">
        <v>0</v>
      </c>
      <c r="J637" s="121">
        <v>0</v>
      </c>
      <c r="K637" s="121">
        <v>0</v>
      </c>
      <c r="L637" s="121">
        <v>8.01</v>
      </c>
      <c r="M637" s="121">
        <v>0</v>
      </c>
      <c r="N637" s="121">
        <v>4.4000000000000004</v>
      </c>
      <c r="O637" s="121">
        <v>0</v>
      </c>
      <c r="P637" s="121">
        <v>9.11</v>
      </c>
      <c r="Q637" s="45">
        <f t="shared" si="59"/>
        <v>37.47</v>
      </c>
      <c r="R637" s="45"/>
      <c r="T637" s="254"/>
    </row>
    <row r="638" spans="1:1390" x14ac:dyDescent="0.2">
      <c r="A638" s="139">
        <f t="shared" si="61"/>
        <v>593</v>
      </c>
      <c r="B638" s="42" t="s">
        <v>893</v>
      </c>
      <c r="C638" s="139">
        <v>932</v>
      </c>
      <c r="D638" s="139" t="s">
        <v>159</v>
      </c>
      <c r="E638" s="121">
        <v>0</v>
      </c>
      <c r="F638" s="121">
        <v>175.72</v>
      </c>
      <c r="G638" s="121">
        <v>0</v>
      </c>
      <c r="H638" s="121">
        <v>0</v>
      </c>
      <c r="I638" s="121">
        <v>0</v>
      </c>
      <c r="J638" s="121">
        <v>0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1">
        <v>0</v>
      </c>
      <c r="Q638" s="45">
        <f t="shared" si="59"/>
        <v>175.72</v>
      </c>
      <c r="R638" s="45"/>
      <c r="T638" s="254"/>
    </row>
    <row r="639" spans="1:1390" x14ac:dyDescent="0.2">
      <c r="A639" s="139">
        <f t="shared" si="61"/>
        <v>594</v>
      </c>
      <c r="B639" s="42" t="s">
        <v>894</v>
      </c>
      <c r="C639" s="139">
        <v>932</v>
      </c>
      <c r="D639" s="139" t="s">
        <v>159</v>
      </c>
      <c r="E639" s="121">
        <v>149.84</v>
      </c>
      <c r="F639" s="121">
        <v>0</v>
      </c>
      <c r="G639" s="121">
        <v>0</v>
      </c>
      <c r="H639" s="121">
        <v>0</v>
      </c>
      <c r="I639" s="121">
        <v>0</v>
      </c>
      <c r="J639" s="121">
        <v>0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1">
        <v>0</v>
      </c>
      <c r="Q639" s="45">
        <f t="shared" si="59"/>
        <v>149.84</v>
      </c>
      <c r="R639" s="45"/>
      <c r="T639" s="254"/>
    </row>
    <row r="640" spans="1:1390" x14ac:dyDescent="0.2">
      <c r="A640" s="139">
        <f t="shared" si="61"/>
        <v>595</v>
      </c>
      <c r="B640" s="42" t="s">
        <v>612</v>
      </c>
      <c r="C640" s="139">
        <v>932</v>
      </c>
      <c r="D640" s="139" t="s">
        <v>159</v>
      </c>
      <c r="E640" s="121">
        <v>0</v>
      </c>
      <c r="F640" s="121">
        <v>0</v>
      </c>
      <c r="G640" s="121">
        <v>0</v>
      </c>
      <c r="H640" s="121">
        <v>0</v>
      </c>
      <c r="I640" s="121">
        <v>0</v>
      </c>
      <c r="J640" s="121">
        <v>0</v>
      </c>
      <c r="K640" s="121">
        <v>0</v>
      </c>
      <c r="L640" s="121">
        <v>0</v>
      </c>
      <c r="M640" s="121">
        <v>326.05</v>
      </c>
      <c r="N640" s="121">
        <v>0</v>
      </c>
      <c r="O640" s="121">
        <v>0</v>
      </c>
      <c r="P640" s="121">
        <v>0</v>
      </c>
      <c r="Q640" s="45">
        <f t="shared" si="59"/>
        <v>326.05</v>
      </c>
      <c r="R640" s="45"/>
      <c r="T640" s="254"/>
    </row>
    <row r="641" spans="1:20" x14ac:dyDescent="0.2">
      <c r="A641" s="139">
        <f t="shared" si="61"/>
        <v>596</v>
      </c>
      <c r="B641" s="42" t="s">
        <v>35</v>
      </c>
      <c r="C641" s="139">
        <v>932</v>
      </c>
      <c r="D641" s="139" t="s">
        <v>159</v>
      </c>
      <c r="E641" s="116">
        <v>58974.98</v>
      </c>
      <c r="F641" s="116">
        <v>43781.80999999999</v>
      </c>
      <c r="G641" s="116">
        <v>54805.360000000008</v>
      </c>
      <c r="H641" s="116">
        <v>46865</v>
      </c>
      <c r="I641" s="116">
        <v>59288.750000000007</v>
      </c>
      <c r="J641" s="116">
        <v>48855.850000000006</v>
      </c>
      <c r="K641" s="116">
        <v>41317.079999999987</v>
      </c>
      <c r="L641" s="116">
        <v>50251.21</v>
      </c>
      <c r="M641" s="116">
        <v>50085.570000000007</v>
      </c>
      <c r="N641" s="116">
        <v>55194.65</v>
      </c>
      <c r="O641" s="116">
        <v>43575.699999999983</v>
      </c>
      <c r="P641" s="116">
        <v>53018.819999999985</v>
      </c>
      <c r="Q641" s="45">
        <f t="shared" si="59"/>
        <v>606014.77999999991</v>
      </c>
      <c r="R641" s="45"/>
      <c r="T641" s="254"/>
    </row>
    <row r="642" spans="1:20" x14ac:dyDescent="0.2">
      <c r="A642" s="139">
        <f t="shared" si="61"/>
        <v>597</v>
      </c>
      <c r="B642" s="172" t="s">
        <v>238</v>
      </c>
      <c r="E642" s="204">
        <f t="shared" ref="E642:Q642" si="62">SUM(E567:E641)</f>
        <v>64279.770000000004</v>
      </c>
      <c r="F642" s="204">
        <f t="shared" si="62"/>
        <v>50657.099999999991</v>
      </c>
      <c r="G642" s="204">
        <f t="shared" si="62"/>
        <v>63552.430000000008</v>
      </c>
      <c r="H642" s="204">
        <f t="shared" si="62"/>
        <v>57787.969989999998</v>
      </c>
      <c r="I642" s="204">
        <f t="shared" si="62"/>
        <v>65141.820000000007</v>
      </c>
      <c r="J642" s="204">
        <f t="shared" si="62"/>
        <v>41046.670000000006</v>
      </c>
      <c r="K642" s="204">
        <f t="shared" si="62"/>
        <v>52852.579999999987</v>
      </c>
      <c r="L642" s="204">
        <f t="shared" si="62"/>
        <v>59994.47</v>
      </c>
      <c r="M642" s="204">
        <f t="shared" si="62"/>
        <v>53733.470000000008</v>
      </c>
      <c r="N642" s="204">
        <f t="shared" si="62"/>
        <v>64422.73</v>
      </c>
      <c r="O642" s="204">
        <f t="shared" si="62"/>
        <v>46543.519999999982</v>
      </c>
      <c r="P642" s="204">
        <f t="shared" si="62"/>
        <v>68668.569999999978</v>
      </c>
      <c r="Q642" s="204">
        <f t="shared" si="62"/>
        <v>688681.0999899999</v>
      </c>
      <c r="R642" s="45"/>
      <c r="T642" s="253"/>
    </row>
    <row r="643" spans="1:20" x14ac:dyDescent="0.2">
      <c r="A643" s="139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45"/>
      <c r="R643" s="45"/>
      <c r="T643" s="253"/>
    </row>
    <row r="644" spans="1:20" ht="12.75" thickBot="1" x14ac:dyDescent="0.25">
      <c r="A644" s="139">
        <f>A642+1</f>
        <v>598</v>
      </c>
      <c r="B644" s="255" t="s">
        <v>737</v>
      </c>
      <c r="E644" s="174">
        <f>SUM(E16:E643)-E30-E58-E63-E68-E73-E79-E84-E91-E148-E155-E200-E540-E546-E551-E564-E642</f>
        <v>399608.75010999979</v>
      </c>
      <c r="F644" s="174">
        <f t="shared" ref="F644:Q644" si="63">SUM(F16:F643)-F30-F58-F63-F68-F73-F79-F84-F91-F148-F155-F200-F540-F546-F551-F564-F642</f>
        <v>277176.78995999991</v>
      </c>
      <c r="G644" s="174">
        <f t="shared" si="63"/>
        <v>436439.82001000014</v>
      </c>
      <c r="H644" s="174">
        <f t="shared" si="63"/>
        <v>389767.70004999981</v>
      </c>
      <c r="I644" s="174">
        <f t="shared" si="63"/>
        <v>368786.98454999994</v>
      </c>
      <c r="J644" s="174">
        <f t="shared" si="63"/>
        <v>358318.40994000027</v>
      </c>
      <c r="K644" s="174">
        <f t="shared" si="63"/>
        <v>324585.88997999963</v>
      </c>
      <c r="L644" s="174">
        <f t="shared" si="63"/>
        <v>283864.10993999999</v>
      </c>
      <c r="M644" s="174">
        <f t="shared" si="63"/>
        <v>433141.31994999974</v>
      </c>
      <c r="N644" s="174">
        <f t="shared" si="63"/>
        <v>464001.48999999976</v>
      </c>
      <c r="O644" s="174">
        <f t="shared" si="63"/>
        <v>398237.88990000007</v>
      </c>
      <c r="P644" s="174">
        <f t="shared" si="63"/>
        <v>575041.19009000016</v>
      </c>
      <c r="Q644" s="174">
        <f t="shared" si="63"/>
        <v>4708970.3444800032</v>
      </c>
      <c r="R644" s="53"/>
      <c r="T644" s="253"/>
    </row>
    <row r="645" spans="1:20" ht="12.75" thickTop="1" x14ac:dyDescent="0.2">
      <c r="A645" s="139"/>
      <c r="C645" s="38"/>
      <c r="D645" s="38"/>
      <c r="E645" s="250"/>
      <c r="F645" s="250"/>
      <c r="G645" s="250"/>
      <c r="H645" s="250"/>
      <c r="I645" s="250"/>
      <c r="J645" s="250"/>
      <c r="K645" s="250"/>
      <c r="L645" s="250"/>
      <c r="M645" s="250"/>
      <c r="N645" s="250"/>
      <c r="O645" s="250"/>
      <c r="P645" s="250"/>
      <c r="Q645" s="256"/>
      <c r="R645" s="256"/>
      <c r="T645" s="253"/>
    </row>
    <row r="646" spans="1:20" x14ac:dyDescent="0.2">
      <c r="A646" s="139">
        <f>A644+1</f>
        <v>599</v>
      </c>
      <c r="B646" s="148" t="s">
        <v>271</v>
      </c>
      <c r="C646" s="38"/>
      <c r="D646" s="38"/>
      <c r="E646" s="49">
        <f>E222*($R$222)</f>
        <v>0</v>
      </c>
      <c r="F646" s="49">
        <f t="shared" ref="F646:P646" si="64">F222*($R$222)</f>
        <v>0</v>
      </c>
      <c r="G646" s="49">
        <f t="shared" si="64"/>
        <v>0</v>
      </c>
      <c r="H646" s="49">
        <f t="shared" si="64"/>
        <v>0</v>
      </c>
      <c r="I646" s="49">
        <f>I222*($R$222)</f>
        <v>233.8</v>
      </c>
      <c r="J646" s="49">
        <f t="shared" si="64"/>
        <v>233.8</v>
      </c>
      <c r="K646" s="49">
        <f t="shared" si="64"/>
        <v>467.6</v>
      </c>
      <c r="L646" s="49">
        <f t="shared" si="64"/>
        <v>233.8</v>
      </c>
      <c r="M646" s="49">
        <f t="shared" si="64"/>
        <v>0</v>
      </c>
      <c r="N646" s="49">
        <f t="shared" si="64"/>
        <v>256.89999999999998</v>
      </c>
      <c r="O646" s="49">
        <f t="shared" si="64"/>
        <v>266</v>
      </c>
      <c r="P646" s="49">
        <f t="shared" si="64"/>
        <v>266</v>
      </c>
      <c r="Q646" s="45">
        <f>SUM(E646:P646)</f>
        <v>1957.9</v>
      </c>
      <c r="R646" s="45"/>
      <c r="T646" s="253"/>
    </row>
    <row r="647" spans="1:20" x14ac:dyDescent="0.2">
      <c r="A647" s="139">
        <f>A646+1</f>
        <v>600</v>
      </c>
      <c r="B647" s="148" t="s">
        <v>276</v>
      </c>
      <c r="C647" s="42"/>
      <c r="D647" s="42"/>
      <c r="E647" s="49">
        <f>E140</f>
        <v>0</v>
      </c>
      <c r="F647" s="49">
        <f t="shared" ref="F647:P647" si="65">F140</f>
        <v>0</v>
      </c>
      <c r="G647" s="49">
        <f t="shared" si="65"/>
        <v>0</v>
      </c>
      <c r="H647" s="49">
        <f t="shared" si="65"/>
        <v>0</v>
      </c>
      <c r="I647" s="49">
        <f t="shared" si="65"/>
        <v>0</v>
      </c>
      <c r="J647" s="49">
        <f t="shared" si="65"/>
        <v>0</v>
      </c>
      <c r="K647" s="49">
        <f t="shared" si="65"/>
        <v>0</v>
      </c>
      <c r="L647" s="49">
        <f t="shared" si="65"/>
        <v>0</v>
      </c>
      <c r="M647" s="49">
        <f t="shared" si="65"/>
        <v>0</v>
      </c>
      <c r="N647" s="49">
        <f t="shared" si="65"/>
        <v>0</v>
      </c>
      <c r="O647" s="49">
        <f t="shared" si="65"/>
        <v>0</v>
      </c>
      <c r="P647" s="49">
        <f t="shared" si="65"/>
        <v>1211.2696000000001</v>
      </c>
      <c r="Q647" s="93">
        <f>SUM(E647:P647)</f>
        <v>1211.2696000000001</v>
      </c>
      <c r="R647" s="93"/>
      <c r="T647" s="253"/>
    </row>
    <row r="648" spans="1:20" x14ac:dyDescent="0.2">
      <c r="A648" s="139">
        <f>A647+1</f>
        <v>601</v>
      </c>
      <c r="B648" s="24" t="s">
        <v>239</v>
      </c>
      <c r="C648" s="42"/>
      <c r="D648" s="42"/>
      <c r="E648" s="204">
        <f>SUM(E646:E647)</f>
        <v>0</v>
      </c>
      <c r="F648" s="204">
        <f>SUM(F646:F647)</f>
        <v>0</v>
      </c>
      <c r="G648" s="204">
        <f>SUM(G646:G647)</f>
        <v>0</v>
      </c>
      <c r="H648" s="204">
        <f>+H647</f>
        <v>0</v>
      </c>
      <c r="I648" s="204">
        <f t="shared" ref="I648:K648" si="66">+I647</f>
        <v>0</v>
      </c>
      <c r="J648" s="204">
        <f t="shared" si="66"/>
        <v>0</v>
      </c>
      <c r="K648" s="204">
        <f t="shared" si="66"/>
        <v>0</v>
      </c>
      <c r="L648" s="204">
        <f>+L647</f>
        <v>0</v>
      </c>
      <c r="M648" s="204">
        <f t="shared" ref="M648:P648" si="67">+M647</f>
        <v>0</v>
      </c>
      <c r="N648" s="204">
        <f t="shared" si="67"/>
        <v>0</v>
      </c>
      <c r="O648" s="204">
        <f t="shared" si="67"/>
        <v>0</v>
      </c>
      <c r="P648" s="204">
        <f t="shared" si="67"/>
        <v>1211.2696000000001</v>
      </c>
      <c r="Q648" s="204">
        <f>SUM(Q646:Q647)</f>
        <v>3169.1696000000002</v>
      </c>
      <c r="R648" s="45"/>
      <c r="T648" s="253"/>
    </row>
    <row r="649" spans="1:20" x14ac:dyDescent="0.2">
      <c r="A649" s="139"/>
      <c r="B649" s="2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T649" s="253"/>
    </row>
    <row r="650" spans="1:20" x14ac:dyDescent="0.2">
      <c r="A650" s="139">
        <f>A646+1</f>
        <v>600</v>
      </c>
      <c r="B650" s="24" t="s">
        <v>25</v>
      </c>
      <c r="C650" s="9"/>
      <c r="D650" s="9"/>
      <c r="E650" s="299">
        <f>+'INPUT Inflation Factor'!$F$16</f>
        <v>4.2180000000000106E-2</v>
      </c>
      <c r="F650" s="207">
        <f>+E650</f>
        <v>4.2180000000000106E-2</v>
      </c>
      <c r="G650" s="207">
        <f t="shared" ref="G650:H650" si="68">+F650</f>
        <v>4.2180000000000106E-2</v>
      </c>
      <c r="H650" s="207">
        <f t="shared" si="68"/>
        <v>4.2180000000000106E-2</v>
      </c>
      <c r="I650" s="207">
        <f>+H650</f>
        <v>4.2180000000000106E-2</v>
      </c>
      <c r="J650" s="207">
        <f t="shared" ref="J650:P650" si="69">+I650</f>
        <v>4.2180000000000106E-2</v>
      </c>
      <c r="K650" s="207">
        <f t="shared" si="69"/>
        <v>4.2180000000000106E-2</v>
      </c>
      <c r="L650" s="207">
        <f t="shared" si="69"/>
        <v>4.2180000000000106E-2</v>
      </c>
      <c r="M650" s="207">
        <f t="shared" si="69"/>
        <v>4.2180000000000106E-2</v>
      </c>
      <c r="N650" s="207">
        <f t="shared" si="69"/>
        <v>4.2180000000000106E-2</v>
      </c>
      <c r="O650" s="207">
        <f t="shared" si="69"/>
        <v>4.2180000000000106E-2</v>
      </c>
      <c r="P650" s="207">
        <f t="shared" si="69"/>
        <v>4.2180000000000106E-2</v>
      </c>
      <c r="Q650" s="93"/>
      <c r="R650" s="93"/>
      <c r="T650" s="253"/>
    </row>
    <row r="651" spans="1:20" x14ac:dyDescent="0.2">
      <c r="A651" s="139"/>
      <c r="B651" s="2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T651" s="253"/>
    </row>
    <row r="652" spans="1:20" x14ac:dyDescent="0.2">
      <c r="A652" s="139">
        <f>A650+1</f>
        <v>601</v>
      </c>
      <c r="B652" s="77" t="s">
        <v>240</v>
      </c>
      <c r="C652" s="9"/>
      <c r="D652" s="9"/>
      <c r="E652" s="226">
        <f>+ROUND(E646*(1+E650),2)</f>
        <v>0</v>
      </c>
      <c r="F652" s="226">
        <f t="shared" ref="F652:P652" si="70">+ROUND(F646*(1+F650),2)</f>
        <v>0</v>
      </c>
      <c r="G652" s="226">
        <f t="shared" si="70"/>
        <v>0</v>
      </c>
      <c r="H652" s="226">
        <f t="shared" si="70"/>
        <v>0</v>
      </c>
      <c r="I652" s="226">
        <f t="shared" si="70"/>
        <v>243.66</v>
      </c>
      <c r="J652" s="226">
        <f t="shared" si="70"/>
        <v>243.66</v>
      </c>
      <c r="K652" s="226">
        <f t="shared" si="70"/>
        <v>487.32</v>
      </c>
      <c r="L652" s="226">
        <f t="shared" si="70"/>
        <v>243.66</v>
      </c>
      <c r="M652" s="226">
        <f t="shared" si="70"/>
        <v>0</v>
      </c>
      <c r="N652" s="226">
        <f t="shared" si="70"/>
        <v>267.74</v>
      </c>
      <c r="O652" s="226">
        <f t="shared" si="70"/>
        <v>277.22000000000003</v>
      </c>
      <c r="P652" s="226">
        <f t="shared" si="70"/>
        <v>277.22000000000003</v>
      </c>
      <c r="Q652" s="226">
        <f>SUM(E652:P652)</f>
        <v>2040.48</v>
      </c>
      <c r="R652" s="226"/>
      <c r="T652" s="253"/>
    </row>
    <row r="653" spans="1:20" ht="12.75" thickBot="1" x14ac:dyDescent="0.25">
      <c r="A653" s="139">
        <f>A652+1</f>
        <v>602</v>
      </c>
      <c r="B653" s="77" t="s">
        <v>241</v>
      </c>
      <c r="C653" s="9"/>
      <c r="D653" s="9"/>
      <c r="E653" s="192">
        <f>+ROUND((E647)*(1+E650),2)</f>
        <v>0</v>
      </c>
      <c r="F653" s="192">
        <f t="shared" ref="F653:P653" si="71">+ROUND((F647)*(1+F650),2)</f>
        <v>0</v>
      </c>
      <c r="G653" s="192">
        <f t="shared" si="71"/>
        <v>0</v>
      </c>
      <c r="H653" s="192">
        <f t="shared" si="71"/>
        <v>0</v>
      </c>
      <c r="I653" s="192">
        <f t="shared" si="71"/>
        <v>0</v>
      </c>
      <c r="J653" s="192">
        <f t="shared" si="71"/>
        <v>0</v>
      </c>
      <c r="K653" s="192">
        <f t="shared" si="71"/>
        <v>0</v>
      </c>
      <c r="L653" s="192">
        <f t="shared" si="71"/>
        <v>0</v>
      </c>
      <c r="M653" s="192">
        <f t="shared" si="71"/>
        <v>0</v>
      </c>
      <c r="N653" s="192">
        <f t="shared" si="71"/>
        <v>0</v>
      </c>
      <c r="O653" s="192">
        <f t="shared" si="71"/>
        <v>0</v>
      </c>
      <c r="P653" s="192">
        <f t="shared" si="71"/>
        <v>1262.3599999999999</v>
      </c>
      <c r="Q653" s="192">
        <f>SUM(E653:P653)</f>
        <v>1262.3599999999999</v>
      </c>
      <c r="R653" s="226"/>
      <c r="S653" s="249"/>
      <c r="T653" s="270"/>
    </row>
    <row r="654" spans="1:20" ht="13.5" thickTop="1" thickBot="1" x14ac:dyDescent="0.25">
      <c r="A654" s="139">
        <f>A653+1</f>
        <v>603</v>
      </c>
      <c r="B654" s="77" t="s">
        <v>239</v>
      </c>
      <c r="C654" s="9"/>
      <c r="D654" s="9"/>
      <c r="E654" s="192">
        <f>SUM(E652:E653)</f>
        <v>0</v>
      </c>
      <c r="F654" s="192">
        <f t="shared" ref="F654:P654" si="72">SUM(F652:F653)</f>
        <v>0</v>
      </c>
      <c r="G654" s="192">
        <f t="shared" si="72"/>
        <v>0</v>
      </c>
      <c r="H654" s="192">
        <f t="shared" si="72"/>
        <v>0</v>
      </c>
      <c r="I654" s="192">
        <f t="shared" si="72"/>
        <v>243.66</v>
      </c>
      <c r="J654" s="192">
        <f t="shared" si="72"/>
        <v>243.66</v>
      </c>
      <c r="K654" s="192">
        <f t="shared" si="72"/>
        <v>487.32</v>
      </c>
      <c r="L654" s="192">
        <f t="shared" si="72"/>
        <v>243.66</v>
      </c>
      <c r="M654" s="192">
        <f t="shared" si="72"/>
        <v>0</v>
      </c>
      <c r="N654" s="192">
        <f t="shared" si="72"/>
        <v>267.74</v>
      </c>
      <c r="O654" s="192">
        <f t="shared" si="72"/>
        <v>277.22000000000003</v>
      </c>
      <c r="P654" s="192">
        <f t="shared" si="72"/>
        <v>1539.58</v>
      </c>
      <c r="Q654" s="192">
        <f>SUM(E654:P654)</f>
        <v>3302.84</v>
      </c>
      <c r="R654" s="226"/>
      <c r="S654" s="249"/>
      <c r="T654" s="296">
        <f>SUM(T13:T651)</f>
        <v>6767.0111405184007</v>
      </c>
    </row>
    <row r="655" spans="1:20" ht="12.75" thickTop="1" x14ac:dyDescent="0.2">
      <c r="A655" s="143"/>
      <c r="B655" s="14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249"/>
      <c r="T655" s="250"/>
    </row>
    <row r="656" spans="1:20" ht="12.75" thickBot="1" x14ac:dyDescent="0.25">
      <c r="A656" s="185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4"/>
      <c r="Q656" s="185"/>
      <c r="R656" s="61"/>
      <c r="T656" s="3"/>
    </row>
    <row r="657" spans="1:19" x14ac:dyDescent="0.2">
      <c r="A657" s="42"/>
      <c r="B657" s="50" t="s">
        <v>84</v>
      </c>
      <c r="C657" s="42"/>
      <c r="D657" s="42"/>
    </row>
    <row r="658" spans="1:19" x14ac:dyDescent="0.2">
      <c r="A658" s="42"/>
      <c r="B658" s="50"/>
      <c r="C658" s="42"/>
      <c r="D658" s="42"/>
      <c r="S658" s="249"/>
    </row>
    <row r="659" spans="1:19" x14ac:dyDescent="0.2">
      <c r="A659" s="42"/>
      <c r="B659" s="50"/>
      <c r="C659" s="214" t="s">
        <v>131</v>
      </c>
      <c r="D659" s="214"/>
      <c r="S659" s="249"/>
    </row>
    <row r="660" spans="1:19" x14ac:dyDescent="0.2">
      <c r="A660" s="42"/>
      <c r="B660" s="50"/>
      <c r="C660" s="259" t="s">
        <v>132</v>
      </c>
      <c r="D660" s="259"/>
      <c r="E660" s="116">
        <f>'[119]Cost Element Summary'!D4</f>
        <v>212648.32999999996</v>
      </c>
      <c r="F660" s="116">
        <f>'[119]Cost Element Summary'!E4</f>
        <v>77348.28</v>
      </c>
      <c r="G660" s="116">
        <f>'[119]Cost Element Summary'!F4</f>
        <v>191365.34000000003</v>
      </c>
      <c r="H660" s="116">
        <f>'[119]Cost Element Summary'!G4</f>
        <v>127592.10999999997</v>
      </c>
      <c r="I660" s="116">
        <f>'[119]Cost Element Summary'!H4</f>
        <v>138354.69999999995</v>
      </c>
      <c r="J660" s="116">
        <f>'[119]Cost Element Summary'!I4</f>
        <v>127493.17000000006</v>
      </c>
      <c r="K660" s="116">
        <f>'[119]Cost Element Summary'!J4</f>
        <v>90084.839999999982</v>
      </c>
      <c r="L660" s="116">
        <f>'[119]Cost Element Summary'!K4</f>
        <v>79865.47</v>
      </c>
      <c r="M660" s="116">
        <f>'[119]Cost Element Summary'!L4</f>
        <v>211288.49999999983</v>
      </c>
      <c r="N660" s="116">
        <f>'[119]Cost Element Summary'!M4</f>
        <v>281932.39000000007</v>
      </c>
      <c r="O660" s="116">
        <f>'[119]Cost Element Summary'!N4</f>
        <v>178433.11000000054</v>
      </c>
      <c r="P660" s="116">
        <f>'[119]Cost Element Summary'!O4</f>
        <v>274769.99999999948</v>
      </c>
      <c r="Q660" s="45">
        <f>SUM(E660:P660)</f>
        <v>1991176.24</v>
      </c>
      <c r="R660" s="45"/>
      <c r="S660" s="249"/>
    </row>
    <row r="661" spans="1:19" x14ac:dyDescent="0.2">
      <c r="A661" s="42"/>
      <c r="B661" s="50"/>
      <c r="C661" s="259" t="s">
        <v>99</v>
      </c>
      <c r="D661" s="259"/>
      <c r="E661" s="116">
        <f>'[119]Cost Element Summary'!D5</f>
        <v>1382.1200000000003</v>
      </c>
      <c r="F661" s="116">
        <f>'[119]Cost Element Summary'!E5</f>
        <v>1996.44</v>
      </c>
      <c r="G661" s="116">
        <f>'[119]Cost Element Summary'!F5</f>
        <v>973.29</v>
      </c>
      <c r="H661" s="116">
        <f>'[119]Cost Element Summary'!G5</f>
        <v>1131.55</v>
      </c>
      <c r="I661" s="116">
        <f>'[119]Cost Element Summary'!H5</f>
        <v>1073.9299999999998</v>
      </c>
      <c r="J661" s="116">
        <f>'[119]Cost Element Summary'!I5</f>
        <v>1069.7300000000002</v>
      </c>
      <c r="K661" s="116">
        <f>'[119]Cost Element Summary'!J5</f>
        <v>1165.99</v>
      </c>
      <c r="L661" s="116">
        <f>'[119]Cost Element Summary'!K5</f>
        <v>4733.5</v>
      </c>
      <c r="M661" s="116">
        <f>'[119]Cost Element Summary'!L5</f>
        <v>-2820.16</v>
      </c>
      <c r="N661" s="116">
        <f>'[119]Cost Element Summary'!M5</f>
        <v>7348.970000000003</v>
      </c>
      <c r="O661" s="116">
        <f>'[119]Cost Element Summary'!N5</f>
        <v>6590.14</v>
      </c>
      <c r="P661" s="116">
        <f>'[119]Cost Element Summary'!O5</f>
        <v>10513.380000000001</v>
      </c>
      <c r="Q661" s="45">
        <f t="shared" ref="Q661:Q690" si="73">SUM(E661:P661)</f>
        <v>35158.880000000005</v>
      </c>
      <c r="R661" s="45"/>
      <c r="S661" s="249"/>
    </row>
    <row r="662" spans="1:19" x14ac:dyDescent="0.2">
      <c r="A662" s="42"/>
      <c r="B662" s="50"/>
      <c r="C662" s="259" t="s">
        <v>157</v>
      </c>
      <c r="D662" s="259"/>
      <c r="E662" s="116">
        <f>'[119]Cost Element Summary'!D6</f>
        <v>13.790000000000504</v>
      </c>
      <c r="F662" s="116">
        <f>'[119]Cost Element Summary'!E6</f>
        <v>2172.04</v>
      </c>
      <c r="G662" s="116">
        <f>'[119]Cost Element Summary'!F6</f>
        <v>11010.659999999998</v>
      </c>
      <c r="H662" s="116">
        <f>'[119]Cost Element Summary'!G6</f>
        <v>-178.60000000000022</v>
      </c>
      <c r="I662" s="116">
        <f>'[119]Cost Element Summary'!H6</f>
        <v>7963.8100000000013</v>
      </c>
      <c r="J662" s="116">
        <f>'[119]Cost Element Summary'!I6</f>
        <v>12098.239999999996</v>
      </c>
      <c r="K662" s="116">
        <f>'[119]Cost Element Summary'!J6</f>
        <v>10838.019999999997</v>
      </c>
      <c r="L662" s="116">
        <f>'[119]Cost Element Summary'!K6</f>
        <v>6549.83</v>
      </c>
      <c r="M662" s="116">
        <f>'[119]Cost Element Summary'!L6</f>
        <v>15725.509999999997</v>
      </c>
      <c r="N662" s="116">
        <f>'[119]Cost Element Summary'!M6</f>
        <v>3946.53</v>
      </c>
      <c r="O662" s="116">
        <f>'[119]Cost Element Summary'!N6</f>
        <v>24857.919999999991</v>
      </c>
      <c r="P662" s="116">
        <f>'[119]Cost Element Summary'!O6</f>
        <v>21180.700000000004</v>
      </c>
      <c r="Q662" s="45">
        <f t="shared" si="73"/>
        <v>116178.44999999998</v>
      </c>
      <c r="R662" s="45"/>
      <c r="S662" s="249"/>
    </row>
    <row r="663" spans="1:19" x14ac:dyDescent="0.2">
      <c r="A663" s="42"/>
      <c r="B663" s="50"/>
      <c r="C663" s="259" t="s">
        <v>234</v>
      </c>
      <c r="D663" s="259"/>
      <c r="E663" s="116">
        <f>'[119]Cost Element Summary'!D7</f>
        <v>0</v>
      </c>
      <c r="F663" s="116">
        <f>'[119]Cost Element Summary'!E7</f>
        <v>0</v>
      </c>
      <c r="G663" s="116">
        <f>'[119]Cost Element Summary'!F7</f>
        <v>0</v>
      </c>
      <c r="H663" s="116">
        <f>'[119]Cost Element Summary'!G7</f>
        <v>0</v>
      </c>
      <c r="I663" s="116">
        <f>'[119]Cost Element Summary'!H7</f>
        <v>0</v>
      </c>
      <c r="J663" s="116">
        <f>'[119]Cost Element Summary'!I7</f>
        <v>0</v>
      </c>
      <c r="K663" s="116">
        <f>'[119]Cost Element Summary'!J7</f>
        <v>0</v>
      </c>
      <c r="L663" s="116">
        <f>'[119]Cost Element Summary'!K7</f>
        <v>0</v>
      </c>
      <c r="M663" s="116">
        <f>'[119]Cost Element Summary'!L7</f>
        <v>0</v>
      </c>
      <c r="N663" s="116">
        <f>'[119]Cost Element Summary'!M7</f>
        <v>0</v>
      </c>
      <c r="O663" s="116">
        <f>'[119]Cost Element Summary'!N7</f>
        <v>194.61</v>
      </c>
      <c r="P663" s="116">
        <f>'[119]Cost Element Summary'!O7</f>
        <v>5044.83</v>
      </c>
      <c r="Q663" s="45">
        <f t="shared" si="73"/>
        <v>5239.4399999999996</v>
      </c>
      <c r="R663" s="45"/>
      <c r="S663" s="249"/>
    </row>
    <row r="664" spans="1:19" x14ac:dyDescent="0.2">
      <c r="A664" s="42"/>
      <c r="B664" s="50"/>
      <c r="C664" s="259" t="s">
        <v>133</v>
      </c>
      <c r="D664" s="259"/>
      <c r="E664" s="116">
        <f>'[119]Cost Element Summary'!D8</f>
        <v>28.45</v>
      </c>
      <c r="F664" s="116">
        <f>'[119]Cost Element Summary'!E8</f>
        <v>309.36</v>
      </c>
      <c r="G664" s="116">
        <f>'[119]Cost Element Summary'!F8</f>
        <v>394.6699999999999</v>
      </c>
      <c r="H664" s="116">
        <f>'[119]Cost Element Summary'!G8</f>
        <v>227.08000000000004</v>
      </c>
      <c r="I664" s="116">
        <f>'[119]Cost Element Summary'!H8</f>
        <v>594.66</v>
      </c>
      <c r="J664" s="116">
        <f>'[119]Cost Element Summary'!I8</f>
        <v>134.75</v>
      </c>
      <c r="K664" s="116">
        <f>'[119]Cost Element Summary'!J8</f>
        <v>67.69</v>
      </c>
      <c r="L664" s="116">
        <f>'[119]Cost Element Summary'!K8</f>
        <v>62.4</v>
      </c>
      <c r="M664" s="116">
        <f>'[119]Cost Element Summary'!L8</f>
        <v>460.03999999999996</v>
      </c>
      <c r="N664" s="116">
        <f>'[119]Cost Element Summary'!M8</f>
        <v>59.010000000000005</v>
      </c>
      <c r="O664" s="116">
        <f>'[119]Cost Element Summary'!N8</f>
        <v>0</v>
      </c>
      <c r="P664" s="116">
        <f>'[119]Cost Element Summary'!O8</f>
        <v>518.94000000000005</v>
      </c>
      <c r="Q664" s="45">
        <f t="shared" si="73"/>
        <v>2857.05</v>
      </c>
      <c r="R664" s="45"/>
      <c r="S664" s="249"/>
    </row>
    <row r="665" spans="1:19" x14ac:dyDescent="0.2">
      <c r="A665" s="42"/>
      <c r="B665" s="248"/>
      <c r="C665" s="259" t="s">
        <v>134</v>
      </c>
      <c r="D665" s="259"/>
      <c r="E665" s="116">
        <f>'[119]Cost Element Summary'!D9</f>
        <v>5922.6</v>
      </c>
      <c r="F665" s="116">
        <f>'[119]Cost Element Summary'!E9</f>
        <v>1249.6099999999999</v>
      </c>
      <c r="G665" s="116">
        <f>'[119]Cost Element Summary'!F9</f>
        <v>3980.5699999999997</v>
      </c>
      <c r="H665" s="116">
        <f>'[119]Cost Element Summary'!G9</f>
        <v>4404.0300000000007</v>
      </c>
      <c r="I665" s="116">
        <f>'[119]Cost Element Summary'!H9</f>
        <v>2954.57</v>
      </c>
      <c r="J665" s="116">
        <f>'[119]Cost Element Summary'!I9</f>
        <v>3920.7700000000004</v>
      </c>
      <c r="K665" s="116">
        <f>'[119]Cost Element Summary'!J9</f>
        <v>2041.1499999999999</v>
      </c>
      <c r="L665" s="116">
        <f>'[119]Cost Element Summary'!K9</f>
        <v>1426.7199999999998</v>
      </c>
      <c r="M665" s="116">
        <f>'[119]Cost Element Summary'!L9</f>
        <v>5244.29</v>
      </c>
      <c r="N665" s="116">
        <f>'[119]Cost Element Summary'!M9</f>
        <v>1215.9500000000003</v>
      </c>
      <c r="O665" s="116">
        <f>'[119]Cost Element Summary'!N9</f>
        <v>1129.5099999999998</v>
      </c>
      <c r="P665" s="116">
        <f>'[119]Cost Element Summary'!O9</f>
        <v>21858.519999999997</v>
      </c>
      <c r="Q665" s="45">
        <f t="shared" si="73"/>
        <v>55348.29</v>
      </c>
      <c r="R665" s="45"/>
      <c r="S665" s="249"/>
    </row>
    <row r="666" spans="1:19" x14ac:dyDescent="0.2">
      <c r="A666" s="42"/>
      <c r="B666" s="50"/>
      <c r="C666" s="259" t="s">
        <v>135</v>
      </c>
      <c r="D666" s="259"/>
      <c r="E666" s="116">
        <f>'[119]Cost Element Summary'!D10</f>
        <v>4764.0000000000009</v>
      </c>
      <c r="F666" s="116">
        <f>'[119]Cost Element Summary'!E10</f>
        <v>5682.69</v>
      </c>
      <c r="G666" s="116">
        <f>'[119]Cost Element Summary'!F10</f>
        <v>4256.2699999999995</v>
      </c>
      <c r="H666" s="116">
        <f>'[119]Cost Element Summary'!G10</f>
        <v>2344.2199999999993</v>
      </c>
      <c r="I666" s="116">
        <f>'[119]Cost Element Summary'!H10</f>
        <v>3732.6799999999994</v>
      </c>
      <c r="J666" s="116">
        <f>'[119]Cost Element Summary'!I10</f>
        <v>1674.8899999999999</v>
      </c>
      <c r="K666" s="116">
        <f>'[119]Cost Element Summary'!J10</f>
        <v>1930.6300000000003</v>
      </c>
      <c r="L666" s="116">
        <f>'[119]Cost Element Summary'!K10</f>
        <v>2486.0899999999992</v>
      </c>
      <c r="M666" s="116">
        <f>'[119]Cost Element Summary'!L10</f>
        <v>5735.04</v>
      </c>
      <c r="N666" s="116">
        <f>'[119]Cost Element Summary'!M10</f>
        <v>1487.4799999999998</v>
      </c>
      <c r="O666" s="116">
        <f>'[119]Cost Element Summary'!N10</f>
        <v>2554.2800000000002</v>
      </c>
      <c r="P666" s="116">
        <f>'[119]Cost Element Summary'!O10</f>
        <v>3496.81</v>
      </c>
      <c r="Q666" s="45">
        <f t="shared" si="73"/>
        <v>40145.08</v>
      </c>
      <c r="R666" s="45"/>
      <c r="S666" s="249"/>
    </row>
    <row r="667" spans="1:19" x14ac:dyDescent="0.2">
      <c r="A667" s="42"/>
      <c r="B667" s="50"/>
      <c r="C667" s="259" t="s">
        <v>136</v>
      </c>
      <c r="D667" s="259"/>
      <c r="E667" s="116">
        <f>'[119]Cost Element Summary'!D11</f>
        <v>0</v>
      </c>
      <c r="F667" s="116">
        <f>'[119]Cost Element Summary'!E11</f>
        <v>-297.29000000000002</v>
      </c>
      <c r="G667" s="116">
        <f>'[119]Cost Element Summary'!F11</f>
        <v>0</v>
      </c>
      <c r="H667" s="116">
        <f>'[119]Cost Element Summary'!G11</f>
        <v>0</v>
      </c>
      <c r="I667" s="116">
        <f>'[119]Cost Element Summary'!H11</f>
        <v>0</v>
      </c>
      <c r="J667" s="116">
        <f>'[119]Cost Element Summary'!I11</f>
        <v>0</v>
      </c>
      <c r="K667" s="116">
        <f>'[119]Cost Element Summary'!J11</f>
        <v>0</v>
      </c>
      <c r="L667" s="116">
        <f>'[119]Cost Element Summary'!K11</f>
        <v>0</v>
      </c>
      <c r="M667" s="116">
        <f>'[119]Cost Element Summary'!L11</f>
        <v>0</v>
      </c>
      <c r="N667" s="116">
        <f>'[119]Cost Element Summary'!M11</f>
        <v>0</v>
      </c>
      <c r="O667" s="116">
        <f>'[119]Cost Element Summary'!N11</f>
        <v>0</v>
      </c>
      <c r="P667" s="116">
        <f>'[119]Cost Element Summary'!O11</f>
        <v>0</v>
      </c>
      <c r="Q667" s="45">
        <f t="shared" si="73"/>
        <v>-297.29000000000002</v>
      </c>
      <c r="R667" s="45"/>
      <c r="S667" s="249"/>
    </row>
    <row r="668" spans="1:19" x14ac:dyDescent="0.2">
      <c r="A668" s="42"/>
      <c r="B668" s="50"/>
      <c r="C668" s="259" t="s">
        <v>137</v>
      </c>
      <c r="D668" s="259"/>
      <c r="E668" s="116">
        <f>'[119]Cost Element Summary'!D12</f>
        <v>4288.2299999999959</v>
      </c>
      <c r="F668" s="116">
        <f>'[119]Cost Element Summary'!E12</f>
        <v>11531.949999999995</v>
      </c>
      <c r="G668" s="116">
        <f>'[119]Cost Element Summary'!F12</f>
        <v>9617.5499999999938</v>
      </c>
      <c r="H668" s="116">
        <f>'[119]Cost Element Summary'!G12</f>
        <v>1001.6699999999989</v>
      </c>
      <c r="I668" s="116">
        <f>'[119]Cost Element Summary'!H12</f>
        <v>8078.0400000000027</v>
      </c>
      <c r="J668" s="116">
        <f>'[119]Cost Element Summary'!I12</f>
        <v>6795.869999999999</v>
      </c>
      <c r="K668" s="116">
        <f>'[119]Cost Element Summary'!J12</f>
        <v>6186.3500000000022</v>
      </c>
      <c r="L668" s="116">
        <f>'[119]Cost Element Summary'!K12</f>
        <v>6444.87</v>
      </c>
      <c r="M668" s="116">
        <f>'[119]Cost Element Summary'!L12</f>
        <v>7724.5000000000036</v>
      </c>
      <c r="N668" s="116">
        <f>'[119]Cost Element Summary'!M12</f>
        <v>4206.12</v>
      </c>
      <c r="O668" s="116">
        <f>'[119]Cost Element Summary'!N12</f>
        <v>8355.6999999999989</v>
      </c>
      <c r="P668" s="116">
        <f>'[119]Cost Element Summary'!O12</f>
        <v>13117.029999999997</v>
      </c>
      <c r="Q668" s="45">
        <f t="shared" si="73"/>
        <v>87347.87999999999</v>
      </c>
      <c r="R668" s="45"/>
      <c r="S668" s="249"/>
    </row>
    <row r="669" spans="1:19" x14ac:dyDescent="0.2">
      <c r="A669" s="42"/>
      <c r="B669" s="50"/>
      <c r="C669" s="259" t="s">
        <v>138</v>
      </c>
      <c r="D669" s="259"/>
      <c r="E669" s="116">
        <f>'[119]Cost Element Summary'!D13</f>
        <v>13475.159999999996</v>
      </c>
      <c r="F669" s="116">
        <f>'[119]Cost Element Summary'!E13</f>
        <v>10723.970000000003</v>
      </c>
      <c r="G669" s="116">
        <f>'[119]Cost Element Summary'!F13</f>
        <v>9505.2100000000028</v>
      </c>
      <c r="H669" s="116">
        <f>'[119]Cost Element Summary'!G13</f>
        <v>9624.4100000000035</v>
      </c>
      <c r="I669" s="116">
        <f>'[119]Cost Element Summary'!H13</f>
        <v>12262.589999999997</v>
      </c>
      <c r="J669" s="116">
        <f>'[119]Cost Element Summary'!I13</f>
        <v>8479.0599999999977</v>
      </c>
      <c r="K669" s="116">
        <f>'[119]Cost Element Summary'!J13</f>
        <v>7071.5099999999993</v>
      </c>
      <c r="L669" s="116">
        <f>'[119]Cost Element Summary'!K13</f>
        <v>8681.4200000000037</v>
      </c>
      <c r="M669" s="116">
        <f>'[119]Cost Element Summary'!L13</f>
        <v>11506.89</v>
      </c>
      <c r="N669" s="116">
        <f>'[119]Cost Element Summary'!M13</f>
        <v>4365.369999999999</v>
      </c>
      <c r="O669" s="116">
        <f>'[119]Cost Element Summary'!N13</f>
        <v>9129.52</v>
      </c>
      <c r="P669" s="116">
        <f>'[119]Cost Element Summary'!O13</f>
        <v>11446.75</v>
      </c>
      <c r="Q669" s="45">
        <f t="shared" si="73"/>
        <v>116271.85999999999</v>
      </c>
      <c r="R669" s="45"/>
      <c r="S669" s="249"/>
    </row>
    <row r="670" spans="1:19" x14ac:dyDescent="0.2">
      <c r="A670" s="42"/>
      <c r="B670" s="50"/>
      <c r="C670" s="259" t="s">
        <v>130</v>
      </c>
      <c r="D670" s="259"/>
      <c r="E670" s="116">
        <f>'[119]Cost Element Summary'!D14</f>
        <v>-25281.680000000011</v>
      </c>
      <c r="F670" s="116">
        <f>'[119]Cost Element Summary'!E14</f>
        <v>6192.18</v>
      </c>
      <c r="G670" s="116">
        <f>'[119]Cost Element Summary'!F14</f>
        <v>9831.7999999999993</v>
      </c>
      <c r="H670" s="116">
        <f>'[119]Cost Element Summary'!G14</f>
        <v>2488.7199999999998</v>
      </c>
      <c r="I670" s="116">
        <f>'[119]Cost Element Summary'!H14</f>
        <v>9375.9600000000009</v>
      </c>
      <c r="J670" s="116">
        <f>'[119]Cost Element Summary'!I14</f>
        <v>-4734.6499999999996</v>
      </c>
      <c r="K670" s="116">
        <f>'[119]Cost Element Summary'!J14</f>
        <v>4754.6699999999992</v>
      </c>
      <c r="L670" s="116">
        <f>'[119]Cost Element Summary'!K14</f>
        <v>4551.7500000000009</v>
      </c>
      <c r="M670" s="116">
        <f>'[119]Cost Element Summary'!L14</f>
        <v>4149.88</v>
      </c>
      <c r="N670" s="116">
        <f>'[119]Cost Element Summary'!M14</f>
        <v>3093.2499999999995</v>
      </c>
      <c r="O670" s="116">
        <f>'[119]Cost Element Summary'!N14</f>
        <v>3198.96</v>
      </c>
      <c r="P670" s="116">
        <f>'[119]Cost Element Summary'!O14</f>
        <v>2725.8</v>
      </c>
      <c r="Q670" s="45">
        <f t="shared" si="73"/>
        <v>20346.639999999989</v>
      </c>
      <c r="R670" s="45"/>
      <c r="S670" s="249"/>
    </row>
    <row r="671" spans="1:19" x14ac:dyDescent="0.2">
      <c r="A671" s="42"/>
      <c r="B671" s="50"/>
      <c r="C671" s="259" t="s">
        <v>139</v>
      </c>
      <c r="D671" s="259"/>
      <c r="E671" s="116">
        <f>'[119]Cost Element Summary'!D15</f>
        <v>278.33</v>
      </c>
      <c r="F671" s="116">
        <f>'[119]Cost Element Summary'!E15</f>
        <v>103.95</v>
      </c>
      <c r="G671" s="116">
        <f>'[119]Cost Element Summary'!F15</f>
        <v>31.099999999999998</v>
      </c>
      <c r="H671" s="116">
        <f>'[119]Cost Element Summary'!G15</f>
        <v>2276.96</v>
      </c>
      <c r="I671" s="116">
        <f>'[119]Cost Element Summary'!H15</f>
        <v>5622.2300000000014</v>
      </c>
      <c r="J671" s="116">
        <f>'[119]Cost Element Summary'!I15</f>
        <v>8110.9400000000032</v>
      </c>
      <c r="K671" s="116">
        <f>'[119]Cost Element Summary'!J15</f>
        <v>18356.270000000004</v>
      </c>
      <c r="L671" s="116">
        <f>'[119]Cost Element Summary'!K15</f>
        <v>-2097.3399999999997</v>
      </c>
      <c r="M671" s="116">
        <f>'[119]Cost Element Summary'!L15</f>
        <v>10876.66</v>
      </c>
      <c r="N671" s="116">
        <f>'[119]Cost Element Summary'!M15</f>
        <v>-5289.95</v>
      </c>
      <c r="O671" s="116">
        <f>'[119]Cost Element Summary'!N15</f>
        <v>-2390.48</v>
      </c>
      <c r="P671" s="116">
        <f>'[119]Cost Element Summary'!O15</f>
        <v>10000.18</v>
      </c>
      <c r="Q671" s="45">
        <f t="shared" si="73"/>
        <v>45878.850000000013</v>
      </c>
      <c r="R671" s="45"/>
      <c r="S671" s="249"/>
    </row>
    <row r="672" spans="1:19" x14ac:dyDescent="0.2">
      <c r="A672" s="42"/>
      <c r="B672" s="50"/>
      <c r="C672" s="259" t="s">
        <v>235</v>
      </c>
      <c r="D672" s="259"/>
      <c r="E672" s="116">
        <f>'[119]Cost Element Summary'!D16</f>
        <v>0</v>
      </c>
      <c r="F672" s="116">
        <f>'[119]Cost Element Summary'!E16</f>
        <v>0</v>
      </c>
      <c r="G672" s="116">
        <f>'[119]Cost Element Summary'!F16</f>
        <v>0</v>
      </c>
      <c r="H672" s="116">
        <f>'[119]Cost Element Summary'!G16</f>
        <v>0</v>
      </c>
      <c r="I672" s="116">
        <f>'[119]Cost Element Summary'!H16</f>
        <v>0</v>
      </c>
      <c r="J672" s="116">
        <f>'[119]Cost Element Summary'!I16</f>
        <v>0</v>
      </c>
      <c r="K672" s="116">
        <f>'[119]Cost Element Summary'!J16</f>
        <v>0</v>
      </c>
      <c r="L672" s="116">
        <f>'[119]Cost Element Summary'!K16</f>
        <v>0</v>
      </c>
      <c r="M672" s="116">
        <f>'[119]Cost Element Summary'!L16</f>
        <v>0</v>
      </c>
      <c r="N672" s="116">
        <f>'[119]Cost Element Summary'!M16</f>
        <v>0</v>
      </c>
      <c r="O672" s="116">
        <f>'[119]Cost Element Summary'!N16</f>
        <v>0</v>
      </c>
      <c r="P672" s="116">
        <f>'[119]Cost Element Summary'!O16</f>
        <v>26.72</v>
      </c>
      <c r="Q672" s="45">
        <f t="shared" si="73"/>
        <v>26.72</v>
      </c>
      <c r="R672" s="45"/>
      <c r="S672" s="249"/>
    </row>
    <row r="673" spans="1:19" x14ac:dyDescent="0.2">
      <c r="A673" s="42"/>
      <c r="B673" s="50"/>
      <c r="C673" s="259" t="s">
        <v>140</v>
      </c>
      <c r="D673" s="259"/>
      <c r="E673" s="116">
        <f>'[119]Cost Element Summary'!D17</f>
        <v>3725.42</v>
      </c>
      <c r="F673" s="116">
        <f>'[119]Cost Element Summary'!E17</f>
        <v>3807.3799999999997</v>
      </c>
      <c r="G673" s="116">
        <f>'[119]Cost Element Summary'!F17</f>
        <v>3149.3799999999992</v>
      </c>
      <c r="H673" s="116">
        <f>'[119]Cost Element Summary'!G17</f>
        <v>3793.5699999999997</v>
      </c>
      <c r="I673" s="116">
        <f>'[119]Cost Element Summary'!H17</f>
        <v>3793.5699999999997</v>
      </c>
      <c r="J673" s="116">
        <f>'[119]Cost Element Summary'!I17</f>
        <v>3793.5699999999997</v>
      </c>
      <c r="K673" s="116">
        <f>'[119]Cost Element Summary'!J17</f>
        <v>3793.5699999999997</v>
      </c>
      <c r="L673" s="116">
        <f>'[119]Cost Element Summary'!K17</f>
        <v>3793.57</v>
      </c>
      <c r="M673" s="116">
        <f>'[119]Cost Element Summary'!L17</f>
        <v>3793.5699999999993</v>
      </c>
      <c r="N673" s="116">
        <f>'[119]Cost Element Summary'!M17</f>
        <v>4312.07</v>
      </c>
      <c r="O673" s="116">
        <f>'[119]Cost Element Summary'!N17</f>
        <v>4579.38</v>
      </c>
      <c r="P673" s="116">
        <f>'[119]Cost Element Summary'!O17</f>
        <v>4579.38</v>
      </c>
      <c r="Q673" s="45">
        <f t="shared" si="73"/>
        <v>46914.429999999993</v>
      </c>
      <c r="R673" s="45"/>
      <c r="S673" s="249"/>
    </row>
    <row r="674" spans="1:19" x14ac:dyDescent="0.2">
      <c r="A674" s="42"/>
      <c r="B674" s="50"/>
      <c r="C674" s="259" t="s">
        <v>141</v>
      </c>
      <c r="D674" s="259"/>
      <c r="E674" s="116">
        <f>'[119]Cost Element Summary'!D18</f>
        <v>0</v>
      </c>
      <c r="F674" s="116">
        <f>'[119]Cost Element Summary'!E18</f>
        <v>0</v>
      </c>
      <c r="G674" s="116">
        <f>'[119]Cost Element Summary'!F18</f>
        <v>0</v>
      </c>
      <c r="H674" s="116">
        <f>'[119]Cost Element Summary'!G18</f>
        <v>257.95</v>
      </c>
      <c r="I674" s="116">
        <f>'[119]Cost Element Summary'!H18</f>
        <v>0</v>
      </c>
      <c r="J674" s="116">
        <f>'[119]Cost Element Summary'!I18</f>
        <v>0</v>
      </c>
      <c r="K674" s="116">
        <f>'[119]Cost Element Summary'!J18</f>
        <v>0</v>
      </c>
      <c r="L674" s="116">
        <f>'[119]Cost Element Summary'!K18</f>
        <v>0</v>
      </c>
      <c r="M674" s="116">
        <f>'[119]Cost Element Summary'!L18</f>
        <v>0</v>
      </c>
      <c r="N674" s="116">
        <f>'[119]Cost Element Summary'!M18</f>
        <v>0</v>
      </c>
      <c r="O674" s="116">
        <f>'[119]Cost Element Summary'!N18</f>
        <v>0</v>
      </c>
      <c r="P674" s="116">
        <f>'[119]Cost Element Summary'!O18</f>
        <v>0</v>
      </c>
      <c r="Q674" s="45">
        <f t="shared" si="73"/>
        <v>257.95</v>
      </c>
      <c r="R674" s="45"/>
      <c r="S674" s="249"/>
    </row>
    <row r="675" spans="1:19" x14ac:dyDescent="0.2">
      <c r="A675" s="42"/>
      <c r="B675" s="50"/>
      <c r="C675" s="259" t="s">
        <v>613</v>
      </c>
      <c r="D675" s="259"/>
      <c r="E675" s="116">
        <f>'[119]Cost Element Summary'!D19</f>
        <v>0</v>
      </c>
      <c r="F675" s="116">
        <f>'[119]Cost Element Summary'!E19</f>
        <v>0</v>
      </c>
      <c r="G675" s="116">
        <f>'[119]Cost Element Summary'!F19</f>
        <v>0</v>
      </c>
      <c r="H675" s="116">
        <f>'[119]Cost Element Summary'!G19</f>
        <v>0</v>
      </c>
      <c r="I675" s="116">
        <f>'[119]Cost Element Summary'!H19</f>
        <v>0</v>
      </c>
      <c r="J675" s="116">
        <f>'[119]Cost Element Summary'!I19</f>
        <v>0</v>
      </c>
      <c r="K675" s="116">
        <f>'[119]Cost Element Summary'!J19</f>
        <v>0</v>
      </c>
      <c r="L675" s="116">
        <f>'[119]Cost Element Summary'!K19</f>
        <v>0</v>
      </c>
      <c r="M675" s="116">
        <f>'[119]Cost Element Summary'!L19</f>
        <v>0</v>
      </c>
      <c r="N675" s="116">
        <f>'[119]Cost Element Summary'!M19</f>
        <v>0</v>
      </c>
      <c r="O675" s="116">
        <f>'[119]Cost Element Summary'!N19</f>
        <v>0</v>
      </c>
      <c r="P675" s="116">
        <f>'[119]Cost Element Summary'!O19</f>
        <v>8019.93</v>
      </c>
      <c r="Q675" s="45">
        <f t="shared" si="73"/>
        <v>8019.93</v>
      </c>
      <c r="R675" s="45"/>
      <c r="S675" s="249"/>
    </row>
    <row r="676" spans="1:19" x14ac:dyDescent="0.2">
      <c r="A676" s="42"/>
      <c r="B676" s="50"/>
      <c r="C676" s="259" t="s">
        <v>614</v>
      </c>
      <c r="D676" s="259"/>
      <c r="E676" s="116">
        <f>'[119]Cost Element Summary'!D20</f>
        <v>4948.9799999999996</v>
      </c>
      <c r="F676" s="116">
        <f>'[119]Cost Element Summary'!E20</f>
        <v>0</v>
      </c>
      <c r="G676" s="116">
        <f>'[119]Cost Element Summary'!F20</f>
        <v>0</v>
      </c>
      <c r="H676" s="116">
        <f>'[119]Cost Element Summary'!G20</f>
        <v>550.19000000000005</v>
      </c>
      <c r="I676" s="116">
        <f>'[119]Cost Element Summary'!H20</f>
        <v>26.050000000000004</v>
      </c>
      <c r="J676" s="116">
        <f>'[119]Cost Element Summary'!I20</f>
        <v>0</v>
      </c>
      <c r="K676" s="116">
        <f>'[119]Cost Element Summary'!J20</f>
        <v>0</v>
      </c>
      <c r="L676" s="116">
        <f>'[119]Cost Element Summary'!K20</f>
        <v>5.7</v>
      </c>
      <c r="M676" s="116">
        <f>'[119]Cost Element Summary'!L20</f>
        <v>6.71</v>
      </c>
      <c r="N676" s="116">
        <f>'[119]Cost Element Summary'!M20</f>
        <v>0</v>
      </c>
      <c r="O676" s="116">
        <f>'[119]Cost Element Summary'!N20</f>
        <v>0</v>
      </c>
      <c r="P676" s="116">
        <f>'[119]Cost Element Summary'!O20</f>
        <v>0</v>
      </c>
      <c r="Q676" s="45">
        <f t="shared" si="73"/>
        <v>5537.63</v>
      </c>
      <c r="R676" s="45"/>
      <c r="S676" s="249"/>
    </row>
    <row r="677" spans="1:19" x14ac:dyDescent="0.2">
      <c r="A677" s="42"/>
      <c r="B677" s="50"/>
      <c r="C677" s="259" t="s">
        <v>615</v>
      </c>
      <c r="D677" s="259"/>
      <c r="E677" s="116">
        <f>'[119]Cost Element Summary'!D21</f>
        <v>2896.56</v>
      </c>
      <c r="F677" s="116">
        <f>'[119]Cost Element Summary'!E21</f>
        <v>-2453.59</v>
      </c>
      <c r="G677" s="116">
        <f>'[119]Cost Element Summary'!F21</f>
        <v>-788.2199999999998</v>
      </c>
      <c r="H677" s="116">
        <f>'[119]Cost Element Summary'!G21</f>
        <v>-83.789999999999964</v>
      </c>
      <c r="I677" s="116">
        <f>'[119]Cost Element Summary'!H21</f>
        <v>-88.720000000000255</v>
      </c>
      <c r="J677" s="116">
        <f>'[119]Cost Element Summary'!I21</f>
        <v>-403.7199999999998</v>
      </c>
      <c r="K677" s="116">
        <f>'[119]Cost Element Summary'!J21</f>
        <v>-264.97000000000003</v>
      </c>
      <c r="L677" s="116">
        <f>'[119]Cost Element Summary'!K21</f>
        <v>12.200000000000045</v>
      </c>
      <c r="M677" s="116">
        <f>'[119]Cost Element Summary'!L21</f>
        <v>-116.00999999999999</v>
      </c>
      <c r="N677" s="116">
        <f>'[119]Cost Element Summary'!M21</f>
        <v>226.05999999999995</v>
      </c>
      <c r="O677" s="116">
        <f>'[119]Cost Element Summary'!N21</f>
        <v>382.98</v>
      </c>
      <c r="P677" s="116">
        <f>'[119]Cost Element Summary'!O21</f>
        <v>-58.400000000000091</v>
      </c>
      <c r="Q677" s="45">
        <f t="shared" si="73"/>
        <v>-739.62000000000012</v>
      </c>
      <c r="R677" s="45"/>
      <c r="S677" s="249"/>
    </row>
    <row r="678" spans="1:19" x14ac:dyDescent="0.2">
      <c r="A678" s="42"/>
      <c r="B678" s="50"/>
      <c r="C678" s="259" t="s">
        <v>142</v>
      </c>
      <c r="D678" s="259"/>
      <c r="E678" s="116">
        <f>'[119]Cost Element Summary'!D22</f>
        <v>22615.599999999988</v>
      </c>
      <c r="F678" s="116">
        <f>'[119]Cost Element Summary'!E22</f>
        <v>14098.669999999991</v>
      </c>
      <c r="G678" s="116">
        <f>'[119]Cost Element Summary'!F22</f>
        <v>37836.350000000006</v>
      </c>
      <c r="H678" s="116">
        <f>'[119]Cost Element Summary'!G22</f>
        <v>47874.280000000013</v>
      </c>
      <c r="I678" s="116">
        <f>'[119]Cost Element Summary'!H22</f>
        <v>20772.8</v>
      </c>
      <c r="J678" s="116">
        <f>'[119]Cost Element Summary'!I22</f>
        <v>35875.03</v>
      </c>
      <c r="K678" s="116">
        <f>'[119]Cost Element Summary'!J22</f>
        <v>33421.009999999995</v>
      </c>
      <c r="L678" s="116">
        <f>'[119]Cost Element Summary'!K22</f>
        <v>18349.739999999998</v>
      </c>
      <c r="M678" s="116">
        <f>'[119]Cost Element Summary'!L22</f>
        <v>14046.609999999999</v>
      </c>
      <c r="N678" s="116">
        <f>'[119]Cost Element Summary'!M22</f>
        <v>41267.020000000019</v>
      </c>
      <c r="O678" s="116">
        <f>'[119]Cost Element Summary'!N22</f>
        <v>17154.509999999998</v>
      </c>
      <c r="P678" s="116">
        <f>'[119]Cost Element Summary'!O22</f>
        <v>16727.639999999992</v>
      </c>
      <c r="Q678" s="45">
        <f t="shared" si="73"/>
        <v>320039.26</v>
      </c>
      <c r="R678" s="45"/>
      <c r="S678" s="249"/>
    </row>
    <row r="679" spans="1:19" x14ac:dyDescent="0.2">
      <c r="A679" s="42"/>
      <c r="B679" s="50"/>
      <c r="C679" s="259" t="s">
        <v>616</v>
      </c>
      <c r="D679" s="259"/>
      <c r="E679" s="116">
        <f>'[119]Cost Element Summary'!D23</f>
        <v>0</v>
      </c>
      <c r="F679" s="116">
        <f>'[119]Cost Element Summary'!E23</f>
        <v>0</v>
      </c>
      <c r="G679" s="116">
        <f>'[119]Cost Element Summary'!F23</f>
        <v>0</v>
      </c>
      <c r="H679" s="116">
        <f>'[119]Cost Element Summary'!G23</f>
        <v>4172.16</v>
      </c>
      <c r="I679" s="116">
        <f>'[119]Cost Element Summary'!H23</f>
        <v>0</v>
      </c>
      <c r="J679" s="116">
        <f>'[119]Cost Element Summary'!I23</f>
        <v>0</v>
      </c>
      <c r="K679" s="116">
        <f>'[119]Cost Element Summary'!J23</f>
        <v>0</v>
      </c>
      <c r="L679" s="116">
        <f>'[119]Cost Element Summary'!K23</f>
        <v>0</v>
      </c>
      <c r="M679" s="116">
        <f>'[119]Cost Element Summary'!L23</f>
        <v>0</v>
      </c>
      <c r="N679" s="116">
        <f>'[119]Cost Element Summary'!M23</f>
        <v>0</v>
      </c>
      <c r="O679" s="116">
        <f>'[119]Cost Element Summary'!N23</f>
        <v>0</v>
      </c>
      <c r="P679" s="116">
        <f>'[119]Cost Element Summary'!O23</f>
        <v>0</v>
      </c>
      <c r="Q679" s="45">
        <f t="shared" si="73"/>
        <v>4172.16</v>
      </c>
      <c r="R679" s="45"/>
      <c r="S679" s="249"/>
    </row>
    <row r="680" spans="1:19" x14ac:dyDescent="0.2">
      <c r="A680" s="42"/>
      <c r="B680" s="50"/>
      <c r="C680" s="259" t="s">
        <v>143</v>
      </c>
      <c r="D680" s="259"/>
      <c r="E680" s="116">
        <f>'[119]Cost Element Summary'!D24</f>
        <v>9627.07</v>
      </c>
      <c r="F680" s="116">
        <f>'[119]Cost Element Summary'!E24</f>
        <v>12039.14</v>
      </c>
      <c r="G680" s="116">
        <f>'[119]Cost Element Summary'!F24</f>
        <v>8573.7800000000007</v>
      </c>
      <c r="H680" s="116">
        <f>'[119]Cost Element Summary'!G24</f>
        <v>9106.6</v>
      </c>
      <c r="I680" s="116">
        <f>'[119]Cost Element Summary'!H24</f>
        <v>8713.59</v>
      </c>
      <c r="J680" s="116">
        <f>'[119]Cost Element Summary'!I24</f>
        <v>10188.34</v>
      </c>
      <c r="K680" s="116">
        <f>'[119]Cost Element Summary'!J24</f>
        <v>8508.85</v>
      </c>
      <c r="L680" s="116">
        <f>'[119]Cost Element Summary'!K24</f>
        <v>11042.220000000001</v>
      </c>
      <c r="M680" s="116">
        <f>'[119]Cost Element Summary'!L24</f>
        <v>8777.2800000000007</v>
      </c>
      <c r="N680" s="116">
        <f>'[119]Cost Element Summary'!M24</f>
        <v>3576.3800000000006</v>
      </c>
      <c r="O680" s="116">
        <f>'[119]Cost Element Summary'!N24</f>
        <v>10618.230000000001</v>
      </c>
      <c r="P680" s="116">
        <f>'[119]Cost Element Summary'!O24</f>
        <v>9087.41</v>
      </c>
      <c r="Q680" s="45">
        <f t="shared" si="73"/>
        <v>109858.89</v>
      </c>
      <c r="R680" s="45"/>
      <c r="S680" s="249"/>
    </row>
    <row r="681" spans="1:19" x14ac:dyDescent="0.2">
      <c r="A681" s="42"/>
      <c r="B681" s="50"/>
      <c r="C681" s="259" t="s">
        <v>617</v>
      </c>
      <c r="D681" s="259"/>
      <c r="E681" s="116">
        <f>'[119]Cost Element Summary'!D25</f>
        <v>19869.59</v>
      </c>
      <c r="F681" s="116">
        <f>'[119]Cost Element Summary'!E25</f>
        <v>28992.210000000003</v>
      </c>
      <c r="G681" s="116">
        <f>'[119]Cost Element Summary'!F25</f>
        <v>25869.57</v>
      </c>
      <c r="H681" s="116">
        <f>'[119]Cost Element Summary'!G25</f>
        <v>35262.449999999997</v>
      </c>
      <c r="I681" s="116">
        <f>'[119]Cost Element Summary'!H25</f>
        <v>27947.799999999996</v>
      </c>
      <c r="J681" s="116">
        <f>'[119]Cost Element Summary'!I25</f>
        <v>27947.799999999996</v>
      </c>
      <c r="K681" s="116">
        <f>'[119]Cost Element Summary'!J25</f>
        <v>22739.329999999998</v>
      </c>
      <c r="L681" s="116">
        <f>'[119]Cost Element Summary'!K25</f>
        <v>26105.5</v>
      </c>
      <c r="M681" s="116">
        <f>'[119]Cost Element Summary'!L25</f>
        <v>27773.129999999997</v>
      </c>
      <c r="N681" s="116">
        <f>'[119]Cost Element Summary'!M25</f>
        <v>25670.59</v>
      </c>
      <c r="O681" s="116">
        <f>'[119]Cost Element Summary'!N25</f>
        <v>25595.86</v>
      </c>
      <c r="P681" s="116">
        <f>'[119]Cost Element Summary'!O25</f>
        <v>25597.47</v>
      </c>
      <c r="Q681" s="45">
        <f t="shared" si="73"/>
        <v>319371.29999999993</v>
      </c>
      <c r="R681" s="45"/>
      <c r="S681" s="249"/>
    </row>
    <row r="682" spans="1:19" x14ac:dyDescent="0.2">
      <c r="A682" s="42"/>
      <c r="B682" s="50"/>
      <c r="C682" s="259" t="s">
        <v>144</v>
      </c>
      <c r="D682" s="259"/>
      <c r="E682" s="116">
        <f>'[119]Cost Element Summary'!D26</f>
        <v>3361.0600000000009</v>
      </c>
      <c r="F682" s="116">
        <f>'[119]Cost Element Summary'!E26</f>
        <v>1515.89</v>
      </c>
      <c r="G682" s="116">
        <f>'[119]Cost Element Summary'!F26</f>
        <v>4152.5600000000013</v>
      </c>
      <c r="H682" s="116">
        <f>'[119]Cost Element Summary'!G26</f>
        <v>5166.5</v>
      </c>
      <c r="I682" s="116">
        <f>'[119]Cost Element Summary'!H26</f>
        <v>655.54</v>
      </c>
      <c r="J682" s="116">
        <f>'[119]Cost Element Summary'!I26</f>
        <v>6265.119999999999</v>
      </c>
      <c r="K682" s="116">
        <f>'[119]Cost Element Summary'!J26</f>
        <v>1766.1299999999997</v>
      </c>
      <c r="L682" s="116">
        <f>'[119]Cost Element Summary'!K26</f>
        <v>2767.74</v>
      </c>
      <c r="M682" s="116">
        <f>'[119]Cost Element Summary'!L26</f>
        <v>3450.3800000000006</v>
      </c>
      <c r="N682" s="116">
        <f>'[119]Cost Element Summary'!M26</f>
        <v>2335.3000000000002</v>
      </c>
      <c r="O682" s="116">
        <f>'[119]Cost Element Summary'!N26</f>
        <v>13786.750000000002</v>
      </c>
      <c r="P682" s="116">
        <f>'[119]Cost Element Summary'!O26</f>
        <v>15126.579999999998</v>
      </c>
      <c r="Q682" s="45">
        <f t="shared" si="73"/>
        <v>60349.55</v>
      </c>
      <c r="R682" s="45"/>
      <c r="S682" s="249"/>
    </row>
    <row r="683" spans="1:19" x14ac:dyDescent="0.2">
      <c r="A683" s="42"/>
      <c r="B683" s="50"/>
      <c r="C683" s="259" t="s">
        <v>145</v>
      </c>
      <c r="D683" s="259"/>
      <c r="E683" s="116">
        <f>'[119]Cost Element Summary'!D27</f>
        <v>36244.939999999981</v>
      </c>
      <c r="F683" s="116">
        <f>'[119]Cost Element Summary'!E27</f>
        <v>40945.080000000024</v>
      </c>
      <c r="G683" s="116">
        <f>'[119]Cost Element Summary'!F27</f>
        <v>39511.900000000009</v>
      </c>
      <c r="H683" s="116">
        <f>'[119]Cost Element Summary'!G27</f>
        <v>58657.429999999986</v>
      </c>
      <c r="I683" s="116">
        <f>'[119]Cost Element Summary'!H27</f>
        <v>37762.409999999996</v>
      </c>
      <c r="J683" s="116">
        <f>'[119]Cost Element Summary'!I27</f>
        <v>52669.500000000015</v>
      </c>
      <c r="K683" s="116">
        <f>'[119]Cost Element Summary'!J27</f>
        <v>45850.599999999991</v>
      </c>
      <c r="L683" s="116">
        <f>'[119]Cost Element Summary'!K27</f>
        <v>38304.910000000011</v>
      </c>
      <c r="M683" s="116">
        <f>'[119]Cost Element Summary'!L27</f>
        <v>32643.750000000018</v>
      </c>
      <c r="N683" s="116">
        <f>'[119]Cost Element Summary'!M27</f>
        <v>16332.910000000003</v>
      </c>
      <c r="O683" s="116">
        <f>'[119]Cost Element Summary'!N27</f>
        <v>46285.220000000016</v>
      </c>
      <c r="P683" s="116">
        <f>'[119]Cost Element Summary'!O27</f>
        <v>54099.700000000048</v>
      </c>
      <c r="Q683" s="45">
        <f t="shared" si="73"/>
        <v>499308.35000000015</v>
      </c>
      <c r="R683" s="45"/>
      <c r="S683" s="249"/>
    </row>
    <row r="684" spans="1:19" x14ac:dyDescent="0.2">
      <c r="A684" s="42"/>
      <c r="B684" s="50"/>
      <c r="C684" s="259" t="s">
        <v>146</v>
      </c>
      <c r="D684" s="259"/>
      <c r="E684" s="116">
        <f>'[119]Cost Element Summary'!D28</f>
        <v>-2807.69</v>
      </c>
      <c r="F684" s="116">
        <f>'[119]Cost Element Summary'!E28</f>
        <v>0</v>
      </c>
      <c r="G684" s="116">
        <f>'[119]Cost Element Summary'!F28</f>
        <v>0</v>
      </c>
      <c r="H684" s="116">
        <f>'[119]Cost Element Summary'!G28</f>
        <v>0</v>
      </c>
      <c r="I684" s="116">
        <f>'[119]Cost Element Summary'!H28</f>
        <v>0</v>
      </c>
      <c r="J684" s="116">
        <f>'[119]Cost Element Summary'!I28</f>
        <v>0</v>
      </c>
      <c r="K684" s="116">
        <f>'[119]Cost Element Summary'!J28</f>
        <v>0</v>
      </c>
      <c r="L684" s="116">
        <f>'[119]Cost Element Summary'!K28</f>
        <v>0</v>
      </c>
      <c r="M684" s="116">
        <f>'[119]Cost Element Summary'!L28</f>
        <v>0</v>
      </c>
      <c r="N684" s="116">
        <f>'[119]Cost Element Summary'!M28</f>
        <v>0</v>
      </c>
      <c r="O684" s="116">
        <f>'[119]Cost Element Summary'!N28</f>
        <v>0</v>
      </c>
      <c r="P684" s="116">
        <f>'[119]Cost Element Summary'!O28</f>
        <v>850.38</v>
      </c>
      <c r="Q684" s="45">
        <f t="shared" si="73"/>
        <v>-1957.31</v>
      </c>
      <c r="R684" s="45"/>
      <c r="S684" s="249"/>
    </row>
    <row r="685" spans="1:19" x14ac:dyDescent="0.2">
      <c r="A685" s="42"/>
      <c r="B685" s="50"/>
      <c r="C685" s="259" t="s">
        <v>618</v>
      </c>
      <c r="D685" s="259"/>
      <c r="E685" s="116">
        <f>'[119]Cost Element Summary'!D29</f>
        <v>0</v>
      </c>
      <c r="F685" s="116">
        <f>'[119]Cost Element Summary'!E29</f>
        <v>0</v>
      </c>
      <c r="G685" s="116">
        <f>'[119]Cost Element Summary'!F29</f>
        <v>0</v>
      </c>
      <c r="H685" s="116">
        <f>'[119]Cost Element Summary'!G29</f>
        <v>0</v>
      </c>
      <c r="I685" s="116">
        <f>'[119]Cost Element Summary'!H29</f>
        <v>0</v>
      </c>
      <c r="J685" s="116">
        <f>'[119]Cost Element Summary'!I29</f>
        <v>0</v>
      </c>
      <c r="K685" s="116">
        <f>'[119]Cost Element Summary'!J29</f>
        <v>0</v>
      </c>
      <c r="L685" s="116">
        <f>'[119]Cost Element Summary'!K29</f>
        <v>-11.23</v>
      </c>
      <c r="M685" s="116">
        <f>'[119]Cost Element Summary'!L29</f>
        <v>10.98</v>
      </c>
      <c r="N685" s="116">
        <f>'[119]Cost Element Summary'!M29</f>
        <v>0</v>
      </c>
      <c r="O685" s="116">
        <f>'[119]Cost Element Summary'!N29</f>
        <v>0</v>
      </c>
      <c r="P685" s="116">
        <f>'[119]Cost Element Summary'!O29</f>
        <v>0</v>
      </c>
      <c r="Q685" s="45">
        <f t="shared" si="73"/>
        <v>-0.25</v>
      </c>
      <c r="R685" s="45"/>
      <c r="S685" s="249"/>
    </row>
    <row r="686" spans="1:19" x14ac:dyDescent="0.2">
      <c r="A686" s="42"/>
      <c r="B686" s="50"/>
      <c r="C686" s="259" t="s">
        <v>158</v>
      </c>
      <c r="D686" s="259"/>
      <c r="E686" s="116">
        <f>'[119]Cost Element Summary'!D30</f>
        <v>731.69</v>
      </c>
      <c r="F686" s="116">
        <f>'[119]Cost Element Summary'!E30</f>
        <v>1396.9</v>
      </c>
      <c r="G686" s="116">
        <f>'[119]Cost Element Summary'!F30</f>
        <v>-499.74999999999989</v>
      </c>
      <c r="H686" s="116">
        <f>'[119]Cost Element Summary'!G30</f>
        <v>-5282.5199999999995</v>
      </c>
      <c r="I686" s="116">
        <f>'[119]Cost Element Summary'!H30</f>
        <v>805.97999999999922</v>
      </c>
      <c r="J686" s="116">
        <f>'[119]Cost Element Summary'!I30</f>
        <v>43.709999999999994</v>
      </c>
      <c r="K686" s="116">
        <f>'[119]Cost Element Summary'!J30</f>
        <v>243.69999999999979</v>
      </c>
      <c r="L686" s="116">
        <f>'[119]Cost Element Summary'!K30</f>
        <v>2.0600000000000023</v>
      </c>
      <c r="M686" s="116">
        <f>'[119]Cost Element Summary'!L30</f>
        <v>26.34</v>
      </c>
      <c r="N686" s="116">
        <f>'[119]Cost Element Summary'!M30</f>
        <v>0</v>
      </c>
      <c r="O686" s="116">
        <f>'[119]Cost Element Summary'!N30</f>
        <v>3.8</v>
      </c>
      <c r="P686" s="116">
        <f>'[119]Cost Element Summary'!O30</f>
        <v>547.89</v>
      </c>
      <c r="Q686" s="45">
        <f t="shared" si="73"/>
        <v>-1980.2000000000003</v>
      </c>
      <c r="R686" s="45"/>
      <c r="S686" s="249"/>
    </row>
    <row r="687" spans="1:19" x14ac:dyDescent="0.2">
      <c r="A687" s="42"/>
      <c r="B687" s="50"/>
      <c r="C687" s="259" t="s">
        <v>147</v>
      </c>
      <c r="D687" s="259"/>
      <c r="E687" s="116">
        <f>'[119]Cost Element Summary'!D31</f>
        <v>78229.31</v>
      </c>
      <c r="F687" s="116">
        <f>'[119]Cost Element Summary'!E31</f>
        <v>57379.160000000018</v>
      </c>
      <c r="G687" s="116">
        <f>'[119]Cost Element Summary'!F31</f>
        <v>72003.23000000001</v>
      </c>
      <c r="H687" s="116">
        <f>'[119]Cost Element Summary'!G31</f>
        <v>69870.059999999969</v>
      </c>
      <c r="I687" s="116">
        <f>'[119]Cost Element Summary'!H31</f>
        <v>70137.759999999995</v>
      </c>
      <c r="J687" s="116">
        <f>'[119]Cost Element Summary'!I31</f>
        <v>46194.87000000001</v>
      </c>
      <c r="K687" s="116">
        <f>'[119]Cost Element Summary'!J31</f>
        <v>56482.990000000005</v>
      </c>
      <c r="L687" s="116">
        <f>'[119]Cost Element Summary'!K31</f>
        <v>64741.710000000014</v>
      </c>
      <c r="M687" s="116">
        <f>'[119]Cost Element Summary'!L31</f>
        <v>61172.140000000014</v>
      </c>
      <c r="N687" s="116">
        <f>'[119]Cost Element Summary'!M31</f>
        <v>68757.13</v>
      </c>
      <c r="O687" s="116">
        <f>'[119]Cost Element Summary'!N31</f>
        <v>49210.770000000004</v>
      </c>
      <c r="P687" s="116">
        <f>'[119]Cost Element Summary'!O31</f>
        <v>89050.469999999958</v>
      </c>
      <c r="Q687" s="45">
        <f t="shared" si="73"/>
        <v>783229.6</v>
      </c>
      <c r="R687" s="45"/>
      <c r="S687" s="249"/>
    </row>
    <row r="688" spans="1:19" x14ac:dyDescent="0.2">
      <c r="A688" s="42"/>
      <c r="B688" s="50"/>
      <c r="C688" s="259" t="s">
        <v>148</v>
      </c>
      <c r="D688" s="259"/>
      <c r="E688" s="116">
        <f>'[119]Cost Element Summary'!D32</f>
        <v>2732.41</v>
      </c>
      <c r="F688" s="116">
        <f>'[119]Cost Element Summary'!E32</f>
        <v>2616.5099999999998</v>
      </c>
      <c r="G688" s="116">
        <f>'[119]Cost Element Summary'!F32</f>
        <v>3009.16</v>
      </c>
      <c r="H688" s="116">
        <f>'[119]Cost Element Summary'!G32</f>
        <v>2844.7799999999997</v>
      </c>
      <c r="I688" s="116">
        <f>'[119]Cost Element Summary'!H32</f>
        <v>4712.72</v>
      </c>
      <c r="J688" s="116">
        <f>'[119]Cost Element Summary'!I32</f>
        <v>1596.81</v>
      </c>
      <c r="K688" s="116">
        <f>'[119]Cost Element Summary'!J32</f>
        <v>5636.85</v>
      </c>
      <c r="L688" s="116">
        <f>'[119]Cost Element Summary'!K32</f>
        <v>3595.32</v>
      </c>
      <c r="M688" s="116">
        <f>'[119]Cost Element Summary'!L32</f>
        <v>3595.32</v>
      </c>
      <c r="N688" s="116">
        <f>'[119]Cost Element Summary'!M32</f>
        <v>3732.28</v>
      </c>
      <c r="O688" s="116">
        <f>'[119]Cost Element Summary'!N32</f>
        <v>2048.25</v>
      </c>
      <c r="P688" s="116">
        <f>'[119]Cost Element Summary'!O32</f>
        <v>2327</v>
      </c>
      <c r="Q688" s="45">
        <f t="shared" si="73"/>
        <v>38447.410000000003</v>
      </c>
      <c r="R688" s="45"/>
      <c r="S688" s="249"/>
    </row>
    <row r="689" spans="1:19" x14ac:dyDescent="0.2">
      <c r="A689" s="42"/>
      <c r="B689" s="50"/>
      <c r="C689" s="259" t="s">
        <v>149</v>
      </c>
      <c r="D689" s="259"/>
      <c r="E689" s="116">
        <f>'[119]Cost Element Summary'!D33</f>
        <v>1370.3800000000003</v>
      </c>
      <c r="F689" s="116">
        <f>'[119]Cost Element Summary'!E33</f>
        <v>4148.8099999999995</v>
      </c>
      <c r="G689" s="116">
        <f>'[119]Cost Element Summary'!F33</f>
        <v>3473.51</v>
      </c>
      <c r="H689" s="116">
        <f>'[119]Cost Element Summary'!G33</f>
        <v>7563.66</v>
      </c>
      <c r="I689" s="116">
        <f>'[119]Cost Element Summary'!H33</f>
        <v>4896.420000000001</v>
      </c>
      <c r="J689" s="116">
        <f>'[119]Cost Element Summary'!I33</f>
        <v>14345.150000000001</v>
      </c>
      <c r="K689" s="116">
        <f>'[119]Cost Element Summary'!J33</f>
        <v>3654.6500000000005</v>
      </c>
      <c r="L689" s="116">
        <f>'[119]Cost Element Summary'!K33</f>
        <v>2691.1500000000005</v>
      </c>
      <c r="M689" s="116">
        <f>'[119]Cost Element Summary'!L33</f>
        <v>5030.87</v>
      </c>
      <c r="N689" s="116">
        <f>'[119]Cost Element Summary'!M33</f>
        <v>3954.2200000000003</v>
      </c>
      <c r="O689" s="116">
        <f>'[119]Cost Element Summary'!N33</f>
        <v>3099.4199999999992</v>
      </c>
      <c r="P689" s="116">
        <f>'[119]Cost Element Summary'!O33</f>
        <v>6944.2100000000009</v>
      </c>
      <c r="Q689" s="260">
        <f t="shared" si="73"/>
        <v>61172.450000000012</v>
      </c>
      <c r="R689" s="260"/>
      <c r="S689" s="249"/>
    </row>
    <row r="690" spans="1:19" x14ac:dyDescent="0.2">
      <c r="A690" s="42"/>
      <c r="B690" s="50"/>
      <c r="C690" s="259" t="s">
        <v>150</v>
      </c>
      <c r="D690" s="259"/>
      <c r="E690" s="116">
        <f>'[119]Cost Element Summary'!D34</f>
        <v>0</v>
      </c>
      <c r="F690" s="116">
        <f>'[119]Cost Element Summary'!E34</f>
        <v>0</v>
      </c>
      <c r="G690" s="116">
        <f>'[119]Cost Element Summary'!F34</f>
        <v>155.18</v>
      </c>
      <c r="H690" s="116">
        <f>'[119]Cost Element Summary'!G34</f>
        <v>0</v>
      </c>
      <c r="I690" s="116">
        <f>'[119]Cost Element Summary'!H34</f>
        <v>140.63</v>
      </c>
      <c r="J690" s="116">
        <f>'[119]Cost Element Summary'!I34</f>
        <v>78.990000000000009</v>
      </c>
      <c r="K690" s="116">
        <f>'[119]Cost Element Summary'!J34</f>
        <v>0</v>
      </c>
      <c r="L690" s="116">
        <f>'[119]Cost Element Summary'!K34</f>
        <v>140.44</v>
      </c>
      <c r="M690" s="116">
        <f>'[119]Cost Element Summary'!L34</f>
        <v>70.28</v>
      </c>
      <c r="N690" s="116">
        <f>'[119]Cost Element Summary'!M34</f>
        <v>72.759999999999991</v>
      </c>
      <c r="O690" s="116">
        <f>'[119]Cost Element Summary'!N34</f>
        <v>0</v>
      </c>
      <c r="P690" s="116">
        <f>'[119]Cost Element Summary'!O34</f>
        <v>144.82</v>
      </c>
      <c r="Q690" s="260">
        <f t="shared" si="73"/>
        <v>803.09999999999991</v>
      </c>
      <c r="R690" s="260"/>
      <c r="S690" s="249"/>
    </row>
    <row r="691" spans="1:19" x14ac:dyDescent="0.2">
      <c r="A691" s="42"/>
      <c r="B691" s="50"/>
      <c r="C691" s="214" t="s">
        <v>619</v>
      </c>
      <c r="D691" s="214"/>
      <c r="E691" s="261">
        <f>SUM(E660:E690)</f>
        <v>401064.64999999991</v>
      </c>
      <c r="F691" s="261">
        <f t="shared" ref="F691:Q691" si="74">SUM(F660:F690)</f>
        <v>281499.34000000008</v>
      </c>
      <c r="G691" s="261">
        <f t="shared" si="74"/>
        <v>437413.1100000001</v>
      </c>
      <c r="H691" s="261">
        <f t="shared" si="74"/>
        <v>390665.47000000003</v>
      </c>
      <c r="I691" s="261">
        <f t="shared" si="74"/>
        <v>370289.71999999986</v>
      </c>
      <c r="J691" s="261">
        <f t="shared" si="74"/>
        <v>363637.94000000006</v>
      </c>
      <c r="K691" s="261">
        <f t="shared" si="74"/>
        <v>324329.82999999996</v>
      </c>
      <c r="L691" s="261">
        <f t="shared" si="74"/>
        <v>284245.74</v>
      </c>
      <c r="M691" s="261">
        <f t="shared" si="74"/>
        <v>430172.49999999994</v>
      </c>
      <c r="N691" s="261">
        <f t="shared" si="74"/>
        <v>472601.8400000002</v>
      </c>
      <c r="O691" s="261">
        <f t="shared" si="74"/>
        <v>404818.44000000053</v>
      </c>
      <c r="P691" s="261">
        <f t="shared" si="74"/>
        <v>607744.13999999932</v>
      </c>
      <c r="Q691" s="261">
        <f t="shared" si="74"/>
        <v>4768482.7200000007</v>
      </c>
      <c r="R691" s="57"/>
      <c r="S691" s="249"/>
    </row>
    <row r="692" spans="1:19" x14ac:dyDescent="0.2">
      <c r="Q692" s="45"/>
      <c r="R692" s="45"/>
    </row>
    <row r="693" spans="1:19" x14ac:dyDescent="0.2">
      <c r="C693" s="259" t="s">
        <v>895</v>
      </c>
      <c r="E693" s="129">
        <v>0</v>
      </c>
      <c r="F693" s="116">
        <v>2300.5100000000002</v>
      </c>
      <c r="G693" s="129">
        <v>0</v>
      </c>
      <c r="H693" s="129">
        <v>0</v>
      </c>
      <c r="I693" s="129">
        <v>0</v>
      </c>
      <c r="J693" s="129">
        <v>0</v>
      </c>
      <c r="K693" s="129">
        <v>0</v>
      </c>
      <c r="L693" s="129">
        <v>0</v>
      </c>
      <c r="M693" s="129">
        <v>0</v>
      </c>
      <c r="N693" s="129">
        <v>0</v>
      </c>
      <c r="O693" s="129">
        <v>0</v>
      </c>
      <c r="P693" s="129">
        <v>0</v>
      </c>
      <c r="Q693" s="45">
        <f t="shared" ref="Q693:Q699" si="75">SUM(E693:P693)</f>
        <v>2300.5100000000002</v>
      </c>
      <c r="R693" s="45"/>
    </row>
    <row r="694" spans="1:19" x14ac:dyDescent="0.2">
      <c r="C694" s="259" t="s">
        <v>896</v>
      </c>
      <c r="E694" s="129">
        <v>0</v>
      </c>
      <c r="F694" s="129">
        <v>0</v>
      </c>
      <c r="G694" s="129">
        <v>0</v>
      </c>
      <c r="H694" s="129">
        <v>0</v>
      </c>
      <c r="I694" s="116">
        <v>53.25</v>
      </c>
      <c r="J694" s="129">
        <v>0</v>
      </c>
      <c r="K694" s="129">
        <v>0</v>
      </c>
      <c r="L694" s="129">
        <v>0</v>
      </c>
      <c r="M694" s="129">
        <v>0</v>
      </c>
      <c r="N694" s="116">
        <v>627.48</v>
      </c>
      <c r="O694" s="129">
        <v>0</v>
      </c>
      <c r="P694" s="116">
        <v>22088.83</v>
      </c>
      <c r="Q694" s="45">
        <f t="shared" si="75"/>
        <v>22769.56</v>
      </c>
      <c r="R694" s="45"/>
    </row>
    <row r="695" spans="1:19" x14ac:dyDescent="0.2">
      <c r="C695" s="259" t="s">
        <v>897</v>
      </c>
      <c r="E695" s="129">
        <v>0</v>
      </c>
      <c r="F695" s="116">
        <v>25.6</v>
      </c>
      <c r="G695" s="129">
        <v>0</v>
      </c>
      <c r="H695" s="129">
        <v>0</v>
      </c>
      <c r="I695" s="116">
        <v>1.9200000000000017</v>
      </c>
      <c r="J695" s="129">
        <v>0</v>
      </c>
      <c r="K695" s="129">
        <v>0</v>
      </c>
      <c r="L695" s="129">
        <v>0</v>
      </c>
      <c r="M695" s="129">
        <v>0</v>
      </c>
      <c r="N695" s="129">
        <v>0</v>
      </c>
      <c r="O695" s="129">
        <v>0</v>
      </c>
      <c r="P695" s="129">
        <v>0</v>
      </c>
      <c r="Q695" s="45">
        <f t="shared" si="75"/>
        <v>27.520000000000003</v>
      </c>
      <c r="R695" s="45"/>
    </row>
    <row r="696" spans="1:19" x14ac:dyDescent="0.2">
      <c r="C696" s="259" t="s">
        <v>898</v>
      </c>
      <c r="E696" s="129">
        <v>0</v>
      </c>
      <c r="F696" s="129">
        <v>0</v>
      </c>
      <c r="G696" s="129">
        <v>0</v>
      </c>
      <c r="H696" s="116">
        <v>128</v>
      </c>
      <c r="I696" s="116">
        <v>426.41</v>
      </c>
      <c r="J696" s="129">
        <v>0</v>
      </c>
      <c r="K696" s="129">
        <v>0</v>
      </c>
      <c r="L696" s="116">
        <v>74.69</v>
      </c>
      <c r="M696" s="116">
        <v>0.33999999999999986</v>
      </c>
      <c r="N696" s="116">
        <v>1313.64</v>
      </c>
      <c r="O696" s="116">
        <v>0</v>
      </c>
      <c r="P696" s="116">
        <v>100.73999999999978</v>
      </c>
      <c r="Q696" s="45">
        <f t="shared" si="75"/>
        <v>2043.8200000000002</v>
      </c>
      <c r="R696" s="45"/>
    </row>
    <row r="697" spans="1:19" x14ac:dyDescent="0.2">
      <c r="C697" s="259" t="s">
        <v>694</v>
      </c>
      <c r="D697" s="259"/>
      <c r="E697" s="116">
        <f t="shared" ref="E697:P697" si="76">E661</f>
        <v>1382.1200000000003</v>
      </c>
      <c r="F697" s="116">
        <f t="shared" si="76"/>
        <v>1996.44</v>
      </c>
      <c r="G697" s="116">
        <f t="shared" si="76"/>
        <v>973.29</v>
      </c>
      <c r="H697" s="116">
        <f t="shared" si="76"/>
        <v>1131.55</v>
      </c>
      <c r="I697" s="116">
        <f t="shared" si="76"/>
        <v>1073.9299999999998</v>
      </c>
      <c r="J697" s="116">
        <f t="shared" si="76"/>
        <v>1069.7300000000002</v>
      </c>
      <c r="K697" s="116">
        <f t="shared" si="76"/>
        <v>1165.99</v>
      </c>
      <c r="L697" s="116">
        <f t="shared" si="76"/>
        <v>4733.5</v>
      </c>
      <c r="M697" s="116">
        <f t="shared" si="76"/>
        <v>-2820.16</v>
      </c>
      <c r="N697" s="116">
        <f t="shared" si="76"/>
        <v>7348.970000000003</v>
      </c>
      <c r="O697" s="116">
        <f t="shared" si="76"/>
        <v>6590.14</v>
      </c>
      <c r="P697" s="116">
        <f t="shared" si="76"/>
        <v>10513.380000000001</v>
      </c>
      <c r="Q697" s="45">
        <f t="shared" si="75"/>
        <v>35158.880000000005</v>
      </c>
      <c r="R697" s="45"/>
    </row>
    <row r="698" spans="1:19" x14ac:dyDescent="0.2">
      <c r="C698" s="259" t="s">
        <v>695</v>
      </c>
      <c r="D698" s="259"/>
      <c r="E698" s="129">
        <v>74.240000000000009</v>
      </c>
      <c r="F698" s="129">
        <v>0</v>
      </c>
      <c r="G698" s="129">
        <v>0</v>
      </c>
      <c r="H698" s="297">
        <v>0</v>
      </c>
      <c r="I698" s="297">
        <v>0</v>
      </c>
      <c r="J698" s="297">
        <v>0</v>
      </c>
      <c r="K698" s="297">
        <v>0</v>
      </c>
      <c r="L698" s="297">
        <v>0</v>
      </c>
      <c r="M698" s="297">
        <v>0</v>
      </c>
      <c r="N698" s="297">
        <v>0</v>
      </c>
      <c r="O698" s="297">
        <v>0</v>
      </c>
      <c r="P698" s="297">
        <v>0</v>
      </c>
      <c r="Q698" s="45">
        <f t="shared" si="75"/>
        <v>74.240000000000009</v>
      </c>
      <c r="R698" s="45"/>
    </row>
    <row r="699" spans="1:19" x14ac:dyDescent="0.2">
      <c r="C699" s="259" t="s">
        <v>899</v>
      </c>
      <c r="D699" s="259"/>
      <c r="E699" s="129">
        <v>0</v>
      </c>
      <c r="F699" s="129">
        <v>0</v>
      </c>
      <c r="G699" s="297">
        <v>0</v>
      </c>
      <c r="H699" s="297">
        <v>0</v>
      </c>
      <c r="I699" s="297">
        <v>0</v>
      </c>
      <c r="J699" s="297">
        <v>4249.8</v>
      </c>
      <c r="K699" s="297">
        <v>0</v>
      </c>
      <c r="L699" s="297">
        <v>-4249.8</v>
      </c>
      <c r="M699" s="297">
        <v>0</v>
      </c>
      <c r="N699" s="297">
        <v>0</v>
      </c>
      <c r="O699" s="297">
        <v>0</v>
      </c>
      <c r="P699" s="297">
        <v>0</v>
      </c>
      <c r="Q699" s="45">
        <f t="shared" si="75"/>
        <v>0</v>
      </c>
      <c r="R699" s="45"/>
    </row>
    <row r="700" spans="1:19" x14ac:dyDescent="0.2">
      <c r="C700" s="259"/>
      <c r="D700" s="259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45"/>
      <c r="R700" s="45"/>
    </row>
    <row r="701" spans="1:19" x14ac:dyDescent="0.2">
      <c r="B701" s="144"/>
      <c r="C701" s="229" t="s">
        <v>693</v>
      </c>
      <c r="D701" s="229"/>
      <c r="E701" s="221"/>
      <c r="F701" s="221"/>
      <c r="G701" s="221"/>
      <c r="H701" s="221"/>
      <c r="I701" s="221"/>
      <c r="J701" s="221"/>
      <c r="K701" s="221"/>
      <c r="L701" s="221"/>
      <c r="M701" s="221"/>
      <c r="N701" s="221"/>
      <c r="O701" s="221"/>
      <c r="P701" s="221"/>
      <c r="Q701" s="49"/>
      <c r="R701" s="49"/>
    </row>
    <row r="702" spans="1:19" x14ac:dyDescent="0.2">
      <c r="B702" s="144" t="s">
        <v>174</v>
      </c>
      <c r="C702" s="229">
        <v>923</v>
      </c>
      <c r="D702" s="229" t="s">
        <v>131</v>
      </c>
      <c r="E702" s="129">
        <v>0</v>
      </c>
      <c r="F702" s="129">
        <v>0</v>
      </c>
      <c r="G702" s="129">
        <v>0</v>
      </c>
      <c r="H702" s="129">
        <v>0</v>
      </c>
      <c r="I702" s="129">
        <v>0</v>
      </c>
      <c r="J702" s="129">
        <v>0</v>
      </c>
      <c r="K702" s="129">
        <v>946.68000000000006</v>
      </c>
      <c r="L702" s="129">
        <v>0</v>
      </c>
      <c r="M702" s="129">
        <v>0</v>
      </c>
      <c r="N702" s="129">
        <v>0</v>
      </c>
      <c r="O702" s="129">
        <v>0</v>
      </c>
      <c r="P702" s="129">
        <v>0</v>
      </c>
      <c r="Q702" s="49">
        <f t="shared" ref="Q702:Q707" si="77">SUM(E702:P702)</f>
        <v>946.68000000000006</v>
      </c>
      <c r="R702" s="49"/>
    </row>
    <row r="703" spans="1:19" x14ac:dyDescent="0.2">
      <c r="B703" s="144" t="s">
        <v>175</v>
      </c>
      <c r="C703" s="229">
        <v>923</v>
      </c>
      <c r="D703" s="229" t="s">
        <v>131</v>
      </c>
      <c r="E703" s="129">
        <v>0</v>
      </c>
      <c r="F703" s="129">
        <v>0</v>
      </c>
      <c r="G703" s="129">
        <v>0</v>
      </c>
      <c r="H703" s="129">
        <v>309.00666000000001</v>
      </c>
      <c r="I703" s="129">
        <v>52.7746</v>
      </c>
      <c r="J703" s="129">
        <v>0</v>
      </c>
      <c r="K703" s="129">
        <v>61.21</v>
      </c>
      <c r="L703" s="129">
        <v>0</v>
      </c>
      <c r="M703" s="129">
        <v>0</v>
      </c>
      <c r="N703" s="129">
        <v>57.986559999999997</v>
      </c>
      <c r="O703" s="129">
        <v>9.59</v>
      </c>
      <c r="P703" s="129">
        <v>0</v>
      </c>
      <c r="Q703" s="49">
        <f t="shared" si="77"/>
        <v>490.56781999999998</v>
      </c>
      <c r="R703" s="49"/>
    </row>
    <row r="704" spans="1:19" x14ac:dyDescent="0.2">
      <c r="B704" s="144" t="s">
        <v>176</v>
      </c>
      <c r="C704" s="229">
        <v>923</v>
      </c>
      <c r="D704" s="229" t="s">
        <v>131</v>
      </c>
      <c r="E704" s="129">
        <v>0.46</v>
      </c>
      <c r="F704" s="129">
        <v>0</v>
      </c>
      <c r="G704" s="129">
        <v>0</v>
      </c>
      <c r="H704" s="129">
        <v>0</v>
      </c>
      <c r="I704" s="129">
        <v>0</v>
      </c>
      <c r="J704" s="129">
        <v>0</v>
      </c>
      <c r="K704" s="129">
        <v>0</v>
      </c>
      <c r="L704" s="129">
        <v>0</v>
      </c>
      <c r="M704" s="129">
        <v>0</v>
      </c>
      <c r="N704" s="129">
        <v>9.2634399999999992</v>
      </c>
      <c r="O704" s="129">
        <v>0</v>
      </c>
      <c r="P704" s="129">
        <v>0</v>
      </c>
      <c r="Q704" s="49">
        <f t="shared" si="77"/>
        <v>9.7234400000000001</v>
      </c>
      <c r="R704" s="49"/>
    </row>
    <row r="705" spans="2:18" x14ac:dyDescent="0.2">
      <c r="B705" s="144" t="s">
        <v>179</v>
      </c>
      <c r="C705" s="229">
        <v>923</v>
      </c>
      <c r="D705" s="229" t="s">
        <v>131</v>
      </c>
      <c r="E705" s="129">
        <v>0</v>
      </c>
      <c r="F705" s="129">
        <v>0</v>
      </c>
      <c r="G705" s="129">
        <v>0</v>
      </c>
      <c r="H705" s="129">
        <v>0</v>
      </c>
      <c r="I705" s="129">
        <v>0</v>
      </c>
      <c r="J705" s="129">
        <v>0</v>
      </c>
      <c r="K705" s="129">
        <v>0</v>
      </c>
      <c r="L705" s="129">
        <v>0</v>
      </c>
      <c r="M705" s="129">
        <v>0</v>
      </c>
      <c r="N705" s="129">
        <v>622.49</v>
      </c>
      <c r="O705" s="129">
        <v>0</v>
      </c>
      <c r="P705" s="129">
        <v>0</v>
      </c>
      <c r="Q705" s="49">
        <f t="shared" si="77"/>
        <v>622.49</v>
      </c>
      <c r="R705" s="49"/>
    </row>
    <row r="706" spans="2:18" x14ac:dyDescent="0.2">
      <c r="B706" s="144" t="s">
        <v>275</v>
      </c>
      <c r="C706" s="229">
        <v>923</v>
      </c>
      <c r="D706" s="229" t="s">
        <v>131</v>
      </c>
      <c r="E706" s="129">
        <v>0</v>
      </c>
      <c r="F706" s="129">
        <v>0</v>
      </c>
      <c r="G706" s="129">
        <v>0</v>
      </c>
      <c r="H706" s="129">
        <v>0</v>
      </c>
      <c r="I706" s="129">
        <v>0</v>
      </c>
      <c r="J706" s="129">
        <v>0</v>
      </c>
      <c r="K706" s="129">
        <v>414.16</v>
      </c>
      <c r="L706" s="129">
        <v>0</v>
      </c>
      <c r="M706" s="129">
        <v>0</v>
      </c>
      <c r="N706" s="129">
        <v>0</v>
      </c>
      <c r="O706" s="129">
        <v>0</v>
      </c>
      <c r="P706" s="129">
        <v>0</v>
      </c>
      <c r="Q706" s="49">
        <f t="shared" si="77"/>
        <v>414.16</v>
      </c>
      <c r="R706" s="49"/>
    </row>
    <row r="707" spans="2:18" x14ac:dyDescent="0.2">
      <c r="B707" s="144" t="s">
        <v>180</v>
      </c>
      <c r="C707" s="229">
        <v>923</v>
      </c>
      <c r="D707" s="229" t="s">
        <v>131</v>
      </c>
      <c r="E707" s="195">
        <v>0</v>
      </c>
      <c r="F707" s="195">
        <v>0</v>
      </c>
      <c r="G707" s="195">
        <v>0</v>
      </c>
      <c r="H707" s="195">
        <v>52.773339999999997</v>
      </c>
      <c r="I707" s="195">
        <v>0</v>
      </c>
      <c r="J707" s="195">
        <v>0</v>
      </c>
      <c r="K707" s="195">
        <v>0</v>
      </c>
      <c r="L707" s="195">
        <v>176.76</v>
      </c>
      <c r="M707" s="195">
        <v>149</v>
      </c>
      <c r="N707" s="195">
        <v>0</v>
      </c>
      <c r="O707" s="195">
        <v>0</v>
      </c>
      <c r="P707" s="195">
        <v>0</v>
      </c>
      <c r="Q707" s="219">
        <f t="shared" si="77"/>
        <v>378.53333999999995</v>
      </c>
      <c r="R707" s="49"/>
    </row>
    <row r="708" spans="2:18" x14ac:dyDescent="0.2">
      <c r="B708" s="144"/>
      <c r="C708" s="143"/>
      <c r="D708" s="143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</row>
    <row r="709" spans="2:18" x14ac:dyDescent="0.2">
      <c r="B709" s="144"/>
      <c r="C709" s="229" t="s">
        <v>83</v>
      </c>
      <c r="D709" s="280"/>
      <c r="E709" s="278">
        <f t="shared" ref="E709:Q709" si="78">E644-SUM(E691-SUM(E693:E699)+SUM(E702:E707))</f>
        <v>1.0999984806403518E-4</v>
      </c>
      <c r="F709" s="278">
        <f t="shared" si="78"/>
        <v>-4.0000188164412975E-5</v>
      </c>
      <c r="G709" s="278">
        <f t="shared" si="78"/>
        <v>1.0000017937272787E-5</v>
      </c>
      <c r="H709" s="278">
        <f t="shared" si="78"/>
        <v>4.9999740440398455E-5</v>
      </c>
      <c r="I709" s="278">
        <f t="shared" si="78"/>
        <v>-4.9999915063381195E-5</v>
      </c>
      <c r="J709" s="278">
        <f t="shared" si="78"/>
        <v>-5.9999758377671242E-5</v>
      </c>
      <c r="K709" s="278">
        <f t="shared" si="78"/>
        <v>-2.0000326912850142E-5</v>
      </c>
      <c r="L709" s="278">
        <f t="shared" si="78"/>
        <v>-5.9999991208314896E-5</v>
      </c>
      <c r="M709" s="278">
        <f t="shared" si="78"/>
        <v>-5.0000206101685762E-5</v>
      </c>
      <c r="N709" s="278">
        <f t="shared" si="78"/>
        <v>0</v>
      </c>
      <c r="O709" s="278">
        <f t="shared" si="78"/>
        <v>-1.0000047041103244E-4</v>
      </c>
      <c r="P709" s="278">
        <f t="shared" si="78"/>
        <v>9.0000801719725132E-5</v>
      </c>
      <c r="Q709" s="278">
        <f t="shared" si="78"/>
        <v>-1.1999718844890594E-4</v>
      </c>
      <c r="R709" s="278"/>
    </row>
  </sheetData>
  <mergeCells count="1">
    <mergeCell ref="E7:P7"/>
  </mergeCells>
  <pageMargins left="0.75" right="0.75" top="1" bottom="1" header="0.5" footer="0.5"/>
  <pageSetup scale="14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DO209"/>
  <sheetViews>
    <sheetView zoomScaleNormal="100" workbookViewId="0">
      <pane xSplit="3" ySplit="8" topLeftCell="D110" activePane="bottomRight" state="frozen"/>
      <selection activeCell="A2" sqref="A2"/>
      <selection pane="topRight" activeCell="A2" sqref="A2"/>
      <selection pane="bottomLeft" activeCell="A2" sqref="A2"/>
      <selection pane="bottomRight" activeCell="B127" sqref="B127"/>
    </sheetView>
  </sheetViews>
  <sheetFormatPr defaultColWidth="9.28515625" defaultRowHeight="12" x14ac:dyDescent="0.2"/>
  <cols>
    <col min="1" max="1" width="4.7109375" style="41" customWidth="1"/>
    <col min="2" max="2" width="99.7109375" style="42" bestFit="1" customWidth="1"/>
    <col min="3" max="3" width="10.28515625" style="139" customWidth="1"/>
    <col min="4" max="4" width="14" style="139" customWidth="1"/>
    <col min="5" max="5" width="11.42578125" style="42" bestFit="1" customWidth="1"/>
    <col min="6" max="6" width="11.28515625" style="42" bestFit="1" customWidth="1"/>
    <col min="7" max="7" width="11.42578125" style="42" bestFit="1" customWidth="1"/>
    <col min="8" max="9" width="11.28515625" style="42" bestFit="1" customWidth="1"/>
    <col min="10" max="10" width="11.42578125" style="42" bestFit="1" customWidth="1"/>
    <col min="11" max="12" width="11.28515625" style="42" bestFit="1" customWidth="1"/>
    <col min="13" max="13" width="11.7109375" style="42" bestFit="1" customWidth="1"/>
    <col min="14" max="14" width="11.28515625" style="42" bestFit="1" customWidth="1"/>
    <col min="15" max="16" width="11.7109375" style="42" bestFit="1" customWidth="1"/>
    <col min="17" max="17" width="12.42578125" style="42" customWidth="1"/>
    <col min="18" max="18" width="3.42578125" style="223" customWidth="1"/>
    <col min="19" max="19" width="17.28515625" style="42" bestFit="1" customWidth="1"/>
    <col min="20" max="16384" width="9.28515625" style="42"/>
  </cols>
  <sheetData>
    <row r="1" spans="1:21" x14ac:dyDescent="0.2">
      <c r="A1" s="1" t="str">
        <f>'INPUT Inflation Factor'!A1</f>
        <v>COLUMBIA GAS OF KENTUCKY, INC.</v>
      </c>
      <c r="B1" s="139"/>
      <c r="Q1" s="229" t="s">
        <v>688</v>
      </c>
    </row>
    <row r="2" spans="1:21" x14ac:dyDescent="0.2">
      <c r="A2" s="148" t="str">
        <f>INPUT!A1</f>
        <v>CASE NO. 2021-000XXX</v>
      </c>
      <c r="B2" s="139"/>
      <c r="Q2" s="229" t="s">
        <v>0</v>
      </c>
    </row>
    <row r="3" spans="1:21" x14ac:dyDescent="0.2">
      <c r="A3" s="148" t="str">
        <f>INPUT!A2</f>
        <v>FOR THE TWELVE MONTHS ENDED DECEMBER 31, 2020</v>
      </c>
      <c r="B3" s="38"/>
      <c r="C3" s="38"/>
      <c r="D3" s="38"/>
      <c r="E3" s="47"/>
      <c r="F3" s="47"/>
      <c r="Q3" s="230" t="s">
        <v>11</v>
      </c>
    </row>
    <row r="4" spans="1:21" x14ac:dyDescent="0.2">
      <c r="A4" s="50" t="s">
        <v>740</v>
      </c>
      <c r="B4" s="38"/>
      <c r="C4" s="38"/>
      <c r="D4" s="38"/>
      <c r="E4" s="47"/>
      <c r="F4" s="47"/>
      <c r="Q4" s="231" t="str">
        <f>+INPUT!C3</f>
        <v>GORE</v>
      </c>
    </row>
    <row r="6" spans="1:21" x14ac:dyDescent="0.2">
      <c r="R6" s="232"/>
    </row>
    <row r="7" spans="1:21" x14ac:dyDescent="0.2">
      <c r="A7" s="233"/>
      <c r="B7" s="234"/>
      <c r="C7" s="234"/>
      <c r="D7" s="234"/>
      <c r="E7" s="330" t="s">
        <v>773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S7" s="111" t="s">
        <v>33</v>
      </c>
    </row>
    <row r="8" spans="1:21" ht="48" x14ac:dyDescent="0.2">
      <c r="A8" s="235" t="s">
        <v>29</v>
      </c>
      <c r="B8" s="236" t="s">
        <v>109</v>
      </c>
      <c r="C8" s="236" t="s">
        <v>161</v>
      </c>
      <c r="D8" s="31" t="s">
        <v>160</v>
      </c>
      <c r="E8" s="237" t="s">
        <v>13</v>
      </c>
      <c r="F8" s="237" t="s">
        <v>14</v>
      </c>
      <c r="G8" s="237" t="s">
        <v>15</v>
      </c>
      <c r="H8" s="237" t="s">
        <v>16</v>
      </c>
      <c r="I8" s="237" t="s">
        <v>17</v>
      </c>
      <c r="J8" s="237" t="s">
        <v>18</v>
      </c>
      <c r="K8" s="237" t="s">
        <v>19</v>
      </c>
      <c r="L8" s="237" t="s">
        <v>20</v>
      </c>
      <c r="M8" s="237" t="s">
        <v>21</v>
      </c>
      <c r="N8" s="237" t="s">
        <v>22</v>
      </c>
      <c r="O8" s="236" t="s">
        <v>27</v>
      </c>
      <c r="P8" s="237" t="s">
        <v>23</v>
      </c>
      <c r="Q8" s="238" t="s">
        <v>94</v>
      </c>
      <c r="R8" s="115"/>
      <c r="S8" s="239" t="s">
        <v>34</v>
      </c>
    </row>
    <row r="9" spans="1:21" s="3" customFormat="1" x14ac:dyDescent="0.2">
      <c r="A9" s="133"/>
      <c r="B9" s="87" t="s">
        <v>253</v>
      </c>
      <c r="C9" s="87" t="s">
        <v>254</v>
      </c>
      <c r="D9" s="87" t="s">
        <v>255</v>
      </c>
      <c r="E9" s="87" t="s">
        <v>256</v>
      </c>
      <c r="F9" s="87" t="s">
        <v>257</v>
      </c>
      <c r="G9" s="87" t="s">
        <v>258</v>
      </c>
      <c r="H9" s="87" t="s">
        <v>259</v>
      </c>
      <c r="I9" s="87" t="s">
        <v>260</v>
      </c>
      <c r="J9" s="87" t="s">
        <v>261</v>
      </c>
      <c r="K9" s="87" t="s">
        <v>262</v>
      </c>
      <c r="L9" s="87" t="s">
        <v>263</v>
      </c>
      <c r="M9" s="87" t="s">
        <v>264</v>
      </c>
      <c r="N9" s="87" t="s">
        <v>265</v>
      </c>
      <c r="O9" s="87" t="s">
        <v>266</v>
      </c>
      <c r="P9" s="87" t="s">
        <v>267</v>
      </c>
      <c r="Q9" s="87" t="s">
        <v>268</v>
      </c>
      <c r="R9" s="264"/>
      <c r="T9" s="34"/>
      <c r="U9" s="34"/>
    </row>
    <row r="10" spans="1:21" x14ac:dyDescent="0.2">
      <c r="A10" s="240"/>
      <c r="B10" s="241"/>
      <c r="C10" s="241"/>
      <c r="D10" s="241"/>
      <c r="E10" s="36" t="s">
        <v>87</v>
      </c>
      <c r="F10" s="36" t="s">
        <v>87</v>
      </c>
      <c r="G10" s="36" t="s">
        <v>87</v>
      </c>
      <c r="H10" s="36" t="s">
        <v>87</v>
      </c>
      <c r="I10" s="36" t="s">
        <v>87</v>
      </c>
      <c r="J10" s="36" t="s">
        <v>87</v>
      </c>
      <c r="K10" s="36" t="s">
        <v>87</v>
      </c>
      <c r="L10" s="36" t="s">
        <v>87</v>
      </c>
      <c r="M10" s="36" t="s">
        <v>87</v>
      </c>
      <c r="N10" s="36" t="s">
        <v>87</v>
      </c>
      <c r="O10" s="36" t="s">
        <v>87</v>
      </c>
      <c r="P10" s="36" t="s">
        <v>87</v>
      </c>
      <c r="Q10" s="242"/>
      <c r="R10" s="115"/>
      <c r="S10" s="243"/>
    </row>
    <row r="11" spans="1:21" x14ac:dyDescent="0.2">
      <c r="B11" s="41"/>
      <c r="C11" s="41"/>
      <c r="D11" s="41"/>
      <c r="E11" s="244" t="s">
        <v>8</v>
      </c>
      <c r="F11" s="244" t="s">
        <v>8</v>
      </c>
      <c r="G11" s="244" t="s">
        <v>8</v>
      </c>
      <c r="H11" s="244" t="s">
        <v>8</v>
      </c>
      <c r="I11" s="244" t="s">
        <v>8</v>
      </c>
      <c r="J11" s="244" t="s">
        <v>8</v>
      </c>
      <c r="K11" s="244" t="s">
        <v>8</v>
      </c>
      <c r="L11" s="244" t="s">
        <v>8</v>
      </c>
      <c r="M11" s="244" t="s">
        <v>8</v>
      </c>
      <c r="N11" s="244" t="s">
        <v>8</v>
      </c>
      <c r="O11" s="244" t="s">
        <v>8</v>
      </c>
      <c r="P11" s="244" t="s">
        <v>8</v>
      </c>
      <c r="Q11" s="244" t="s">
        <v>8</v>
      </c>
      <c r="R11" s="245"/>
      <c r="S11" s="244" t="s">
        <v>8</v>
      </c>
    </row>
    <row r="12" spans="1:21" x14ac:dyDescent="0.2">
      <c r="B12" s="41"/>
      <c r="C12" s="41"/>
      <c r="D12" s="41"/>
      <c r="E12" s="246"/>
      <c r="F12" s="246"/>
      <c r="G12" s="246"/>
      <c r="H12" s="246"/>
      <c r="I12" s="241"/>
      <c r="J12" s="241"/>
      <c r="K12" s="246"/>
      <c r="L12" s="246"/>
      <c r="M12" s="246"/>
      <c r="N12" s="246"/>
      <c r="O12" s="246"/>
      <c r="P12" s="246"/>
      <c r="Q12" s="246"/>
      <c r="R12" s="245"/>
      <c r="S12" s="47"/>
    </row>
    <row r="13" spans="1:21" x14ac:dyDescent="0.2">
      <c r="A13" s="247"/>
      <c r="B13" s="248" t="s">
        <v>739</v>
      </c>
      <c r="C13" s="247"/>
      <c r="D13" s="24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22"/>
      <c r="R13" s="249"/>
      <c r="S13" s="250"/>
      <c r="T13" s="47"/>
    </row>
    <row r="14" spans="1:21" x14ac:dyDescent="0.2">
      <c r="A14" s="247"/>
      <c r="B14" s="248" t="s">
        <v>620</v>
      </c>
      <c r="C14" s="247"/>
      <c r="D14" s="24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22"/>
      <c r="R14" s="249"/>
      <c r="S14" s="250"/>
      <c r="T14" s="47"/>
    </row>
    <row r="15" spans="1:21" ht="12.6" customHeight="1" x14ac:dyDescent="0.2">
      <c r="A15" s="139"/>
      <c r="B15" s="171" t="s">
        <v>638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45"/>
      <c r="S15" s="251"/>
    </row>
    <row r="16" spans="1:21" ht="12" customHeight="1" x14ac:dyDescent="0.2">
      <c r="A16" s="139">
        <v>1</v>
      </c>
      <c r="B16" s="3" t="s">
        <v>750</v>
      </c>
      <c r="C16" s="139">
        <v>807</v>
      </c>
      <c r="D16" s="139" t="s">
        <v>159</v>
      </c>
      <c r="E16" s="121">
        <v>0</v>
      </c>
      <c r="F16" s="121">
        <v>0</v>
      </c>
      <c r="G16" s="121">
        <v>-3.85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45">
        <f>SUM(E16:P16)</f>
        <v>-3.85</v>
      </c>
      <c r="S16" s="251"/>
    </row>
    <row r="17" spans="1:20" ht="12" customHeight="1" x14ac:dyDescent="0.2">
      <c r="A17" s="139">
        <f>A16+1</f>
        <v>2</v>
      </c>
      <c r="B17" s="3" t="s">
        <v>768</v>
      </c>
      <c r="C17" s="139">
        <v>807</v>
      </c>
      <c r="D17" s="139" t="s">
        <v>159</v>
      </c>
      <c r="E17" s="121">
        <v>1.23</v>
      </c>
      <c r="F17" s="121">
        <v>3.1399999999999997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5.13</v>
      </c>
      <c r="O17" s="121">
        <v>0</v>
      </c>
      <c r="P17" s="121">
        <v>0</v>
      </c>
      <c r="Q17" s="45">
        <f>SUM(E17:P17)</f>
        <v>9.5</v>
      </c>
      <c r="S17" s="251"/>
    </row>
    <row r="18" spans="1:20" x14ac:dyDescent="0.2">
      <c r="A18" s="139">
        <f>A17+1</f>
        <v>3</v>
      </c>
      <c r="B18" s="172" t="s">
        <v>639</v>
      </c>
      <c r="E18" s="204">
        <f>SUM(E16:E17)</f>
        <v>1.23</v>
      </c>
      <c r="F18" s="204">
        <f t="shared" ref="F18:Q18" si="0">SUM(F16:F17)</f>
        <v>3.1399999999999997</v>
      </c>
      <c r="G18" s="204">
        <f t="shared" si="0"/>
        <v>-3.85</v>
      </c>
      <c r="H18" s="204">
        <f t="shared" si="0"/>
        <v>0</v>
      </c>
      <c r="I18" s="204">
        <f t="shared" si="0"/>
        <v>0</v>
      </c>
      <c r="J18" s="204">
        <f t="shared" si="0"/>
        <v>0</v>
      </c>
      <c r="K18" s="204">
        <f t="shared" si="0"/>
        <v>0</v>
      </c>
      <c r="L18" s="204">
        <f t="shared" si="0"/>
        <v>0</v>
      </c>
      <c r="M18" s="204">
        <f t="shared" si="0"/>
        <v>0</v>
      </c>
      <c r="N18" s="204">
        <f t="shared" si="0"/>
        <v>5.13</v>
      </c>
      <c r="O18" s="204">
        <f t="shared" si="0"/>
        <v>0</v>
      </c>
      <c r="P18" s="204">
        <f t="shared" si="0"/>
        <v>0</v>
      </c>
      <c r="Q18" s="204">
        <f t="shared" si="0"/>
        <v>5.65</v>
      </c>
      <c r="S18" s="252"/>
    </row>
    <row r="19" spans="1:20" x14ac:dyDescent="0.2">
      <c r="A19" s="139"/>
      <c r="B19" s="172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S19" s="252"/>
    </row>
    <row r="20" spans="1:20" ht="12.6" customHeight="1" x14ac:dyDescent="0.2">
      <c r="A20" s="139"/>
      <c r="B20" s="171" t="s">
        <v>640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45"/>
      <c r="S20" s="251"/>
    </row>
    <row r="21" spans="1:20" ht="12.6" customHeight="1" x14ac:dyDescent="0.2">
      <c r="A21" s="139">
        <f>+A18+1</f>
        <v>4</v>
      </c>
      <c r="B21" s="42" t="s">
        <v>752</v>
      </c>
      <c r="C21" s="139">
        <v>870</v>
      </c>
      <c r="D21" s="139" t="s">
        <v>159</v>
      </c>
      <c r="E21" s="121">
        <v>0</v>
      </c>
      <c r="F21" s="121">
        <v>0</v>
      </c>
      <c r="G21" s="121">
        <v>33.979999999999997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45">
        <f>SUM(E21:P21)</f>
        <v>33.979999999999997</v>
      </c>
      <c r="S21" s="251"/>
    </row>
    <row r="22" spans="1:20" ht="12.6" customHeight="1" x14ac:dyDescent="0.2">
      <c r="A22" s="139">
        <f>A21+1</f>
        <v>5</v>
      </c>
      <c r="B22" s="42" t="s">
        <v>621</v>
      </c>
      <c r="C22" s="139">
        <v>870</v>
      </c>
      <c r="D22" s="139" t="s">
        <v>159</v>
      </c>
      <c r="E22" s="121">
        <v>7.0000000000000007E-2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45">
        <f t="shared" ref="Q22:Q26" si="1">SUM(E22:P22)</f>
        <v>7.0000000000000007E-2</v>
      </c>
      <c r="S22" s="251"/>
    </row>
    <row r="23" spans="1:20" ht="12.6" customHeight="1" x14ac:dyDescent="0.2">
      <c r="A23" s="139">
        <f t="shared" ref="A23:A27" si="2">A22+1</f>
        <v>6</v>
      </c>
      <c r="B23" s="42" t="s">
        <v>236</v>
      </c>
      <c r="C23" s="139">
        <v>870</v>
      </c>
      <c r="D23" s="139" t="s">
        <v>159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0.26</v>
      </c>
      <c r="M23" s="121">
        <v>0</v>
      </c>
      <c r="N23" s="121">
        <v>0</v>
      </c>
      <c r="O23" s="121">
        <v>0</v>
      </c>
      <c r="P23" s="121">
        <v>0</v>
      </c>
      <c r="Q23" s="45">
        <f t="shared" si="1"/>
        <v>0.26</v>
      </c>
      <c r="S23" s="251"/>
    </row>
    <row r="24" spans="1:20" ht="12.6" customHeight="1" x14ac:dyDescent="0.2">
      <c r="A24" s="139">
        <f t="shared" si="2"/>
        <v>7</v>
      </c>
      <c r="B24" s="42" t="s">
        <v>753</v>
      </c>
      <c r="C24" s="139">
        <v>870</v>
      </c>
      <c r="D24" s="139" t="s">
        <v>159</v>
      </c>
      <c r="E24" s="121">
        <v>2.41</v>
      </c>
      <c r="F24" s="121">
        <v>0.56999999999999995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45">
        <f t="shared" si="1"/>
        <v>2.98</v>
      </c>
      <c r="S24" s="251"/>
    </row>
    <row r="25" spans="1:20" ht="12.6" customHeight="1" x14ac:dyDescent="0.2">
      <c r="A25" s="139">
        <f t="shared" si="2"/>
        <v>8</v>
      </c>
      <c r="B25" s="42" t="s">
        <v>750</v>
      </c>
      <c r="C25" s="139">
        <v>870</v>
      </c>
      <c r="D25" s="139" t="s">
        <v>159</v>
      </c>
      <c r="E25" s="121">
        <v>-800.91000000000008</v>
      </c>
      <c r="F25" s="121">
        <v>-0.56999999999999995</v>
      </c>
      <c r="G25" s="121">
        <v>-186.61</v>
      </c>
      <c r="H25" s="121"/>
      <c r="I25" s="121">
        <v>-1.45</v>
      </c>
      <c r="J25" s="121">
        <v>-55.97999999999999</v>
      </c>
      <c r="K25" s="121">
        <v>-10.95</v>
      </c>
      <c r="L25" s="121"/>
      <c r="M25" s="121">
        <v>-51.440000000000012</v>
      </c>
      <c r="N25" s="121">
        <v>-11.25</v>
      </c>
      <c r="O25" s="121"/>
      <c r="P25" s="121">
        <v>-38.01</v>
      </c>
      <c r="Q25" s="45">
        <f t="shared" si="1"/>
        <v>-1157.1700000000003</v>
      </c>
      <c r="S25" s="251"/>
    </row>
    <row r="26" spans="1:20" ht="12" customHeight="1" x14ac:dyDescent="0.2">
      <c r="A26" s="139">
        <f t="shared" si="2"/>
        <v>9</v>
      </c>
      <c r="B26" s="3" t="s">
        <v>768</v>
      </c>
      <c r="C26" s="139">
        <v>870</v>
      </c>
      <c r="D26" s="139" t="s">
        <v>159</v>
      </c>
      <c r="E26" s="121">
        <v>1718.3800000000006</v>
      </c>
      <c r="F26" s="121">
        <v>2177.5899999999979</v>
      </c>
      <c r="G26" s="121">
        <v>3983.7699999999995</v>
      </c>
      <c r="H26" s="121">
        <v>485.67000000000007</v>
      </c>
      <c r="I26" s="121">
        <v>147.06</v>
      </c>
      <c r="J26" s="121">
        <v>93.659999999999968</v>
      </c>
      <c r="K26" s="121">
        <v>399.09999999999997</v>
      </c>
      <c r="L26" s="121">
        <v>320.07999999999987</v>
      </c>
      <c r="M26" s="121">
        <v>308.40000000000009</v>
      </c>
      <c r="N26" s="121">
        <v>361.04000000000008</v>
      </c>
      <c r="O26" s="121">
        <v>710.06</v>
      </c>
      <c r="P26" s="121">
        <v>348.62</v>
      </c>
      <c r="Q26" s="45">
        <f t="shared" si="1"/>
        <v>11053.429999999998</v>
      </c>
      <c r="S26" s="251"/>
    </row>
    <row r="27" spans="1:20" x14ac:dyDescent="0.2">
      <c r="A27" s="139">
        <f t="shared" si="2"/>
        <v>10</v>
      </c>
      <c r="B27" s="172" t="s">
        <v>641</v>
      </c>
      <c r="E27" s="204">
        <f>SUM(E21:E26)</f>
        <v>919.9500000000005</v>
      </c>
      <c r="F27" s="204">
        <f t="shared" ref="F27:Q27" si="3">SUM(F21:F26)</f>
        <v>2177.5899999999979</v>
      </c>
      <c r="G27" s="204">
        <f t="shared" si="3"/>
        <v>3831.1399999999994</v>
      </c>
      <c r="H27" s="204">
        <f t="shared" si="3"/>
        <v>485.67000000000007</v>
      </c>
      <c r="I27" s="204">
        <f t="shared" si="3"/>
        <v>145.61000000000001</v>
      </c>
      <c r="J27" s="204">
        <f t="shared" si="3"/>
        <v>37.679999999999978</v>
      </c>
      <c r="K27" s="204">
        <f t="shared" si="3"/>
        <v>388.15</v>
      </c>
      <c r="L27" s="204">
        <f t="shared" si="3"/>
        <v>320.33999999999986</v>
      </c>
      <c r="M27" s="204">
        <f t="shared" si="3"/>
        <v>256.96000000000009</v>
      </c>
      <c r="N27" s="204">
        <f t="shared" si="3"/>
        <v>349.79000000000008</v>
      </c>
      <c r="O27" s="204">
        <f t="shared" si="3"/>
        <v>710.06</v>
      </c>
      <c r="P27" s="204">
        <f t="shared" si="3"/>
        <v>310.61</v>
      </c>
      <c r="Q27" s="204">
        <f t="shared" si="3"/>
        <v>9933.5499999999975</v>
      </c>
      <c r="S27" s="252"/>
    </row>
    <row r="28" spans="1:20" x14ac:dyDescent="0.2">
      <c r="A28" s="247"/>
      <c r="B28" s="248"/>
      <c r="C28" s="247"/>
      <c r="D28" s="24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222"/>
      <c r="R28" s="249"/>
      <c r="S28" s="250"/>
      <c r="T28" s="47"/>
    </row>
    <row r="29" spans="1:20" ht="12.6" customHeight="1" x14ac:dyDescent="0.2">
      <c r="A29" s="139"/>
      <c r="B29" s="171" t="s">
        <v>124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45"/>
      <c r="S29" s="251"/>
    </row>
    <row r="30" spans="1:20" x14ac:dyDescent="0.2">
      <c r="A30" s="139">
        <f>A27+1</f>
        <v>11</v>
      </c>
      <c r="B30" s="42" t="s">
        <v>750</v>
      </c>
      <c r="C30" s="139">
        <v>874</v>
      </c>
      <c r="D30" s="139" t="s">
        <v>159</v>
      </c>
      <c r="E30" s="121">
        <v>-1.01</v>
      </c>
      <c r="F30" s="121"/>
      <c r="G30" s="121">
        <v>-32.64</v>
      </c>
      <c r="H30" s="121"/>
      <c r="I30" s="121"/>
      <c r="J30" s="121">
        <v>-0.93</v>
      </c>
      <c r="K30" s="121"/>
      <c r="L30" s="121"/>
      <c r="M30" s="121"/>
      <c r="N30" s="121"/>
      <c r="O30" s="121"/>
      <c r="P30" s="121"/>
      <c r="Q30" s="45">
        <f>SUM(E30:P30)</f>
        <v>-34.58</v>
      </c>
      <c r="S30" s="251"/>
    </row>
    <row r="31" spans="1:20" x14ac:dyDescent="0.2">
      <c r="A31" s="139">
        <f>A30+1</f>
        <v>12</v>
      </c>
      <c r="B31" s="3" t="s">
        <v>768</v>
      </c>
      <c r="C31" s="139">
        <v>874</v>
      </c>
      <c r="D31" s="139" t="s">
        <v>159</v>
      </c>
      <c r="E31" s="121">
        <v>40.860000000000007</v>
      </c>
      <c r="F31" s="121">
        <v>5.5</v>
      </c>
      <c r="G31" s="121">
        <v>18.380000000000003</v>
      </c>
      <c r="H31" s="121">
        <v>0.75</v>
      </c>
      <c r="I31" s="121">
        <v>0.68</v>
      </c>
      <c r="J31" s="121"/>
      <c r="K31" s="121"/>
      <c r="L31" s="121"/>
      <c r="M31" s="121"/>
      <c r="N31" s="121"/>
      <c r="O31" s="121"/>
      <c r="P31" s="121"/>
      <c r="Q31" s="45">
        <f>SUM(E31:P31)</f>
        <v>66.170000000000016</v>
      </c>
      <c r="S31" s="251"/>
    </row>
    <row r="32" spans="1:20" x14ac:dyDescent="0.2">
      <c r="A32" s="139">
        <f>A31+1</f>
        <v>13</v>
      </c>
      <c r="B32" s="172" t="s">
        <v>125</v>
      </c>
      <c r="E32" s="204">
        <f>SUM(E30:E31)</f>
        <v>39.850000000000009</v>
      </c>
      <c r="F32" s="204">
        <f t="shared" ref="F32:Q32" si="4">SUM(F30:F31)</f>
        <v>5.5</v>
      </c>
      <c r="G32" s="204">
        <f t="shared" si="4"/>
        <v>-14.259999999999998</v>
      </c>
      <c r="H32" s="204">
        <f t="shared" si="4"/>
        <v>0.75</v>
      </c>
      <c r="I32" s="204">
        <f t="shared" si="4"/>
        <v>0.68</v>
      </c>
      <c r="J32" s="204">
        <f t="shared" si="4"/>
        <v>-0.93</v>
      </c>
      <c r="K32" s="204">
        <f t="shared" si="4"/>
        <v>0</v>
      </c>
      <c r="L32" s="204">
        <f t="shared" si="4"/>
        <v>0</v>
      </c>
      <c r="M32" s="204">
        <f t="shared" si="4"/>
        <v>0</v>
      </c>
      <c r="N32" s="204">
        <f t="shared" si="4"/>
        <v>0</v>
      </c>
      <c r="O32" s="204">
        <f t="shared" si="4"/>
        <v>0</v>
      </c>
      <c r="P32" s="204">
        <f t="shared" si="4"/>
        <v>0</v>
      </c>
      <c r="Q32" s="204">
        <f t="shared" si="4"/>
        <v>31.590000000000018</v>
      </c>
      <c r="S32" s="252"/>
    </row>
    <row r="33" spans="1:20" x14ac:dyDescent="0.2">
      <c r="A33" s="247"/>
      <c r="B33" s="248"/>
      <c r="C33" s="247"/>
      <c r="D33" s="24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222"/>
      <c r="R33" s="249"/>
      <c r="S33" s="250"/>
      <c r="T33" s="47"/>
    </row>
    <row r="34" spans="1:20" ht="12.6" customHeight="1" x14ac:dyDescent="0.2">
      <c r="A34" s="139">
        <f>A32+1</f>
        <v>14</v>
      </c>
      <c r="B34" s="171" t="s">
        <v>246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45"/>
      <c r="S34" s="251"/>
    </row>
    <row r="35" spans="1:20" x14ac:dyDescent="0.2">
      <c r="A35" s="139">
        <f>A34+1</f>
        <v>15</v>
      </c>
      <c r="B35" s="42" t="s">
        <v>750</v>
      </c>
      <c r="C35" s="139">
        <v>875</v>
      </c>
      <c r="D35" s="139" t="s">
        <v>159</v>
      </c>
      <c r="E35" s="121">
        <v>0</v>
      </c>
      <c r="F35" s="121">
        <v>0</v>
      </c>
      <c r="G35" s="121">
        <v>-111.83</v>
      </c>
      <c r="H35" s="121">
        <v>0</v>
      </c>
      <c r="I35" s="121">
        <v>0</v>
      </c>
      <c r="J35" s="121">
        <v>-0.83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45">
        <f>SUM(E35:P35)</f>
        <v>-112.66</v>
      </c>
      <c r="S35" s="251"/>
    </row>
    <row r="36" spans="1:20" x14ac:dyDescent="0.2">
      <c r="A36" s="139">
        <f>A35+1</f>
        <v>16</v>
      </c>
      <c r="B36" s="3" t="s">
        <v>768</v>
      </c>
      <c r="C36" s="139">
        <v>875</v>
      </c>
      <c r="D36" s="139" t="s">
        <v>159</v>
      </c>
      <c r="E36" s="121">
        <v>304.38</v>
      </c>
      <c r="F36" s="121"/>
      <c r="G36" s="121">
        <v>81.86999999999999</v>
      </c>
      <c r="H36" s="121">
        <v>0.4</v>
      </c>
      <c r="I36" s="121">
        <v>0.44</v>
      </c>
      <c r="J36" s="121"/>
      <c r="K36" s="121"/>
      <c r="L36" s="121"/>
      <c r="M36" s="121"/>
      <c r="N36" s="121"/>
      <c r="O36" s="121"/>
      <c r="P36" s="121"/>
      <c r="Q36" s="45">
        <f>SUM(E36:P36)</f>
        <v>387.09</v>
      </c>
      <c r="S36" s="251"/>
    </row>
    <row r="37" spans="1:20" x14ac:dyDescent="0.2">
      <c r="A37" s="139">
        <f>A35+1</f>
        <v>16</v>
      </c>
      <c r="B37" s="172" t="s">
        <v>622</v>
      </c>
      <c r="E37" s="204">
        <f>SUM(E35:E36)</f>
        <v>304.38</v>
      </c>
      <c r="F37" s="204">
        <f t="shared" ref="F37:P37" si="5">SUM(F35:F36)</f>
        <v>0</v>
      </c>
      <c r="G37" s="204">
        <f t="shared" si="5"/>
        <v>-29.960000000000008</v>
      </c>
      <c r="H37" s="204">
        <f t="shared" si="5"/>
        <v>0.4</v>
      </c>
      <c r="I37" s="204">
        <f t="shared" si="5"/>
        <v>0.44</v>
      </c>
      <c r="J37" s="204">
        <f t="shared" si="5"/>
        <v>-0.83</v>
      </c>
      <c r="K37" s="204">
        <f t="shared" si="5"/>
        <v>0</v>
      </c>
      <c r="L37" s="204">
        <f t="shared" si="5"/>
        <v>0</v>
      </c>
      <c r="M37" s="204">
        <f t="shared" si="5"/>
        <v>0</v>
      </c>
      <c r="N37" s="204">
        <f t="shared" si="5"/>
        <v>0</v>
      </c>
      <c r="O37" s="204">
        <f t="shared" si="5"/>
        <v>0</v>
      </c>
      <c r="P37" s="204">
        <f t="shared" si="5"/>
        <v>0</v>
      </c>
      <c r="Q37" s="204">
        <f>SUM(Q35:Q36)</f>
        <v>274.42999999999995</v>
      </c>
      <c r="S37" s="252"/>
    </row>
    <row r="38" spans="1:20" x14ac:dyDescent="0.2">
      <c r="A38" s="247"/>
      <c r="B38" s="248"/>
      <c r="C38" s="247"/>
      <c r="D38" s="24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222"/>
      <c r="R38" s="249"/>
      <c r="S38" s="250"/>
      <c r="T38" s="47"/>
    </row>
    <row r="39" spans="1:20" ht="12.6" customHeight="1" x14ac:dyDescent="0.2">
      <c r="A39" s="139">
        <f>A37+1</f>
        <v>17</v>
      </c>
      <c r="B39" s="171" t="s">
        <v>244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45"/>
      <c r="S39" s="251"/>
    </row>
    <row r="40" spans="1:20" ht="10.9" customHeight="1" x14ac:dyDescent="0.2">
      <c r="A40" s="139">
        <f>A39+1</f>
        <v>18</v>
      </c>
      <c r="B40" s="42" t="s">
        <v>750</v>
      </c>
      <c r="C40" s="139">
        <v>876</v>
      </c>
      <c r="D40" s="139" t="s">
        <v>159</v>
      </c>
      <c r="E40" s="121"/>
      <c r="F40" s="121"/>
      <c r="G40" s="121">
        <v>-91.490000000000009</v>
      </c>
      <c r="H40" s="121"/>
      <c r="I40" s="121"/>
      <c r="J40" s="121">
        <v>-0.68</v>
      </c>
      <c r="K40" s="121"/>
      <c r="L40" s="121"/>
      <c r="M40" s="121"/>
      <c r="N40" s="121"/>
      <c r="O40" s="121"/>
      <c r="P40" s="121"/>
      <c r="Q40" s="45">
        <f>SUM(E40:P40)</f>
        <v>-92.170000000000016</v>
      </c>
      <c r="S40" s="251"/>
    </row>
    <row r="41" spans="1:20" ht="10.9" customHeight="1" x14ac:dyDescent="0.2">
      <c r="A41" s="139">
        <f>A40+1</f>
        <v>19</v>
      </c>
      <c r="B41" s="3" t="s">
        <v>768</v>
      </c>
      <c r="C41" s="139">
        <v>876</v>
      </c>
      <c r="D41" s="139" t="s">
        <v>159</v>
      </c>
      <c r="E41" s="121">
        <v>249.07999999999998</v>
      </c>
      <c r="F41" s="121"/>
      <c r="G41" s="121">
        <v>66.990000000000009</v>
      </c>
      <c r="H41" s="121">
        <v>0.33</v>
      </c>
      <c r="I41" s="121">
        <v>0.36</v>
      </c>
      <c r="J41" s="121"/>
      <c r="K41" s="121"/>
      <c r="L41" s="121"/>
      <c r="M41" s="121"/>
      <c r="N41" s="121"/>
      <c r="O41" s="121"/>
      <c r="P41" s="121"/>
      <c r="Q41" s="45">
        <f>SUM(E41:P41)</f>
        <v>316.76</v>
      </c>
      <c r="S41" s="251"/>
    </row>
    <row r="42" spans="1:20" x14ac:dyDescent="0.2">
      <c r="A42" s="139">
        <f>A41+1</f>
        <v>20</v>
      </c>
      <c r="B42" s="172" t="s">
        <v>245</v>
      </c>
      <c r="E42" s="204">
        <f>SUM(E40:E41)</f>
        <v>249.07999999999998</v>
      </c>
      <c r="F42" s="204">
        <f t="shared" ref="F42:Q42" si="6">SUM(F40:F41)</f>
        <v>0</v>
      </c>
      <c r="G42" s="204">
        <f t="shared" si="6"/>
        <v>-24.5</v>
      </c>
      <c r="H42" s="204">
        <f t="shared" si="6"/>
        <v>0.33</v>
      </c>
      <c r="I42" s="204">
        <f t="shared" si="6"/>
        <v>0.36</v>
      </c>
      <c r="J42" s="204">
        <f t="shared" si="6"/>
        <v>-0.68</v>
      </c>
      <c r="K42" s="204">
        <f t="shared" si="6"/>
        <v>0</v>
      </c>
      <c r="L42" s="204">
        <f t="shared" si="6"/>
        <v>0</v>
      </c>
      <c r="M42" s="204">
        <f t="shared" si="6"/>
        <v>0</v>
      </c>
      <c r="N42" s="204">
        <f t="shared" si="6"/>
        <v>0</v>
      </c>
      <c r="O42" s="204">
        <f t="shared" si="6"/>
        <v>0</v>
      </c>
      <c r="P42" s="204">
        <f t="shared" si="6"/>
        <v>0</v>
      </c>
      <c r="Q42" s="204">
        <f t="shared" si="6"/>
        <v>224.58999999999997</v>
      </c>
      <c r="S42" s="252"/>
    </row>
    <row r="43" spans="1:20" x14ac:dyDescent="0.2">
      <c r="A43" s="247"/>
      <c r="B43" s="248"/>
      <c r="C43" s="247"/>
      <c r="D43" s="247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22"/>
      <c r="R43" s="249"/>
      <c r="S43" s="250"/>
      <c r="T43" s="47"/>
    </row>
    <row r="44" spans="1:20" ht="12.6" customHeight="1" x14ac:dyDescent="0.2">
      <c r="A44" s="139"/>
      <c r="B44" s="171" t="s">
        <v>126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45"/>
      <c r="S44" s="251"/>
    </row>
    <row r="45" spans="1:20" ht="10.15" customHeight="1" x14ac:dyDescent="0.2">
      <c r="A45" s="139">
        <f>A42+1</f>
        <v>21</v>
      </c>
      <c r="B45" s="42" t="s">
        <v>750</v>
      </c>
      <c r="C45" s="139">
        <v>878</v>
      </c>
      <c r="D45" s="139" t="s">
        <v>159</v>
      </c>
      <c r="E45" s="121">
        <v>-0.92</v>
      </c>
      <c r="F45" s="121"/>
      <c r="G45" s="121">
        <v>-26.93</v>
      </c>
      <c r="H45" s="121"/>
      <c r="I45" s="121"/>
      <c r="J45" s="121">
        <v>-0.85</v>
      </c>
      <c r="K45" s="121"/>
      <c r="L45" s="121"/>
      <c r="M45" s="121"/>
      <c r="N45" s="121"/>
      <c r="O45" s="121"/>
      <c r="P45" s="121"/>
      <c r="Q45" s="45">
        <f>SUM(E45:P45)</f>
        <v>-28.700000000000003</v>
      </c>
      <c r="S45" s="251"/>
    </row>
    <row r="46" spans="1:20" ht="10.15" customHeight="1" x14ac:dyDescent="0.2">
      <c r="A46" s="139">
        <f>A45+1</f>
        <v>22</v>
      </c>
      <c r="B46" s="3" t="s">
        <v>768</v>
      </c>
      <c r="C46" s="139">
        <v>878</v>
      </c>
      <c r="D46" s="139" t="s">
        <v>159</v>
      </c>
      <c r="E46" s="121">
        <v>23.27</v>
      </c>
      <c r="F46" s="121">
        <v>5</v>
      </c>
      <c r="G46" s="121">
        <v>6.4899999999999993</v>
      </c>
      <c r="H46" s="121">
        <v>0.68</v>
      </c>
      <c r="I46" s="121">
        <v>0.62</v>
      </c>
      <c r="J46" s="121"/>
      <c r="K46" s="121"/>
      <c r="L46" s="121"/>
      <c r="M46" s="121"/>
      <c r="N46" s="121"/>
      <c r="O46" s="121"/>
      <c r="P46" s="121"/>
      <c r="Q46" s="45">
        <f>SUM(E46:P46)</f>
        <v>36.059999999999995</v>
      </c>
      <c r="S46" s="251"/>
    </row>
    <row r="47" spans="1:20" x14ac:dyDescent="0.2">
      <c r="A47" s="139">
        <f>A46+1</f>
        <v>23</v>
      </c>
      <c r="B47" s="172" t="s">
        <v>127</v>
      </c>
      <c r="E47" s="204">
        <f>SUM(E45:E46)</f>
        <v>22.349999999999998</v>
      </c>
      <c r="F47" s="204">
        <f t="shared" ref="F47:Q47" si="7">SUM(F45:F46)</f>
        <v>5</v>
      </c>
      <c r="G47" s="204">
        <f t="shared" si="7"/>
        <v>-20.440000000000001</v>
      </c>
      <c r="H47" s="204">
        <f t="shared" si="7"/>
        <v>0.68</v>
      </c>
      <c r="I47" s="204">
        <f t="shared" si="7"/>
        <v>0.62</v>
      </c>
      <c r="J47" s="204">
        <f t="shared" si="7"/>
        <v>-0.85</v>
      </c>
      <c r="K47" s="204">
        <f t="shared" si="7"/>
        <v>0</v>
      </c>
      <c r="L47" s="204">
        <f t="shared" si="7"/>
        <v>0</v>
      </c>
      <c r="M47" s="204">
        <f t="shared" si="7"/>
        <v>0</v>
      </c>
      <c r="N47" s="204">
        <f t="shared" si="7"/>
        <v>0</v>
      </c>
      <c r="O47" s="204">
        <f t="shared" si="7"/>
        <v>0</v>
      </c>
      <c r="P47" s="204">
        <f t="shared" si="7"/>
        <v>0</v>
      </c>
      <c r="Q47" s="204">
        <f t="shared" si="7"/>
        <v>7.3599999999999923</v>
      </c>
      <c r="S47" s="252"/>
    </row>
    <row r="48" spans="1:20" x14ac:dyDescent="0.2">
      <c r="A48" s="139"/>
      <c r="B48" s="172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S48" s="252"/>
    </row>
    <row r="49" spans="1:19" ht="12.6" customHeight="1" x14ac:dyDescent="0.2">
      <c r="A49" s="139"/>
      <c r="B49" s="171" t="s">
        <v>242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45"/>
      <c r="S49" s="251"/>
    </row>
    <row r="50" spans="1:19" x14ac:dyDescent="0.2">
      <c r="A50" s="139">
        <f>A47+1</f>
        <v>24</v>
      </c>
      <c r="B50" s="42" t="s">
        <v>750</v>
      </c>
      <c r="C50" s="139">
        <v>879</v>
      </c>
      <c r="D50" s="139" t="s">
        <v>159</v>
      </c>
      <c r="E50" s="121">
        <v>-0.92</v>
      </c>
      <c r="F50" s="121"/>
      <c r="G50" s="121">
        <v>-26.93</v>
      </c>
      <c r="H50" s="121"/>
      <c r="I50" s="121"/>
      <c r="J50" s="121">
        <v>-0.85</v>
      </c>
      <c r="K50" s="121"/>
      <c r="L50" s="121"/>
      <c r="M50" s="121"/>
      <c r="N50" s="121"/>
      <c r="O50" s="121"/>
      <c r="P50" s="121"/>
      <c r="Q50" s="45">
        <f>SUM(E50:P50)</f>
        <v>-28.700000000000003</v>
      </c>
      <c r="S50" s="251"/>
    </row>
    <row r="51" spans="1:19" x14ac:dyDescent="0.2">
      <c r="A51" s="139">
        <f>A50+1</f>
        <v>25</v>
      </c>
      <c r="B51" s="3" t="s">
        <v>768</v>
      </c>
      <c r="C51" s="139">
        <v>879</v>
      </c>
      <c r="D51" s="139" t="s">
        <v>159</v>
      </c>
      <c r="E51" s="121">
        <v>23.270000000000003</v>
      </c>
      <c r="F51" s="121">
        <v>4.9999999999999991</v>
      </c>
      <c r="G51" s="121">
        <v>6.4899999999999993</v>
      </c>
      <c r="H51" s="121">
        <v>0.67999999999999994</v>
      </c>
      <c r="I51" s="121">
        <v>0.62</v>
      </c>
      <c r="J51" s="121"/>
      <c r="K51" s="121"/>
      <c r="L51" s="121"/>
      <c r="M51" s="121"/>
      <c r="N51" s="121"/>
      <c r="O51" s="121"/>
      <c r="P51" s="121"/>
      <c r="Q51" s="45">
        <f>SUM(E51:P51)</f>
        <v>36.06</v>
      </c>
      <c r="S51" s="251"/>
    </row>
    <row r="52" spans="1:19" x14ac:dyDescent="0.2">
      <c r="A52" s="139">
        <f>A51+1</f>
        <v>26</v>
      </c>
      <c r="B52" s="172" t="s">
        <v>650</v>
      </c>
      <c r="E52" s="204">
        <f>SUM(E50:E51)</f>
        <v>22.35</v>
      </c>
      <c r="F52" s="204">
        <f t="shared" ref="F52:Q52" si="8">SUM(F50:F51)</f>
        <v>4.9999999999999991</v>
      </c>
      <c r="G52" s="204">
        <f t="shared" si="8"/>
        <v>-20.440000000000001</v>
      </c>
      <c r="H52" s="204">
        <f t="shared" si="8"/>
        <v>0.67999999999999994</v>
      </c>
      <c r="I52" s="204">
        <f t="shared" si="8"/>
        <v>0.62</v>
      </c>
      <c r="J52" s="204">
        <f t="shared" si="8"/>
        <v>-0.85</v>
      </c>
      <c r="K52" s="204">
        <f t="shared" si="8"/>
        <v>0</v>
      </c>
      <c r="L52" s="204">
        <f t="shared" si="8"/>
        <v>0</v>
      </c>
      <c r="M52" s="204">
        <f t="shared" si="8"/>
        <v>0</v>
      </c>
      <c r="N52" s="204">
        <f t="shared" si="8"/>
        <v>0</v>
      </c>
      <c r="O52" s="204">
        <f t="shared" si="8"/>
        <v>0</v>
      </c>
      <c r="P52" s="204">
        <f t="shared" si="8"/>
        <v>0</v>
      </c>
      <c r="Q52" s="204">
        <f t="shared" si="8"/>
        <v>7.3599999999999994</v>
      </c>
      <c r="S52" s="252"/>
    </row>
    <row r="53" spans="1:19" x14ac:dyDescent="0.2">
      <c r="A53" s="139"/>
      <c r="B53" s="172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S53" s="252"/>
    </row>
    <row r="54" spans="1:19" ht="12.6" customHeight="1" x14ac:dyDescent="0.2">
      <c r="A54" s="139"/>
      <c r="B54" s="171" t="s">
        <v>648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45"/>
      <c r="S54" s="251"/>
    </row>
    <row r="55" spans="1:19" x14ac:dyDescent="0.2">
      <c r="A55" s="139">
        <f>A52+1</f>
        <v>27</v>
      </c>
      <c r="B55" s="42" t="s">
        <v>750</v>
      </c>
      <c r="C55" s="139">
        <v>880</v>
      </c>
      <c r="D55" s="139" t="s">
        <v>159</v>
      </c>
      <c r="E55" s="121">
        <v>-0.28000000000000003</v>
      </c>
      <c r="F55" s="121"/>
      <c r="G55" s="121">
        <v>-8.09</v>
      </c>
      <c r="H55" s="121"/>
      <c r="I55" s="121"/>
      <c r="J55" s="121">
        <v>-0.26</v>
      </c>
      <c r="K55" s="121"/>
      <c r="L55" s="121"/>
      <c r="M55" s="121"/>
      <c r="N55" s="121"/>
      <c r="O55" s="121"/>
      <c r="P55" s="121"/>
      <c r="Q55" s="45">
        <f>SUM(E55:P55)</f>
        <v>-8.629999999999999</v>
      </c>
      <c r="S55" s="251"/>
    </row>
    <row r="56" spans="1:19" x14ac:dyDescent="0.2">
      <c r="A56" s="139">
        <f>A55+1</f>
        <v>28</v>
      </c>
      <c r="B56" s="3" t="s">
        <v>768</v>
      </c>
      <c r="C56" s="139">
        <v>880</v>
      </c>
      <c r="D56" s="139" t="s">
        <v>159</v>
      </c>
      <c r="E56" s="121">
        <v>6.99</v>
      </c>
      <c r="F56" s="121">
        <v>1.5</v>
      </c>
      <c r="G56" s="121">
        <v>1.9500000000000002</v>
      </c>
      <c r="H56" s="121">
        <v>0.21000000000000002</v>
      </c>
      <c r="I56" s="121">
        <v>0.19</v>
      </c>
      <c r="J56" s="121"/>
      <c r="K56" s="121"/>
      <c r="L56" s="121"/>
      <c r="M56" s="121"/>
      <c r="N56" s="121"/>
      <c r="O56" s="121"/>
      <c r="P56" s="121"/>
      <c r="Q56" s="45">
        <f>SUM(E56:P56)</f>
        <v>10.840000000000002</v>
      </c>
      <c r="S56" s="251"/>
    </row>
    <row r="57" spans="1:19" x14ac:dyDescent="0.2">
      <c r="A57" s="139">
        <f>A56+1</f>
        <v>29</v>
      </c>
      <c r="B57" s="172" t="s">
        <v>647</v>
      </c>
      <c r="E57" s="204">
        <f>SUM(E55:E56)</f>
        <v>6.71</v>
      </c>
      <c r="F57" s="204">
        <f t="shared" ref="F57:Q57" si="9">SUM(F55:F56)</f>
        <v>1.5</v>
      </c>
      <c r="G57" s="204">
        <f t="shared" si="9"/>
        <v>-6.14</v>
      </c>
      <c r="H57" s="204">
        <f>SUM(H55:H56)</f>
        <v>0.21000000000000002</v>
      </c>
      <c r="I57" s="204">
        <f t="shared" si="9"/>
        <v>0.19</v>
      </c>
      <c r="J57" s="204">
        <f t="shared" si="9"/>
        <v>-0.26</v>
      </c>
      <c r="K57" s="204">
        <f t="shared" si="9"/>
        <v>0</v>
      </c>
      <c r="L57" s="204">
        <f t="shared" si="9"/>
        <v>0</v>
      </c>
      <c r="M57" s="204">
        <f t="shared" si="9"/>
        <v>0</v>
      </c>
      <c r="N57" s="204">
        <f t="shared" si="9"/>
        <v>0</v>
      </c>
      <c r="O57" s="204">
        <f t="shared" si="9"/>
        <v>0</v>
      </c>
      <c r="P57" s="204">
        <f t="shared" si="9"/>
        <v>0</v>
      </c>
      <c r="Q57" s="204">
        <f t="shared" si="9"/>
        <v>2.2100000000000026</v>
      </c>
      <c r="S57" s="252"/>
    </row>
    <row r="58" spans="1:19" x14ac:dyDescent="0.2">
      <c r="A58" s="139"/>
      <c r="B58" s="172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S58" s="252"/>
    </row>
    <row r="59" spans="1:19" ht="12.6" customHeight="1" x14ac:dyDescent="0.2">
      <c r="A59" s="139"/>
      <c r="B59" s="171" t="s">
        <v>247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45"/>
      <c r="S59" s="251"/>
    </row>
    <row r="60" spans="1:19" x14ac:dyDescent="0.2">
      <c r="A60" s="139">
        <f>A57+1</f>
        <v>30</v>
      </c>
      <c r="B60" s="42" t="s">
        <v>750</v>
      </c>
      <c r="C60" s="139">
        <v>887</v>
      </c>
      <c r="D60" s="139" t="s">
        <v>159</v>
      </c>
      <c r="E60" s="121">
        <v>-0.92</v>
      </c>
      <c r="F60" s="121"/>
      <c r="G60" s="121">
        <v>-26.929999999999996</v>
      </c>
      <c r="H60" s="121"/>
      <c r="I60" s="121"/>
      <c r="J60" s="121">
        <v>-0.85</v>
      </c>
      <c r="K60" s="121"/>
      <c r="L60" s="121"/>
      <c r="M60" s="121"/>
      <c r="N60" s="121"/>
      <c r="O60" s="121"/>
      <c r="P60" s="121"/>
      <c r="Q60" s="45">
        <f>SUM(E60:P60)</f>
        <v>-28.7</v>
      </c>
      <c r="S60" s="251"/>
    </row>
    <row r="61" spans="1:19" x14ac:dyDescent="0.2">
      <c r="A61" s="139">
        <f>A60+1</f>
        <v>31</v>
      </c>
      <c r="B61" s="3" t="s">
        <v>768</v>
      </c>
      <c r="C61" s="139">
        <v>887</v>
      </c>
      <c r="D61" s="139" t="s">
        <v>159</v>
      </c>
      <c r="E61" s="121">
        <v>23.269999999999996</v>
      </c>
      <c r="F61" s="121">
        <v>21.649999999999995</v>
      </c>
      <c r="G61" s="121">
        <v>6.4899999999999993</v>
      </c>
      <c r="H61" s="121">
        <v>0.68</v>
      </c>
      <c r="I61" s="121">
        <v>0.62</v>
      </c>
      <c r="J61" s="121"/>
      <c r="K61" s="121"/>
      <c r="L61" s="121"/>
      <c r="M61" s="121"/>
      <c r="N61" s="121"/>
      <c r="O61" s="121"/>
      <c r="P61" s="121"/>
      <c r="Q61" s="45">
        <f>SUM(E61:P61)</f>
        <v>52.709999999999987</v>
      </c>
      <c r="S61" s="251"/>
    </row>
    <row r="62" spans="1:19" x14ac:dyDescent="0.2">
      <c r="A62" s="139">
        <f>A61+1</f>
        <v>32</v>
      </c>
      <c r="B62" s="172" t="s">
        <v>248</v>
      </c>
      <c r="E62" s="204">
        <f>SUM(E60:E61)</f>
        <v>22.349999999999994</v>
      </c>
      <c r="F62" s="204">
        <f t="shared" ref="F62:Q62" si="10">SUM(F60:F61)</f>
        <v>21.649999999999995</v>
      </c>
      <c r="G62" s="204">
        <f t="shared" si="10"/>
        <v>-20.439999999999998</v>
      </c>
      <c r="H62" s="204">
        <f t="shared" si="10"/>
        <v>0.68</v>
      </c>
      <c r="I62" s="204">
        <f t="shared" si="10"/>
        <v>0.62</v>
      </c>
      <c r="J62" s="204">
        <f t="shared" si="10"/>
        <v>-0.85</v>
      </c>
      <c r="K62" s="204">
        <f t="shared" si="10"/>
        <v>0</v>
      </c>
      <c r="L62" s="204">
        <f t="shared" si="10"/>
        <v>0</v>
      </c>
      <c r="M62" s="204">
        <f t="shared" si="10"/>
        <v>0</v>
      </c>
      <c r="N62" s="204">
        <f t="shared" si="10"/>
        <v>0</v>
      </c>
      <c r="O62" s="204">
        <f t="shared" si="10"/>
        <v>0</v>
      </c>
      <c r="P62" s="204">
        <f t="shared" si="10"/>
        <v>0</v>
      </c>
      <c r="Q62" s="204">
        <f t="shared" si="10"/>
        <v>24.009999999999987</v>
      </c>
      <c r="S62" s="252"/>
    </row>
    <row r="63" spans="1:19" x14ac:dyDescent="0.2">
      <c r="A63" s="139"/>
      <c r="B63" s="172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S63" s="252"/>
    </row>
    <row r="64" spans="1:19" ht="12.6" customHeight="1" x14ac:dyDescent="0.2">
      <c r="A64" s="139"/>
      <c r="B64" s="171" t="s">
        <v>249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45"/>
      <c r="S64" s="251"/>
    </row>
    <row r="65" spans="1:19" x14ac:dyDescent="0.2">
      <c r="A65" s="139">
        <f>A62+1</f>
        <v>33</v>
      </c>
      <c r="B65" s="42" t="s">
        <v>750</v>
      </c>
      <c r="C65" s="139">
        <v>889</v>
      </c>
      <c r="D65" s="139" t="s">
        <v>159</v>
      </c>
      <c r="E65" s="121"/>
      <c r="F65" s="121"/>
      <c r="G65" s="121">
        <v>-111.83</v>
      </c>
      <c r="H65" s="121"/>
      <c r="I65" s="121"/>
      <c r="J65" s="121">
        <v>-0.83</v>
      </c>
      <c r="K65" s="121"/>
      <c r="L65" s="121"/>
      <c r="M65" s="121"/>
      <c r="N65" s="121"/>
      <c r="O65" s="121"/>
      <c r="P65" s="121"/>
      <c r="Q65" s="45">
        <f>SUM(E65:P65)</f>
        <v>-112.66</v>
      </c>
      <c r="S65" s="251"/>
    </row>
    <row r="66" spans="1:19" x14ac:dyDescent="0.2">
      <c r="A66" s="139">
        <f>A65+1</f>
        <v>34</v>
      </c>
      <c r="B66" s="3" t="s">
        <v>768</v>
      </c>
      <c r="C66" s="139">
        <v>889</v>
      </c>
      <c r="D66" s="139" t="s">
        <v>159</v>
      </c>
      <c r="E66" s="121">
        <v>304.37999999999994</v>
      </c>
      <c r="F66" s="121"/>
      <c r="G66" s="121">
        <v>81.86999999999999</v>
      </c>
      <c r="H66" s="121">
        <v>0.4</v>
      </c>
      <c r="I66" s="121">
        <v>0.44</v>
      </c>
      <c r="J66" s="121"/>
      <c r="K66" s="121"/>
      <c r="L66" s="121"/>
      <c r="M66" s="121"/>
      <c r="N66" s="121"/>
      <c r="O66" s="121"/>
      <c r="P66" s="121"/>
      <c r="Q66" s="45">
        <f>SUM(E66:P66)</f>
        <v>387.08999999999992</v>
      </c>
      <c r="S66" s="251"/>
    </row>
    <row r="67" spans="1:19" x14ac:dyDescent="0.2">
      <c r="A67" s="139">
        <f>A66+1</f>
        <v>35</v>
      </c>
      <c r="B67" s="172" t="s">
        <v>250</v>
      </c>
      <c r="E67" s="204">
        <f>SUM(E65:E66)</f>
        <v>304.37999999999994</v>
      </c>
      <c r="F67" s="204">
        <f t="shared" ref="F67:Q67" si="11">SUM(F65:F66)</f>
        <v>0</v>
      </c>
      <c r="G67" s="204">
        <f t="shared" si="11"/>
        <v>-29.960000000000008</v>
      </c>
      <c r="H67" s="204">
        <f t="shared" si="11"/>
        <v>0.4</v>
      </c>
      <c r="I67" s="204">
        <f t="shared" si="11"/>
        <v>0.44</v>
      </c>
      <c r="J67" s="204">
        <f t="shared" si="11"/>
        <v>-0.83</v>
      </c>
      <c r="K67" s="204">
        <f t="shared" si="11"/>
        <v>0</v>
      </c>
      <c r="L67" s="204">
        <f t="shared" si="11"/>
        <v>0</v>
      </c>
      <c r="M67" s="204">
        <f t="shared" si="11"/>
        <v>0</v>
      </c>
      <c r="N67" s="204">
        <f t="shared" si="11"/>
        <v>0</v>
      </c>
      <c r="O67" s="204">
        <f t="shared" si="11"/>
        <v>0</v>
      </c>
      <c r="P67" s="204">
        <f t="shared" si="11"/>
        <v>0</v>
      </c>
      <c r="Q67" s="204">
        <f t="shared" si="11"/>
        <v>274.42999999999995</v>
      </c>
      <c r="S67" s="252"/>
    </row>
    <row r="68" spans="1:19" x14ac:dyDescent="0.2">
      <c r="A68" s="139"/>
      <c r="B68" s="172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S68" s="252"/>
    </row>
    <row r="69" spans="1:19" ht="12.6" customHeight="1" x14ac:dyDescent="0.2">
      <c r="A69" s="139"/>
      <c r="B69" s="171" t="s">
        <v>651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45"/>
      <c r="S69" s="251"/>
    </row>
    <row r="70" spans="1:19" x14ac:dyDescent="0.2">
      <c r="A70" s="139">
        <f>A67+1</f>
        <v>36</v>
      </c>
      <c r="B70" s="42" t="s">
        <v>750</v>
      </c>
      <c r="C70" s="139">
        <v>890</v>
      </c>
      <c r="D70" s="139" t="s">
        <v>159</v>
      </c>
      <c r="E70" s="121"/>
      <c r="F70" s="121"/>
      <c r="G70" s="121">
        <v>-91.490000000000009</v>
      </c>
      <c r="H70" s="121"/>
      <c r="I70" s="121"/>
      <c r="J70" s="121">
        <v>-0.68</v>
      </c>
      <c r="K70" s="121"/>
      <c r="L70" s="121"/>
      <c r="M70" s="121"/>
      <c r="N70" s="121"/>
      <c r="O70" s="121"/>
      <c r="P70" s="121"/>
      <c r="Q70" s="45">
        <f>SUM(E70:P70)</f>
        <v>-92.170000000000016</v>
      </c>
      <c r="S70" s="251"/>
    </row>
    <row r="71" spans="1:19" x14ac:dyDescent="0.2">
      <c r="A71" s="139">
        <f>A70+1</f>
        <v>37</v>
      </c>
      <c r="B71" s="3" t="s">
        <v>768</v>
      </c>
      <c r="C71" s="139">
        <v>890</v>
      </c>
      <c r="D71" s="139" t="s">
        <v>159</v>
      </c>
      <c r="E71" s="121">
        <v>249.07999999999998</v>
      </c>
      <c r="F71" s="121"/>
      <c r="G71" s="121">
        <v>66.989999999999995</v>
      </c>
      <c r="H71" s="121">
        <v>0.33</v>
      </c>
      <c r="I71" s="121">
        <v>0.36</v>
      </c>
      <c r="J71" s="121"/>
      <c r="K71" s="121"/>
      <c r="L71" s="121"/>
      <c r="M71" s="121"/>
      <c r="N71" s="121"/>
      <c r="O71" s="121"/>
      <c r="P71" s="121"/>
      <c r="Q71" s="45">
        <f>SUM(E71:P71)</f>
        <v>316.76</v>
      </c>
      <c r="S71" s="251"/>
    </row>
    <row r="72" spans="1:19" x14ac:dyDescent="0.2">
      <c r="A72" s="139">
        <f>A71+1</f>
        <v>38</v>
      </c>
      <c r="B72" s="172" t="s">
        <v>652</v>
      </c>
      <c r="E72" s="204">
        <f>SUM(E70:E71)</f>
        <v>249.07999999999998</v>
      </c>
      <c r="F72" s="204">
        <f t="shared" ref="F72:Q72" si="12">SUM(F70:F71)</f>
        <v>0</v>
      </c>
      <c r="G72" s="204">
        <f t="shared" si="12"/>
        <v>-24.500000000000014</v>
      </c>
      <c r="H72" s="204">
        <f t="shared" si="12"/>
        <v>0.33</v>
      </c>
      <c r="I72" s="204">
        <f t="shared" si="12"/>
        <v>0.36</v>
      </c>
      <c r="J72" s="204">
        <f t="shared" si="12"/>
        <v>-0.68</v>
      </c>
      <c r="K72" s="204">
        <f t="shared" si="12"/>
        <v>0</v>
      </c>
      <c r="L72" s="204">
        <f t="shared" si="12"/>
        <v>0</v>
      </c>
      <c r="M72" s="204">
        <f t="shared" si="12"/>
        <v>0</v>
      </c>
      <c r="N72" s="204">
        <f t="shared" si="12"/>
        <v>0</v>
      </c>
      <c r="O72" s="204">
        <f t="shared" si="12"/>
        <v>0</v>
      </c>
      <c r="P72" s="204">
        <f t="shared" si="12"/>
        <v>0</v>
      </c>
      <c r="Q72" s="204">
        <f t="shared" si="12"/>
        <v>224.58999999999997</v>
      </c>
      <c r="S72" s="252"/>
    </row>
    <row r="73" spans="1:19" ht="11.45" customHeight="1" x14ac:dyDescent="0.2">
      <c r="A73" s="139"/>
      <c r="B73" s="172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S73" s="252"/>
    </row>
    <row r="74" spans="1:19" ht="12.6" customHeight="1" x14ac:dyDescent="0.2">
      <c r="A74" s="139"/>
      <c r="B74" s="171" t="s">
        <v>128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45"/>
      <c r="S74" s="251"/>
    </row>
    <row r="75" spans="1:19" x14ac:dyDescent="0.2">
      <c r="A75" s="139">
        <f>A72+1</f>
        <v>39</v>
      </c>
      <c r="B75" s="42" t="s">
        <v>750</v>
      </c>
      <c r="C75" s="139">
        <v>892</v>
      </c>
      <c r="D75" s="139" t="s">
        <v>159</v>
      </c>
      <c r="E75" s="121">
        <v>-0.28000000000000003</v>
      </c>
      <c r="F75" s="121"/>
      <c r="G75" s="121">
        <v>-8.09</v>
      </c>
      <c r="H75" s="121"/>
      <c r="I75" s="121"/>
      <c r="J75" s="121">
        <v>-0.26</v>
      </c>
      <c r="K75" s="121"/>
      <c r="L75" s="121"/>
      <c r="M75" s="121"/>
      <c r="N75" s="121"/>
      <c r="O75" s="121"/>
      <c r="P75" s="121"/>
      <c r="Q75" s="45">
        <f>SUM(E75:P75)</f>
        <v>-8.629999999999999</v>
      </c>
      <c r="S75" s="251"/>
    </row>
    <row r="76" spans="1:19" x14ac:dyDescent="0.2">
      <c r="A76" s="139">
        <f>A75+1</f>
        <v>40</v>
      </c>
      <c r="B76" s="3" t="s">
        <v>768</v>
      </c>
      <c r="C76" s="139">
        <v>892</v>
      </c>
      <c r="D76" s="139" t="s">
        <v>159</v>
      </c>
      <c r="E76" s="121">
        <v>6.99</v>
      </c>
      <c r="F76" s="121">
        <v>1.5000000000000004</v>
      </c>
      <c r="G76" s="121">
        <v>1.9500000000000002</v>
      </c>
      <c r="H76" s="121">
        <v>0.21000000000000002</v>
      </c>
      <c r="I76" s="121">
        <v>0.19</v>
      </c>
      <c r="J76" s="121"/>
      <c r="K76" s="121"/>
      <c r="L76" s="121"/>
      <c r="M76" s="121"/>
      <c r="N76" s="121"/>
      <c r="O76" s="121"/>
      <c r="P76" s="121"/>
      <c r="Q76" s="45">
        <f>SUM(E76:P76)</f>
        <v>10.840000000000002</v>
      </c>
      <c r="S76" s="251"/>
    </row>
    <row r="77" spans="1:19" x14ac:dyDescent="0.2">
      <c r="A77" s="139">
        <f>A76+1</f>
        <v>41</v>
      </c>
      <c r="B77" s="172" t="s">
        <v>129</v>
      </c>
      <c r="E77" s="204">
        <f>SUM(E75:E76)</f>
        <v>6.71</v>
      </c>
      <c r="F77" s="204">
        <f t="shared" ref="F77:Q77" si="13">SUM(F75:F76)</f>
        <v>1.5000000000000004</v>
      </c>
      <c r="G77" s="204">
        <f t="shared" si="13"/>
        <v>-6.14</v>
      </c>
      <c r="H77" s="204">
        <f t="shared" si="13"/>
        <v>0.21000000000000002</v>
      </c>
      <c r="I77" s="204">
        <f t="shared" si="13"/>
        <v>0.19</v>
      </c>
      <c r="J77" s="204">
        <f t="shared" si="13"/>
        <v>-0.26</v>
      </c>
      <c r="K77" s="204">
        <f t="shared" si="13"/>
        <v>0</v>
      </c>
      <c r="L77" s="204">
        <f t="shared" si="13"/>
        <v>0</v>
      </c>
      <c r="M77" s="204">
        <f t="shared" si="13"/>
        <v>0</v>
      </c>
      <c r="N77" s="204">
        <f t="shared" si="13"/>
        <v>0</v>
      </c>
      <c r="O77" s="204">
        <f t="shared" si="13"/>
        <v>0</v>
      </c>
      <c r="P77" s="204">
        <f t="shared" si="13"/>
        <v>0</v>
      </c>
      <c r="Q77" s="204">
        <f t="shared" si="13"/>
        <v>2.2100000000000026</v>
      </c>
      <c r="S77" s="252"/>
    </row>
    <row r="78" spans="1:19" x14ac:dyDescent="0.2">
      <c r="A78" s="139"/>
      <c r="B78" s="172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S78" s="252"/>
    </row>
    <row r="79" spans="1:19" ht="12.6" customHeight="1" x14ac:dyDescent="0.2">
      <c r="A79" s="139"/>
      <c r="B79" s="171" t="s">
        <v>754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45"/>
      <c r="S79" s="251"/>
    </row>
    <row r="80" spans="1:19" x14ac:dyDescent="0.2">
      <c r="A80" s="139">
        <f>A77+1</f>
        <v>42</v>
      </c>
      <c r="B80" s="42" t="s">
        <v>750</v>
      </c>
      <c r="C80" s="139">
        <v>901</v>
      </c>
      <c r="D80" s="139" t="s">
        <v>159</v>
      </c>
      <c r="E80" s="121"/>
      <c r="F80" s="121"/>
      <c r="G80" s="121"/>
      <c r="H80" s="121"/>
      <c r="I80" s="121"/>
      <c r="J80" s="121">
        <v>-1.51</v>
      </c>
      <c r="K80" s="121"/>
      <c r="L80" s="121"/>
      <c r="M80" s="121"/>
      <c r="N80" s="121"/>
      <c r="O80" s="121"/>
      <c r="P80" s="121"/>
      <c r="Q80" s="45">
        <f>SUM(E80:P80)</f>
        <v>-1.51</v>
      </c>
      <c r="S80" s="251"/>
    </row>
    <row r="81" spans="1:19" x14ac:dyDescent="0.2">
      <c r="A81" s="139">
        <f>A80+1</f>
        <v>43</v>
      </c>
      <c r="B81" s="3" t="s">
        <v>768</v>
      </c>
      <c r="C81" s="139">
        <v>901</v>
      </c>
      <c r="D81" s="139" t="s">
        <v>159</v>
      </c>
      <c r="E81" s="121"/>
      <c r="F81" s="121"/>
      <c r="G81" s="121"/>
      <c r="H81" s="121"/>
      <c r="I81" s="121"/>
      <c r="J81" s="121">
        <v>1.51</v>
      </c>
      <c r="K81" s="121"/>
      <c r="L81" s="121"/>
      <c r="M81" s="121"/>
      <c r="N81" s="121"/>
      <c r="O81" s="121"/>
      <c r="P81" s="121"/>
      <c r="Q81" s="45">
        <f>SUM(E81:P81)</f>
        <v>1.51</v>
      </c>
      <c r="S81" s="251"/>
    </row>
    <row r="82" spans="1:19" x14ac:dyDescent="0.2">
      <c r="A82" s="139">
        <f>A81+1</f>
        <v>44</v>
      </c>
      <c r="B82" s="172" t="s">
        <v>755</v>
      </c>
      <c r="E82" s="204">
        <f>SUM(E80:E81)</f>
        <v>0</v>
      </c>
      <c r="F82" s="204">
        <f t="shared" ref="F82:Q82" si="14">SUM(F80:F81)</f>
        <v>0</v>
      </c>
      <c r="G82" s="204">
        <f t="shared" si="14"/>
        <v>0</v>
      </c>
      <c r="H82" s="204">
        <f t="shared" si="14"/>
        <v>0</v>
      </c>
      <c r="I82" s="204">
        <f t="shared" si="14"/>
        <v>0</v>
      </c>
      <c r="J82" s="204">
        <f t="shared" si="14"/>
        <v>0</v>
      </c>
      <c r="K82" s="204">
        <f t="shared" si="14"/>
        <v>0</v>
      </c>
      <c r="L82" s="204">
        <f t="shared" si="14"/>
        <v>0</v>
      </c>
      <c r="M82" s="204">
        <f t="shared" si="14"/>
        <v>0</v>
      </c>
      <c r="N82" s="204">
        <f t="shared" si="14"/>
        <v>0</v>
      </c>
      <c r="O82" s="204">
        <f t="shared" si="14"/>
        <v>0</v>
      </c>
      <c r="P82" s="204">
        <f t="shared" si="14"/>
        <v>0</v>
      </c>
      <c r="Q82" s="204">
        <f t="shared" si="14"/>
        <v>0</v>
      </c>
      <c r="S82" s="252"/>
    </row>
    <row r="83" spans="1:19" x14ac:dyDescent="0.2">
      <c r="A83" s="139"/>
      <c r="B83" s="172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S83" s="252"/>
    </row>
    <row r="84" spans="1:19" ht="12.6" customHeight="1" x14ac:dyDescent="0.2">
      <c r="A84" s="139"/>
      <c r="B84" s="171" t="s">
        <v>756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45"/>
      <c r="S84" s="251"/>
    </row>
    <row r="85" spans="1:19" x14ac:dyDescent="0.2">
      <c r="A85" s="139">
        <f>A82+1</f>
        <v>45</v>
      </c>
      <c r="B85" s="42" t="s">
        <v>750</v>
      </c>
      <c r="C85" s="139">
        <v>902</v>
      </c>
      <c r="D85" s="139" t="s">
        <v>159</v>
      </c>
      <c r="E85" s="121"/>
      <c r="F85" s="121">
        <v>-18.59</v>
      </c>
      <c r="G85" s="121"/>
      <c r="H85" s="121">
        <v>-3.55</v>
      </c>
      <c r="I85" s="121"/>
      <c r="J85" s="121"/>
      <c r="K85" s="121"/>
      <c r="L85" s="121">
        <v>-2.17</v>
      </c>
      <c r="M85" s="121">
        <v>-14.19</v>
      </c>
      <c r="N85" s="121">
        <v>-12.94</v>
      </c>
      <c r="O85" s="121">
        <v>-5.69</v>
      </c>
      <c r="P85" s="121"/>
      <c r="Q85" s="45">
        <f>SUM(E85:P85)</f>
        <v>-57.129999999999995</v>
      </c>
      <c r="S85" s="251"/>
    </row>
    <row r="86" spans="1:19" x14ac:dyDescent="0.2">
      <c r="A86" s="139">
        <f>A85+1</f>
        <v>46</v>
      </c>
      <c r="B86" s="3" t="s">
        <v>768</v>
      </c>
      <c r="C86" s="139">
        <v>902</v>
      </c>
      <c r="D86" s="139" t="s">
        <v>159</v>
      </c>
      <c r="E86" s="121"/>
      <c r="F86" s="121">
        <v>18.59</v>
      </c>
      <c r="G86" s="121"/>
      <c r="H86" s="121">
        <v>3.55</v>
      </c>
      <c r="I86" s="121"/>
      <c r="J86" s="121"/>
      <c r="K86" s="121"/>
      <c r="L86" s="121">
        <v>2.17</v>
      </c>
      <c r="M86" s="121">
        <v>14.19</v>
      </c>
      <c r="N86" s="121">
        <v>12.94</v>
      </c>
      <c r="O86" s="121">
        <v>5.6899999999999995</v>
      </c>
      <c r="P86" s="121"/>
      <c r="Q86" s="45">
        <f>SUM(E86:P86)</f>
        <v>57.129999999999995</v>
      </c>
      <c r="S86" s="251"/>
    </row>
    <row r="87" spans="1:19" x14ac:dyDescent="0.2">
      <c r="A87" s="139">
        <f>A86+1</f>
        <v>47</v>
      </c>
      <c r="B87" s="172" t="s">
        <v>757</v>
      </c>
      <c r="E87" s="204">
        <f>SUM(E85:E86)</f>
        <v>0</v>
      </c>
      <c r="F87" s="204">
        <f t="shared" ref="F87:Q87" si="15">SUM(F85:F86)</f>
        <v>0</v>
      </c>
      <c r="G87" s="204">
        <f t="shared" si="15"/>
        <v>0</v>
      </c>
      <c r="H87" s="204">
        <f t="shared" si="15"/>
        <v>0</v>
      </c>
      <c r="I87" s="204">
        <f t="shared" si="15"/>
        <v>0</v>
      </c>
      <c r="J87" s="204">
        <f t="shared" si="15"/>
        <v>0</v>
      </c>
      <c r="K87" s="204">
        <f t="shared" si="15"/>
        <v>0</v>
      </c>
      <c r="L87" s="204">
        <f t="shared" si="15"/>
        <v>0</v>
      </c>
      <c r="M87" s="204">
        <f t="shared" si="15"/>
        <v>0</v>
      </c>
      <c r="N87" s="204">
        <f t="shared" si="15"/>
        <v>0</v>
      </c>
      <c r="O87" s="204">
        <f t="shared" si="15"/>
        <v>0</v>
      </c>
      <c r="P87" s="204">
        <f t="shared" si="15"/>
        <v>0</v>
      </c>
      <c r="Q87" s="204">
        <f t="shared" si="15"/>
        <v>0</v>
      </c>
      <c r="S87" s="252"/>
    </row>
    <row r="88" spans="1:19" x14ac:dyDescent="0.2">
      <c r="A88" s="139"/>
      <c r="B88" s="172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S88" s="252"/>
    </row>
    <row r="89" spans="1:19" ht="12.6" customHeight="1" x14ac:dyDescent="0.2">
      <c r="A89" s="139"/>
      <c r="B89" s="171" t="s">
        <v>100</v>
      </c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45"/>
      <c r="S89" s="251"/>
    </row>
    <row r="90" spans="1:19" ht="12" customHeight="1" x14ac:dyDescent="0.2">
      <c r="A90" s="139">
        <f>A87+1</f>
        <v>48</v>
      </c>
      <c r="B90" s="42" t="s">
        <v>623</v>
      </c>
      <c r="C90" s="139">
        <v>903</v>
      </c>
      <c r="D90" s="139" t="s">
        <v>31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>
        <v>446.72</v>
      </c>
      <c r="O90" s="121"/>
      <c r="P90" s="121"/>
      <c r="Q90" s="45">
        <f>SUM(E90:P90)</f>
        <v>446.72</v>
      </c>
      <c r="S90" s="251"/>
    </row>
    <row r="91" spans="1:19" ht="12.6" customHeight="1" x14ac:dyDescent="0.2">
      <c r="A91" s="139">
        <f>+A90+1</f>
        <v>49</v>
      </c>
      <c r="B91" s="42" t="s">
        <v>165</v>
      </c>
      <c r="C91" s="139">
        <v>903</v>
      </c>
      <c r="D91" s="139" t="s">
        <v>159</v>
      </c>
      <c r="E91" s="121"/>
      <c r="F91" s="121"/>
      <c r="G91" s="121">
        <v>68.489999999999995</v>
      </c>
      <c r="H91" s="121"/>
      <c r="I91" s="121"/>
      <c r="J91" s="121"/>
      <c r="K91" s="121"/>
      <c r="L91" s="121"/>
      <c r="M91" s="121"/>
      <c r="N91" s="121"/>
      <c r="O91" s="121"/>
      <c r="P91" s="121"/>
      <c r="Q91" s="45">
        <f t="shared" ref="Q91:Q96" si="16">SUM(E91:P91)</f>
        <v>68.489999999999995</v>
      </c>
      <c r="S91" s="251"/>
    </row>
    <row r="92" spans="1:19" ht="12.6" customHeight="1" x14ac:dyDescent="0.2">
      <c r="A92" s="139">
        <f t="shared" ref="A92:A97" si="17">A91+1</f>
        <v>50</v>
      </c>
      <c r="B92" s="42" t="s">
        <v>624</v>
      </c>
      <c r="C92" s="139">
        <v>903</v>
      </c>
      <c r="D92" s="139" t="s">
        <v>159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21">
        <v>201.01999999999998</v>
      </c>
      <c r="O92" s="121"/>
      <c r="P92" s="121"/>
      <c r="Q92" s="45">
        <f t="shared" si="16"/>
        <v>201.01999999999998</v>
      </c>
      <c r="S92" s="251"/>
    </row>
    <row r="93" spans="1:19" ht="12.6" customHeight="1" x14ac:dyDescent="0.2">
      <c r="A93" s="139">
        <f t="shared" si="17"/>
        <v>51</v>
      </c>
      <c r="B93" s="42" t="s">
        <v>625</v>
      </c>
      <c r="C93" s="139">
        <v>903</v>
      </c>
      <c r="D93" s="139" t="s">
        <v>31</v>
      </c>
      <c r="E93" s="121">
        <v>18.510000000000002</v>
      </c>
      <c r="F93" s="121">
        <v>72.97</v>
      </c>
      <c r="G93" s="121">
        <v>19.299999999999997</v>
      </c>
      <c r="H93" s="121">
        <v>67.650000000000006</v>
      </c>
      <c r="I93" s="121">
        <v>40.380000000000003</v>
      </c>
      <c r="J93" s="121">
        <v>11.379999999999999</v>
      </c>
      <c r="K93" s="121"/>
      <c r="L93" s="121">
        <v>14.790000000000001</v>
      </c>
      <c r="M93" s="121"/>
      <c r="N93" s="121"/>
      <c r="O93" s="121">
        <v>14.93</v>
      </c>
      <c r="P93" s="121"/>
      <c r="Q93" s="45">
        <f t="shared" ref="Q93" si="18">SUM(E93:P93)</f>
        <v>259.90999999999997</v>
      </c>
      <c r="S93" s="251"/>
    </row>
    <row r="94" spans="1:19" ht="12.6" customHeight="1" x14ac:dyDescent="0.2">
      <c r="A94" s="139">
        <f t="shared" si="17"/>
        <v>52</v>
      </c>
      <c r="B94" s="42" t="s">
        <v>626</v>
      </c>
      <c r="C94" s="139">
        <v>903</v>
      </c>
      <c r="D94" s="139" t="s">
        <v>159</v>
      </c>
      <c r="E94" s="121"/>
      <c r="F94" s="121"/>
      <c r="G94" s="121"/>
      <c r="H94" s="121"/>
      <c r="I94" s="121"/>
      <c r="J94" s="121">
        <v>34.75</v>
      </c>
      <c r="K94" s="121"/>
      <c r="L94" s="121"/>
      <c r="M94" s="121"/>
      <c r="N94" s="121"/>
      <c r="O94" s="121"/>
      <c r="P94" s="121"/>
      <c r="Q94" s="45">
        <f t="shared" si="16"/>
        <v>34.75</v>
      </c>
      <c r="S94" s="251"/>
    </row>
    <row r="95" spans="1:19" ht="12.6" customHeight="1" x14ac:dyDescent="0.2">
      <c r="A95" s="139">
        <f t="shared" si="17"/>
        <v>53</v>
      </c>
      <c r="B95" s="42" t="s">
        <v>750</v>
      </c>
      <c r="C95" s="139">
        <v>903</v>
      </c>
      <c r="D95" s="139" t="s">
        <v>159</v>
      </c>
      <c r="E95" s="121">
        <v>-69.84</v>
      </c>
      <c r="F95" s="121">
        <v>-14.81</v>
      </c>
      <c r="G95" s="121">
        <v>-11.53</v>
      </c>
      <c r="H95" s="121">
        <v>25.41</v>
      </c>
      <c r="I95" s="121">
        <v>-25.41</v>
      </c>
      <c r="J95" s="121">
        <v>-18.260000000000002</v>
      </c>
      <c r="K95" s="121">
        <v>-28.76</v>
      </c>
      <c r="L95" s="121">
        <v>-5.23</v>
      </c>
      <c r="M95" s="121"/>
      <c r="N95" s="121">
        <v>3.49</v>
      </c>
      <c r="O95" s="121">
        <v>-3.49</v>
      </c>
      <c r="P95" s="121"/>
      <c r="Q95" s="45">
        <f t="shared" si="16"/>
        <v>-148.43</v>
      </c>
      <c r="S95" s="251"/>
    </row>
    <row r="96" spans="1:19" x14ac:dyDescent="0.2">
      <c r="A96" s="139">
        <f t="shared" si="17"/>
        <v>54</v>
      </c>
      <c r="B96" s="3" t="s">
        <v>768</v>
      </c>
      <c r="C96" s="139">
        <v>903</v>
      </c>
      <c r="D96" s="139" t="s">
        <v>159</v>
      </c>
      <c r="E96" s="121">
        <v>839.13</v>
      </c>
      <c r="F96" s="121">
        <v>730.56999999999982</v>
      </c>
      <c r="G96" s="121">
        <v>444.86000000000007</v>
      </c>
      <c r="H96" s="121">
        <v>123.01000000000002</v>
      </c>
      <c r="I96" s="121">
        <v>101.49</v>
      </c>
      <c r="J96" s="121">
        <v>38.92</v>
      </c>
      <c r="K96" s="121">
        <v>42.54</v>
      </c>
      <c r="L96" s="121">
        <v>56.69</v>
      </c>
      <c r="M96" s="121">
        <v>31.16</v>
      </c>
      <c r="N96" s="121">
        <v>263.15999999999997</v>
      </c>
      <c r="O96" s="121">
        <v>27.2</v>
      </c>
      <c r="P96" s="121">
        <v>35.949999999999996</v>
      </c>
      <c r="Q96" s="45">
        <f t="shared" si="16"/>
        <v>2734.6799999999994</v>
      </c>
      <c r="S96" s="251"/>
    </row>
    <row r="97" spans="1:19" x14ac:dyDescent="0.2">
      <c r="A97" s="139">
        <f t="shared" si="17"/>
        <v>55</v>
      </c>
      <c r="B97" s="172" t="s">
        <v>101</v>
      </c>
      <c r="E97" s="204">
        <f>SUM(E90:E96)</f>
        <v>787.8</v>
      </c>
      <c r="F97" s="204">
        <f t="shared" ref="F97:O97" si="19">SUM(F90:F96)</f>
        <v>788.72999999999979</v>
      </c>
      <c r="G97" s="204">
        <f t="shared" si="19"/>
        <v>521.12000000000012</v>
      </c>
      <c r="H97" s="204">
        <f t="shared" si="19"/>
        <v>216.07000000000002</v>
      </c>
      <c r="I97" s="204">
        <f t="shared" si="19"/>
        <v>116.46</v>
      </c>
      <c r="J97" s="204">
        <f t="shared" si="19"/>
        <v>66.789999999999992</v>
      </c>
      <c r="K97" s="204">
        <f t="shared" si="19"/>
        <v>13.779999999999998</v>
      </c>
      <c r="L97" s="204">
        <f t="shared" si="19"/>
        <v>66.25</v>
      </c>
      <c r="M97" s="204">
        <f t="shared" si="19"/>
        <v>31.16</v>
      </c>
      <c r="N97" s="204">
        <f t="shared" si="19"/>
        <v>914.39</v>
      </c>
      <c r="O97" s="204">
        <f t="shared" si="19"/>
        <v>38.64</v>
      </c>
      <c r="P97" s="204">
        <f>SUM(P90:P96)</f>
        <v>35.949999999999996</v>
      </c>
      <c r="Q97" s="204">
        <f>SUM(Q90:Q96)</f>
        <v>3597.1399999999994</v>
      </c>
      <c r="S97" s="253"/>
    </row>
    <row r="98" spans="1:19" x14ac:dyDescent="0.2">
      <c r="A98" s="139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45"/>
      <c r="S98" s="251"/>
    </row>
    <row r="99" spans="1:19" ht="12.6" customHeight="1" x14ac:dyDescent="0.2">
      <c r="A99" s="139"/>
      <c r="B99" s="171" t="s">
        <v>758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45"/>
      <c r="S99" s="251"/>
    </row>
    <row r="100" spans="1:19" ht="12.6" customHeight="1" x14ac:dyDescent="0.2">
      <c r="A100" s="139">
        <f>A97+1</f>
        <v>56</v>
      </c>
      <c r="B100" s="42" t="s">
        <v>623</v>
      </c>
      <c r="C100" s="139">
        <v>912</v>
      </c>
      <c r="D100" s="139" t="s">
        <v>159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>
        <v>310.11999999999995</v>
      </c>
      <c r="Q100" s="45">
        <f t="shared" ref="Q100:Q101" si="20">SUM(E100:P100)</f>
        <v>310.11999999999995</v>
      </c>
      <c r="S100" s="251"/>
    </row>
    <row r="101" spans="1:19" ht="12.6" customHeight="1" x14ac:dyDescent="0.2">
      <c r="A101" s="139">
        <f>A100+1</f>
        <v>57</v>
      </c>
      <c r="B101" s="42" t="s">
        <v>747</v>
      </c>
      <c r="C101" s="139">
        <v>912</v>
      </c>
      <c r="D101" s="139" t="s">
        <v>159</v>
      </c>
      <c r="E101" s="121"/>
      <c r="F101" s="121"/>
      <c r="G101" s="121"/>
      <c r="H101" s="121"/>
      <c r="I101" s="121">
        <v>256</v>
      </c>
      <c r="J101" s="121"/>
      <c r="K101" s="121"/>
      <c r="L101" s="121"/>
      <c r="M101" s="121"/>
      <c r="N101" s="121"/>
      <c r="O101" s="121"/>
      <c r="P101" s="121"/>
      <c r="Q101" s="45">
        <f t="shared" si="20"/>
        <v>256</v>
      </c>
      <c r="S101" s="251"/>
    </row>
    <row r="102" spans="1:19" x14ac:dyDescent="0.2">
      <c r="A102" s="139">
        <f>A101+1</f>
        <v>58</v>
      </c>
      <c r="B102" s="42" t="s">
        <v>750</v>
      </c>
      <c r="C102" s="139">
        <v>912</v>
      </c>
      <c r="D102" s="139" t="s">
        <v>159</v>
      </c>
      <c r="E102" s="121"/>
      <c r="F102" s="121"/>
      <c r="G102" s="121"/>
      <c r="H102" s="121"/>
      <c r="I102" s="121"/>
      <c r="J102" s="121">
        <v>-256</v>
      </c>
      <c r="K102" s="121"/>
      <c r="L102" s="121"/>
      <c r="M102" s="121"/>
      <c r="N102" s="121"/>
      <c r="O102" s="121"/>
      <c r="P102" s="121"/>
      <c r="Q102" s="45">
        <f>SUM(E102:P102)</f>
        <v>-256</v>
      </c>
      <c r="S102" s="251"/>
    </row>
    <row r="103" spans="1:19" x14ac:dyDescent="0.2">
      <c r="A103" s="139">
        <f>A102+1</f>
        <v>59</v>
      </c>
      <c r="B103" s="3" t="s">
        <v>768</v>
      </c>
      <c r="C103" s="139">
        <v>912</v>
      </c>
      <c r="D103" s="139" t="s">
        <v>159</v>
      </c>
      <c r="E103" s="121">
        <v>444.62000000000006</v>
      </c>
      <c r="F103" s="121">
        <v>311.2</v>
      </c>
      <c r="G103" s="121">
        <v>379.79</v>
      </c>
      <c r="H103" s="121">
        <v>49.12</v>
      </c>
      <c r="I103" s="121">
        <v>321.45</v>
      </c>
      <c r="J103" s="121"/>
      <c r="K103" s="121">
        <v>470.24999999999994</v>
      </c>
      <c r="L103" s="121">
        <v>586.77</v>
      </c>
      <c r="M103" s="121">
        <v>2.74</v>
      </c>
      <c r="N103" s="121">
        <v>721.31000000000006</v>
      </c>
      <c r="O103" s="121">
        <v>1.73</v>
      </c>
      <c r="P103" s="121">
        <v>683.3900000000001</v>
      </c>
      <c r="Q103" s="45">
        <f>SUM(E103:P103)</f>
        <v>3972.37</v>
      </c>
      <c r="S103" s="251"/>
    </row>
    <row r="104" spans="1:19" x14ac:dyDescent="0.2">
      <c r="A104" s="139">
        <f>A103+1</f>
        <v>60</v>
      </c>
      <c r="B104" s="172" t="s">
        <v>759</v>
      </c>
      <c r="E104" s="204">
        <f>SUM(E100:E103)</f>
        <v>444.62000000000006</v>
      </c>
      <c r="F104" s="204">
        <f t="shared" ref="F104:P104" si="21">SUM(F100:F103)</f>
        <v>311.2</v>
      </c>
      <c r="G104" s="204">
        <f t="shared" si="21"/>
        <v>379.79</v>
      </c>
      <c r="H104" s="204">
        <f t="shared" si="21"/>
        <v>49.12</v>
      </c>
      <c r="I104" s="204">
        <f t="shared" si="21"/>
        <v>577.45000000000005</v>
      </c>
      <c r="J104" s="204">
        <f t="shared" si="21"/>
        <v>-256</v>
      </c>
      <c r="K104" s="204">
        <f t="shared" si="21"/>
        <v>470.24999999999994</v>
      </c>
      <c r="L104" s="204">
        <f t="shared" si="21"/>
        <v>586.77</v>
      </c>
      <c r="M104" s="204">
        <f t="shared" si="21"/>
        <v>2.74</v>
      </c>
      <c r="N104" s="204">
        <f t="shared" si="21"/>
        <v>721.31000000000006</v>
      </c>
      <c r="O104" s="204">
        <f t="shared" si="21"/>
        <v>1.73</v>
      </c>
      <c r="P104" s="204">
        <f t="shared" si="21"/>
        <v>993.51</v>
      </c>
      <c r="Q104" s="204">
        <f>SUM(Q100:Q103)</f>
        <v>4282.49</v>
      </c>
      <c r="S104" s="252"/>
    </row>
    <row r="105" spans="1:19" x14ac:dyDescent="0.2">
      <c r="A105" s="139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45"/>
      <c r="S105" s="251"/>
    </row>
    <row r="106" spans="1:19" x14ac:dyDescent="0.2">
      <c r="A106" s="139"/>
      <c r="B106" s="171" t="s">
        <v>642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45"/>
      <c r="S106" s="251"/>
    </row>
    <row r="107" spans="1:19" ht="10.9" customHeight="1" x14ac:dyDescent="0.2">
      <c r="A107" s="139">
        <f>A104+1</f>
        <v>61</v>
      </c>
      <c r="B107" s="42" t="s">
        <v>750</v>
      </c>
      <c r="C107" s="139">
        <v>920</v>
      </c>
      <c r="D107" s="139" t="s">
        <v>159</v>
      </c>
      <c r="E107" s="121">
        <v>0</v>
      </c>
      <c r="F107" s="121">
        <v>0</v>
      </c>
      <c r="G107" s="121">
        <v>-3.49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45">
        <f t="shared" ref="Q107:Q108" si="22">SUM(E107:P107)</f>
        <v>-3.49</v>
      </c>
      <c r="S107" s="251"/>
    </row>
    <row r="108" spans="1:19" ht="10.9" customHeight="1" x14ac:dyDescent="0.2">
      <c r="A108" s="139">
        <f>A107+1</f>
        <v>62</v>
      </c>
      <c r="B108" s="3" t="s">
        <v>768</v>
      </c>
      <c r="C108" s="139">
        <v>920</v>
      </c>
      <c r="D108" s="139" t="s">
        <v>159</v>
      </c>
      <c r="E108" s="121">
        <v>-2.15</v>
      </c>
      <c r="F108" s="121">
        <v>55.55</v>
      </c>
      <c r="G108" s="121">
        <v>42.52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45">
        <f t="shared" si="22"/>
        <v>95.92</v>
      </c>
      <c r="S108" s="251"/>
    </row>
    <row r="109" spans="1:19" x14ac:dyDescent="0.2">
      <c r="A109" s="139">
        <f>A108+1</f>
        <v>63</v>
      </c>
      <c r="B109" s="172" t="s">
        <v>643</v>
      </c>
      <c r="E109" s="204">
        <f t="shared" ref="E109:Q109" si="23">SUM(E107:E108)</f>
        <v>-2.15</v>
      </c>
      <c r="F109" s="204">
        <f t="shared" si="23"/>
        <v>55.55</v>
      </c>
      <c r="G109" s="204">
        <f t="shared" si="23"/>
        <v>39.03</v>
      </c>
      <c r="H109" s="204">
        <f t="shared" si="23"/>
        <v>0</v>
      </c>
      <c r="I109" s="204">
        <f t="shared" si="23"/>
        <v>0</v>
      </c>
      <c r="J109" s="204">
        <f t="shared" si="23"/>
        <v>0</v>
      </c>
      <c r="K109" s="204">
        <f t="shared" si="23"/>
        <v>0</v>
      </c>
      <c r="L109" s="204">
        <f t="shared" si="23"/>
        <v>0</v>
      </c>
      <c r="M109" s="204">
        <f t="shared" si="23"/>
        <v>0</v>
      </c>
      <c r="N109" s="204">
        <f t="shared" si="23"/>
        <v>0</v>
      </c>
      <c r="O109" s="204">
        <f t="shared" si="23"/>
        <v>0</v>
      </c>
      <c r="P109" s="204">
        <f t="shared" si="23"/>
        <v>0</v>
      </c>
      <c r="Q109" s="204">
        <f t="shared" si="23"/>
        <v>92.43</v>
      </c>
      <c r="S109" s="253"/>
    </row>
    <row r="110" spans="1:19" x14ac:dyDescent="0.2">
      <c r="A110" s="139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45"/>
      <c r="S110" s="251"/>
    </row>
    <row r="111" spans="1:19" x14ac:dyDescent="0.2">
      <c r="A111" s="139"/>
      <c r="B111" s="171" t="s">
        <v>102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45"/>
      <c r="S111" s="251"/>
    </row>
    <row r="112" spans="1:19" x14ac:dyDescent="0.2">
      <c r="A112" s="139">
        <f>A109+1</f>
        <v>64</v>
      </c>
      <c r="B112" s="42" t="s">
        <v>623</v>
      </c>
      <c r="C112" s="139">
        <v>921</v>
      </c>
      <c r="D112" s="139" t="s">
        <v>31</v>
      </c>
      <c r="E112" s="121"/>
      <c r="F112" s="121"/>
      <c r="G112" s="121"/>
      <c r="H112" s="121"/>
      <c r="I112" s="121"/>
      <c r="J112" s="121">
        <v>53.77</v>
      </c>
      <c r="K112" s="121"/>
      <c r="L112" s="121"/>
      <c r="M112" s="121"/>
      <c r="N112" s="121"/>
      <c r="O112" s="121"/>
      <c r="P112" s="121"/>
      <c r="Q112" s="45">
        <f>SUM(E112:P112)</f>
        <v>53.77</v>
      </c>
      <c r="S112" s="251"/>
    </row>
    <row r="113" spans="1:19" x14ac:dyDescent="0.2">
      <c r="A113" s="139">
        <f>+A112+1</f>
        <v>65</v>
      </c>
      <c r="B113" s="42" t="s">
        <v>621</v>
      </c>
      <c r="C113" s="139">
        <v>921</v>
      </c>
      <c r="D113" s="139" t="s">
        <v>159</v>
      </c>
      <c r="E113" s="121"/>
      <c r="F113" s="121"/>
      <c r="G113" s="121">
        <v>4.29</v>
      </c>
      <c r="H113" s="121"/>
      <c r="I113" s="121">
        <v>1269.47</v>
      </c>
      <c r="J113" s="121">
        <v>-1266.8299799999998</v>
      </c>
      <c r="K113" s="121"/>
      <c r="L113" s="121"/>
      <c r="M113" s="121">
        <v>531.52</v>
      </c>
      <c r="N113" s="121"/>
      <c r="O113" s="121"/>
      <c r="P113" s="121"/>
      <c r="Q113" s="45">
        <f t="shared" ref="Q113:Q131" si="24">SUM(E113:P113)</f>
        <v>538.45002000000022</v>
      </c>
      <c r="S113" s="251"/>
    </row>
    <row r="114" spans="1:19" x14ac:dyDescent="0.2">
      <c r="A114" s="139">
        <f>+A113+1</f>
        <v>66</v>
      </c>
      <c r="B114" s="42" t="s">
        <v>627</v>
      </c>
      <c r="C114" s="139">
        <v>921</v>
      </c>
      <c r="D114" s="139" t="s">
        <v>159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>
        <v>228</v>
      </c>
      <c r="P114" s="121"/>
      <c r="Q114" s="45">
        <f t="shared" si="24"/>
        <v>228</v>
      </c>
      <c r="S114" s="251"/>
    </row>
    <row r="115" spans="1:19" x14ac:dyDescent="0.2">
      <c r="A115" s="139">
        <f t="shared" ref="A115:A129" si="25">+A114+1</f>
        <v>67</v>
      </c>
      <c r="B115" s="42" t="s">
        <v>46</v>
      </c>
      <c r="C115" s="139">
        <v>921</v>
      </c>
      <c r="D115" s="139" t="s">
        <v>31</v>
      </c>
      <c r="E115" s="121"/>
      <c r="F115" s="121">
        <v>32.460000000000008</v>
      </c>
      <c r="G115" s="121">
        <v>427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45">
        <f t="shared" si="24"/>
        <v>459.46000000000004</v>
      </c>
      <c r="S115" s="251"/>
    </row>
    <row r="116" spans="1:19" x14ac:dyDescent="0.2">
      <c r="A116" s="139">
        <f t="shared" si="25"/>
        <v>68</v>
      </c>
      <c r="B116" s="42" t="s">
        <v>753</v>
      </c>
      <c r="C116" s="139">
        <v>921</v>
      </c>
      <c r="D116" s="139" t="s">
        <v>159</v>
      </c>
      <c r="E116" s="121">
        <v>1.9500000000000002</v>
      </c>
      <c r="F116" s="121">
        <v>9.7699900000000017</v>
      </c>
      <c r="G116" s="121">
        <v>10.17001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45">
        <f t="shared" si="24"/>
        <v>21.89</v>
      </c>
      <c r="S116" s="251"/>
    </row>
    <row r="117" spans="1:19" x14ac:dyDescent="0.2">
      <c r="A117" s="139">
        <f t="shared" si="25"/>
        <v>69</v>
      </c>
      <c r="B117" s="42" t="s">
        <v>764</v>
      </c>
      <c r="C117" s="139">
        <v>921</v>
      </c>
      <c r="D117" s="139" t="s">
        <v>159</v>
      </c>
      <c r="E117" s="121">
        <v>1640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45">
        <f t="shared" si="24"/>
        <v>1640</v>
      </c>
      <c r="S117" s="251"/>
    </row>
    <row r="118" spans="1:19" x14ac:dyDescent="0.2">
      <c r="A118" s="139">
        <f t="shared" si="25"/>
        <v>70</v>
      </c>
      <c r="B118" s="42" t="s">
        <v>118</v>
      </c>
      <c r="C118" s="139">
        <v>921</v>
      </c>
      <c r="D118" s="139" t="s">
        <v>159</v>
      </c>
      <c r="E118" s="121"/>
      <c r="F118" s="121"/>
      <c r="G118" s="121">
        <v>342.35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45">
        <f t="shared" si="24"/>
        <v>342.35</v>
      </c>
      <c r="S118" s="251"/>
    </row>
    <row r="119" spans="1:19" x14ac:dyDescent="0.2">
      <c r="A119" s="139">
        <f t="shared" si="25"/>
        <v>71</v>
      </c>
      <c r="B119" s="42" t="s">
        <v>621</v>
      </c>
      <c r="C119" s="139">
        <v>921</v>
      </c>
      <c r="D119" s="139" t="s">
        <v>159</v>
      </c>
      <c r="E119" s="121"/>
      <c r="F119" s="121"/>
      <c r="G119" s="121">
        <v>8.84</v>
      </c>
      <c r="H119" s="121"/>
      <c r="I119" s="121"/>
      <c r="J119" s="121"/>
      <c r="K119" s="121"/>
      <c r="L119" s="121"/>
      <c r="M119" s="121">
        <v>3.79</v>
      </c>
      <c r="N119" s="121"/>
      <c r="O119" s="121"/>
      <c r="P119" s="121"/>
      <c r="Q119" s="45">
        <f t="shared" si="24"/>
        <v>12.629999999999999</v>
      </c>
      <c r="S119" s="251"/>
    </row>
    <row r="120" spans="1:19" x14ac:dyDescent="0.2">
      <c r="A120" s="139">
        <f t="shared" si="25"/>
        <v>72</v>
      </c>
      <c r="B120" s="42" t="s">
        <v>119</v>
      </c>
      <c r="C120" s="139">
        <v>921</v>
      </c>
      <c r="D120" s="139" t="s">
        <v>159</v>
      </c>
      <c r="E120" s="121"/>
      <c r="F120" s="121"/>
      <c r="G120" s="121"/>
      <c r="H120" s="121">
        <v>4199.17</v>
      </c>
      <c r="I120" s="121"/>
      <c r="J120" s="121"/>
      <c r="K120" s="121"/>
      <c r="L120" s="121"/>
      <c r="M120" s="121"/>
      <c r="N120" s="121"/>
      <c r="O120" s="121"/>
      <c r="P120" s="121">
        <v>4995.9799999999996</v>
      </c>
      <c r="Q120" s="45">
        <f t="shared" si="24"/>
        <v>9195.15</v>
      </c>
      <c r="S120" s="251"/>
    </row>
    <row r="121" spans="1:19" x14ac:dyDescent="0.2">
      <c r="A121" s="139">
        <f t="shared" si="25"/>
        <v>73</v>
      </c>
      <c r="B121" s="42" t="s">
        <v>765</v>
      </c>
      <c r="C121" s="139">
        <v>921</v>
      </c>
      <c r="D121" s="139" t="s">
        <v>159</v>
      </c>
      <c r="E121" s="121"/>
      <c r="F121" s="121"/>
      <c r="G121" s="121"/>
      <c r="H121" s="121"/>
      <c r="I121" s="121"/>
      <c r="J121" s="121">
        <v>167</v>
      </c>
      <c r="K121" s="121"/>
      <c r="L121" s="121"/>
      <c r="M121" s="121"/>
      <c r="N121" s="121"/>
      <c r="O121" s="121"/>
      <c r="P121" s="121"/>
      <c r="Q121" s="45">
        <f t="shared" si="24"/>
        <v>167</v>
      </c>
      <c r="S121" s="251"/>
    </row>
    <row r="122" spans="1:19" x14ac:dyDescent="0.2">
      <c r="A122" s="139">
        <f t="shared" si="25"/>
        <v>74</v>
      </c>
      <c r="B122" s="42" t="s">
        <v>120</v>
      </c>
      <c r="C122" s="139">
        <v>921</v>
      </c>
      <c r="D122" s="139" t="s">
        <v>159</v>
      </c>
      <c r="E122" s="121"/>
      <c r="F122" s="121"/>
      <c r="G122" s="121"/>
      <c r="H122" s="121"/>
      <c r="I122" s="121">
        <v>167</v>
      </c>
      <c r="J122" s="121">
        <v>-167</v>
      </c>
      <c r="K122" s="121"/>
      <c r="L122" s="121"/>
      <c r="M122" s="121"/>
      <c r="N122" s="121"/>
      <c r="O122" s="121"/>
      <c r="P122" s="121"/>
      <c r="Q122" s="45">
        <f t="shared" si="24"/>
        <v>0</v>
      </c>
      <c r="S122" s="251"/>
    </row>
    <row r="123" spans="1:19" x14ac:dyDescent="0.2">
      <c r="A123" s="139">
        <f t="shared" si="25"/>
        <v>75</v>
      </c>
      <c r="B123" s="42" t="s">
        <v>766</v>
      </c>
      <c r="C123" s="139">
        <v>921</v>
      </c>
      <c r="D123" s="139" t="s">
        <v>159</v>
      </c>
      <c r="E123" s="121"/>
      <c r="F123" s="121">
        <v>42.59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45">
        <f t="shared" si="24"/>
        <v>42.59</v>
      </c>
      <c r="S123" s="251"/>
    </row>
    <row r="124" spans="1:19" x14ac:dyDescent="0.2">
      <c r="A124" s="139">
        <f t="shared" si="25"/>
        <v>76</v>
      </c>
      <c r="B124" s="42" t="s">
        <v>236</v>
      </c>
      <c r="C124" s="139">
        <v>921</v>
      </c>
      <c r="D124" s="139" t="s">
        <v>159</v>
      </c>
      <c r="E124" s="121">
        <v>8.9</v>
      </c>
      <c r="F124" s="121">
        <v>77.030020000000007</v>
      </c>
      <c r="G124" s="121">
        <v>0.69000000000000006</v>
      </c>
      <c r="H124" s="121">
        <v>20.2</v>
      </c>
      <c r="I124" s="121"/>
      <c r="J124" s="121"/>
      <c r="K124" s="121"/>
      <c r="L124" s="121"/>
      <c r="M124" s="121"/>
      <c r="N124" s="121"/>
      <c r="O124" s="121"/>
      <c r="P124" s="121"/>
      <c r="Q124" s="45">
        <f t="shared" si="24"/>
        <v>106.82002000000001</v>
      </c>
      <c r="S124" s="251"/>
    </row>
    <row r="125" spans="1:19" x14ac:dyDescent="0.2">
      <c r="A125" s="139">
        <f t="shared" si="25"/>
        <v>77</v>
      </c>
      <c r="B125" s="42" t="s">
        <v>628</v>
      </c>
      <c r="C125" s="139">
        <v>921</v>
      </c>
      <c r="D125" s="139" t="s">
        <v>159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>
        <v>20.6</v>
      </c>
      <c r="P125" s="121"/>
      <c r="Q125" s="45">
        <f t="shared" si="24"/>
        <v>20.6</v>
      </c>
      <c r="S125" s="251"/>
    </row>
    <row r="126" spans="1:19" x14ac:dyDescent="0.2">
      <c r="A126" s="139">
        <f t="shared" si="25"/>
        <v>78</v>
      </c>
      <c r="B126" s="42" t="s">
        <v>629</v>
      </c>
      <c r="C126" s="139">
        <v>921</v>
      </c>
      <c r="D126" s="139" t="s">
        <v>159</v>
      </c>
      <c r="E126" s="121">
        <v>1238.05</v>
      </c>
      <c r="F126" s="121">
        <v>1813.3200200000001</v>
      </c>
      <c r="G126" s="121"/>
      <c r="H126" s="121">
        <v>0.22</v>
      </c>
      <c r="I126" s="121"/>
      <c r="J126" s="121"/>
      <c r="K126" s="121"/>
      <c r="L126" s="121"/>
      <c r="M126" s="121"/>
      <c r="N126" s="121"/>
      <c r="O126" s="121"/>
      <c r="P126" s="121"/>
      <c r="Q126" s="45">
        <f t="shared" ref="Q126:Q129" si="26">SUM(E126:P126)</f>
        <v>3051.5900200000001</v>
      </c>
      <c r="S126" s="251"/>
    </row>
    <row r="127" spans="1:19" x14ac:dyDescent="0.2">
      <c r="A127" s="139">
        <f t="shared" si="25"/>
        <v>79</v>
      </c>
      <c r="B127" s="42" t="s">
        <v>630</v>
      </c>
      <c r="C127" s="139">
        <v>921</v>
      </c>
      <c r="D127" s="139" t="s">
        <v>159</v>
      </c>
      <c r="E127" s="121"/>
      <c r="F127" s="121"/>
      <c r="G127" s="121"/>
      <c r="H127" s="121"/>
      <c r="I127" s="121"/>
      <c r="J127" s="121">
        <v>10.88</v>
      </c>
      <c r="K127" s="121"/>
      <c r="L127" s="121"/>
      <c r="M127" s="121"/>
      <c r="N127" s="121"/>
      <c r="O127" s="121"/>
      <c r="P127" s="121"/>
      <c r="Q127" s="45">
        <f t="shared" si="26"/>
        <v>10.88</v>
      </c>
      <c r="S127" s="251"/>
    </row>
    <row r="128" spans="1:19" x14ac:dyDescent="0.2">
      <c r="A128" s="139">
        <f>A127+1</f>
        <v>80</v>
      </c>
      <c r="B128" s="42" t="s">
        <v>30</v>
      </c>
      <c r="C128" s="139">
        <v>921</v>
      </c>
      <c r="D128" s="139" t="s">
        <v>159</v>
      </c>
      <c r="E128" s="121"/>
      <c r="F128" s="121">
        <v>28.93</v>
      </c>
      <c r="G128" s="121"/>
      <c r="H128" s="121"/>
      <c r="I128" s="121"/>
      <c r="J128" s="121"/>
      <c r="K128" s="121"/>
      <c r="L128" s="121"/>
      <c r="M128" s="121">
        <v>64.52</v>
      </c>
      <c r="N128" s="121">
        <v>117.75</v>
      </c>
      <c r="O128" s="121"/>
      <c r="P128" s="121">
        <v>80.23</v>
      </c>
      <c r="Q128" s="45">
        <f t="shared" si="26"/>
        <v>291.43</v>
      </c>
      <c r="S128" s="251"/>
    </row>
    <row r="129" spans="1:19" x14ac:dyDescent="0.2">
      <c r="A129" s="139">
        <f t="shared" si="25"/>
        <v>81</v>
      </c>
      <c r="B129" s="42" t="s">
        <v>121</v>
      </c>
      <c r="C129" s="139">
        <v>921</v>
      </c>
      <c r="D129" s="139" t="s">
        <v>159</v>
      </c>
      <c r="E129" s="121"/>
      <c r="F129" s="121"/>
      <c r="G129" s="121"/>
      <c r="H129" s="121"/>
      <c r="I129" s="121"/>
      <c r="J129" s="121"/>
      <c r="K129" s="121">
        <v>256</v>
      </c>
      <c r="L129" s="121"/>
      <c r="M129" s="121"/>
      <c r="N129" s="121"/>
      <c r="O129" s="121"/>
      <c r="P129" s="121"/>
      <c r="Q129" s="45">
        <f t="shared" si="26"/>
        <v>256</v>
      </c>
      <c r="S129" s="251"/>
    </row>
    <row r="130" spans="1:19" x14ac:dyDescent="0.2">
      <c r="A130" s="139">
        <f>A129+1</f>
        <v>82</v>
      </c>
      <c r="B130" s="42" t="s">
        <v>750</v>
      </c>
      <c r="C130" s="139">
        <v>921</v>
      </c>
      <c r="D130" s="139" t="s">
        <v>159</v>
      </c>
      <c r="E130" s="121">
        <v>-1530.3199999999997</v>
      </c>
      <c r="F130" s="121">
        <v>-1037.97</v>
      </c>
      <c r="G130" s="121">
        <v>2908.77</v>
      </c>
      <c r="H130" s="121">
        <v>-473.35</v>
      </c>
      <c r="I130" s="121">
        <v>-50.559999999999995</v>
      </c>
      <c r="J130" s="121">
        <v>4402.8700000000008</v>
      </c>
      <c r="K130" s="121">
        <v>-111.31</v>
      </c>
      <c r="L130" s="121">
        <v>26.409999999999997</v>
      </c>
      <c r="M130" s="121">
        <v>1610.1</v>
      </c>
      <c r="N130" s="121">
        <v>-106.50999999999999</v>
      </c>
      <c r="O130" s="121">
        <v>-20.900000000000002</v>
      </c>
      <c r="P130" s="121">
        <v>1253.0100000000002</v>
      </c>
      <c r="Q130" s="45">
        <f t="shared" si="24"/>
        <v>6870.24</v>
      </c>
      <c r="S130" s="251"/>
    </row>
    <row r="131" spans="1:19" x14ac:dyDescent="0.2">
      <c r="A131" s="139">
        <f>A130+1</f>
        <v>83</v>
      </c>
      <c r="B131" s="3" t="s">
        <v>768</v>
      </c>
      <c r="C131" s="139">
        <v>921</v>
      </c>
      <c r="D131" s="139" t="s">
        <v>159</v>
      </c>
      <c r="E131" s="121">
        <v>5572.2899999999991</v>
      </c>
      <c r="F131" s="121">
        <v>10382.969999999988</v>
      </c>
      <c r="G131" s="121">
        <v>11277.340000000017</v>
      </c>
      <c r="H131" s="121">
        <v>19113.519999999997</v>
      </c>
      <c r="I131" s="121">
        <v>12490.490000000002</v>
      </c>
      <c r="J131" s="121">
        <v>6475.5</v>
      </c>
      <c r="K131" s="121">
        <v>4370.8899999999994</v>
      </c>
      <c r="L131" s="121">
        <v>647.87999999999977</v>
      </c>
      <c r="M131" s="121">
        <v>1562.4099999999999</v>
      </c>
      <c r="N131" s="121">
        <v>1174.28</v>
      </c>
      <c r="O131" s="121">
        <v>1675.3900000000008</v>
      </c>
      <c r="P131" s="121">
        <v>1669.4799999999996</v>
      </c>
      <c r="Q131" s="45">
        <f t="shared" si="24"/>
        <v>76412.44</v>
      </c>
      <c r="S131" s="251"/>
    </row>
    <row r="132" spans="1:19" x14ac:dyDescent="0.2">
      <c r="A132" s="139">
        <f>A131+1</f>
        <v>84</v>
      </c>
      <c r="B132" s="172" t="s">
        <v>103</v>
      </c>
      <c r="E132" s="204">
        <f t="shared" ref="E132:Q132" si="27">SUM(E112:E131)</f>
        <v>6930.869999999999</v>
      </c>
      <c r="F132" s="204">
        <f t="shared" si="27"/>
        <v>11349.100029999989</v>
      </c>
      <c r="G132" s="204">
        <f t="shared" si="27"/>
        <v>14979.450010000017</v>
      </c>
      <c r="H132" s="204">
        <f t="shared" si="27"/>
        <v>22859.759999999998</v>
      </c>
      <c r="I132" s="204">
        <f t="shared" si="27"/>
        <v>13876.400000000001</v>
      </c>
      <c r="J132" s="204">
        <f t="shared" si="27"/>
        <v>9676.1900200000018</v>
      </c>
      <c r="K132" s="204">
        <f t="shared" si="27"/>
        <v>4515.579999999999</v>
      </c>
      <c r="L132" s="204">
        <f t="shared" si="27"/>
        <v>674.28999999999974</v>
      </c>
      <c r="M132" s="204">
        <f t="shared" si="27"/>
        <v>3772.3399999999997</v>
      </c>
      <c r="N132" s="204">
        <f t="shared" si="27"/>
        <v>1185.52</v>
      </c>
      <c r="O132" s="204">
        <f t="shared" si="27"/>
        <v>1903.0900000000008</v>
      </c>
      <c r="P132" s="204">
        <f t="shared" si="27"/>
        <v>7998.6999999999989</v>
      </c>
      <c r="Q132" s="204">
        <f t="shared" si="27"/>
        <v>99721.290059999999</v>
      </c>
      <c r="S132" s="253"/>
    </row>
    <row r="133" spans="1:19" x14ac:dyDescent="0.2">
      <c r="A133" s="139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45"/>
      <c r="S133" s="251"/>
    </row>
    <row r="134" spans="1:19" x14ac:dyDescent="0.2">
      <c r="A134" s="139"/>
      <c r="B134" s="171" t="s">
        <v>104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45"/>
      <c r="S134" s="251"/>
    </row>
    <row r="135" spans="1:19" x14ac:dyDescent="0.2">
      <c r="A135" s="139">
        <f>A132+1</f>
        <v>85</v>
      </c>
      <c r="B135" s="42" t="s">
        <v>181</v>
      </c>
      <c r="C135" s="139">
        <v>923</v>
      </c>
      <c r="D135" s="139" t="s">
        <v>31</v>
      </c>
      <c r="E135" s="121"/>
      <c r="F135" s="121"/>
      <c r="G135" s="121"/>
      <c r="H135" s="121"/>
      <c r="I135" s="121"/>
      <c r="J135" s="121"/>
      <c r="K135" s="121"/>
      <c r="L135" s="121"/>
      <c r="M135" s="121">
        <v>30.800000000000004</v>
      </c>
      <c r="N135" s="121"/>
      <c r="O135" s="121"/>
      <c r="P135" s="121"/>
      <c r="Q135" s="45">
        <f>SUM(E135:P135)</f>
        <v>30.800000000000004</v>
      </c>
      <c r="S135" s="251"/>
    </row>
    <row r="136" spans="1:19" x14ac:dyDescent="0.2">
      <c r="A136" s="139">
        <f>A135+1</f>
        <v>86</v>
      </c>
      <c r="B136" s="42" t="s">
        <v>621</v>
      </c>
      <c r="C136" s="139">
        <v>923</v>
      </c>
      <c r="D136" s="139" t="s">
        <v>159</v>
      </c>
      <c r="E136" s="121"/>
      <c r="F136" s="121">
        <v>1.43</v>
      </c>
      <c r="G136" s="121">
        <v>6.38</v>
      </c>
      <c r="H136" s="121">
        <v>1.39</v>
      </c>
      <c r="I136" s="121"/>
      <c r="J136" s="121"/>
      <c r="K136" s="121"/>
      <c r="L136" s="121"/>
      <c r="M136" s="121">
        <v>31.27</v>
      </c>
      <c r="N136" s="121"/>
      <c r="O136" s="121"/>
      <c r="P136" s="121"/>
      <c r="Q136" s="45">
        <f t="shared" ref="Q136:Q142" si="28">SUM(E136:P136)</f>
        <v>40.47</v>
      </c>
      <c r="S136" s="251"/>
    </row>
    <row r="137" spans="1:19" x14ac:dyDescent="0.2">
      <c r="A137" s="139">
        <f t="shared" ref="A137:A139" si="29">A136+1</f>
        <v>87</v>
      </c>
      <c r="B137" s="42" t="s">
        <v>767</v>
      </c>
      <c r="C137" s="139">
        <v>923</v>
      </c>
      <c r="D137" s="139" t="s">
        <v>159</v>
      </c>
      <c r="E137" s="121">
        <v>682.56</v>
      </c>
      <c r="F137" s="121">
        <v>354.17</v>
      </c>
      <c r="G137" s="121">
        <v>-1011.96</v>
      </c>
      <c r="H137" s="121"/>
      <c r="I137" s="121"/>
      <c r="J137" s="121"/>
      <c r="K137" s="121"/>
      <c r="L137" s="121"/>
      <c r="M137" s="121"/>
      <c r="N137" s="121"/>
      <c r="O137" s="121"/>
      <c r="P137" s="121"/>
      <c r="Q137" s="45">
        <f t="shared" si="28"/>
        <v>24.769999999999982</v>
      </c>
      <c r="S137" s="251"/>
    </row>
    <row r="138" spans="1:19" x14ac:dyDescent="0.2">
      <c r="A138" s="139">
        <f t="shared" si="29"/>
        <v>88</v>
      </c>
      <c r="B138" s="42" t="s">
        <v>631</v>
      </c>
      <c r="C138" s="139">
        <v>923</v>
      </c>
      <c r="D138" s="139" t="s">
        <v>159</v>
      </c>
      <c r="E138" s="121"/>
      <c r="F138" s="121"/>
      <c r="G138" s="121"/>
      <c r="H138" s="121">
        <v>29.62</v>
      </c>
      <c r="I138" s="121"/>
      <c r="J138" s="121"/>
      <c r="K138" s="121"/>
      <c r="L138" s="121"/>
      <c r="M138" s="121"/>
      <c r="N138" s="121"/>
      <c r="O138" s="121"/>
      <c r="P138" s="121"/>
      <c r="Q138" s="45">
        <f t="shared" si="28"/>
        <v>29.62</v>
      </c>
      <c r="S138" s="251"/>
    </row>
    <row r="139" spans="1:19" x14ac:dyDescent="0.2">
      <c r="A139" s="139">
        <f t="shared" si="29"/>
        <v>89</v>
      </c>
      <c r="B139" s="42" t="s">
        <v>236</v>
      </c>
      <c r="C139" s="139">
        <v>923</v>
      </c>
      <c r="D139" s="139" t="s">
        <v>159</v>
      </c>
      <c r="E139" s="121"/>
      <c r="F139" s="121">
        <v>77.39</v>
      </c>
      <c r="G139" s="121"/>
      <c r="H139" s="121"/>
      <c r="I139" s="121">
        <v>173.51</v>
      </c>
      <c r="J139" s="121"/>
      <c r="K139" s="121"/>
      <c r="L139" s="121"/>
      <c r="M139" s="121"/>
      <c r="N139" s="121"/>
      <c r="O139" s="121"/>
      <c r="P139" s="121"/>
      <c r="Q139" s="45">
        <f t="shared" ref="Q139" si="30">SUM(E139:P139)</f>
        <v>250.89999999999998</v>
      </c>
      <c r="S139" s="251"/>
    </row>
    <row r="140" spans="1:19" x14ac:dyDescent="0.2">
      <c r="A140" s="139">
        <f>A139+1</f>
        <v>90</v>
      </c>
      <c r="B140" s="42" t="s">
        <v>30</v>
      </c>
      <c r="C140" s="139">
        <v>923</v>
      </c>
      <c r="D140" s="139" t="s">
        <v>159</v>
      </c>
      <c r="E140" s="121"/>
      <c r="F140" s="121">
        <v>28.93</v>
      </c>
      <c r="G140" s="121">
        <v>28.93</v>
      </c>
      <c r="H140" s="121"/>
      <c r="I140" s="121"/>
      <c r="J140" s="121">
        <v>57.86</v>
      </c>
      <c r="K140" s="121"/>
      <c r="L140" s="121"/>
      <c r="M140" s="121"/>
      <c r="N140" s="121"/>
      <c r="O140" s="121"/>
      <c r="P140" s="121"/>
      <c r="Q140" s="45">
        <f t="shared" si="28"/>
        <v>115.72</v>
      </c>
      <c r="S140" s="251"/>
    </row>
    <row r="141" spans="1:19" x14ac:dyDescent="0.2">
      <c r="A141" s="139">
        <f t="shared" ref="A141" si="31">A140+1</f>
        <v>91</v>
      </c>
      <c r="B141" s="42" t="s">
        <v>750</v>
      </c>
      <c r="C141" s="139">
        <v>923</v>
      </c>
      <c r="D141" s="139" t="s">
        <v>159</v>
      </c>
      <c r="E141" s="121">
        <v>76</v>
      </c>
      <c r="F141" s="121">
        <v>-77.39</v>
      </c>
      <c r="G141" s="121">
        <v>-216.27999999999983</v>
      </c>
      <c r="H141" s="121">
        <v>27.630000000000006</v>
      </c>
      <c r="I141" s="121">
        <v>28.93</v>
      </c>
      <c r="J141" s="121">
        <v>-167.40000000000003</v>
      </c>
      <c r="K141" s="121"/>
      <c r="L141" s="121"/>
      <c r="M141" s="121">
        <v>-101.99000000000001</v>
      </c>
      <c r="N141" s="121"/>
      <c r="O141" s="121"/>
      <c r="P141" s="121">
        <v>-24.91</v>
      </c>
      <c r="Q141" s="45">
        <f t="shared" si="28"/>
        <v>-455.40999999999991</v>
      </c>
      <c r="S141" s="251"/>
    </row>
    <row r="142" spans="1:19" x14ac:dyDescent="0.2">
      <c r="A142" s="139">
        <f>A140+1</f>
        <v>91</v>
      </c>
      <c r="B142" s="3" t="s">
        <v>768</v>
      </c>
      <c r="C142" s="139">
        <v>923</v>
      </c>
      <c r="D142" s="139" t="s">
        <v>159</v>
      </c>
      <c r="E142" s="121">
        <v>191.19</v>
      </c>
      <c r="F142" s="121">
        <v>342.96000000000004</v>
      </c>
      <c r="G142" s="121">
        <v>299.01</v>
      </c>
      <c r="H142" s="121">
        <v>37.360000000000007</v>
      </c>
      <c r="I142" s="121">
        <v>20.71</v>
      </c>
      <c r="J142" s="121">
        <v>24.669999999999998</v>
      </c>
      <c r="K142" s="121">
        <v>24.1</v>
      </c>
      <c r="L142" s="121">
        <v>14.99</v>
      </c>
      <c r="M142" s="121">
        <v>63.400000000000006</v>
      </c>
      <c r="N142" s="121">
        <v>70.78</v>
      </c>
      <c r="O142" s="121">
        <v>10.280000000000001</v>
      </c>
      <c r="P142" s="121">
        <v>36.380000000000003</v>
      </c>
      <c r="Q142" s="45">
        <f t="shared" si="28"/>
        <v>1135.8300000000002</v>
      </c>
      <c r="S142" s="251"/>
    </row>
    <row r="143" spans="1:19" x14ac:dyDescent="0.2">
      <c r="A143" s="139">
        <f>A142+1</f>
        <v>92</v>
      </c>
      <c r="B143" s="172" t="s">
        <v>105</v>
      </c>
      <c r="E143" s="204">
        <f>SUM(E135:E142)</f>
        <v>949.75</v>
      </c>
      <c r="F143" s="204">
        <f t="shared" ref="F143:Q143" si="32">SUM(F135:F142)</f>
        <v>727.49</v>
      </c>
      <c r="G143" s="204">
        <f t="shared" si="32"/>
        <v>-893.91999999999985</v>
      </c>
      <c r="H143" s="204">
        <f t="shared" si="32"/>
        <v>96.000000000000014</v>
      </c>
      <c r="I143" s="204">
        <f t="shared" si="32"/>
        <v>223.15</v>
      </c>
      <c r="J143" s="204">
        <f t="shared" si="32"/>
        <v>-84.870000000000033</v>
      </c>
      <c r="K143" s="204">
        <f t="shared" si="32"/>
        <v>24.1</v>
      </c>
      <c r="L143" s="204">
        <f t="shared" si="32"/>
        <v>14.99</v>
      </c>
      <c r="M143" s="204">
        <f t="shared" si="32"/>
        <v>23.480000000000004</v>
      </c>
      <c r="N143" s="204">
        <f t="shared" si="32"/>
        <v>70.78</v>
      </c>
      <c r="O143" s="204">
        <f t="shared" si="32"/>
        <v>10.280000000000001</v>
      </c>
      <c r="P143" s="204">
        <f t="shared" si="32"/>
        <v>11.470000000000002</v>
      </c>
      <c r="Q143" s="204">
        <f t="shared" si="32"/>
        <v>1172.7000000000003</v>
      </c>
      <c r="S143" s="252"/>
    </row>
    <row r="144" spans="1:19" x14ac:dyDescent="0.2">
      <c r="A144" s="139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45"/>
      <c r="S144" s="251"/>
    </row>
    <row r="145" spans="1:19" ht="12.6" customHeight="1" x14ac:dyDescent="0.2">
      <c r="A145" s="139"/>
      <c r="B145" s="171" t="s">
        <v>636</v>
      </c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45"/>
      <c r="S145" s="251"/>
    </row>
    <row r="146" spans="1:19" ht="12" customHeight="1" x14ac:dyDescent="0.2">
      <c r="A146" s="139">
        <f>A143+1</f>
        <v>93</v>
      </c>
      <c r="B146" s="42" t="s">
        <v>750</v>
      </c>
      <c r="C146" s="139">
        <v>925</v>
      </c>
      <c r="D146" s="139" t="s">
        <v>159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>
        <v>-2.4300000000000002</v>
      </c>
      <c r="Q146" s="45">
        <f>SUM(E146:P146)</f>
        <v>-2.4300000000000002</v>
      </c>
      <c r="S146" s="251"/>
    </row>
    <row r="147" spans="1:19" ht="12" customHeight="1" x14ac:dyDescent="0.2">
      <c r="A147" s="139">
        <f>A146+1</f>
        <v>94</v>
      </c>
      <c r="B147" s="42" t="s">
        <v>751</v>
      </c>
      <c r="C147" s="139">
        <v>925</v>
      </c>
      <c r="D147" s="139" t="s">
        <v>159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>
        <v>2.4300000000000002</v>
      </c>
      <c r="P147" s="121"/>
      <c r="Q147" s="45">
        <f>SUM(E147:P147)</f>
        <v>2.4300000000000002</v>
      </c>
      <c r="S147" s="251"/>
    </row>
    <row r="148" spans="1:19" x14ac:dyDescent="0.2">
      <c r="A148" s="139">
        <f>A147+1</f>
        <v>95</v>
      </c>
      <c r="B148" s="172" t="s">
        <v>637</v>
      </c>
      <c r="E148" s="204">
        <f>SUM(E146:E147)</f>
        <v>0</v>
      </c>
      <c r="F148" s="204">
        <f t="shared" ref="F148:Q148" si="33">SUM(F146:F147)</f>
        <v>0</v>
      </c>
      <c r="G148" s="204">
        <f t="shared" si="33"/>
        <v>0</v>
      </c>
      <c r="H148" s="204">
        <f t="shared" si="33"/>
        <v>0</v>
      </c>
      <c r="I148" s="204">
        <f t="shared" si="33"/>
        <v>0</v>
      </c>
      <c r="J148" s="204">
        <f t="shared" si="33"/>
        <v>0</v>
      </c>
      <c r="K148" s="204">
        <f t="shared" si="33"/>
        <v>0</v>
      </c>
      <c r="L148" s="204">
        <f t="shared" si="33"/>
        <v>0</v>
      </c>
      <c r="M148" s="204">
        <f t="shared" si="33"/>
        <v>0</v>
      </c>
      <c r="N148" s="204">
        <f t="shared" si="33"/>
        <v>0</v>
      </c>
      <c r="O148" s="204">
        <f t="shared" si="33"/>
        <v>2.4300000000000002</v>
      </c>
      <c r="P148" s="204">
        <f t="shared" si="33"/>
        <v>-2.4300000000000002</v>
      </c>
      <c r="Q148" s="204">
        <f t="shared" si="33"/>
        <v>0</v>
      </c>
      <c r="S148" s="252"/>
    </row>
    <row r="149" spans="1:19" x14ac:dyDescent="0.2">
      <c r="A149" s="139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45"/>
      <c r="S149" s="251"/>
    </row>
    <row r="150" spans="1:19" ht="12.6" customHeight="1" x14ac:dyDescent="0.2">
      <c r="A150" s="139"/>
      <c r="B150" s="171" t="s">
        <v>762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45"/>
      <c r="S150" s="251"/>
    </row>
    <row r="151" spans="1:19" ht="12" customHeight="1" x14ac:dyDescent="0.2">
      <c r="A151" s="139">
        <f>A148+1</f>
        <v>96</v>
      </c>
      <c r="B151" s="42" t="s">
        <v>750</v>
      </c>
      <c r="C151" s="139">
        <v>926</v>
      </c>
      <c r="D151" s="139" t="s">
        <v>159</v>
      </c>
      <c r="E151" s="121"/>
      <c r="F151" s="121">
        <v>3036.25</v>
      </c>
      <c r="G151" s="121">
        <v>384</v>
      </c>
      <c r="H151" s="121">
        <v>3340</v>
      </c>
      <c r="I151" s="121">
        <v>4565.5</v>
      </c>
      <c r="J151" s="121"/>
      <c r="K151" s="121">
        <v>5173</v>
      </c>
      <c r="L151" s="121">
        <v>6680</v>
      </c>
      <c r="M151" s="121"/>
      <c r="N151" s="121"/>
      <c r="O151" s="121">
        <v>917.25</v>
      </c>
      <c r="P151" s="121">
        <v>-419.24</v>
      </c>
      <c r="Q151" s="45">
        <f>SUM(E151:P151)</f>
        <v>23676.76</v>
      </c>
      <c r="S151" s="251"/>
    </row>
    <row r="152" spans="1:19" ht="12" customHeight="1" x14ac:dyDescent="0.2">
      <c r="A152" s="139">
        <f>A151+1</f>
        <v>97</v>
      </c>
      <c r="B152" s="3" t="s">
        <v>768</v>
      </c>
      <c r="C152" s="139">
        <v>926</v>
      </c>
      <c r="D152" s="139" t="s">
        <v>159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45">
        <f>SUM(E152:P152)</f>
        <v>0</v>
      </c>
      <c r="S152" s="251"/>
    </row>
    <row r="153" spans="1:19" x14ac:dyDescent="0.2">
      <c r="A153" s="139">
        <f>A152+1</f>
        <v>98</v>
      </c>
      <c r="B153" s="172" t="s">
        <v>763</v>
      </c>
      <c r="E153" s="204">
        <f>SUM(E151:E152)</f>
        <v>0</v>
      </c>
      <c r="F153" s="204">
        <f t="shared" ref="F153:Q153" si="34">SUM(F151:F152)</f>
        <v>3036.25</v>
      </c>
      <c r="G153" s="204">
        <f t="shared" si="34"/>
        <v>384</v>
      </c>
      <c r="H153" s="204">
        <f t="shared" si="34"/>
        <v>3340</v>
      </c>
      <c r="I153" s="204">
        <f t="shared" si="34"/>
        <v>4565.5</v>
      </c>
      <c r="J153" s="204">
        <f t="shared" si="34"/>
        <v>0</v>
      </c>
      <c r="K153" s="204">
        <f t="shared" si="34"/>
        <v>5173</v>
      </c>
      <c r="L153" s="204">
        <f t="shared" si="34"/>
        <v>6680</v>
      </c>
      <c r="M153" s="204">
        <f t="shared" si="34"/>
        <v>0</v>
      </c>
      <c r="N153" s="204">
        <f t="shared" si="34"/>
        <v>0</v>
      </c>
      <c r="O153" s="204">
        <f t="shared" si="34"/>
        <v>917.25</v>
      </c>
      <c r="P153" s="204">
        <f t="shared" si="34"/>
        <v>-419.24</v>
      </c>
      <c r="Q153" s="204">
        <f t="shared" si="34"/>
        <v>23676.76</v>
      </c>
      <c r="S153" s="252"/>
    </row>
    <row r="154" spans="1:19" x14ac:dyDescent="0.2">
      <c r="A154" s="139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45"/>
      <c r="S154" s="251"/>
    </row>
    <row r="155" spans="1:19" ht="12.6" customHeight="1" x14ac:dyDescent="0.2">
      <c r="A155" s="139"/>
      <c r="B155" s="171" t="s">
        <v>760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45"/>
      <c r="S155" s="251"/>
    </row>
    <row r="156" spans="1:19" ht="12" customHeight="1" x14ac:dyDescent="0.2">
      <c r="A156" s="139">
        <f>A153+1</f>
        <v>99</v>
      </c>
      <c r="B156" s="42" t="s">
        <v>750</v>
      </c>
      <c r="C156" s="139">
        <v>928</v>
      </c>
      <c r="D156" s="139" t="s">
        <v>159</v>
      </c>
      <c r="E156" s="121"/>
      <c r="F156" s="121">
        <v>664.15</v>
      </c>
      <c r="G156" s="121">
        <v>-501.40000000000003</v>
      </c>
      <c r="H156" s="121"/>
      <c r="I156" s="121"/>
      <c r="J156" s="121"/>
      <c r="K156" s="121"/>
      <c r="L156" s="121"/>
      <c r="M156" s="121"/>
      <c r="N156" s="121"/>
      <c r="O156" s="121"/>
      <c r="P156" s="121"/>
      <c r="Q156" s="45">
        <f>SUM(E156:P156)</f>
        <v>162.74999999999994</v>
      </c>
      <c r="S156" s="251"/>
    </row>
    <row r="157" spans="1:19" ht="12" customHeight="1" x14ac:dyDescent="0.2">
      <c r="A157" s="139">
        <f>A156+1</f>
        <v>100</v>
      </c>
      <c r="B157" s="3" t="s">
        <v>768</v>
      </c>
      <c r="C157" s="139">
        <v>928</v>
      </c>
      <c r="D157" s="139" t="s">
        <v>159</v>
      </c>
      <c r="E157" s="121"/>
      <c r="F157" s="121">
        <v>493.3</v>
      </c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45">
        <f>SUM(E157:P157)</f>
        <v>493.3</v>
      </c>
      <c r="S157" s="251"/>
    </row>
    <row r="158" spans="1:19" x14ac:dyDescent="0.2">
      <c r="A158" s="139">
        <f>A157+1</f>
        <v>101</v>
      </c>
      <c r="B158" s="172" t="s">
        <v>761</v>
      </c>
      <c r="E158" s="204">
        <f>SUM(E156:E157)</f>
        <v>0</v>
      </c>
      <c r="F158" s="204">
        <f t="shared" ref="F158:P158" si="35">SUM(F156:F157)</f>
        <v>1157.45</v>
      </c>
      <c r="G158" s="204">
        <f t="shared" si="35"/>
        <v>-501.40000000000003</v>
      </c>
      <c r="H158" s="204">
        <f t="shared" si="35"/>
        <v>0</v>
      </c>
      <c r="I158" s="204">
        <f t="shared" si="35"/>
        <v>0</v>
      </c>
      <c r="J158" s="204">
        <f t="shared" si="35"/>
        <v>0</v>
      </c>
      <c r="K158" s="204">
        <f t="shared" si="35"/>
        <v>0</v>
      </c>
      <c r="L158" s="204">
        <f t="shared" si="35"/>
        <v>0</v>
      </c>
      <c r="M158" s="204">
        <f t="shared" si="35"/>
        <v>0</v>
      </c>
      <c r="N158" s="204">
        <f t="shared" si="35"/>
        <v>0</v>
      </c>
      <c r="O158" s="204">
        <f t="shared" si="35"/>
        <v>0</v>
      </c>
      <c r="P158" s="204">
        <f t="shared" si="35"/>
        <v>0</v>
      </c>
      <c r="Q158" s="204">
        <f>SUM(Q156:Q157)</f>
        <v>656.05</v>
      </c>
      <c r="S158" s="252"/>
    </row>
    <row r="159" spans="1:19" x14ac:dyDescent="0.2">
      <c r="A159" s="139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45"/>
      <c r="S159" s="251"/>
    </row>
    <row r="160" spans="1:19" ht="12.6" customHeight="1" x14ac:dyDescent="0.2">
      <c r="A160" s="139"/>
      <c r="B160" s="171" t="s">
        <v>644</v>
      </c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45"/>
      <c r="S160" s="251"/>
    </row>
    <row r="161" spans="1:19" ht="12" customHeight="1" x14ac:dyDescent="0.2">
      <c r="A161" s="139">
        <f>A158+1</f>
        <v>102</v>
      </c>
      <c r="B161" s="42" t="s">
        <v>181</v>
      </c>
      <c r="C161" s="139">
        <v>930.2</v>
      </c>
      <c r="D161" s="139" t="s">
        <v>31</v>
      </c>
      <c r="E161" s="121">
        <v>0</v>
      </c>
      <c r="F161" s="121"/>
      <c r="G161" s="121"/>
      <c r="H161" s="121">
        <v>557.79</v>
      </c>
      <c r="I161" s="121">
        <v>1359.9000099999998</v>
      </c>
      <c r="J161" s="121">
        <v>577.04999999999995</v>
      </c>
      <c r="K161" s="121">
        <v>613.19999999999993</v>
      </c>
      <c r="L161" s="121">
        <v>477.87</v>
      </c>
      <c r="M161" s="121">
        <v>299.88</v>
      </c>
      <c r="N161" s="121">
        <v>766.57</v>
      </c>
      <c r="O161" s="121">
        <v>724.57999999999993</v>
      </c>
      <c r="P161" s="121">
        <v>687.6</v>
      </c>
      <c r="Q161" s="45">
        <f>SUM(E161:P161)</f>
        <v>6064.4400099999993</v>
      </c>
      <c r="S161" s="251"/>
    </row>
    <row r="162" spans="1:19" ht="12" customHeight="1" x14ac:dyDescent="0.2">
      <c r="A162" s="139">
        <f>A161+1</f>
        <v>103</v>
      </c>
      <c r="B162" s="42" t="s">
        <v>621</v>
      </c>
      <c r="C162" s="139">
        <v>930.2</v>
      </c>
      <c r="D162" s="139" t="s">
        <v>159</v>
      </c>
      <c r="E162" s="121">
        <v>8.16</v>
      </c>
      <c r="F162" s="121"/>
      <c r="G162" s="121">
        <v>3.6799999999999997</v>
      </c>
      <c r="H162" s="121"/>
      <c r="I162" s="121"/>
      <c r="J162" s="121"/>
      <c r="K162" s="121"/>
      <c r="L162" s="121"/>
      <c r="M162" s="121"/>
      <c r="N162" s="121"/>
      <c r="O162" s="121"/>
      <c r="P162" s="121">
        <v>0</v>
      </c>
      <c r="Q162" s="45">
        <f>SUM(E162:P162)</f>
        <v>11.84</v>
      </c>
      <c r="S162" s="251"/>
    </row>
    <row r="163" spans="1:19" ht="12" customHeight="1" x14ac:dyDescent="0.2">
      <c r="A163" s="139">
        <f>A162+1</f>
        <v>104</v>
      </c>
      <c r="B163" s="42" t="s">
        <v>750</v>
      </c>
      <c r="C163" s="139">
        <v>930.2</v>
      </c>
      <c r="D163" s="139" t="s">
        <v>159</v>
      </c>
      <c r="E163" s="121"/>
      <c r="F163" s="121"/>
      <c r="G163" s="121">
        <v>-494.5</v>
      </c>
      <c r="H163" s="121"/>
      <c r="I163" s="121">
        <v>-0.72</v>
      </c>
      <c r="J163" s="121">
        <v>-2514.84</v>
      </c>
      <c r="K163" s="121"/>
      <c r="L163" s="121"/>
      <c r="M163" s="121">
        <v>-1384.86</v>
      </c>
      <c r="N163" s="121"/>
      <c r="O163" s="121"/>
      <c r="P163" s="121">
        <v>-703.14</v>
      </c>
      <c r="Q163" s="45">
        <f>SUM(E163:P163)</f>
        <v>-5098.0600000000004</v>
      </c>
      <c r="S163" s="251"/>
    </row>
    <row r="164" spans="1:19" ht="12" customHeight="1" x14ac:dyDescent="0.2">
      <c r="A164" s="139">
        <f>A163+1</f>
        <v>105</v>
      </c>
      <c r="B164" s="3" t="s">
        <v>768</v>
      </c>
      <c r="C164" s="139">
        <v>930.2</v>
      </c>
      <c r="D164" s="139" t="s">
        <v>159</v>
      </c>
      <c r="E164" s="121">
        <v>260.85000000000008</v>
      </c>
      <c r="F164" s="121">
        <v>151.60000000000002</v>
      </c>
      <c r="G164" s="121">
        <v>68.460000000000008</v>
      </c>
      <c r="H164" s="121">
        <v>39.53</v>
      </c>
      <c r="I164" s="121">
        <v>2.95</v>
      </c>
      <c r="J164" s="121"/>
      <c r="K164" s="121">
        <v>1.9</v>
      </c>
      <c r="L164" s="121">
        <v>1.34</v>
      </c>
      <c r="M164" s="121">
        <v>14.04</v>
      </c>
      <c r="N164" s="121">
        <v>76.579999999999984</v>
      </c>
      <c r="O164" s="121">
        <v>0</v>
      </c>
      <c r="P164" s="121">
        <v>15.54</v>
      </c>
      <c r="Q164" s="45">
        <f>SUM(E164:P164)</f>
        <v>632.79</v>
      </c>
      <c r="S164" s="251"/>
    </row>
    <row r="165" spans="1:19" x14ac:dyDescent="0.2">
      <c r="A165" s="139">
        <f>A164+1</f>
        <v>106</v>
      </c>
      <c r="B165" s="172" t="s">
        <v>645</v>
      </c>
      <c r="E165" s="204">
        <f>SUM(E161:E164)</f>
        <v>269.0100000000001</v>
      </c>
      <c r="F165" s="204">
        <f t="shared" ref="F165:Q165" si="36">SUM(F161:F164)</f>
        <v>151.60000000000002</v>
      </c>
      <c r="G165" s="204">
        <f t="shared" si="36"/>
        <v>-422.36</v>
      </c>
      <c r="H165" s="204">
        <f t="shared" si="36"/>
        <v>597.31999999999994</v>
      </c>
      <c r="I165" s="204">
        <f t="shared" si="36"/>
        <v>1362.1300099999999</v>
      </c>
      <c r="J165" s="204">
        <f t="shared" si="36"/>
        <v>-1937.7900000000002</v>
      </c>
      <c r="K165" s="204">
        <f t="shared" si="36"/>
        <v>615.09999999999991</v>
      </c>
      <c r="L165" s="204">
        <f t="shared" si="36"/>
        <v>479.21</v>
      </c>
      <c r="M165" s="204">
        <f t="shared" si="36"/>
        <v>-1070.94</v>
      </c>
      <c r="N165" s="204">
        <f t="shared" si="36"/>
        <v>843.15000000000009</v>
      </c>
      <c r="O165" s="204">
        <f t="shared" si="36"/>
        <v>724.57999999999993</v>
      </c>
      <c r="P165" s="204">
        <f t="shared" si="36"/>
        <v>3.5527136788005009E-14</v>
      </c>
      <c r="Q165" s="204">
        <f t="shared" si="36"/>
        <v>1611.0100099999991</v>
      </c>
      <c r="S165" s="252"/>
    </row>
    <row r="166" spans="1:19" x14ac:dyDescent="0.2">
      <c r="A166" s="139"/>
      <c r="B166" s="172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S166" s="252"/>
    </row>
    <row r="167" spans="1:19" x14ac:dyDescent="0.2">
      <c r="A167" s="139"/>
      <c r="B167" s="171" t="s">
        <v>653</v>
      </c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45"/>
      <c r="S167" s="251"/>
    </row>
    <row r="168" spans="1:19" ht="10.9" customHeight="1" x14ac:dyDescent="0.2">
      <c r="A168" s="139">
        <f>A165+1</f>
        <v>107</v>
      </c>
      <c r="B168" s="42" t="s">
        <v>572</v>
      </c>
      <c r="C168" s="139">
        <v>932</v>
      </c>
      <c r="D168" s="139" t="s">
        <v>159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21">
        <v>33.06</v>
      </c>
      <c r="N168" s="121">
        <v>0</v>
      </c>
      <c r="O168" s="121">
        <v>0</v>
      </c>
      <c r="P168" s="121">
        <v>0</v>
      </c>
      <c r="Q168" s="45">
        <f>SUM(E168:P168)</f>
        <v>33.06</v>
      </c>
      <c r="S168" s="251"/>
    </row>
    <row r="169" spans="1:19" ht="10.9" customHeight="1" x14ac:dyDescent="0.2">
      <c r="A169" s="139">
        <f>A168+1</f>
        <v>108</v>
      </c>
      <c r="B169" s="42" t="s">
        <v>750</v>
      </c>
      <c r="C169" s="139">
        <v>932</v>
      </c>
      <c r="D169" s="139" t="s">
        <v>159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33.06</v>
      </c>
      <c r="M169" s="121">
        <v>-33.06</v>
      </c>
      <c r="N169" s="121">
        <v>0</v>
      </c>
      <c r="O169" s="121">
        <v>0</v>
      </c>
      <c r="P169" s="121">
        <v>0</v>
      </c>
      <c r="Q169" s="45">
        <f>SUM(E169:P169)</f>
        <v>0</v>
      </c>
      <c r="S169" s="251"/>
    </row>
    <row r="170" spans="1:19" x14ac:dyDescent="0.2">
      <c r="A170" s="139">
        <f>A169+1</f>
        <v>109</v>
      </c>
      <c r="B170" s="3" t="s">
        <v>768</v>
      </c>
      <c r="C170" s="139">
        <v>932</v>
      </c>
      <c r="D170" s="139" t="s">
        <v>159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45">
        <f>SUM(E170:P170)</f>
        <v>0</v>
      </c>
      <c r="S170" s="254"/>
    </row>
    <row r="171" spans="1:19" x14ac:dyDescent="0.2">
      <c r="A171" s="139">
        <f>A170+1</f>
        <v>110</v>
      </c>
      <c r="B171" s="172" t="s">
        <v>238</v>
      </c>
      <c r="E171" s="204">
        <f>SUM(E168:E170)</f>
        <v>0</v>
      </c>
      <c r="F171" s="204">
        <f t="shared" ref="F171:Q171" si="37">SUM(F168:F170)</f>
        <v>0</v>
      </c>
      <c r="G171" s="204">
        <f t="shared" si="37"/>
        <v>0</v>
      </c>
      <c r="H171" s="204">
        <f t="shared" si="37"/>
        <v>0</v>
      </c>
      <c r="I171" s="204">
        <f t="shared" si="37"/>
        <v>0</v>
      </c>
      <c r="J171" s="204">
        <f t="shared" si="37"/>
        <v>0</v>
      </c>
      <c r="K171" s="204">
        <f t="shared" si="37"/>
        <v>0</v>
      </c>
      <c r="L171" s="204">
        <f t="shared" si="37"/>
        <v>33.06</v>
      </c>
      <c r="M171" s="204">
        <f t="shared" si="37"/>
        <v>0</v>
      </c>
      <c r="N171" s="204">
        <f t="shared" si="37"/>
        <v>0</v>
      </c>
      <c r="O171" s="204">
        <f t="shared" si="37"/>
        <v>0</v>
      </c>
      <c r="P171" s="204">
        <f t="shared" si="37"/>
        <v>0</v>
      </c>
      <c r="Q171" s="204">
        <f t="shared" si="37"/>
        <v>33.06</v>
      </c>
      <c r="S171" s="253"/>
    </row>
    <row r="172" spans="1:19" x14ac:dyDescent="0.2">
      <c r="A172" s="139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45"/>
      <c r="S172" s="253"/>
    </row>
    <row r="173" spans="1:19" ht="12.75" thickBot="1" x14ac:dyDescent="0.25">
      <c r="A173" s="139">
        <f>A171+1</f>
        <v>111</v>
      </c>
      <c r="B173" s="255" t="s">
        <v>741</v>
      </c>
      <c r="E173" s="174">
        <f t="shared" ref="E173:Q173" si="38">SUM(E12:E172)-E18-E27-E32-E37-E42-E47-E52-E57-E62-E67-E72-E77-E82-E87-E97-E104-E109-E132-E143-E148-E153-E158-E165-E171</f>
        <v>11528.320000000002</v>
      </c>
      <c r="F173" s="174">
        <f t="shared" si="38"/>
        <v>19798.250029999981</v>
      </c>
      <c r="G173" s="174">
        <f t="shared" si="38"/>
        <v>18116.220010000005</v>
      </c>
      <c r="H173" s="174">
        <f t="shared" si="38"/>
        <v>27648.60999999999</v>
      </c>
      <c r="I173" s="174">
        <f t="shared" si="38"/>
        <v>20871.220009999983</v>
      </c>
      <c r="J173" s="174">
        <f t="shared" si="38"/>
        <v>7494.9800200000009</v>
      </c>
      <c r="K173" s="174">
        <f t="shared" si="38"/>
        <v>11199.960000000005</v>
      </c>
      <c r="L173" s="174">
        <f t="shared" si="38"/>
        <v>8854.9100000000017</v>
      </c>
      <c r="M173" s="174">
        <f t="shared" si="38"/>
        <v>3015.7400000000002</v>
      </c>
      <c r="N173" s="174">
        <f t="shared" si="38"/>
        <v>4090.0699999999965</v>
      </c>
      <c r="O173" s="174">
        <f t="shared" si="38"/>
        <v>4308.0600000000022</v>
      </c>
      <c r="P173" s="174">
        <f t="shared" si="38"/>
        <v>8928.5700000000015</v>
      </c>
      <c r="Q173" s="174">
        <f t="shared" si="38"/>
        <v>145854.91006999987</v>
      </c>
      <c r="S173" s="253"/>
    </row>
    <row r="174" spans="1:19" ht="12.75" thickTop="1" x14ac:dyDescent="0.2">
      <c r="A174" s="139"/>
      <c r="C174" s="38"/>
      <c r="D174" s="38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6"/>
    </row>
    <row r="175" spans="1:19" x14ac:dyDescent="0.2">
      <c r="A175" s="139">
        <f>A173+1</f>
        <v>112</v>
      </c>
      <c r="B175" s="148" t="s">
        <v>272</v>
      </c>
      <c r="C175" s="38"/>
      <c r="D175" s="38"/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57">
        <f>SUM(E175:P175)</f>
        <v>0</v>
      </c>
    </row>
    <row r="176" spans="1:19" x14ac:dyDescent="0.2">
      <c r="A176" s="139"/>
      <c r="C176" s="38"/>
      <c r="D176" s="38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6"/>
    </row>
    <row r="177" spans="1:20" x14ac:dyDescent="0.2">
      <c r="A177" s="139">
        <f>A175+1</f>
        <v>113</v>
      </c>
      <c r="B177" s="148" t="s">
        <v>656</v>
      </c>
      <c r="C177" s="42"/>
      <c r="D177" s="42"/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129">
        <v>0</v>
      </c>
      <c r="Q177" s="93">
        <f t="shared" ref="Q177:Q179" si="39">SUM(E177:P177)</f>
        <v>0</v>
      </c>
      <c r="S177" s="251">
        <f>+Q177*(1+$P$182)</f>
        <v>0</v>
      </c>
      <c r="T177" s="42" t="s">
        <v>657</v>
      </c>
    </row>
    <row r="178" spans="1:20" x14ac:dyDescent="0.2">
      <c r="A178" s="139">
        <f>+A177+1</f>
        <v>114</v>
      </c>
      <c r="B178" s="148" t="s">
        <v>654</v>
      </c>
      <c r="C178" s="42"/>
      <c r="D178" s="42"/>
      <c r="E178" s="49">
        <f>+E195+E197</f>
        <v>571.4899999999999</v>
      </c>
      <c r="F178" s="49">
        <f t="shared" ref="F178:H178" si="40">+F195+F197</f>
        <v>323.19000000000005</v>
      </c>
      <c r="G178" s="49">
        <f t="shared" si="40"/>
        <v>719.23999999999978</v>
      </c>
      <c r="H178" s="49">
        <f t="shared" si="40"/>
        <v>630.66000000000008</v>
      </c>
      <c r="I178" s="49">
        <f>+I195+I197</f>
        <v>1757.2300000000007</v>
      </c>
      <c r="J178" s="49">
        <f>+J195+J197</f>
        <v>2098.5400000000004</v>
      </c>
      <c r="K178" s="49">
        <f>+K195+K197</f>
        <v>979.44999999999982</v>
      </c>
      <c r="L178" s="49">
        <f t="shared" ref="L178:N178" si="41">+L195+L197</f>
        <v>654.2399999999999</v>
      </c>
      <c r="M178" s="49">
        <f t="shared" si="41"/>
        <v>510.99999999999983</v>
      </c>
      <c r="N178" s="49">
        <f t="shared" si="41"/>
        <v>1871.9099999999996</v>
      </c>
      <c r="O178" s="49">
        <f>+O195+O197</f>
        <v>1516.8999999999996</v>
      </c>
      <c r="P178" s="49">
        <f>+P195+P197</f>
        <v>1182.3999999999996</v>
      </c>
      <c r="Q178" s="93">
        <f t="shared" si="39"/>
        <v>12816.249999999998</v>
      </c>
      <c r="S178" s="57">
        <f>+Q178*(1+$P$182)</f>
        <v>13356.839425</v>
      </c>
      <c r="T178" s="42" t="s">
        <v>658</v>
      </c>
    </row>
    <row r="179" spans="1:20" x14ac:dyDescent="0.2">
      <c r="A179" s="139">
        <f t="shared" ref="A179:A180" si="42">+A178+1</f>
        <v>115</v>
      </c>
      <c r="B179" s="148" t="s">
        <v>655</v>
      </c>
      <c r="C179" s="42"/>
      <c r="D179" s="42"/>
      <c r="E179" s="219">
        <f t="shared" ref="E179:P179" si="43">+E117</f>
        <v>1640</v>
      </c>
      <c r="F179" s="219">
        <f t="shared" si="43"/>
        <v>0</v>
      </c>
      <c r="G179" s="219">
        <f t="shared" si="43"/>
        <v>0</v>
      </c>
      <c r="H179" s="219">
        <f t="shared" si="43"/>
        <v>0</v>
      </c>
      <c r="I179" s="219">
        <f t="shared" si="43"/>
        <v>0</v>
      </c>
      <c r="J179" s="219">
        <f t="shared" si="43"/>
        <v>0</v>
      </c>
      <c r="K179" s="219">
        <f t="shared" si="43"/>
        <v>0</v>
      </c>
      <c r="L179" s="219">
        <f t="shared" si="43"/>
        <v>0</v>
      </c>
      <c r="M179" s="219">
        <f t="shared" si="43"/>
        <v>0</v>
      </c>
      <c r="N179" s="219">
        <f t="shared" si="43"/>
        <v>0</v>
      </c>
      <c r="O179" s="219">
        <f t="shared" si="43"/>
        <v>0</v>
      </c>
      <c r="P179" s="219">
        <f t="shared" si="43"/>
        <v>0</v>
      </c>
      <c r="Q179" s="196">
        <f t="shared" si="39"/>
        <v>1640</v>
      </c>
      <c r="S179" s="271">
        <f>+Q179*(1+$P$182)</f>
        <v>1709.1752000000001</v>
      </c>
      <c r="T179" s="42" t="s">
        <v>657</v>
      </c>
    </row>
    <row r="180" spans="1:20" x14ac:dyDescent="0.2">
      <c r="A180" s="139">
        <f t="shared" si="42"/>
        <v>116</v>
      </c>
      <c r="B180" s="148" t="s">
        <v>86</v>
      </c>
      <c r="C180" s="9"/>
      <c r="D180" s="9"/>
      <c r="E180" s="49">
        <f>SUM(E177:E179)</f>
        <v>2211.4899999999998</v>
      </c>
      <c r="F180" s="49">
        <f t="shared" ref="F180:P180" si="44">SUM(F177:F179)</f>
        <v>323.19000000000005</v>
      </c>
      <c r="G180" s="49">
        <f t="shared" si="44"/>
        <v>719.23999999999978</v>
      </c>
      <c r="H180" s="49">
        <f t="shared" si="44"/>
        <v>630.66000000000008</v>
      </c>
      <c r="I180" s="49">
        <f t="shared" si="44"/>
        <v>1757.2300000000007</v>
      </c>
      <c r="J180" s="49">
        <f t="shared" si="44"/>
        <v>2098.5400000000004</v>
      </c>
      <c r="K180" s="49">
        <f t="shared" si="44"/>
        <v>979.44999999999982</v>
      </c>
      <c r="L180" s="49">
        <f t="shared" si="44"/>
        <v>654.2399999999999</v>
      </c>
      <c r="M180" s="49">
        <f t="shared" si="44"/>
        <v>510.99999999999983</v>
      </c>
      <c r="N180" s="49">
        <f t="shared" si="44"/>
        <v>1871.9099999999996</v>
      </c>
      <c r="O180" s="49">
        <f t="shared" si="44"/>
        <v>1516.8999999999996</v>
      </c>
      <c r="P180" s="49">
        <f t="shared" si="44"/>
        <v>1182.3999999999996</v>
      </c>
      <c r="Q180" s="49">
        <f>SUM(Q177:Q179)</f>
        <v>14456.249999999998</v>
      </c>
      <c r="S180" s="251">
        <f>SUM(S177:S179)</f>
        <v>15066.014625</v>
      </c>
    </row>
    <row r="181" spans="1:20" x14ac:dyDescent="0.2">
      <c r="A181" s="144"/>
      <c r="B181" s="14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20" x14ac:dyDescent="0.2">
      <c r="A182" s="220">
        <f>A180</f>
        <v>116</v>
      </c>
      <c r="B182" s="148" t="s">
        <v>25</v>
      </c>
      <c r="C182" s="9"/>
      <c r="D182" s="9"/>
      <c r="E182" s="257">
        <f>+'INPUT Inflation Factor'!F16</f>
        <v>4.2180000000000106E-2</v>
      </c>
      <c r="F182" s="258">
        <f>+E182</f>
        <v>4.2180000000000106E-2</v>
      </c>
      <c r="G182" s="258">
        <f t="shared" ref="G182:P182" si="45">+F182</f>
        <v>4.2180000000000106E-2</v>
      </c>
      <c r="H182" s="258">
        <f t="shared" si="45"/>
        <v>4.2180000000000106E-2</v>
      </c>
      <c r="I182" s="258">
        <f t="shared" si="45"/>
        <v>4.2180000000000106E-2</v>
      </c>
      <c r="J182" s="258">
        <f t="shared" si="45"/>
        <v>4.2180000000000106E-2</v>
      </c>
      <c r="K182" s="258">
        <f t="shared" si="45"/>
        <v>4.2180000000000106E-2</v>
      </c>
      <c r="L182" s="258">
        <f t="shared" si="45"/>
        <v>4.2180000000000106E-2</v>
      </c>
      <c r="M182" s="258">
        <f t="shared" si="45"/>
        <v>4.2180000000000106E-2</v>
      </c>
      <c r="N182" s="258">
        <f t="shared" si="45"/>
        <v>4.2180000000000106E-2</v>
      </c>
      <c r="O182" s="258">
        <f t="shared" si="45"/>
        <v>4.2180000000000106E-2</v>
      </c>
      <c r="P182" s="258">
        <f t="shared" si="45"/>
        <v>4.2180000000000106E-2</v>
      </c>
      <c r="Q182" s="93"/>
    </row>
    <row r="183" spans="1:20" x14ac:dyDescent="0.2">
      <c r="A183" s="144"/>
      <c r="B183" s="14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20" x14ac:dyDescent="0.2">
      <c r="A184" s="143">
        <f>+A182+1</f>
        <v>117</v>
      </c>
      <c r="B184" s="50" t="s">
        <v>240</v>
      </c>
      <c r="C184" s="9"/>
      <c r="D184" s="9"/>
      <c r="E184" s="213">
        <f>+ROUND(E177*(1+E182),2)</f>
        <v>0</v>
      </c>
      <c r="F184" s="213">
        <f t="shared" ref="F184:P184" si="46">+ROUND(F177*(1+F182),2)</f>
        <v>0</v>
      </c>
      <c r="G184" s="213">
        <f t="shared" si="46"/>
        <v>0</v>
      </c>
      <c r="H184" s="213">
        <f t="shared" si="46"/>
        <v>0</v>
      </c>
      <c r="I184" s="213">
        <f t="shared" si="46"/>
        <v>0</v>
      </c>
      <c r="J184" s="213">
        <f t="shared" si="46"/>
        <v>0</v>
      </c>
      <c r="K184" s="213">
        <f t="shared" si="46"/>
        <v>0</v>
      </c>
      <c r="L184" s="213">
        <f t="shared" si="46"/>
        <v>0</v>
      </c>
      <c r="M184" s="213">
        <f t="shared" si="46"/>
        <v>0</v>
      </c>
      <c r="N184" s="213">
        <f t="shared" si="46"/>
        <v>0</v>
      </c>
      <c r="O184" s="213">
        <f t="shared" si="46"/>
        <v>0</v>
      </c>
      <c r="P184" s="213">
        <f t="shared" si="46"/>
        <v>0</v>
      </c>
      <c r="Q184" s="213">
        <f>SUM(E184:P184)</f>
        <v>0</v>
      </c>
    </row>
    <row r="185" spans="1:20" ht="12.75" thickBot="1" x14ac:dyDescent="0.25">
      <c r="A185" s="143">
        <f>+A184+1</f>
        <v>118</v>
      </c>
      <c r="B185" s="50" t="s">
        <v>241</v>
      </c>
      <c r="C185" s="9"/>
      <c r="D185" s="9"/>
      <c r="E185" s="191">
        <f>+ROUND((E180-E177)*(1+E182),2)</f>
        <v>2304.77</v>
      </c>
      <c r="F185" s="191">
        <f t="shared" ref="F185:P185" si="47">+ROUND((F180-F177)*(1+F182),2)</f>
        <v>336.82</v>
      </c>
      <c r="G185" s="191">
        <f t="shared" si="47"/>
        <v>749.58</v>
      </c>
      <c r="H185" s="191">
        <f t="shared" si="47"/>
        <v>657.26</v>
      </c>
      <c r="I185" s="191">
        <f t="shared" si="47"/>
        <v>1831.35</v>
      </c>
      <c r="J185" s="191">
        <f t="shared" si="47"/>
        <v>2187.06</v>
      </c>
      <c r="K185" s="191">
        <f t="shared" si="47"/>
        <v>1020.76</v>
      </c>
      <c r="L185" s="191">
        <f t="shared" si="47"/>
        <v>681.84</v>
      </c>
      <c r="M185" s="191">
        <f t="shared" si="47"/>
        <v>532.54999999999995</v>
      </c>
      <c r="N185" s="191">
        <f t="shared" si="47"/>
        <v>1950.87</v>
      </c>
      <c r="O185" s="191">
        <f t="shared" si="47"/>
        <v>1580.88</v>
      </c>
      <c r="P185" s="191">
        <f t="shared" si="47"/>
        <v>1232.27</v>
      </c>
      <c r="Q185" s="191">
        <f>SUM(E185:P185)</f>
        <v>15066.010000000002</v>
      </c>
      <c r="R185" s="249"/>
      <c r="S185" s="47"/>
      <c r="T185" s="47"/>
    </row>
    <row r="186" spans="1:20" x14ac:dyDescent="0.2">
      <c r="A186" s="143">
        <f>+A185+1</f>
        <v>119</v>
      </c>
      <c r="B186" s="50" t="s">
        <v>239</v>
      </c>
      <c r="C186" s="9"/>
      <c r="D186" s="9"/>
      <c r="E186" s="213">
        <f>SUM(E184:E185)</f>
        <v>2304.77</v>
      </c>
      <c r="F186" s="213">
        <f t="shared" ref="F186:P186" si="48">SUM(F184:F185)</f>
        <v>336.82</v>
      </c>
      <c r="G186" s="213">
        <f t="shared" si="48"/>
        <v>749.58</v>
      </c>
      <c r="H186" s="213">
        <f t="shared" si="48"/>
        <v>657.26</v>
      </c>
      <c r="I186" s="213">
        <f t="shared" si="48"/>
        <v>1831.35</v>
      </c>
      <c r="J186" s="213">
        <f t="shared" si="48"/>
        <v>2187.06</v>
      </c>
      <c r="K186" s="213">
        <f t="shared" si="48"/>
        <v>1020.76</v>
      </c>
      <c r="L186" s="213">
        <f t="shared" si="48"/>
        <v>681.84</v>
      </c>
      <c r="M186" s="213">
        <f t="shared" si="48"/>
        <v>532.54999999999995</v>
      </c>
      <c r="N186" s="213">
        <f t="shared" si="48"/>
        <v>1950.87</v>
      </c>
      <c r="O186" s="213">
        <f t="shared" si="48"/>
        <v>1580.88</v>
      </c>
      <c r="P186" s="213">
        <f t="shared" si="48"/>
        <v>1232.27</v>
      </c>
      <c r="Q186" s="213">
        <f>SUM(Q184:Q185)</f>
        <v>15066.010000000002</v>
      </c>
      <c r="R186" s="249"/>
      <c r="S186" s="47"/>
      <c r="T186" s="47"/>
    </row>
    <row r="187" spans="1:20" x14ac:dyDescent="0.2">
      <c r="A187" s="143"/>
      <c r="B187" s="14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249"/>
      <c r="S187" s="47"/>
      <c r="T187" s="47"/>
    </row>
    <row r="188" spans="1:20" x14ac:dyDescent="0.2">
      <c r="A188" s="268"/>
      <c r="B188" s="269"/>
      <c r="C188" s="268"/>
      <c r="D188" s="268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</row>
    <row r="189" spans="1:20" x14ac:dyDescent="0.2">
      <c r="A189" s="42"/>
      <c r="B189" s="50" t="s">
        <v>84</v>
      </c>
      <c r="C189" s="42"/>
      <c r="D189" s="42"/>
      <c r="R189" s="249"/>
    </row>
    <row r="190" spans="1:20" x14ac:dyDescent="0.2">
      <c r="A190" s="42"/>
      <c r="B190" s="50"/>
      <c r="C190" s="42"/>
      <c r="D190" s="42"/>
      <c r="R190" s="249"/>
    </row>
    <row r="191" spans="1:20" x14ac:dyDescent="0.2">
      <c r="A191" s="42"/>
      <c r="B191" s="50"/>
      <c r="C191" s="214" t="s">
        <v>632</v>
      </c>
      <c r="D191" s="214"/>
      <c r="R191" s="249"/>
    </row>
    <row r="192" spans="1:20" ht="10.9" customHeight="1" x14ac:dyDescent="0.2">
      <c r="A192" s="42"/>
      <c r="B192" s="50"/>
      <c r="C192" s="259" t="s">
        <v>151</v>
      </c>
      <c r="D192" s="259"/>
      <c r="E192" s="121">
        <v>5465.3599999999951</v>
      </c>
      <c r="F192" s="121">
        <v>11530.61999999999</v>
      </c>
      <c r="G192" s="121">
        <v>12361.610000000015</v>
      </c>
      <c r="H192" s="121">
        <v>16463.839999999986</v>
      </c>
      <c r="I192" s="121">
        <v>12514.29</v>
      </c>
      <c r="J192" s="121">
        <v>6061.119999999999</v>
      </c>
      <c r="K192" s="121">
        <v>3914.34</v>
      </c>
      <c r="L192" s="121">
        <v>928.96000000000015</v>
      </c>
      <c r="M192" s="121">
        <v>903.8900000000001</v>
      </c>
      <c r="N192" s="121">
        <v>1253.6500000000001</v>
      </c>
      <c r="O192" s="121">
        <v>1241.77</v>
      </c>
      <c r="P192" s="121">
        <v>1093.2599999999995</v>
      </c>
      <c r="Q192" s="45">
        <f t="shared" ref="Q192:Q199" si="49">SUM(E192:P192)</f>
        <v>73732.709999999977</v>
      </c>
      <c r="R192" s="249"/>
    </row>
    <row r="193" spans="1:18" ht="10.9" customHeight="1" x14ac:dyDescent="0.2">
      <c r="A193" s="42"/>
      <c r="B193" s="50"/>
      <c r="C193" s="259" t="s">
        <v>769</v>
      </c>
      <c r="D193" s="259"/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45">
        <f t="shared" ref="Q193" si="50">SUM(E193:P193)</f>
        <v>0</v>
      </c>
      <c r="R193" s="249"/>
    </row>
    <row r="194" spans="1:18" x14ac:dyDescent="0.2">
      <c r="A194" s="42"/>
      <c r="B194" s="50"/>
      <c r="C194" s="259" t="s">
        <v>152</v>
      </c>
      <c r="D194" s="259"/>
      <c r="E194" s="121">
        <v>3163.250000000005</v>
      </c>
      <c r="F194" s="121">
        <v>4653.6499999999933</v>
      </c>
      <c r="G194" s="121">
        <v>3058.4700000000039</v>
      </c>
      <c r="H194" s="121">
        <v>1087.1499999999994</v>
      </c>
      <c r="I194" s="121">
        <v>1509.6399999999994</v>
      </c>
      <c r="J194" s="121">
        <v>-1044.8400000000001</v>
      </c>
      <c r="K194" s="121">
        <v>399.21000000000009</v>
      </c>
      <c r="L194" s="121">
        <v>508.35000000000025</v>
      </c>
      <c r="M194" s="121">
        <v>959.56000000000006</v>
      </c>
      <c r="N194" s="121">
        <v>674.29</v>
      </c>
      <c r="O194" s="121">
        <v>506.82999999999993</v>
      </c>
      <c r="P194" s="121">
        <v>591.19000000000028</v>
      </c>
      <c r="Q194" s="45">
        <f t="shared" si="49"/>
        <v>16066.750000000004</v>
      </c>
      <c r="R194" s="249"/>
    </row>
    <row r="195" spans="1:18" x14ac:dyDescent="0.2">
      <c r="A195" s="42"/>
      <c r="B195" s="50"/>
      <c r="C195" s="259" t="s">
        <v>153</v>
      </c>
      <c r="D195" s="259"/>
      <c r="E195" s="121">
        <v>44.54</v>
      </c>
      <c r="F195" s="121">
        <v>161.57000000000002</v>
      </c>
      <c r="G195" s="121">
        <v>514.66999999999996</v>
      </c>
      <c r="H195" s="121">
        <v>17.04</v>
      </c>
      <c r="I195" s="121">
        <v>0</v>
      </c>
      <c r="J195" s="121">
        <v>1268.53</v>
      </c>
      <c r="K195" s="121">
        <v>0</v>
      </c>
      <c r="L195" s="121">
        <v>0.2</v>
      </c>
      <c r="M195" s="121">
        <v>3.8</v>
      </c>
      <c r="N195" s="121">
        <v>0</v>
      </c>
      <c r="O195" s="121">
        <v>0</v>
      </c>
      <c r="P195" s="121">
        <v>213.87000000000006</v>
      </c>
      <c r="Q195" s="45">
        <f t="shared" si="49"/>
        <v>2224.2199999999998</v>
      </c>
      <c r="R195" s="249"/>
    </row>
    <row r="196" spans="1:18" x14ac:dyDescent="0.2">
      <c r="A196" s="42"/>
      <c r="B196" s="50"/>
      <c r="C196" s="259" t="s">
        <v>154</v>
      </c>
      <c r="D196" s="259"/>
      <c r="E196" s="121">
        <v>0.83</v>
      </c>
      <c r="F196" s="121">
        <v>2.92</v>
      </c>
      <c r="G196" s="121">
        <v>1.2000000000000002</v>
      </c>
      <c r="H196" s="121">
        <v>1.6600000000000001</v>
      </c>
      <c r="I196" s="121">
        <v>0</v>
      </c>
      <c r="J196" s="121">
        <v>0</v>
      </c>
      <c r="K196" s="121">
        <v>0</v>
      </c>
      <c r="L196" s="121">
        <v>0.26</v>
      </c>
      <c r="M196" s="121">
        <v>0</v>
      </c>
      <c r="N196" s="121">
        <v>0</v>
      </c>
      <c r="O196" s="121">
        <v>0</v>
      </c>
      <c r="P196" s="121">
        <v>0</v>
      </c>
      <c r="Q196" s="45">
        <f t="shared" si="49"/>
        <v>6.87</v>
      </c>
      <c r="R196" s="249"/>
    </row>
    <row r="197" spans="1:18" x14ac:dyDescent="0.2">
      <c r="A197" s="42"/>
      <c r="B197" s="50"/>
      <c r="C197" s="259" t="s">
        <v>155</v>
      </c>
      <c r="D197" s="259"/>
      <c r="E197" s="121">
        <v>526.94999999999993</v>
      </c>
      <c r="F197" s="121">
        <v>161.62</v>
      </c>
      <c r="G197" s="121">
        <v>204.56999999999988</v>
      </c>
      <c r="H197" s="121">
        <v>613.62000000000012</v>
      </c>
      <c r="I197" s="121">
        <v>1757.2300000000007</v>
      </c>
      <c r="J197" s="121">
        <v>830.01000000000056</v>
      </c>
      <c r="K197" s="121">
        <v>979.44999999999982</v>
      </c>
      <c r="L197" s="121">
        <v>654.03999999999985</v>
      </c>
      <c r="M197" s="121">
        <v>507.19999999999982</v>
      </c>
      <c r="N197" s="121">
        <v>1871.9099999999996</v>
      </c>
      <c r="O197" s="121">
        <v>1516.8999999999996</v>
      </c>
      <c r="P197" s="121">
        <v>968.52999999999952</v>
      </c>
      <c r="Q197" s="45">
        <f t="shared" si="49"/>
        <v>10592.029999999999</v>
      </c>
      <c r="R197" s="249"/>
    </row>
    <row r="198" spans="1:18" x14ac:dyDescent="0.2">
      <c r="A198" s="42"/>
      <c r="B198" s="248"/>
      <c r="C198" s="259" t="s">
        <v>108</v>
      </c>
      <c r="D198" s="259"/>
      <c r="E198" s="121">
        <v>2113.5800000000004</v>
      </c>
      <c r="F198" s="121">
        <v>372.78000000000009</v>
      </c>
      <c r="G198" s="121">
        <v>1403.72</v>
      </c>
      <c r="H198" s="121">
        <v>4322.4799999999996</v>
      </c>
      <c r="I198" s="121">
        <v>638.85000000000025</v>
      </c>
      <c r="J198" s="121">
        <v>425.21000000000009</v>
      </c>
      <c r="K198" s="121">
        <v>738.5999999999998</v>
      </c>
      <c r="L198" s="121">
        <v>236.76000000000005</v>
      </c>
      <c r="M198" s="121">
        <v>592.90999999999974</v>
      </c>
      <c r="N198" s="121">
        <v>326.22000000000003</v>
      </c>
      <c r="O198" s="121">
        <v>385.9899999999999</v>
      </c>
      <c r="P198" s="121">
        <v>6028.6899999999987</v>
      </c>
      <c r="Q198" s="45">
        <f t="shared" si="49"/>
        <v>17585.79</v>
      </c>
      <c r="R198" s="249"/>
    </row>
    <row r="199" spans="1:18" x14ac:dyDescent="0.2">
      <c r="A199" s="42"/>
      <c r="B199" s="50"/>
      <c r="C199" s="259" t="s">
        <v>156</v>
      </c>
      <c r="D199" s="259"/>
      <c r="E199" s="121">
        <v>253.24999999999994</v>
      </c>
      <c r="F199" s="121">
        <v>84.05</v>
      </c>
      <c r="G199" s="121">
        <v>270.39999999999998</v>
      </c>
      <c r="H199" s="121">
        <v>1817.97</v>
      </c>
      <c r="I199" s="121">
        <v>45.51</v>
      </c>
      <c r="J199" s="121">
        <v>22.16</v>
      </c>
      <c r="K199" s="121">
        <v>5.05</v>
      </c>
      <c r="L199" s="121">
        <v>35.39</v>
      </c>
      <c r="M199" s="121">
        <v>45.62</v>
      </c>
      <c r="N199" s="121">
        <v>136.94999999999999</v>
      </c>
      <c r="O199" s="121">
        <v>14.25</v>
      </c>
      <c r="P199" s="121">
        <v>456.87999999999994</v>
      </c>
      <c r="Q199" s="45">
        <f t="shared" si="49"/>
        <v>3187.48</v>
      </c>
      <c r="R199" s="249"/>
    </row>
    <row r="200" spans="1:18" x14ac:dyDescent="0.2">
      <c r="A200" s="42"/>
      <c r="B200" s="50"/>
      <c r="C200" s="259" t="s">
        <v>659</v>
      </c>
      <c r="D200" s="259"/>
      <c r="E200" s="121">
        <v>0</v>
      </c>
      <c r="F200" s="121">
        <v>3036.25</v>
      </c>
      <c r="G200" s="121">
        <v>384</v>
      </c>
      <c r="H200" s="121">
        <v>3340</v>
      </c>
      <c r="I200" s="121">
        <v>4565.5</v>
      </c>
      <c r="J200" s="121">
        <v>0</v>
      </c>
      <c r="K200" s="121">
        <v>5173</v>
      </c>
      <c r="L200" s="121">
        <v>6680</v>
      </c>
      <c r="M200" s="121">
        <v>0</v>
      </c>
      <c r="N200" s="121">
        <v>0</v>
      </c>
      <c r="O200" s="121">
        <v>917.25</v>
      </c>
      <c r="P200" s="121">
        <v>-419.24</v>
      </c>
      <c r="Q200" s="45">
        <f t="shared" ref="Q200" si="51">SUM(E200:P200)</f>
        <v>23676.76</v>
      </c>
      <c r="R200" s="249"/>
    </row>
    <row r="201" spans="1:18" ht="11.65" customHeight="1" x14ac:dyDescent="0.2">
      <c r="A201" s="42"/>
      <c r="B201" s="50"/>
      <c r="C201" s="214" t="s">
        <v>633</v>
      </c>
      <c r="D201" s="214"/>
      <c r="E201" s="261">
        <f t="shared" ref="E201:Q201" si="52">SUM(E192:E200)</f>
        <v>11567.760000000002</v>
      </c>
      <c r="F201" s="261">
        <f t="shared" si="52"/>
        <v>20003.459999999981</v>
      </c>
      <c r="G201" s="261">
        <f t="shared" si="52"/>
        <v>18198.640000000021</v>
      </c>
      <c r="H201" s="261">
        <f t="shared" si="52"/>
        <v>27663.759999999984</v>
      </c>
      <c r="I201" s="261">
        <f t="shared" si="52"/>
        <v>21031.02</v>
      </c>
      <c r="J201" s="261">
        <f t="shared" si="52"/>
        <v>7562.1899999999987</v>
      </c>
      <c r="K201" s="261">
        <f t="shared" si="52"/>
        <v>11209.65</v>
      </c>
      <c r="L201" s="261">
        <f t="shared" si="52"/>
        <v>9043.9600000000009</v>
      </c>
      <c r="M201" s="261">
        <f t="shared" si="52"/>
        <v>3012.9799999999996</v>
      </c>
      <c r="N201" s="261">
        <f t="shared" si="52"/>
        <v>4263.0199999999995</v>
      </c>
      <c r="O201" s="261">
        <f t="shared" si="52"/>
        <v>4582.99</v>
      </c>
      <c r="P201" s="261">
        <f t="shared" si="52"/>
        <v>8933.1799999999967</v>
      </c>
      <c r="Q201" s="261">
        <f t="shared" si="52"/>
        <v>147072.60999999996</v>
      </c>
      <c r="R201" s="249"/>
    </row>
    <row r="202" spans="1:18" x14ac:dyDescent="0.2">
      <c r="Q202" s="45"/>
    </row>
    <row r="203" spans="1:18" x14ac:dyDescent="0.2">
      <c r="C203" s="259" t="s">
        <v>691</v>
      </c>
      <c r="D203" s="259"/>
      <c r="E203" s="199">
        <v>38.190000000000005</v>
      </c>
      <c r="F203" s="199">
        <v>205.21</v>
      </c>
      <c r="G203" s="199">
        <v>84.759999999999977</v>
      </c>
      <c r="H203" s="199">
        <v>15.15</v>
      </c>
      <c r="I203" s="199">
        <v>159.80000000000001</v>
      </c>
      <c r="J203" s="199">
        <v>67.209999999999994</v>
      </c>
      <c r="K203" s="199">
        <v>9.6900000000000013</v>
      </c>
      <c r="L203" s="199">
        <v>189.04999999999998</v>
      </c>
      <c r="M203" s="199">
        <v>-2.76</v>
      </c>
      <c r="N203" s="116">
        <v>172.95</v>
      </c>
      <c r="O203" s="199">
        <v>274.93</v>
      </c>
      <c r="P203" s="199">
        <v>4.6100000000000012</v>
      </c>
      <c r="Q203" s="45">
        <f t="shared" ref="Q203:Q204" si="53">SUM(E203:P203)</f>
        <v>1218.79</v>
      </c>
    </row>
    <row r="204" spans="1:18" x14ac:dyDescent="0.2">
      <c r="C204" s="259" t="s">
        <v>692</v>
      </c>
      <c r="D204" s="259"/>
      <c r="E204" s="199">
        <v>1.25</v>
      </c>
      <c r="F204" s="199">
        <v>0</v>
      </c>
      <c r="G204" s="199">
        <v>-2.12</v>
      </c>
      <c r="H204" s="199">
        <v>0</v>
      </c>
      <c r="I204" s="199">
        <v>0</v>
      </c>
      <c r="J204" s="199">
        <v>0</v>
      </c>
      <c r="K204" s="199">
        <v>0</v>
      </c>
      <c r="L204" s="199">
        <v>0</v>
      </c>
      <c r="M204" s="199">
        <v>0</v>
      </c>
      <c r="N204" s="199">
        <v>0</v>
      </c>
      <c r="O204" s="199">
        <v>0</v>
      </c>
      <c r="P204" s="199">
        <v>0</v>
      </c>
      <c r="Q204" s="45">
        <f t="shared" si="53"/>
        <v>-0.87000000000000011</v>
      </c>
    </row>
    <row r="206" spans="1:18" x14ac:dyDescent="0.2">
      <c r="C206" s="262" t="s">
        <v>83</v>
      </c>
      <c r="D206" s="262"/>
      <c r="E206" s="267">
        <f t="shared" ref="E206:Q206" si="54">E173-SUM(E201-SUM(E203:E205))</f>
        <v>0</v>
      </c>
      <c r="F206" s="267">
        <f t="shared" si="54"/>
        <v>2.9999999242136255E-5</v>
      </c>
      <c r="G206" s="267">
        <f t="shared" si="54"/>
        <v>0.22000999998272164</v>
      </c>
      <c r="H206" s="267">
        <f t="shared" si="54"/>
        <v>0</v>
      </c>
      <c r="I206" s="267">
        <f t="shared" si="54"/>
        <v>9.9999815574847162E-6</v>
      </c>
      <c r="J206" s="267">
        <f t="shared" si="54"/>
        <v>2.0000002223241609E-5</v>
      </c>
      <c r="K206" s="267">
        <f t="shared" si="54"/>
        <v>0</v>
      </c>
      <c r="L206" s="267">
        <f t="shared" si="54"/>
        <v>0</v>
      </c>
      <c r="M206" s="267">
        <f t="shared" si="54"/>
        <v>0</v>
      </c>
      <c r="N206" s="267">
        <f t="shared" si="54"/>
        <v>0</v>
      </c>
      <c r="O206" s="267">
        <f t="shared" si="54"/>
        <v>0</v>
      </c>
      <c r="P206" s="267">
        <f t="shared" si="54"/>
        <v>0</v>
      </c>
      <c r="Q206" s="267">
        <f t="shared" si="54"/>
        <v>0.22006999992299825</v>
      </c>
    </row>
    <row r="209" spans="1:119" s="223" customFormat="1" x14ac:dyDescent="0.2">
      <c r="A209" s="41"/>
      <c r="B209" s="42"/>
      <c r="C209" s="139"/>
      <c r="D209" s="139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254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</row>
  </sheetData>
  <mergeCells count="1">
    <mergeCell ref="E7:P7"/>
  </mergeCells>
  <pageMargins left="0.75" right="0.75" top="1" bottom="1" header="0.5" footer="0.5"/>
  <pageSetup scale="14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Z243"/>
  <sheetViews>
    <sheetView workbookViewId="0">
      <selection activeCell="F31" sqref="F31"/>
    </sheetView>
  </sheetViews>
  <sheetFormatPr defaultColWidth="9.28515625" defaultRowHeight="12" x14ac:dyDescent="0.2"/>
  <cols>
    <col min="1" max="1" width="6" style="9" bestFit="1" customWidth="1"/>
    <col min="2" max="2" width="49.7109375" style="281" customWidth="1"/>
    <col min="3" max="3" width="9.42578125" style="9" bestFit="1" customWidth="1"/>
    <col min="4" max="4" width="14" style="3" customWidth="1"/>
    <col min="5" max="16" width="9.28515625" style="9"/>
    <col min="17" max="17" width="10.42578125" style="9" customWidth="1"/>
    <col min="18" max="18" width="1.42578125" style="9" customWidth="1"/>
    <col min="19" max="19" width="17.140625" style="9" bestFit="1" customWidth="1"/>
    <col min="20" max="16384" width="9.28515625" style="9"/>
  </cols>
  <sheetData>
    <row r="1" spans="1:26" x14ac:dyDescent="0.2">
      <c r="A1" s="1" t="str">
        <f>'INPUT Inflation Factor'!A1</f>
        <v>COLUMBIA GAS OF KENTUCKY, INC.</v>
      </c>
      <c r="C1" s="64"/>
      <c r="E1" s="64"/>
      <c r="G1" s="3"/>
      <c r="H1" s="3"/>
      <c r="I1" s="64"/>
      <c r="J1" s="64"/>
      <c r="K1" s="64"/>
      <c r="L1" s="64"/>
      <c r="M1" s="64"/>
      <c r="N1" s="64"/>
      <c r="Q1" s="27" t="s">
        <v>689</v>
      </c>
      <c r="R1" s="27"/>
    </row>
    <row r="2" spans="1:26" x14ac:dyDescent="0.2">
      <c r="A2" s="1" t="str">
        <f>INPUT!A1</f>
        <v>CASE NO. 2021-000XXX</v>
      </c>
      <c r="B2" s="282"/>
      <c r="C2" s="65"/>
      <c r="E2" s="65"/>
      <c r="G2" s="3"/>
      <c r="H2" s="189"/>
      <c r="I2" s="3"/>
      <c r="J2" s="3"/>
      <c r="L2" s="189"/>
      <c r="M2" s="65"/>
      <c r="N2" s="65"/>
      <c r="Q2" s="63" t="s">
        <v>0</v>
      </c>
      <c r="R2" s="63"/>
    </row>
    <row r="3" spans="1:26" ht="12" customHeight="1" x14ac:dyDescent="0.2">
      <c r="A3" s="1" t="str">
        <f>INPUT!A2</f>
        <v>FOR THE TWELVE MONTHS ENDED DECEMBER 31, 2020</v>
      </c>
      <c r="B3" s="283"/>
      <c r="C3" s="66"/>
      <c r="E3" s="66"/>
      <c r="F3" s="17"/>
      <c r="G3" s="26"/>
      <c r="H3" s="189"/>
      <c r="I3" s="67"/>
      <c r="J3" s="67"/>
      <c r="K3" s="67"/>
      <c r="L3" s="67"/>
      <c r="M3" s="67"/>
      <c r="N3" s="67"/>
      <c r="O3" s="17"/>
      <c r="P3" s="17"/>
      <c r="Q3" s="168" t="s">
        <v>11</v>
      </c>
      <c r="R3" s="168"/>
    </row>
    <row r="4" spans="1:26" x14ac:dyDescent="0.2">
      <c r="A4" s="28" t="s">
        <v>742</v>
      </c>
      <c r="B4" s="284"/>
      <c r="C4" s="69"/>
      <c r="E4" s="69"/>
      <c r="F4" s="17"/>
      <c r="G4" s="25"/>
      <c r="H4" s="25"/>
      <c r="I4" s="69"/>
      <c r="J4" s="69"/>
      <c r="K4" s="69"/>
      <c r="L4" s="69"/>
      <c r="M4" s="69"/>
      <c r="N4" s="69"/>
      <c r="Q4" s="27" t="str">
        <f>+INPUT!C3</f>
        <v>GORE</v>
      </c>
      <c r="R4" s="27"/>
    </row>
    <row r="5" spans="1:26" ht="12.75" x14ac:dyDescent="0.2">
      <c r="A5" s="28"/>
      <c r="B5" s="285"/>
      <c r="C5" s="71"/>
      <c r="F5" s="17"/>
      <c r="G5" s="17"/>
      <c r="H5" s="17"/>
      <c r="I5" s="17"/>
      <c r="J5" s="17"/>
      <c r="K5" s="17"/>
      <c r="L5" s="17"/>
      <c r="M5" s="17"/>
      <c r="N5" s="17"/>
    </row>
    <row r="6" spans="1:26" ht="12.75" customHeight="1" x14ac:dyDescent="0.2"/>
    <row r="7" spans="1:26" s="3" customFormat="1" ht="12.75" x14ac:dyDescent="0.2">
      <c r="A7" s="72"/>
      <c r="B7" s="286"/>
      <c r="C7" s="73"/>
      <c r="D7" s="30"/>
      <c r="E7" s="330" t="s">
        <v>773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Q7" s="188"/>
      <c r="R7" s="120"/>
      <c r="S7" s="111" t="s">
        <v>33</v>
      </c>
    </row>
    <row r="8" spans="1:26" s="3" customFormat="1" ht="48" x14ac:dyDescent="0.2">
      <c r="A8" s="31" t="s">
        <v>12</v>
      </c>
      <c r="B8" s="84" t="s">
        <v>664</v>
      </c>
      <c r="C8" s="84" t="s">
        <v>161</v>
      </c>
      <c r="D8" s="31" t="s">
        <v>160</v>
      </c>
      <c r="E8" s="32" t="s">
        <v>13</v>
      </c>
      <c r="F8" s="32" t="s">
        <v>14</v>
      </c>
      <c r="G8" s="32" t="s">
        <v>15</v>
      </c>
      <c r="H8" s="32" t="s">
        <v>16</v>
      </c>
      <c r="I8" s="32" t="s">
        <v>17</v>
      </c>
      <c r="J8" s="32" t="s">
        <v>18</v>
      </c>
      <c r="K8" s="32" t="s">
        <v>19</v>
      </c>
      <c r="L8" s="32" t="s">
        <v>20</v>
      </c>
      <c r="M8" s="32" t="s">
        <v>21</v>
      </c>
      <c r="N8" s="32" t="s">
        <v>22</v>
      </c>
      <c r="O8" s="32" t="s">
        <v>27</v>
      </c>
      <c r="P8" s="32" t="s">
        <v>23</v>
      </c>
      <c r="Q8" s="177" t="s">
        <v>94</v>
      </c>
      <c r="R8" s="177"/>
      <c r="S8" s="239" t="s">
        <v>34</v>
      </c>
    </row>
    <row r="9" spans="1:26" s="3" customFormat="1" x14ac:dyDescent="0.2">
      <c r="A9" s="133"/>
      <c r="B9" s="87" t="s">
        <v>253</v>
      </c>
      <c r="C9" s="87" t="s">
        <v>254</v>
      </c>
      <c r="D9" s="87" t="s">
        <v>255</v>
      </c>
      <c r="E9" s="87" t="s">
        <v>256</v>
      </c>
      <c r="F9" s="87" t="s">
        <v>257</v>
      </c>
      <c r="G9" s="87" t="s">
        <v>258</v>
      </c>
      <c r="H9" s="87" t="s">
        <v>259</v>
      </c>
      <c r="I9" s="87" t="s">
        <v>260</v>
      </c>
      <c r="J9" s="87" t="s">
        <v>261</v>
      </c>
      <c r="K9" s="87" t="s">
        <v>262</v>
      </c>
      <c r="L9" s="87" t="s">
        <v>263</v>
      </c>
      <c r="M9" s="87" t="s">
        <v>264</v>
      </c>
      <c r="N9" s="87" t="s">
        <v>265</v>
      </c>
      <c r="O9" s="87" t="s">
        <v>266</v>
      </c>
      <c r="P9" s="87" t="s">
        <v>267</v>
      </c>
      <c r="Q9" s="87" t="s">
        <v>268</v>
      </c>
      <c r="R9" s="87"/>
      <c r="U9" s="34"/>
      <c r="V9" s="34"/>
    </row>
    <row r="10" spans="1:26" s="3" customFormat="1" x14ac:dyDescent="0.2">
      <c r="E10" s="36" t="s">
        <v>87</v>
      </c>
      <c r="F10" s="36" t="s">
        <v>87</v>
      </c>
      <c r="G10" s="36" t="s">
        <v>87</v>
      </c>
      <c r="H10" s="36" t="s">
        <v>87</v>
      </c>
      <c r="I10" s="36" t="s">
        <v>87</v>
      </c>
      <c r="J10" s="36" t="s">
        <v>87</v>
      </c>
      <c r="K10" s="36" t="s">
        <v>87</v>
      </c>
      <c r="L10" s="36" t="s">
        <v>87</v>
      </c>
      <c r="M10" s="36" t="s">
        <v>87</v>
      </c>
      <c r="N10" s="36" t="s">
        <v>87</v>
      </c>
      <c r="O10" s="36" t="s">
        <v>87</v>
      </c>
      <c r="P10" s="36" t="s">
        <v>87</v>
      </c>
      <c r="Y10" s="34"/>
      <c r="Z10" s="35"/>
    </row>
    <row r="11" spans="1:26" s="3" customFormat="1" x14ac:dyDescent="0.2">
      <c r="A11" s="36"/>
      <c r="B11" s="28"/>
      <c r="C11" s="28"/>
      <c r="D11" s="28"/>
      <c r="E11" s="37" t="s">
        <v>8</v>
      </c>
      <c r="F11" s="37" t="s">
        <v>8</v>
      </c>
      <c r="G11" s="37" t="s">
        <v>8</v>
      </c>
      <c r="H11" s="37" t="s">
        <v>8</v>
      </c>
      <c r="I11" s="37" t="s">
        <v>8</v>
      </c>
      <c r="J11" s="37" t="s">
        <v>8</v>
      </c>
      <c r="K11" s="37" t="s">
        <v>8</v>
      </c>
      <c r="L11" s="37" t="s">
        <v>8</v>
      </c>
      <c r="M11" s="37" t="s">
        <v>8</v>
      </c>
      <c r="N11" s="37" t="s">
        <v>8</v>
      </c>
      <c r="O11" s="37" t="s">
        <v>8</v>
      </c>
      <c r="P11" s="37" t="s">
        <v>8</v>
      </c>
      <c r="Q11" s="37" t="s">
        <v>8</v>
      </c>
      <c r="R11" s="37"/>
    </row>
    <row r="12" spans="1:26" s="3" customFormat="1" x14ac:dyDescent="0.2">
      <c r="B12" s="74" t="s">
        <v>743</v>
      </c>
      <c r="D12" s="40"/>
    </row>
    <row r="13" spans="1:26" s="3" customFormat="1" x14ac:dyDescent="0.2">
      <c r="B13" s="171" t="s">
        <v>675</v>
      </c>
      <c r="D13" s="40"/>
    </row>
    <row r="14" spans="1:26" s="3" customFormat="1" x14ac:dyDescent="0.2">
      <c r="A14" s="36">
        <v>1</v>
      </c>
      <c r="B14" s="3" t="s">
        <v>799</v>
      </c>
      <c r="C14" s="36">
        <v>887</v>
      </c>
      <c r="D14" s="44" t="s">
        <v>31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-9193.7099999999991</v>
      </c>
      <c r="O14" s="187">
        <v>0</v>
      </c>
      <c r="P14" s="187">
        <v>0</v>
      </c>
      <c r="Q14" s="56">
        <f>SUM(E14:P14)</f>
        <v>-9193.7099999999991</v>
      </c>
      <c r="R14" s="56"/>
    </row>
    <row r="15" spans="1:26" s="3" customFormat="1" ht="11.45" customHeight="1" x14ac:dyDescent="0.2">
      <c r="A15" s="36">
        <f>A14+1</f>
        <v>2</v>
      </c>
      <c r="B15" s="172" t="s">
        <v>643</v>
      </c>
      <c r="C15" s="36"/>
      <c r="D15" s="44"/>
      <c r="E15" s="173">
        <f t="shared" ref="E15:Q15" si="0">SUM(E14:E14)</f>
        <v>0</v>
      </c>
      <c r="F15" s="173">
        <f t="shared" si="0"/>
        <v>0</v>
      </c>
      <c r="G15" s="173">
        <f t="shared" si="0"/>
        <v>0</v>
      </c>
      <c r="H15" s="173">
        <f t="shared" si="0"/>
        <v>0</v>
      </c>
      <c r="I15" s="173">
        <f t="shared" si="0"/>
        <v>0</v>
      </c>
      <c r="J15" s="173">
        <f t="shared" si="0"/>
        <v>0</v>
      </c>
      <c r="K15" s="173">
        <f t="shared" si="0"/>
        <v>0</v>
      </c>
      <c r="L15" s="173">
        <f t="shared" si="0"/>
        <v>0</v>
      </c>
      <c r="M15" s="173">
        <f t="shared" si="0"/>
        <v>0</v>
      </c>
      <c r="N15" s="173">
        <f t="shared" si="0"/>
        <v>-9193.7099999999991</v>
      </c>
      <c r="O15" s="173">
        <f t="shared" si="0"/>
        <v>0</v>
      </c>
      <c r="P15" s="173">
        <f t="shared" si="0"/>
        <v>0</v>
      </c>
      <c r="Q15" s="173">
        <f t="shared" si="0"/>
        <v>-9193.7099999999991</v>
      </c>
      <c r="R15" s="45"/>
      <c r="S15" s="56">
        <f>+Q15*(1+$H$72)</f>
        <v>-9581.5006878000004</v>
      </c>
    </row>
    <row r="16" spans="1:26" s="3" customFormat="1" ht="11.45" customHeight="1" x14ac:dyDescent="0.2">
      <c r="A16" s="36"/>
      <c r="B16" s="172"/>
      <c r="C16" s="36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56"/>
    </row>
    <row r="17" spans="1:19" s="3" customFormat="1" x14ac:dyDescent="0.2">
      <c r="B17" s="171" t="s">
        <v>675</v>
      </c>
      <c r="D17" s="40"/>
    </row>
    <row r="18" spans="1:19" s="3" customFormat="1" x14ac:dyDescent="0.2">
      <c r="A18" s="36">
        <f>A15+1</f>
        <v>3</v>
      </c>
      <c r="B18" s="170" t="s">
        <v>670</v>
      </c>
      <c r="C18" s="36">
        <v>920</v>
      </c>
      <c r="D18" s="44" t="s">
        <v>31</v>
      </c>
      <c r="E18" s="187">
        <v>115.33000999999999</v>
      </c>
      <c r="F18" s="187">
        <v>106.80001</v>
      </c>
      <c r="G18" s="187">
        <v>249.05000000000004</v>
      </c>
      <c r="H18" s="187">
        <v>-399.30995000000001</v>
      </c>
      <c r="I18" s="187">
        <v>29.690049999999999</v>
      </c>
      <c r="J18" s="187">
        <v>103.65</v>
      </c>
      <c r="K18" s="187">
        <v>110.36</v>
      </c>
      <c r="L18" s="187">
        <v>88.37</v>
      </c>
      <c r="M18" s="187">
        <v>68.11</v>
      </c>
      <c r="N18" s="187">
        <v>94.29</v>
      </c>
      <c r="O18" s="187">
        <v>31.93</v>
      </c>
      <c r="P18" s="187">
        <v>60.139999999999993</v>
      </c>
      <c r="Q18" s="56">
        <f>SUM(E18:P18)</f>
        <v>658.41012000000001</v>
      </c>
      <c r="R18" s="56"/>
    </row>
    <row r="19" spans="1:19" s="3" customFormat="1" ht="10.9" customHeight="1" x14ac:dyDescent="0.2">
      <c r="A19" s="36">
        <f>+A18+1</f>
        <v>4</v>
      </c>
      <c r="B19" s="170" t="s">
        <v>669</v>
      </c>
      <c r="C19" s="36">
        <v>920</v>
      </c>
      <c r="D19" s="44" t="s">
        <v>31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77.13</v>
      </c>
      <c r="O19" s="187">
        <v>0</v>
      </c>
      <c r="P19" s="187">
        <v>0</v>
      </c>
      <c r="Q19" s="56">
        <f>SUM(E19:P19)</f>
        <v>77.13</v>
      </c>
      <c r="R19" s="56"/>
    </row>
    <row r="20" spans="1:19" s="3" customFormat="1" x14ac:dyDescent="0.2">
      <c r="A20" s="36">
        <f>A19+1</f>
        <v>5</v>
      </c>
      <c r="B20" s="170" t="s">
        <v>666</v>
      </c>
      <c r="C20" s="36">
        <v>920</v>
      </c>
      <c r="D20" s="44" t="s">
        <v>31</v>
      </c>
      <c r="E20" s="187">
        <v>314.49</v>
      </c>
      <c r="F20" s="187">
        <v>-104.50001</v>
      </c>
      <c r="G20" s="187">
        <v>-206.10000000000002</v>
      </c>
      <c r="H20" s="187">
        <v>235.08</v>
      </c>
      <c r="I20" s="187">
        <v>-73.099999999999994</v>
      </c>
      <c r="J20" s="187">
        <v>362.77</v>
      </c>
      <c r="K20" s="187">
        <v>-524.74</v>
      </c>
      <c r="L20" s="187">
        <v>0</v>
      </c>
      <c r="M20" s="187">
        <v>429.28000000000003</v>
      </c>
      <c r="N20" s="187">
        <v>22.35</v>
      </c>
      <c r="O20" s="187">
        <v>79.59</v>
      </c>
      <c r="P20" s="187">
        <v>-413.56</v>
      </c>
      <c r="Q20" s="56">
        <f>SUM(E20:P20)</f>
        <v>121.55999000000003</v>
      </c>
      <c r="R20" s="56"/>
    </row>
    <row r="21" spans="1:19" s="3" customFormat="1" x14ac:dyDescent="0.2">
      <c r="A21" s="36">
        <f>A20+1</f>
        <v>6</v>
      </c>
      <c r="B21" s="170" t="s">
        <v>797</v>
      </c>
      <c r="C21" s="36">
        <v>920</v>
      </c>
      <c r="D21" s="44" t="s">
        <v>31</v>
      </c>
      <c r="E21" s="187">
        <v>8.08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56">
        <f>SUM(E21:P21)</f>
        <v>8.08</v>
      </c>
      <c r="R21" s="56"/>
    </row>
    <row r="22" spans="1:19" s="3" customFormat="1" x14ac:dyDescent="0.2">
      <c r="A22" s="36">
        <f>A21+1</f>
        <v>7</v>
      </c>
      <c r="B22" s="170" t="s">
        <v>798</v>
      </c>
      <c r="C22" s="36">
        <v>920</v>
      </c>
      <c r="D22" s="44" t="s">
        <v>31</v>
      </c>
      <c r="E22" s="187">
        <v>15.64</v>
      </c>
      <c r="F22" s="187">
        <v>28.42</v>
      </c>
      <c r="G22" s="187">
        <v>5.67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56">
        <f>SUM(E22:P22)</f>
        <v>49.730000000000004</v>
      </c>
      <c r="R22" s="56"/>
    </row>
    <row r="23" spans="1:19" s="3" customFormat="1" ht="11.45" customHeight="1" x14ac:dyDescent="0.2">
      <c r="A23" s="36">
        <f>A22+1</f>
        <v>8</v>
      </c>
      <c r="B23" s="172" t="s">
        <v>643</v>
      </c>
      <c r="C23" s="36"/>
      <c r="D23" s="44"/>
      <c r="E23" s="173">
        <f>SUM(E18:E22)</f>
        <v>453.54001</v>
      </c>
      <c r="F23" s="173">
        <f t="shared" ref="F23:Q23" si="1">SUM(F18:F22)</f>
        <v>30.72</v>
      </c>
      <c r="G23" s="173">
        <f t="shared" si="1"/>
        <v>48.620000000000019</v>
      </c>
      <c r="H23" s="173">
        <f t="shared" si="1"/>
        <v>-164.22995</v>
      </c>
      <c r="I23" s="173">
        <f t="shared" si="1"/>
        <v>-43.409949999999995</v>
      </c>
      <c r="J23" s="173">
        <f t="shared" si="1"/>
        <v>466.41999999999996</v>
      </c>
      <c r="K23" s="173">
        <f t="shared" si="1"/>
        <v>-414.38</v>
      </c>
      <c r="L23" s="173">
        <f t="shared" si="1"/>
        <v>88.37</v>
      </c>
      <c r="M23" s="173">
        <f t="shared" si="1"/>
        <v>497.39000000000004</v>
      </c>
      <c r="N23" s="173">
        <f t="shared" si="1"/>
        <v>193.77</v>
      </c>
      <c r="O23" s="173">
        <f t="shared" si="1"/>
        <v>111.52000000000001</v>
      </c>
      <c r="P23" s="173">
        <f t="shared" si="1"/>
        <v>-353.42</v>
      </c>
      <c r="Q23" s="173">
        <f t="shared" si="1"/>
        <v>914.91011000000015</v>
      </c>
      <c r="R23" s="45"/>
      <c r="S23" s="56">
        <f>+Q23*(1+$H$72)</f>
        <v>953.5010184398003</v>
      </c>
    </row>
    <row r="24" spans="1:19" s="3" customFormat="1" x14ac:dyDescent="0.2">
      <c r="A24" s="36"/>
      <c r="C24" s="36"/>
      <c r="D24" s="44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9" s="3" customFormat="1" x14ac:dyDescent="0.2">
      <c r="A25" s="36"/>
      <c r="B25" s="171" t="s">
        <v>102</v>
      </c>
      <c r="C25" s="36"/>
      <c r="D25" s="44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9" s="3" customFormat="1" x14ac:dyDescent="0.2">
      <c r="A26" s="36">
        <f>A23+1</f>
        <v>9</v>
      </c>
      <c r="B26" s="170" t="s">
        <v>667</v>
      </c>
      <c r="C26" s="36">
        <v>921</v>
      </c>
      <c r="D26" s="44" t="s">
        <v>31</v>
      </c>
      <c r="E26" s="187">
        <v>-36.080000000000013</v>
      </c>
      <c r="F26" s="187">
        <v>52.040000000000006</v>
      </c>
      <c r="G26" s="187">
        <v>76.190010000000015</v>
      </c>
      <c r="H26" s="187">
        <v>99.389999999999986</v>
      </c>
      <c r="I26" s="187">
        <v>0</v>
      </c>
      <c r="J26" s="187">
        <v>2.61</v>
      </c>
      <c r="K26" s="187">
        <v>19.900000000000002</v>
      </c>
      <c r="L26" s="187">
        <v>3.0500000000000003</v>
      </c>
      <c r="M26" s="187">
        <v>1.6600000000000001</v>
      </c>
      <c r="N26" s="187">
        <v>3.33</v>
      </c>
      <c r="O26" s="187">
        <v>16.64</v>
      </c>
      <c r="P26" s="187">
        <v>-19.72</v>
      </c>
      <c r="Q26" s="56">
        <f>SUM(E26:P26)</f>
        <v>219.01001000000005</v>
      </c>
      <c r="R26" s="56"/>
    </row>
    <row r="27" spans="1:19" s="3" customFormat="1" x14ac:dyDescent="0.2">
      <c r="A27" s="36">
        <f>A26+1</f>
        <v>10</v>
      </c>
      <c r="B27" s="172" t="s">
        <v>103</v>
      </c>
      <c r="C27" s="36"/>
      <c r="D27" s="44"/>
      <c r="E27" s="173">
        <f>E26</f>
        <v>-36.080000000000013</v>
      </c>
      <c r="F27" s="173">
        <f t="shared" ref="F27:P27" si="2">F26</f>
        <v>52.040000000000006</v>
      </c>
      <c r="G27" s="173">
        <f t="shared" si="2"/>
        <v>76.190010000000015</v>
      </c>
      <c r="H27" s="173">
        <f t="shared" si="2"/>
        <v>99.389999999999986</v>
      </c>
      <c r="I27" s="173">
        <f t="shared" si="2"/>
        <v>0</v>
      </c>
      <c r="J27" s="173">
        <f t="shared" si="2"/>
        <v>2.61</v>
      </c>
      <c r="K27" s="173">
        <f t="shared" si="2"/>
        <v>19.900000000000002</v>
      </c>
      <c r="L27" s="173">
        <f t="shared" si="2"/>
        <v>3.0500000000000003</v>
      </c>
      <c r="M27" s="173">
        <f t="shared" si="2"/>
        <v>1.6600000000000001</v>
      </c>
      <c r="N27" s="173">
        <f t="shared" si="2"/>
        <v>3.33</v>
      </c>
      <c r="O27" s="173">
        <f t="shared" si="2"/>
        <v>16.64</v>
      </c>
      <c r="P27" s="173">
        <f t="shared" si="2"/>
        <v>-19.72</v>
      </c>
      <c r="Q27" s="173">
        <f>SUM(E27:P27)</f>
        <v>219.01001000000005</v>
      </c>
      <c r="R27" s="45"/>
      <c r="S27" s="56">
        <f>+Q27*(1+$H$72)</f>
        <v>228.24785222180009</v>
      </c>
    </row>
    <row r="28" spans="1:19" s="3" customFormat="1" x14ac:dyDescent="0.2">
      <c r="A28" s="36"/>
      <c r="C28" s="36"/>
      <c r="D28" s="44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9" s="3" customFormat="1" x14ac:dyDescent="0.2">
      <c r="A29" s="36"/>
      <c r="B29" s="171" t="s">
        <v>104</v>
      </c>
      <c r="C29" s="36"/>
      <c r="D29" s="44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1:19" s="3" customFormat="1" x14ac:dyDescent="0.2">
      <c r="A30" s="36">
        <f>A27+1</f>
        <v>11</v>
      </c>
      <c r="B30" s="3" t="s">
        <v>678</v>
      </c>
      <c r="C30" s="36">
        <v>923</v>
      </c>
      <c r="D30" s="44" t="s">
        <v>31</v>
      </c>
      <c r="E30" s="187">
        <v>775.17</v>
      </c>
      <c r="F30" s="187">
        <v>76.099999999999994</v>
      </c>
      <c r="G30" s="187">
        <v>12.71</v>
      </c>
      <c r="H30" s="187">
        <v>0.15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56">
        <f>SUM(E30:P30)</f>
        <v>864.13</v>
      </c>
      <c r="R30" s="56"/>
    </row>
    <row r="31" spans="1:19" s="3" customFormat="1" ht="11.45" customHeight="1" x14ac:dyDescent="0.2">
      <c r="A31" s="36">
        <f>A30+1</f>
        <v>12</v>
      </c>
      <c r="B31" s="3" t="s">
        <v>679</v>
      </c>
      <c r="C31" s="36">
        <v>923</v>
      </c>
      <c r="D31" s="44" t="s">
        <v>31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56">
        <f t="shared" ref="Q31:Q36" si="3">SUM(E31:P31)</f>
        <v>0</v>
      </c>
      <c r="R31" s="56"/>
    </row>
    <row r="32" spans="1:19" s="3" customFormat="1" x14ac:dyDescent="0.2">
      <c r="A32" s="36">
        <f t="shared" ref="A32:A37" si="4">A31+1</f>
        <v>13</v>
      </c>
      <c r="B32" s="3" t="s">
        <v>671</v>
      </c>
      <c r="C32" s="76">
        <v>923</v>
      </c>
      <c r="D32" s="44" t="s">
        <v>31</v>
      </c>
      <c r="E32" s="187">
        <f>77.82+1.62</f>
        <v>79.44</v>
      </c>
      <c r="F32" s="187">
        <v>0</v>
      </c>
      <c r="G32" s="187">
        <v>113.2</v>
      </c>
      <c r="H32" s="187">
        <v>-100.02</v>
      </c>
      <c r="I32" s="187">
        <v>6941.46</v>
      </c>
      <c r="J32" s="187">
        <v>-476.35</v>
      </c>
      <c r="K32" s="187">
        <v>2268.9699999999998</v>
      </c>
      <c r="L32" s="187">
        <v>2806.07</v>
      </c>
      <c r="M32" s="187">
        <v>2091.91</v>
      </c>
      <c r="N32" s="187">
        <v>1696.25</v>
      </c>
      <c r="O32" s="187">
        <v>2710.11</v>
      </c>
      <c r="P32" s="187">
        <v>3870.31</v>
      </c>
      <c r="Q32" s="56">
        <f t="shared" si="3"/>
        <v>22001.35</v>
      </c>
      <c r="R32" s="56"/>
    </row>
    <row r="33" spans="1:19" s="3" customFormat="1" x14ac:dyDescent="0.2">
      <c r="A33" s="36">
        <f t="shared" si="4"/>
        <v>14</v>
      </c>
      <c r="B33" s="3" t="s">
        <v>800</v>
      </c>
      <c r="C33" s="76">
        <v>923</v>
      </c>
      <c r="D33" s="44" t="s">
        <v>31</v>
      </c>
      <c r="E33" s="187">
        <v>131.66</v>
      </c>
      <c r="F33" s="187">
        <v>-125.38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56">
        <f t="shared" ref="Q33:Q34" si="5">SUM(E33:P33)</f>
        <v>6.2800000000000011</v>
      </c>
      <c r="R33" s="56"/>
    </row>
    <row r="34" spans="1:19" s="3" customFormat="1" x14ac:dyDescent="0.2">
      <c r="A34" s="36">
        <f t="shared" si="4"/>
        <v>15</v>
      </c>
      <c r="B34" s="3" t="s">
        <v>801</v>
      </c>
      <c r="C34" s="76">
        <v>923</v>
      </c>
      <c r="D34" s="44" t="s">
        <v>31</v>
      </c>
      <c r="E34" s="187">
        <v>-174.49</v>
      </c>
      <c r="F34" s="187">
        <v>-139.58000000000001</v>
      </c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56">
        <f t="shared" si="5"/>
        <v>-314.07000000000005</v>
      </c>
      <c r="R34" s="56"/>
    </row>
    <row r="35" spans="1:19" s="3" customFormat="1" x14ac:dyDescent="0.2">
      <c r="A35" s="36">
        <f t="shared" si="4"/>
        <v>16</v>
      </c>
      <c r="B35" s="3" t="s">
        <v>799</v>
      </c>
      <c r="C35" s="36">
        <v>923</v>
      </c>
      <c r="D35" s="44" t="s">
        <v>31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8324.5499999999993</v>
      </c>
      <c r="N35" s="187">
        <v>0</v>
      </c>
      <c r="O35" s="187">
        <v>0</v>
      </c>
      <c r="P35" s="187">
        <v>0</v>
      </c>
      <c r="Q35" s="56">
        <f t="shared" si="3"/>
        <v>8324.5499999999993</v>
      </c>
      <c r="R35" s="56"/>
    </row>
    <row r="36" spans="1:19" s="3" customFormat="1" x14ac:dyDescent="0.2">
      <c r="A36" s="36">
        <f t="shared" si="4"/>
        <v>17</v>
      </c>
      <c r="B36" s="3" t="s">
        <v>802</v>
      </c>
      <c r="C36" s="36">
        <v>923</v>
      </c>
      <c r="D36" s="44" t="s">
        <v>31</v>
      </c>
      <c r="E36" s="187">
        <v>0</v>
      </c>
      <c r="F36" s="187">
        <v>0</v>
      </c>
      <c r="G36" s="187">
        <v>0</v>
      </c>
      <c r="H36" s="187">
        <v>127.13</v>
      </c>
      <c r="I36" s="187">
        <v>0</v>
      </c>
      <c r="J36" s="187">
        <v>-127.12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56">
        <f t="shared" si="3"/>
        <v>9.9999999999909051E-3</v>
      </c>
      <c r="R36" s="56"/>
    </row>
    <row r="37" spans="1:19" s="3" customFormat="1" x14ac:dyDescent="0.2">
      <c r="A37" s="36">
        <f t="shared" si="4"/>
        <v>18</v>
      </c>
      <c r="B37" s="170" t="s">
        <v>667</v>
      </c>
      <c r="C37" s="36">
        <v>923</v>
      </c>
      <c r="D37" s="44" t="s">
        <v>31</v>
      </c>
      <c r="E37" s="187">
        <v>0</v>
      </c>
      <c r="F37" s="187">
        <v>12.78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  <c r="P37" s="187">
        <v>0</v>
      </c>
      <c r="Q37" s="56">
        <f t="shared" ref="Q37" si="6">SUM(E37:P37)</f>
        <v>12.78</v>
      </c>
      <c r="R37" s="56"/>
    </row>
    <row r="38" spans="1:19" s="3" customFormat="1" x14ac:dyDescent="0.2">
      <c r="A38" s="36">
        <f>A37+1</f>
        <v>19</v>
      </c>
      <c r="B38" s="172" t="s">
        <v>105</v>
      </c>
      <c r="C38" s="76"/>
      <c r="D38" s="44"/>
      <c r="E38" s="173">
        <f>SUM(E30:E37)</f>
        <v>811.77999999999986</v>
      </c>
      <c r="F38" s="173">
        <f t="shared" ref="F38:Q38" si="7">SUM(F30:F37)</f>
        <v>-176.08</v>
      </c>
      <c r="G38" s="173">
        <f t="shared" si="7"/>
        <v>125.91</v>
      </c>
      <c r="H38" s="173">
        <f t="shared" si="7"/>
        <v>27.260000000000005</v>
      </c>
      <c r="I38" s="173">
        <f t="shared" si="7"/>
        <v>6941.46</v>
      </c>
      <c r="J38" s="173">
        <f t="shared" si="7"/>
        <v>-603.47</v>
      </c>
      <c r="K38" s="173">
        <f t="shared" si="7"/>
        <v>2268.9699999999998</v>
      </c>
      <c r="L38" s="173">
        <f t="shared" si="7"/>
        <v>2806.07</v>
      </c>
      <c r="M38" s="173">
        <f t="shared" si="7"/>
        <v>10416.459999999999</v>
      </c>
      <c r="N38" s="173">
        <f t="shared" si="7"/>
        <v>1696.25</v>
      </c>
      <c r="O38" s="173">
        <f t="shared" si="7"/>
        <v>2710.11</v>
      </c>
      <c r="P38" s="173">
        <f t="shared" si="7"/>
        <v>3870.31</v>
      </c>
      <c r="Q38" s="173">
        <f t="shared" si="7"/>
        <v>30895.029999999995</v>
      </c>
      <c r="R38" s="45"/>
      <c r="S38" s="56">
        <f>+Q38*(1+$H$72)</f>
        <v>32198.1823654</v>
      </c>
    </row>
    <row r="39" spans="1:19" s="3" customFormat="1" x14ac:dyDescent="0.2">
      <c r="A39" s="36"/>
      <c r="C39" s="76"/>
      <c r="D39" s="4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56"/>
      <c r="R39" s="56"/>
    </row>
    <row r="40" spans="1:19" s="3" customFormat="1" x14ac:dyDescent="0.2">
      <c r="A40" s="36"/>
      <c r="B40" s="171" t="s">
        <v>113</v>
      </c>
      <c r="C40" s="76"/>
      <c r="D40" s="4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56"/>
      <c r="R40" s="56"/>
    </row>
    <row r="41" spans="1:19" s="3" customFormat="1" x14ac:dyDescent="0.2">
      <c r="A41" s="36">
        <f>A38+1</f>
        <v>20</v>
      </c>
      <c r="B41" s="3" t="s">
        <v>670</v>
      </c>
      <c r="C41" s="36">
        <v>925</v>
      </c>
      <c r="D41" s="44" t="s">
        <v>31</v>
      </c>
      <c r="E41" s="187">
        <v>0.54000999999999999</v>
      </c>
      <c r="F41" s="187">
        <v>0.51000999999999996</v>
      </c>
      <c r="G41" s="187">
        <v>0.92000999999999999</v>
      </c>
      <c r="H41" s="187">
        <v>-1.1900200000000001</v>
      </c>
      <c r="I41" s="187">
        <v>0.40000999999999998</v>
      </c>
      <c r="J41" s="187">
        <v>0.39001000000000002</v>
      </c>
      <c r="K41" s="187">
        <v>0.42</v>
      </c>
      <c r="L41" s="187">
        <v>0.6</v>
      </c>
      <c r="M41" s="187">
        <v>0.27</v>
      </c>
      <c r="N41" s="187">
        <v>0.24</v>
      </c>
      <c r="O41" s="187">
        <v>0.15998999999999999</v>
      </c>
      <c r="P41" s="187">
        <v>0.15</v>
      </c>
      <c r="Q41" s="56">
        <f t="shared" ref="Q41:Q42" si="8">SUM(E41:P41)</f>
        <v>3.4100199999999994</v>
      </c>
      <c r="R41" s="56"/>
    </row>
    <row r="42" spans="1:19" s="3" customFormat="1" x14ac:dyDescent="0.2">
      <c r="A42" s="36">
        <f>A41+1</f>
        <v>21</v>
      </c>
      <c r="B42" s="3" t="s">
        <v>666</v>
      </c>
      <c r="C42" s="36">
        <v>925</v>
      </c>
      <c r="D42" s="44" t="s">
        <v>31</v>
      </c>
      <c r="E42" s="187">
        <v>1.36</v>
      </c>
      <c r="F42" s="187">
        <v>1.04999</v>
      </c>
      <c r="G42" s="187">
        <v>0</v>
      </c>
      <c r="H42" s="187">
        <v>0.78</v>
      </c>
      <c r="I42" s="187">
        <v>1.38</v>
      </c>
      <c r="J42" s="187">
        <v>1.9900100000000001</v>
      </c>
      <c r="K42" s="187">
        <v>0</v>
      </c>
      <c r="L42" s="187">
        <v>0</v>
      </c>
      <c r="M42" s="187">
        <v>1.83</v>
      </c>
      <c r="N42" s="187">
        <v>-0.05</v>
      </c>
      <c r="O42" s="187">
        <v>2.90001</v>
      </c>
      <c r="P42" s="187">
        <v>0.56999999999999995</v>
      </c>
      <c r="Q42" s="56">
        <f t="shared" si="8"/>
        <v>11.81001</v>
      </c>
      <c r="R42" s="56"/>
    </row>
    <row r="43" spans="1:19" s="3" customFormat="1" x14ac:dyDescent="0.2">
      <c r="A43" s="36">
        <f t="shared" ref="A43:A45" si="9">A42+1</f>
        <v>22</v>
      </c>
      <c r="B43" s="3" t="s">
        <v>798</v>
      </c>
      <c r="C43" s="36">
        <v>925</v>
      </c>
      <c r="D43" s="44" t="s">
        <v>31</v>
      </c>
      <c r="E43" s="187">
        <v>7.0000000000000007E-2</v>
      </c>
      <c r="F43" s="187">
        <v>0.14000000000000001</v>
      </c>
      <c r="G43" s="187">
        <v>1.999999999999999E-2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0</v>
      </c>
      <c r="P43" s="187">
        <v>0</v>
      </c>
      <c r="Q43" s="56">
        <f t="shared" ref="Q43:Q44" si="10">SUM(E43:P43)</f>
        <v>0.23</v>
      </c>
      <c r="R43" s="56"/>
    </row>
    <row r="44" spans="1:19" s="3" customFormat="1" x14ac:dyDescent="0.2">
      <c r="A44" s="36">
        <f t="shared" si="9"/>
        <v>23</v>
      </c>
      <c r="B44" s="3" t="s">
        <v>803</v>
      </c>
      <c r="C44" s="36">
        <v>925</v>
      </c>
      <c r="D44" s="44" t="s">
        <v>31</v>
      </c>
      <c r="E44" s="187">
        <v>0.04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  <c r="Q44" s="56">
        <f t="shared" si="10"/>
        <v>0.04</v>
      </c>
      <c r="R44" s="56"/>
    </row>
    <row r="45" spans="1:19" s="3" customFormat="1" x14ac:dyDescent="0.2">
      <c r="A45" s="36">
        <f t="shared" si="9"/>
        <v>24</v>
      </c>
      <c r="B45" s="172" t="s">
        <v>114</v>
      </c>
      <c r="C45" s="76"/>
      <c r="D45" s="44"/>
      <c r="E45" s="173">
        <f>SUM(E41:E44)</f>
        <v>2.0100099999999999</v>
      </c>
      <c r="F45" s="173">
        <f t="shared" ref="F45:Q45" si="11">SUM(F41:F44)</f>
        <v>1.7000000000000002</v>
      </c>
      <c r="G45" s="173">
        <f t="shared" si="11"/>
        <v>0.94001000000000001</v>
      </c>
      <c r="H45" s="173">
        <f t="shared" si="11"/>
        <v>-0.41002000000000005</v>
      </c>
      <c r="I45" s="173">
        <f t="shared" si="11"/>
        <v>1.7800099999999999</v>
      </c>
      <c r="J45" s="173">
        <f t="shared" si="11"/>
        <v>2.38002</v>
      </c>
      <c r="K45" s="173">
        <f t="shared" si="11"/>
        <v>0.42</v>
      </c>
      <c r="L45" s="173">
        <f t="shared" si="11"/>
        <v>0.6</v>
      </c>
      <c r="M45" s="173">
        <f t="shared" si="11"/>
        <v>2.1</v>
      </c>
      <c r="N45" s="173">
        <f t="shared" si="11"/>
        <v>0.19</v>
      </c>
      <c r="O45" s="173">
        <f t="shared" si="11"/>
        <v>3.06</v>
      </c>
      <c r="P45" s="173">
        <f t="shared" si="11"/>
        <v>0.72</v>
      </c>
      <c r="Q45" s="173">
        <f t="shared" si="11"/>
        <v>15.490029999999999</v>
      </c>
      <c r="R45" s="56"/>
      <c r="S45" s="56">
        <f>+Q45*(1+$H$72)</f>
        <v>16.143399465400002</v>
      </c>
    </row>
    <row r="46" spans="1:19" s="3" customFormat="1" x14ac:dyDescent="0.2">
      <c r="A46" s="36"/>
      <c r="C46" s="76"/>
      <c r="D46" s="44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56"/>
      <c r="R46" s="56"/>
    </row>
    <row r="47" spans="1:19" s="3" customFormat="1" x14ac:dyDescent="0.2">
      <c r="A47" s="36"/>
      <c r="B47" s="171" t="s">
        <v>634</v>
      </c>
      <c r="C47" s="76"/>
      <c r="D47" s="44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56"/>
      <c r="R47" s="56"/>
    </row>
    <row r="48" spans="1:19" s="3" customFormat="1" x14ac:dyDescent="0.2">
      <c r="A48" s="36">
        <f>A45+1</f>
        <v>25</v>
      </c>
      <c r="B48" s="3" t="s">
        <v>670</v>
      </c>
      <c r="C48" s="36">
        <v>926</v>
      </c>
      <c r="D48" s="44" t="s">
        <v>31</v>
      </c>
      <c r="E48" s="187">
        <v>22.009980000000002</v>
      </c>
      <c r="F48" s="187">
        <v>27.090000000000003</v>
      </c>
      <c r="G48" s="187">
        <v>40.310009999999998</v>
      </c>
      <c r="H48" s="187">
        <v>-59.959889999999994</v>
      </c>
      <c r="I48" s="187">
        <v>17.78997</v>
      </c>
      <c r="J48" s="187">
        <v>15.459989999999998</v>
      </c>
      <c r="K48" s="187">
        <v>19.789990000000003</v>
      </c>
      <c r="L48" s="187">
        <v>20.9</v>
      </c>
      <c r="M48" s="187">
        <v>12.00001</v>
      </c>
      <c r="N48" s="187">
        <v>18.67998</v>
      </c>
      <c r="O48" s="187">
        <v>7.04</v>
      </c>
      <c r="P48" s="187">
        <v>5.63</v>
      </c>
      <c r="Q48" s="56">
        <f t="shared" ref="Q48:Q50" si="12">SUM(E48:P48)</f>
        <v>146.74003999999999</v>
      </c>
      <c r="R48" s="56"/>
    </row>
    <row r="49" spans="1:19" s="3" customFormat="1" x14ac:dyDescent="0.2">
      <c r="A49" s="36">
        <f>A48+1</f>
        <v>26</v>
      </c>
      <c r="B49" s="3" t="s">
        <v>669</v>
      </c>
      <c r="C49" s="36">
        <v>926</v>
      </c>
      <c r="D49" s="44" t="s">
        <v>31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13.22</v>
      </c>
      <c r="O49" s="187">
        <v>0</v>
      </c>
      <c r="P49" s="187">
        <v>0</v>
      </c>
      <c r="Q49" s="56">
        <f t="shared" si="12"/>
        <v>13.22</v>
      </c>
      <c r="R49" s="56"/>
    </row>
    <row r="50" spans="1:19" s="3" customFormat="1" x14ac:dyDescent="0.2">
      <c r="A50" s="36">
        <f>A49+1</f>
        <v>27</v>
      </c>
      <c r="B50" s="3" t="s">
        <v>798</v>
      </c>
      <c r="C50" s="36">
        <v>926</v>
      </c>
      <c r="D50" s="44" t="s">
        <v>31</v>
      </c>
      <c r="E50" s="187">
        <v>2.8</v>
      </c>
      <c r="F50" s="187">
        <v>7.68</v>
      </c>
      <c r="G50" s="187">
        <v>1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56">
        <f t="shared" si="12"/>
        <v>11.48</v>
      </c>
      <c r="R50" s="56"/>
    </row>
    <row r="51" spans="1:19" s="3" customFormat="1" x14ac:dyDescent="0.2">
      <c r="A51" s="36">
        <f t="shared" ref="A51:A53" si="13">A50+1</f>
        <v>28</v>
      </c>
      <c r="B51" s="3" t="s">
        <v>803</v>
      </c>
      <c r="C51" s="36">
        <v>926</v>
      </c>
      <c r="D51" s="44" t="s">
        <v>31</v>
      </c>
      <c r="E51" s="187">
        <v>1.46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56">
        <f t="shared" ref="Q51:Q52" si="14">SUM(E51:P51)</f>
        <v>1.46</v>
      </c>
      <c r="R51" s="56"/>
    </row>
    <row r="52" spans="1:19" s="3" customFormat="1" x14ac:dyDescent="0.2">
      <c r="A52" s="36">
        <f t="shared" si="13"/>
        <v>29</v>
      </c>
      <c r="B52" s="3" t="s">
        <v>666</v>
      </c>
      <c r="C52" s="36">
        <v>926</v>
      </c>
      <c r="D52" s="44" t="s">
        <v>31</v>
      </c>
      <c r="E52" s="187">
        <v>56.24</v>
      </c>
      <c r="F52" s="187">
        <v>0.12997000000000702</v>
      </c>
      <c r="G52" s="187">
        <v>-55.669980000000002</v>
      </c>
      <c r="H52" s="187">
        <v>41.23</v>
      </c>
      <c r="I52" s="187">
        <v>20.89002</v>
      </c>
      <c r="J52" s="187">
        <v>16.169979999999988</v>
      </c>
      <c r="K52" s="187">
        <v>-78.280010000000004</v>
      </c>
      <c r="L52" s="187">
        <v>0</v>
      </c>
      <c r="M52" s="187">
        <v>73.519980000000004</v>
      </c>
      <c r="N52" s="187">
        <v>28.129989999999992</v>
      </c>
      <c r="O52" s="187">
        <v>17.759989999999998</v>
      </c>
      <c r="P52" s="187">
        <v>-109.61999</v>
      </c>
      <c r="Q52" s="56">
        <f t="shared" si="14"/>
        <v>10.499949999999984</v>
      </c>
      <c r="R52" s="56"/>
    </row>
    <row r="53" spans="1:19" s="3" customFormat="1" x14ac:dyDescent="0.2">
      <c r="A53" s="36">
        <f t="shared" si="13"/>
        <v>30</v>
      </c>
      <c r="B53" s="172" t="s">
        <v>635</v>
      </c>
      <c r="C53" s="36"/>
      <c r="D53" s="44"/>
      <c r="E53" s="173">
        <f>SUM(E48:E52)</f>
        <v>82.509980000000013</v>
      </c>
      <c r="F53" s="173">
        <f t="shared" ref="F53:Q53" si="15">SUM(F48:F52)</f>
        <v>34.89997000000001</v>
      </c>
      <c r="G53" s="173">
        <f t="shared" si="15"/>
        <v>-14.359970000000004</v>
      </c>
      <c r="H53" s="173">
        <f t="shared" si="15"/>
        <v>-18.729889999999997</v>
      </c>
      <c r="I53" s="173">
        <f t="shared" si="15"/>
        <v>38.679990000000004</v>
      </c>
      <c r="J53" s="173">
        <f t="shared" si="15"/>
        <v>31.629969999999986</v>
      </c>
      <c r="K53" s="173">
        <f t="shared" si="15"/>
        <v>-58.490020000000001</v>
      </c>
      <c r="L53" s="173">
        <f t="shared" si="15"/>
        <v>20.9</v>
      </c>
      <c r="M53" s="173">
        <f t="shared" si="15"/>
        <v>85.519990000000007</v>
      </c>
      <c r="N53" s="173">
        <f t="shared" si="15"/>
        <v>60.029969999999992</v>
      </c>
      <c r="O53" s="173">
        <f t="shared" si="15"/>
        <v>24.799989999999998</v>
      </c>
      <c r="P53" s="173">
        <f t="shared" si="15"/>
        <v>-103.98999000000001</v>
      </c>
      <c r="Q53" s="173">
        <f t="shared" si="15"/>
        <v>183.39998999999997</v>
      </c>
      <c r="R53" s="45"/>
      <c r="S53" s="56">
        <f>+Q53*(1+$H$72)</f>
        <v>191.13580157819999</v>
      </c>
    </row>
    <row r="54" spans="1:19" s="3" customFormat="1" ht="10.9" customHeight="1" x14ac:dyDescent="0.2">
      <c r="A54" s="36"/>
      <c r="C54" s="36"/>
      <c r="D54" s="44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56"/>
      <c r="R54" s="56"/>
    </row>
    <row r="55" spans="1:19" s="3" customFormat="1" x14ac:dyDescent="0.2">
      <c r="A55" s="36"/>
      <c r="B55" s="171" t="s">
        <v>676</v>
      </c>
      <c r="C55" s="36"/>
      <c r="D55" s="44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56"/>
      <c r="R55" s="56"/>
    </row>
    <row r="56" spans="1:19" s="3" customFormat="1" x14ac:dyDescent="0.2">
      <c r="A56" s="36">
        <f>A48+1</f>
        <v>26</v>
      </c>
      <c r="B56" s="170" t="s">
        <v>667</v>
      </c>
      <c r="C56" s="36">
        <v>930.2</v>
      </c>
      <c r="D56" s="44" t="s">
        <v>31</v>
      </c>
      <c r="E56" s="187">
        <v>39.47</v>
      </c>
      <c r="F56" s="187">
        <v>2.5099999999999998</v>
      </c>
      <c r="G56" s="187">
        <v>-42.71</v>
      </c>
      <c r="H56" s="187">
        <v>2.63</v>
      </c>
      <c r="I56" s="187"/>
      <c r="J56" s="187">
        <v>-2.61</v>
      </c>
      <c r="K56" s="187"/>
      <c r="L56" s="187"/>
      <c r="M56" s="187"/>
      <c r="N56" s="187"/>
      <c r="O56" s="187"/>
      <c r="P56" s="187"/>
      <c r="Q56" s="56">
        <f t="shared" ref="Q56" si="16">SUM(E56:P56)</f>
        <v>-0.71000000000000396</v>
      </c>
      <c r="R56" s="56"/>
    </row>
    <row r="57" spans="1:19" s="3" customFormat="1" x14ac:dyDescent="0.2">
      <c r="A57" s="36">
        <f>A53+1</f>
        <v>31</v>
      </c>
      <c r="B57" s="172" t="s">
        <v>677</v>
      </c>
      <c r="C57" s="36"/>
      <c r="D57" s="44"/>
      <c r="E57" s="173">
        <f>E56</f>
        <v>39.47</v>
      </c>
      <c r="F57" s="173">
        <f t="shared" ref="F57" si="17">F56</f>
        <v>2.5099999999999998</v>
      </c>
      <c r="G57" s="173">
        <f t="shared" ref="G57" si="18">G56</f>
        <v>-42.71</v>
      </c>
      <c r="H57" s="173">
        <f t="shared" ref="H57" si="19">H56</f>
        <v>2.63</v>
      </c>
      <c r="I57" s="173">
        <f t="shared" ref="I57" si="20">I56</f>
        <v>0</v>
      </c>
      <c r="J57" s="173">
        <f t="shared" ref="J57" si="21">J56</f>
        <v>-2.61</v>
      </c>
      <c r="K57" s="173">
        <f t="shared" ref="K57" si="22">K56</f>
        <v>0</v>
      </c>
      <c r="L57" s="173">
        <f t="shared" ref="L57" si="23">L56</f>
        <v>0</v>
      </c>
      <c r="M57" s="173">
        <f t="shared" ref="M57" si="24">M56</f>
        <v>0</v>
      </c>
      <c r="N57" s="173">
        <f t="shared" ref="N57" si="25">N56</f>
        <v>0</v>
      </c>
      <c r="O57" s="173">
        <f t="shared" ref="O57" si="26">O56</f>
        <v>0</v>
      </c>
      <c r="P57" s="173">
        <f t="shared" ref="P57" si="27">P56</f>
        <v>0</v>
      </c>
      <c r="Q57" s="173">
        <f>SUM(E57:P57)</f>
        <v>-0.71000000000000396</v>
      </c>
      <c r="R57" s="45"/>
      <c r="S57" s="56">
        <f>+Q57*(1+$H$72)</f>
        <v>-0.73994780000000415</v>
      </c>
    </row>
    <row r="58" spans="1:19" s="3" customFormat="1" x14ac:dyDescent="0.2">
      <c r="A58" s="36"/>
      <c r="B58" s="170"/>
      <c r="C58" s="36"/>
      <c r="D58" s="44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56"/>
      <c r="R58" s="56"/>
    </row>
    <row r="59" spans="1:19" s="3" customFormat="1" x14ac:dyDescent="0.2">
      <c r="A59" s="36"/>
      <c r="B59" s="171" t="s">
        <v>672</v>
      </c>
      <c r="C59" s="36"/>
      <c r="D59" s="44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56"/>
      <c r="R59" s="56"/>
    </row>
    <row r="60" spans="1:19" s="3" customFormat="1" x14ac:dyDescent="0.2">
      <c r="A60" s="36">
        <f>A57+1</f>
        <v>32</v>
      </c>
      <c r="B60" s="3" t="s">
        <v>798</v>
      </c>
      <c r="C60" s="36">
        <v>931</v>
      </c>
      <c r="D60" s="44" t="s">
        <v>31</v>
      </c>
      <c r="E60" s="187">
        <v>3.42</v>
      </c>
      <c r="F60" s="187">
        <v>1.83</v>
      </c>
      <c r="G60" s="187">
        <v>0.46</v>
      </c>
      <c r="H60" s="187"/>
      <c r="I60" s="187"/>
      <c r="J60" s="187"/>
      <c r="K60" s="187"/>
      <c r="L60" s="187"/>
      <c r="M60" s="187"/>
      <c r="N60" s="187"/>
      <c r="O60" s="187"/>
      <c r="P60" s="187"/>
      <c r="Q60" s="56">
        <f t="shared" ref="Q60:Q62" si="28">SUM(E60:P60)</f>
        <v>5.71</v>
      </c>
      <c r="R60" s="56"/>
    </row>
    <row r="61" spans="1:19" s="3" customFormat="1" x14ac:dyDescent="0.2">
      <c r="A61" s="36">
        <f>A60+1</f>
        <v>33</v>
      </c>
      <c r="B61" s="3" t="s">
        <v>670</v>
      </c>
      <c r="C61" s="36">
        <v>931</v>
      </c>
      <c r="D61" s="44" t="s">
        <v>31</v>
      </c>
      <c r="E61" s="187">
        <v>16.25</v>
      </c>
      <c r="F61" s="187">
        <v>4.1500000000000004</v>
      </c>
      <c r="G61" s="187">
        <v>23.99</v>
      </c>
      <c r="H61" s="187">
        <v>-49.39</v>
      </c>
      <c r="I61" s="187">
        <v>11.01</v>
      </c>
      <c r="J61" s="187">
        <v>10.38</v>
      </c>
      <c r="K61" s="187">
        <v>11.21</v>
      </c>
      <c r="L61" s="187">
        <v>10.33</v>
      </c>
      <c r="M61" s="187">
        <v>6.86</v>
      </c>
      <c r="N61" s="187">
        <v>6.01</v>
      </c>
      <c r="O61" s="187">
        <v>3.67</v>
      </c>
      <c r="P61" s="187">
        <v>3.56</v>
      </c>
      <c r="Q61" s="56">
        <f t="shared" si="28"/>
        <v>58.03</v>
      </c>
      <c r="R61" s="56"/>
    </row>
    <row r="62" spans="1:19" s="3" customFormat="1" x14ac:dyDescent="0.2">
      <c r="A62" s="36">
        <f>A61+1</f>
        <v>34</v>
      </c>
      <c r="B62" s="3" t="s">
        <v>803</v>
      </c>
      <c r="C62" s="36">
        <v>931</v>
      </c>
      <c r="D62" s="44" t="s">
        <v>31</v>
      </c>
      <c r="E62" s="187">
        <v>0.86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7">
        <v>0</v>
      </c>
      <c r="Q62" s="56">
        <f t="shared" si="28"/>
        <v>0.86</v>
      </c>
      <c r="R62" s="56"/>
    </row>
    <row r="63" spans="1:19" s="3" customFormat="1" x14ac:dyDescent="0.2">
      <c r="A63" s="36">
        <f>A62+1</f>
        <v>35</v>
      </c>
      <c r="B63" s="3" t="s">
        <v>666</v>
      </c>
      <c r="C63" s="36">
        <v>931</v>
      </c>
      <c r="D63" s="44" t="s">
        <v>31</v>
      </c>
      <c r="E63" s="187">
        <v>68.950009999999992</v>
      </c>
      <c r="F63" s="187">
        <v>13.259989999999998</v>
      </c>
      <c r="G63" s="187">
        <v>0</v>
      </c>
      <c r="H63" s="187">
        <v>24.919990000000002</v>
      </c>
      <c r="I63" s="187">
        <v>42.629989999999999</v>
      </c>
      <c r="J63" s="187">
        <v>60.93</v>
      </c>
      <c r="K63" s="187">
        <v>0</v>
      </c>
      <c r="L63" s="187">
        <v>0</v>
      </c>
      <c r="M63" s="187">
        <v>51.569999999999993</v>
      </c>
      <c r="N63" s="187">
        <v>63.629989999999992</v>
      </c>
      <c r="O63" s="187">
        <v>77.739999999999995</v>
      </c>
      <c r="P63" s="187">
        <v>27.890009999999997</v>
      </c>
      <c r="Q63" s="56">
        <f t="shared" ref="Q63" si="29">SUM(E63:P63)</f>
        <v>431.51997999999998</v>
      </c>
      <c r="R63" s="56"/>
    </row>
    <row r="64" spans="1:19" s="3" customFormat="1" x14ac:dyDescent="0.2">
      <c r="A64" s="36">
        <f>A63+1</f>
        <v>36</v>
      </c>
      <c r="B64" s="172" t="s">
        <v>673</v>
      </c>
      <c r="C64" s="36"/>
      <c r="D64" s="44"/>
      <c r="E64" s="173">
        <f>SUM(E60:E63)</f>
        <v>89.480009999999993</v>
      </c>
      <c r="F64" s="173">
        <f t="shared" ref="F64:Q64" si="30">SUM(F60:F63)</f>
        <v>19.239989999999999</v>
      </c>
      <c r="G64" s="173">
        <f t="shared" si="30"/>
        <v>24.45</v>
      </c>
      <c r="H64" s="173">
        <f t="shared" si="30"/>
        <v>-24.470009999999998</v>
      </c>
      <c r="I64" s="173">
        <f t="shared" si="30"/>
        <v>53.639989999999997</v>
      </c>
      <c r="J64" s="173">
        <f t="shared" si="30"/>
        <v>71.31</v>
      </c>
      <c r="K64" s="173">
        <f t="shared" si="30"/>
        <v>11.21</v>
      </c>
      <c r="L64" s="173">
        <f t="shared" si="30"/>
        <v>10.33</v>
      </c>
      <c r="M64" s="173">
        <f t="shared" si="30"/>
        <v>58.429999999999993</v>
      </c>
      <c r="N64" s="173">
        <f t="shared" si="30"/>
        <v>69.639989999999997</v>
      </c>
      <c r="O64" s="173">
        <f t="shared" si="30"/>
        <v>81.41</v>
      </c>
      <c r="P64" s="173">
        <f t="shared" si="30"/>
        <v>31.450009999999995</v>
      </c>
      <c r="Q64" s="173">
        <f t="shared" si="30"/>
        <v>496.11998</v>
      </c>
      <c r="R64" s="45"/>
      <c r="S64" s="56">
        <f>+Q64*(1+$H$72)</f>
        <v>517.04632075640006</v>
      </c>
    </row>
    <row r="65" spans="1:23" s="3" customFormat="1" x14ac:dyDescent="0.2">
      <c r="A65" s="36"/>
      <c r="B65" s="170"/>
      <c r="C65" s="36"/>
      <c r="D65" s="4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56"/>
      <c r="R65" s="56"/>
    </row>
    <row r="66" spans="1:23" s="3" customFormat="1" x14ac:dyDescent="0.2">
      <c r="A66" s="36"/>
      <c r="B66" s="171" t="s">
        <v>237</v>
      </c>
      <c r="C66" s="36"/>
      <c r="D66" s="4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56"/>
      <c r="R66" s="56"/>
    </row>
    <row r="67" spans="1:23" s="3" customFormat="1" x14ac:dyDescent="0.2">
      <c r="A67" s="36">
        <f>A64+1</f>
        <v>37</v>
      </c>
      <c r="B67" s="3" t="s">
        <v>671</v>
      </c>
      <c r="C67" s="36">
        <v>932</v>
      </c>
      <c r="D67" s="44" t="s">
        <v>31</v>
      </c>
      <c r="E67" s="187">
        <v>0</v>
      </c>
      <c r="F67" s="187">
        <v>1087.5899999999999</v>
      </c>
      <c r="G67" s="187">
        <v>548.20000000000005</v>
      </c>
      <c r="H67" s="187">
        <v>549.65</v>
      </c>
      <c r="I67" s="187">
        <v>545.22</v>
      </c>
      <c r="J67" s="187">
        <v>544.09</v>
      </c>
      <c r="K67" s="187">
        <v>554.16999999999996</v>
      </c>
      <c r="L67" s="187">
        <v>539.57000000000005</v>
      </c>
      <c r="M67" s="187">
        <v>535.97</v>
      </c>
      <c r="N67" s="187">
        <v>592.65</v>
      </c>
      <c r="O67" s="187">
        <v>466.1</v>
      </c>
      <c r="P67" s="187">
        <v>550.23</v>
      </c>
      <c r="Q67" s="56">
        <f t="shared" ref="Q67" si="31">SUM(E67:P67)</f>
        <v>6513.4400000000005</v>
      </c>
      <c r="R67" s="56"/>
    </row>
    <row r="68" spans="1:23" s="3" customFormat="1" x14ac:dyDescent="0.2">
      <c r="A68" s="36">
        <f t="shared" ref="A68" si="32">A67+1</f>
        <v>38</v>
      </c>
      <c r="B68" s="172" t="s">
        <v>674</v>
      </c>
      <c r="D68" s="44"/>
      <c r="E68" s="173">
        <f>E67</f>
        <v>0</v>
      </c>
      <c r="F68" s="173">
        <f t="shared" ref="F68" si="33">F67</f>
        <v>1087.5899999999999</v>
      </c>
      <c r="G68" s="173">
        <f t="shared" ref="G68" si="34">G67</f>
        <v>548.20000000000005</v>
      </c>
      <c r="H68" s="173">
        <f t="shared" ref="H68" si="35">H67</f>
        <v>549.65</v>
      </c>
      <c r="I68" s="173">
        <f t="shared" ref="I68" si="36">I67</f>
        <v>545.22</v>
      </c>
      <c r="J68" s="173">
        <f t="shared" ref="J68" si="37">J67</f>
        <v>544.09</v>
      </c>
      <c r="K68" s="173">
        <f t="shared" ref="K68" si="38">K67</f>
        <v>554.16999999999996</v>
      </c>
      <c r="L68" s="173">
        <f t="shared" ref="L68" si="39">L67</f>
        <v>539.57000000000005</v>
      </c>
      <c r="M68" s="173">
        <f t="shared" ref="M68" si="40">M67</f>
        <v>535.97</v>
      </c>
      <c r="N68" s="173">
        <f t="shared" ref="N68" si="41">N67</f>
        <v>592.65</v>
      </c>
      <c r="O68" s="173">
        <f t="shared" ref="O68" si="42">O67</f>
        <v>466.1</v>
      </c>
      <c r="P68" s="173">
        <f t="shared" ref="P68" si="43">P67</f>
        <v>550.23</v>
      </c>
      <c r="Q68" s="173">
        <f>SUM(E68:P68)</f>
        <v>6513.4400000000005</v>
      </c>
      <c r="R68" s="45"/>
      <c r="S68" s="56">
        <f>+Q68*(1+$H$72)</f>
        <v>6788.1768992000016</v>
      </c>
    </row>
    <row r="69" spans="1:23" s="3" customFormat="1" x14ac:dyDescent="0.2">
      <c r="A69" s="36"/>
      <c r="B69" s="170"/>
      <c r="C69" s="3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23" s="3" customFormat="1" x14ac:dyDescent="0.2">
      <c r="A70" s="36">
        <f>A68+1</f>
        <v>39</v>
      </c>
      <c r="B70" s="148" t="s">
        <v>668</v>
      </c>
      <c r="E70" s="129">
        <f t="shared" ref="E70:P70" si="44">E15+E23+E27+E38+E45+E53+E57+E64+E68</f>
        <v>1442.71001</v>
      </c>
      <c r="F70" s="129">
        <f t="shared" si="44"/>
        <v>1052.61996</v>
      </c>
      <c r="G70" s="129">
        <f t="shared" si="44"/>
        <v>767.24005000000011</v>
      </c>
      <c r="H70" s="129">
        <f t="shared" si="44"/>
        <v>471.09012999999999</v>
      </c>
      <c r="I70" s="129">
        <f t="shared" si="44"/>
        <v>7537.3700399999998</v>
      </c>
      <c r="J70" s="129">
        <f t="shared" si="44"/>
        <v>512.35998999999993</v>
      </c>
      <c r="K70" s="129">
        <f t="shared" si="44"/>
        <v>2381.7999799999998</v>
      </c>
      <c r="L70" s="129">
        <f t="shared" si="44"/>
        <v>3468.8900000000003</v>
      </c>
      <c r="M70" s="129">
        <f t="shared" si="44"/>
        <v>11597.529989999999</v>
      </c>
      <c r="N70" s="129">
        <f t="shared" si="44"/>
        <v>-6577.8500400000003</v>
      </c>
      <c r="O70" s="129">
        <f t="shared" si="44"/>
        <v>3413.6399899999997</v>
      </c>
      <c r="P70" s="129">
        <f t="shared" si="44"/>
        <v>3975.5800199999999</v>
      </c>
      <c r="Q70" s="93">
        <f>SUM(E70:P70)</f>
        <v>30042.980119999997</v>
      </c>
      <c r="R70" s="93"/>
      <c r="S70" s="215"/>
      <c r="U70" s="93"/>
    </row>
    <row r="71" spans="1:23" s="3" customFormat="1" x14ac:dyDescent="0.2">
      <c r="A71" s="25"/>
      <c r="B71" s="24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92"/>
    </row>
    <row r="72" spans="1:23" s="3" customFormat="1" x14ac:dyDescent="0.2">
      <c r="A72" s="36">
        <f>+A70+1</f>
        <v>40</v>
      </c>
      <c r="B72" s="24" t="s">
        <v>25</v>
      </c>
      <c r="C72" s="36"/>
      <c r="D72" s="36"/>
      <c r="E72" s="206">
        <f>+'INPUT Inflation Factor'!$F$16</f>
        <v>4.2180000000000106E-2</v>
      </c>
      <c r="F72" s="207">
        <f t="shared" ref="F72:H72" si="45">+E72</f>
        <v>4.2180000000000106E-2</v>
      </c>
      <c r="G72" s="207">
        <f t="shared" si="45"/>
        <v>4.2180000000000106E-2</v>
      </c>
      <c r="H72" s="207">
        <f t="shared" si="45"/>
        <v>4.2180000000000106E-2</v>
      </c>
      <c r="I72" s="207">
        <f>+H72</f>
        <v>4.2180000000000106E-2</v>
      </c>
      <c r="J72" s="207">
        <f t="shared" ref="J72:P72" si="46">+I72</f>
        <v>4.2180000000000106E-2</v>
      </c>
      <c r="K72" s="207">
        <f t="shared" si="46"/>
        <v>4.2180000000000106E-2</v>
      </c>
      <c r="L72" s="207">
        <f t="shared" si="46"/>
        <v>4.2180000000000106E-2</v>
      </c>
      <c r="M72" s="207">
        <f t="shared" si="46"/>
        <v>4.2180000000000106E-2</v>
      </c>
      <c r="N72" s="207">
        <f t="shared" si="46"/>
        <v>4.2180000000000106E-2</v>
      </c>
      <c r="O72" s="207">
        <f t="shared" si="46"/>
        <v>4.2180000000000106E-2</v>
      </c>
      <c r="P72" s="207">
        <f t="shared" si="46"/>
        <v>4.2180000000000106E-2</v>
      </c>
      <c r="S72" s="216"/>
      <c r="T72" s="25"/>
    </row>
    <row r="73" spans="1:23" s="3" customFormat="1" x14ac:dyDescent="0.2">
      <c r="A73" s="36"/>
      <c r="B73" s="24"/>
      <c r="C73" s="36"/>
      <c r="D73" s="3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S73" s="216"/>
      <c r="T73" s="25"/>
    </row>
    <row r="74" spans="1:23" s="3" customFormat="1" ht="12.75" thickBot="1" x14ac:dyDescent="0.25">
      <c r="A74" s="118">
        <f>+A72+1</f>
        <v>41</v>
      </c>
      <c r="B74" s="77" t="s">
        <v>239</v>
      </c>
      <c r="C74" s="9"/>
      <c r="D74" s="9"/>
      <c r="E74" s="191">
        <f>+E70*(1+E72)</f>
        <v>1503.5635182218002</v>
      </c>
      <c r="F74" s="191">
        <f t="shared" ref="F74:P74" si="47">+F70*(1+F72)</f>
        <v>1097.0194699128001</v>
      </c>
      <c r="G74" s="191">
        <f t="shared" si="47"/>
        <v>799.60223530900021</v>
      </c>
      <c r="H74" s="191">
        <f t="shared" si="47"/>
        <v>490.96071168340006</v>
      </c>
      <c r="I74" s="191">
        <f t="shared" si="47"/>
        <v>7855.2963082872002</v>
      </c>
      <c r="J74" s="191">
        <f t="shared" si="47"/>
        <v>533.97133437820003</v>
      </c>
      <c r="K74" s="191">
        <f t="shared" si="47"/>
        <v>2482.2643031563998</v>
      </c>
      <c r="L74" s="191">
        <f t="shared" si="47"/>
        <v>3615.2077802000008</v>
      </c>
      <c r="M74" s="191">
        <f t="shared" si="47"/>
        <v>12086.713804978201</v>
      </c>
      <c r="N74" s="191">
        <f t="shared" si="47"/>
        <v>-6855.303754687201</v>
      </c>
      <c r="O74" s="191">
        <f t="shared" si="47"/>
        <v>3557.6273247782001</v>
      </c>
      <c r="P74" s="191">
        <f t="shared" si="47"/>
        <v>4143.2699852435999</v>
      </c>
      <c r="Q74" s="191">
        <f>SUM(E74:P74)</f>
        <v>31310.1930214616</v>
      </c>
      <c r="R74" s="213"/>
      <c r="S74" s="293"/>
      <c r="U74" s="122"/>
      <c r="V74" s="61"/>
      <c r="W74" s="61"/>
    </row>
    <row r="75" spans="1:23" s="3" customFormat="1" x14ac:dyDescent="0.2">
      <c r="A75" s="118"/>
      <c r="B75" s="2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216"/>
      <c r="U75" s="80"/>
      <c r="V75" s="61"/>
      <c r="W75" s="61"/>
    </row>
    <row r="76" spans="1:23" ht="12.75" customHeight="1" thickBot="1" x14ac:dyDescent="0.25">
      <c r="A76" s="114">
        <f>+A74+1</f>
        <v>42</v>
      </c>
      <c r="B76" s="77" t="s">
        <v>744</v>
      </c>
      <c r="D76" s="44"/>
      <c r="E76" s="192">
        <f>E74</f>
        <v>1503.5635182218002</v>
      </c>
      <c r="F76" s="192">
        <f t="shared" ref="F76:P76" si="48">F74</f>
        <v>1097.0194699128001</v>
      </c>
      <c r="G76" s="192">
        <f t="shared" si="48"/>
        <v>799.60223530900021</v>
      </c>
      <c r="H76" s="192">
        <f t="shared" si="48"/>
        <v>490.96071168340006</v>
      </c>
      <c r="I76" s="192">
        <f t="shared" si="48"/>
        <v>7855.2963082872002</v>
      </c>
      <c r="J76" s="192">
        <f t="shared" si="48"/>
        <v>533.97133437820003</v>
      </c>
      <c r="K76" s="192">
        <f t="shared" si="48"/>
        <v>2482.2643031563998</v>
      </c>
      <c r="L76" s="192">
        <f t="shared" si="48"/>
        <v>3615.2077802000008</v>
      </c>
      <c r="M76" s="192">
        <f t="shared" si="48"/>
        <v>12086.713804978201</v>
      </c>
      <c r="N76" s="192">
        <f t="shared" si="48"/>
        <v>-6855.303754687201</v>
      </c>
      <c r="O76" s="192">
        <f t="shared" si="48"/>
        <v>3557.6273247782001</v>
      </c>
      <c r="P76" s="192">
        <f t="shared" si="48"/>
        <v>4143.2699852435999</v>
      </c>
      <c r="Q76" s="192">
        <f>SUM(E76:P76)</f>
        <v>31310.1930214616</v>
      </c>
      <c r="R76" s="226"/>
    </row>
    <row r="77" spans="1:23" ht="12.75" customHeight="1" thickTop="1" x14ac:dyDescent="0.2">
      <c r="D77" s="44"/>
    </row>
    <row r="78" spans="1:23" ht="12.75" customHeight="1" x14ac:dyDescent="0.2">
      <c r="I78" s="272"/>
    </row>
    <row r="79" spans="1:23" ht="12.75" customHeight="1" x14ac:dyDescent="0.2">
      <c r="D79" s="9"/>
    </row>
    <row r="80" spans="1:23" ht="12.75" customHeight="1" x14ac:dyDescent="0.2">
      <c r="D80" s="9"/>
      <c r="H80" s="187"/>
      <c r="I80" s="187"/>
      <c r="J80" s="187"/>
      <c r="K80" s="187"/>
      <c r="L80" s="187"/>
    </row>
    <row r="81" spans="4:4" ht="12.75" customHeight="1" x14ac:dyDescent="0.2">
      <c r="D81" s="51"/>
    </row>
    <row r="82" spans="4:4" ht="12.75" customHeight="1" x14ac:dyDescent="0.2">
      <c r="D82" s="175"/>
    </row>
    <row r="83" spans="4:4" ht="12.75" customHeight="1" x14ac:dyDescent="0.2">
      <c r="D83" s="175"/>
    </row>
    <row r="84" spans="4:4" ht="12.75" customHeight="1" x14ac:dyDescent="0.2">
      <c r="D84" s="175"/>
    </row>
    <row r="85" spans="4:4" ht="12.75" customHeight="1" x14ac:dyDescent="0.2">
      <c r="D85" s="175"/>
    </row>
    <row r="86" spans="4:4" ht="12.75" customHeight="1" x14ac:dyDescent="0.2">
      <c r="D86" s="175"/>
    </row>
    <row r="87" spans="4:4" ht="12.75" customHeight="1" x14ac:dyDescent="0.2">
      <c r="D87" s="175"/>
    </row>
    <row r="88" spans="4:4" ht="12.75" customHeight="1" x14ac:dyDescent="0.2">
      <c r="D88" s="175"/>
    </row>
    <row r="89" spans="4:4" ht="12.75" customHeight="1" x14ac:dyDescent="0.2">
      <c r="D89" s="175"/>
    </row>
    <row r="90" spans="4:4" ht="12.75" customHeight="1" x14ac:dyDescent="0.2">
      <c r="D90" s="175"/>
    </row>
    <row r="91" spans="4:4" ht="12.75" customHeight="1" x14ac:dyDescent="0.2">
      <c r="D91" s="175"/>
    </row>
    <row r="92" spans="4:4" ht="12.75" customHeight="1" x14ac:dyDescent="0.2">
      <c r="D92" s="175"/>
    </row>
    <row r="93" spans="4:4" ht="12.75" customHeight="1" x14ac:dyDescent="0.2">
      <c r="D93" s="175"/>
    </row>
    <row r="94" spans="4:4" ht="12.75" customHeight="1" x14ac:dyDescent="0.2">
      <c r="D94" s="175"/>
    </row>
    <row r="95" spans="4:4" ht="12.75" customHeight="1" x14ac:dyDescent="0.2">
      <c r="D95" s="175"/>
    </row>
    <row r="96" spans="4:4" ht="12.75" customHeight="1" x14ac:dyDescent="0.2">
      <c r="D96" s="175"/>
    </row>
    <row r="97" spans="4:4" ht="12.75" customHeight="1" x14ac:dyDescent="0.2">
      <c r="D97" s="175"/>
    </row>
    <row r="98" spans="4:4" ht="12.75" customHeight="1" x14ac:dyDescent="0.2">
      <c r="D98" s="175"/>
    </row>
    <row r="99" spans="4:4" ht="12.75" customHeight="1" x14ac:dyDescent="0.2">
      <c r="D99" s="175"/>
    </row>
    <row r="100" spans="4:4" ht="12.75" customHeight="1" x14ac:dyDescent="0.2">
      <c r="D100" s="175"/>
    </row>
    <row r="101" spans="4:4" ht="12.75" customHeight="1" x14ac:dyDescent="0.2">
      <c r="D101" s="175"/>
    </row>
    <row r="102" spans="4:4" ht="12.75" customHeight="1" x14ac:dyDescent="0.2">
      <c r="D102" s="175"/>
    </row>
    <row r="103" spans="4:4" ht="12.75" customHeight="1" x14ac:dyDescent="0.2">
      <c r="D103" s="175"/>
    </row>
    <row r="104" spans="4:4" ht="12.75" customHeight="1" x14ac:dyDescent="0.2">
      <c r="D104" s="175"/>
    </row>
    <row r="105" spans="4:4" ht="12.75" customHeight="1" x14ac:dyDescent="0.2"/>
    <row r="106" spans="4:4" ht="12.75" customHeight="1" x14ac:dyDescent="0.2"/>
    <row r="107" spans="4:4" ht="12.75" customHeight="1" x14ac:dyDescent="0.2"/>
    <row r="108" spans="4:4" ht="12.75" customHeight="1" x14ac:dyDescent="0.2"/>
    <row r="109" spans="4:4" ht="12.75" customHeight="1" x14ac:dyDescent="0.2"/>
    <row r="110" spans="4:4" ht="12.75" customHeight="1" x14ac:dyDescent="0.2"/>
    <row r="111" spans="4:4" ht="12.75" customHeight="1" x14ac:dyDescent="0.2"/>
    <row r="112" spans="4:4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</sheetData>
  <mergeCells count="1">
    <mergeCell ref="E7:P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WPC-3.--b</vt:lpstr>
      <vt:lpstr>WPC-3.--c</vt:lpstr>
      <vt:lpstr>WPC-3.--d</vt:lpstr>
      <vt:lpstr>WPC-3.--e</vt:lpstr>
      <vt:lpstr>WPC-3.--f</vt:lpstr>
      <vt:lpstr>WPC-3.--g</vt:lpstr>
      <vt:lpstr>WPC-3.--h</vt:lpstr>
      <vt:lpstr>WPC-3.--i</vt:lpstr>
      <vt:lpstr>WPC-3.--j</vt:lpstr>
      <vt:lpstr>INPUT</vt:lpstr>
      <vt:lpstr>INPUT Inflation Factor</vt:lpstr>
      <vt:lpstr>'WPC-3.--f'!Print_Area</vt:lpstr>
      <vt:lpstr>'WPC-3.--g'!Print_Area</vt:lpstr>
      <vt:lpstr>'WPC-3.--h'!Print_Area</vt:lpstr>
      <vt:lpstr>'WPC-3.--i'!Print_Area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\ Kelley \ Kathleen</dc:creator>
  <cp:lastModifiedBy>Ryan \ John</cp:lastModifiedBy>
  <cp:lastPrinted>2020-11-30T15:42:43Z</cp:lastPrinted>
  <dcterms:created xsi:type="dcterms:W3CDTF">2020-09-30T12:00:34Z</dcterms:created>
  <dcterms:modified xsi:type="dcterms:W3CDTF">2021-07-21T23:52:26Z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