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4\Drafts for GS\"/>
    </mc:Choice>
  </mc:AlternateContent>
  <xr:revisionPtr revIDLastSave="0" documentId="8_{6E7DBDA5-C006-43F4-BB80-1D2EB60621C8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Page 1" sheetId="5" r:id="rId1"/>
    <sheet name="Page 2" sheetId="9" r:id="rId2"/>
    <sheet name="Page 3" sheetId="6" r:id="rId3"/>
    <sheet name="Page 4" sheetId="1" r:id="rId4"/>
    <sheet name="Page 5" sheetId="4" r:id="rId5"/>
    <sheet name="Page 6" sheetId="2" r:id="rId6"/>
    <sheet name="Page 7 " sheetId="8" r:id="rId7"/>
    <sheet name="Page 8" sheetId="7" r:id="rId8"/>
  </sheets>
  <definedNames>
    <definedName name="_xlnm.Print_Area" localSheetId="2">'Page 3'!$A$1:$J$27</definedName>
    <definedName name="_xlnm.Print_Area" localSheetId="3">'Page 4'!$A$1:$N$60</definedName>
    <definedName name="_xlnm.Print_Area" localSheetId="6">'Page 7 '!$A$1:$D$31</definedName>
    <definedName name="_xlnm.Print_Area" localSheetId="7">'Page 8'!$A$1:$M$41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" l="1"/>
  <c r="J19" i="5"/>
  <c r="J18" i="5"/>
  <c r="J16" i="5"/>
  <c r="J14" i="5"/>
  <c r="C19" i="7"/>
  <c r="M13" i="2"/>
  <c r="M14" i="2"/>
  <c r="M15" i="2"/>
  <c r="M16" i="2"/>
  <c r="M17" i="2"/>
  <c r="M18" i="2"/>
  <c r="M12" i="2"/>
  <c r="H13" i="2"/>
  <c r="H14" i="2"/>
  <c r="H15" i="2"/>
  <c r="H16" i="2"/>
  <c r="H17" i="2"/>
  <c r="H18" i="2"/>
  <c r="D31" i="4"/>
  <c r="E31" i="4"/>
  <c r="I18" i="4"/>
  <c r="J18" i="4"/>
  <c r="D18" i="4"/>
  <c r="E18" i="4"/>
  <c r="F25" i="4"/>
  <c r="F26" i="4"/>
  <c r="F27" i="4"/>
  <c r="F28" i="4"/>
  <c r="F29" i="4"/>
  <c r="F30" i="4"/>
  <c r="K12" i="4"/>
  <c r="K13" i="4"/>
  <c r="K14" i="4"/>
  <c r="K15" i="4"/>
  <c r="K16" i="4"/>
  <c r="K17" i="4"/>
  <c r="F12" i="4"/>
  <c r="F13" i="4"/>
  <c r="F14" i="4"/>
  <c r="F15" i="4"/>
  <c r="F16" i="4"/>
  <c r="F17" i="4"/>
  <c r="F11" i="4"/>
  <c r="K2" i="7"/>
  <c r="K3" i="7"/>
  <c r="K1" i="7"/>
  <c r="C2" i="8"/>
  <c r="C3" i="8"/>
  <c r="C1" i="8"/>
  <c r="L2" i="2"/>
  <c r="L3" i="2"/>
  <c r="L1" i="2"/>
  <c r="K2" i="4"/>
  <c r="K3" i="4"/>
  <c r="K1" i="4"/>
  <c r="H2" i="1"/>
  <c r="H3" i="1"/>
  <c r="H1" i="1"/>
  <c r="J3" i="9"/>
  <c r="G3" i="6"/>
  <c r="G2" i="6"/>
  <c r="J2" i="9"/>
  <c r="H10" i="1"/>
  <c r="C10" i="1" l="1"/>
  <c r="D10" i="1"/>
  <c r="E10" i="1"/>
  <c r="F10" i="1"/>
  <c r="G10" i="1"/>
  <c r="C11" i="1"/>
  <c r="D11" i="1"/>
  <c r="E11" i="1"/>
  <c r="F11" i="1"/>
  <c r="G11" i="1"/>
  <c r="H11" i="1"/>
  <c r="C12" i="1"/>
  <c r="D12" i="1"/>
  <c r="E12" i="1"/>
  <c r="F12" i="1"/>
  <c r="G12" i="1"/>
  <c r="H12" i="1"/>
  <c r="B12" i="1"/>
  <c r="B11" i="1"/>
  <c r="B10" i="1"/>
  <c r="C57" i="1"/>
  <c r="C13" i="6" s="1"/>
  <c r="G13" i="6" s="1"/>
  <c r="D57" i="1"/>
  <c r="C14" i="6" s="1"/>
  <c r="G14" i="6" s="1"/>
  <c r="E57" i="1"/>
  <c r="C15" i="6" s="1"/>
  <c r="G15" i="6" s="1"/>
  <c r="F57" i="1"/>
  <c r="C16" i="6" s="1"/>
  <c r="G16" i="6" s="1"/>
  <c r="G57" i="1"/>
  <c r="C17" i="6" s="1"/>
  <c r="G17" i="6" s="1"/>
  <c r="H57" i="1"/>
  <c r="C18" i="6" s="1"/>
  <c r="G18" i="6" s="1"/>
  <c r="B57" i="1"/>
  <c r="I19" i="7"/>
  <c r="D14" i="8"/>
  <c r="F14" i="9"/>
  <c r="F15" i="9"/>
  <c r="F16" i="9"/>
  <c r="F17" i="9"/>
  <c r="F18" i="9"/>
  <c r="F19" i="9"/>
  <c r="D14" i="9"/>
  <c r="D15" i="9"/>
  <c r="D16" i="9"/>
  <c r="D17" i="9"/>
  <c r="H17" i="9" s="1"/>
  <c r="D18" i="9"/>
  <c r="H18" i="9" s="1"/>
  <c r="D19" i="9"/>
  <c r="F15" i="5"/>
  <c r="F16" i="5"/>
  <c r="F17" i="5"/>
  <c r="F18" i="5"/>
  <c r="F19" i="5"/>
  <c r="F20" i="5"/>
  <c r="G15" i="5"/>
  <c r="G16" i="5"/>
  <c r="G17" i="5"/>
  <c r="G18" i="5"/>
  <c r="G19" i="5"/>
  <c r="G20" i="5"/>
  <c r="H12" i="2"/>
  <c r="H15" i="9" l="1"/>
  <c r="H14" i="9"/>
  <c r="H16" i="9"/>
  <c r="H19" i="9"/>
  <c r="C12" i="6"/>
  <c r="G12" i="6" s="1"/>
  <c r="G19" i="6" s="1"/>
  <c r="B14" i="9"/>
  <c r="B15" i="9"/>
  <c r="J15" i="9" s="1"/>
  <c r="B16" i="9"/>
  <c r="J16" i="9" s="1"/>
  <c r="B17" i="9"/>
  <c r="J17" i="9" s="1"/>
  <c r="B18" i="9"/>
  <c r="J18" i="9" s="1"/>
  <c r="B19" i="9"/>
  <c r="J14" i="9" l="1"/>
  <c r="J19" i="9"/>
  <c r="M19" i="7"/>
  <c r="D16" i="8" l="1"/>
  <c r="B17" i="5" l="1"/>
  <c r="B19" i="7"/>
  <c r="I17" i="5" l="1"/>
  <c r="J17" i="5"/>
  <c r="K17" i="5"/>
  <c r="L17" i="5"/>
  <c r="H19" i="2"/>
  <c r="E21" i="5" l="1"/>
  <c r="D21" i="5"/>
  <c r="C31" i="4" l="1"/>
  <c r="H18" i="4"/>
  <c r="C18" i="4"/>
  <c r="M19" i="2" l="1"/>
  <c r="F19" i="7" l="1"/>
  <c r="E19" i="7"/>
  <c r="K11" i="4" l="1"/>
  <c r="K18" i="4" s="1"/>
  <c r="F18" i="4"/>
  <c r="B19" i="5" l="1"/>
  <c r="B15" i="5"/>
  <c r="B20" i="5"/>
  <c r="I20" i="5" l="1"/>
  <c r="K20" i="5"/>
  <c r="L20" i="5"/>
  <c r="I15" i="5"/>
  <c r="J15" i="5"/>
  <c r="K15" i="5"/>
  <c r="L15" i="5"/>
  <c r="K19" i="5"/>
  <c r="L19" i="5"/>
  <c r="I19" i="5"/>
  <c r="D13" i="9"/>
  <c r="J21" i="5" l="1"/>
  <c r="J28" i="5"/>
  <c r="J29" i="5" s="1"/>
  <c r="D20" i="9"/>
  <c r="B18" i="5" l="1"/>
  <c r="B16" i="5"/>
  <c r="B13" i="9"/>
  <c r="B14" i="5"/>
  <c r="I14" i="5" l="1"/>
  <c r="I21" i="5" s="1"/>
  <c r="L16" i="5"/>
  <c r="I16" i="5"/>
  <c r="K16" i="5"/>
  <c r="I18" i="5"/>
  <c r="K18" i="5"/>
  <c r="L18" i="5"/>
  <c r="B20" i="9"/>
  <c r="B21" i="5"/>
  <c r="F24" i="4"/>
  <c r="F31" i="4" s="1"/>
  <c r="I28" i="5" l="1"/>
  <c r="I29" i="5" s="1"/>
  <c r="F14" i="5"/>
  <c r="K14" i="5" s="1"/>
  <c r="G14" i="5"/>
  <c r="L14" i="5" s="1"/>
  <c r="K21" i="5" l="1"/>
  <c r="K28" i="5"/>
  <c r="K29" i="5" s="1"/>
  <c r="I30" i="5" s="1"/>
  <c r="L21" i="5"/>
  <c r="L28" i="5"/>
  <c r="L29" i="5" s="1"/>
  <c r="F21" i="5"/>
  <c r="G21" i="5"/>
  <c r="F13" i="9"/>
  <c r="H13" i="9" s="1"/>
  <c r="J13" i="9" s="1"/>
  <c r="J27" i="9" l="1"/>
  <c r="J20" i="9"/>
  <c r="F20" i="9"/>
  <c r="J28" i="9" l="1"/>
  <c r="J29" i="9" s="1"/>
  <c r="J30" i="5"/>
  <c r="K30" i="5"/>
  <c r="L30" i="5"/>
  <c r="H20" i="9"/>
</calcChain>
</file>

<file path=xl/sharedStrings.xml><?xml version="1.0" encoding="utf-8"?>
<sst xmlns="http://schemas.openxmlformats.org/spreadsheetml/2006/main" count="355" uniqueCount="194">
  <si>
    <t>Average</t>
  </si>
  <si>
    <t>Past 5-Years Historical Growth Rates</t>
  </si>
  <si>
    <t>EPS</t>
  </si>
  <si>
    <t>DPS</t>
  </si>
  <si>
    <t>BVPS</t>
  </si>
  <si>
    <t>Yield</t>
  </si>
  <si>
    <t>Dividends</t>
  </si>
  <si>
    <t>(a)</t>
  </si>
  <si>
    <t>(b)</t>
  </si>
  <si>
    <t>Growth</t>
  </si>
  <si>
    <t>Projected</t>
  </si>
  <si>
    <t>Zacks</t>
  </si>
  <si>
    <t xml:space="preserve">EPS </t>
  </si>
  <si>
    <t>Retention</t>
  </si>
  <si>
    <t>COE</t>
  </si>
  <si>
    <t>DCF Method</t>
  </si>
  <si>
    <t>(b)/(a)</t>
  </si>
  <si>
    <t>Next 12-Mo.</t>
  </si>
  <si>
    <t>Dividend</t>
  </si>
  <si>
    <t>Stock Price</t>
  </si>
  <si>
    <t>Retention Growth Rates - Historical and Projected</t>
  </si>
  <si>
    <t>Historical</t>
  </si>
  <si>
    <t>Per Share Annual Growth Rates - Historical and Projected</t>
  </si>
  <si>
    <t>Projected Growth Rates and Cost of Equity Estimates</t>
  </si>
  <si>
    <t>(1)</t>
  </si>
  <si>
    <t>(2)</t>
  </si>
  <si>
    <t>(3)</t>
  </si>
  <si>
    <t>(4)</t>
  </si>
  <si>
    <t>(5)</t>
  </si>
  <si>
    <t>(6)</t>
  </si>
  <si>
    <t>Value Line</t>
  </si>
  <si>
    <t xml:space="preserve"> EPS</t>
  </si>
  <si>
    <t>Ret. Growth</t>
  </si>
  <si>
    <t>EPS Growth</t>
  </si>
  <si>
    <t>EPS COE</t>
  </si>
  <si>
    <t>S&amp;P</t>
  </si>
  <si>
    <t>A-</t>
  </si>
  <si>
    <t>AAA</t>
  </si>
  <si>
    <t>AA+</t>
  </si>
  <si>
    <t>AA</t>
  </si>
  <si>
    <t>AA-</t>
  </si>
  <si>
    <t>A+</t>
  </si>
  <si>
    <t>A</t>
  </si>
  <si>
    <t>BBB+</t>
  </si>
  <si>
    <t>BBB</t>
  </si>
  <si>
    <t>BBB-</t>
  </si>
  <si>
    <t>Rank</t>
  </si>
  <si>
    <t>Safety</t>
  </si>
  <si>
    <t>Financial</t>
  </si>
  <si>
    <t>Strength</t>
  </si>
  <si>
    <t>B</t>
  </si>
  <si>
    <t>B++</t>
  </si>
  <si>
    <t>B+</t>
  </si>
  <si>
    <t>A++</t>
  </si>
  <si>
    <t>C++</t>
  </si>
  <si>
    <t>C+</t>
  </si>
  <si>
    <t>C</t>
  </si>
  <si>
    <t>Dividend Yield Calculations</t>
  </si>
  <si>
    <t>Investment Risk Indicators</t>
  </si>
  <si>
    <t>Value Line Risk Indicators</t>
  </si>
  <si>
    <t>Long-Term Credit Ratings</t>
  </si>
  <si>
    <t>Fin. Str.</t>
  </si>
  <si>
    <t>Stk Price</t>
  </si>
  <si>
    <t>S&amp;P LT</t>
  </si>
  <si>
    <t>Moody's LT</t>
  </si>
  <si>
    <t>Moody's</t>
  </si>
  <si>
    <t>Beta</t>
  </si>
  <si>
    <t>Weight</t>
  </si>
  <si>
    <t>Stability</t>
  </si>
  <si>
    <t>A2</t>
  </si>
  <si>
    <t>Baa2</t>
  </si>
  <si>
    <t>A3</t>
  </si>
  <si>
    <t>Baa1</t>
  </si>
  <si>
    <t>A1</t>
  </si>
  <si>
    <t>Averages</t>
  </si>
  <si>
    <t>S&amp;P Credit</t>
  </si>
  <si>
    <t>Moody's Credit</t>
  </si>
  <si>
    <t>Value Line Fin.</t>
  </si>
  <si>
    <t>Rating Weightings</t>
  </si>
  <si>
    <t>Str. Weightings</t>
  </si>
  <si>
    <t>Aaa</t>
  </si>
  <si>
    <t>Aa1</t>
  </si>
  <si>
    <t>Aa2</t>
  </si>
  <si>
    <t>Aa3</t>
  </si>
  <si>
    <t>Baa3</t>
  </si>
  <si>
    <t>BB+</t>
  </si>
  <si>
    <t>Ba1</t>
  </si>
  <si>
    <t>BB</t>
  </si>
  <si>
    <t>Ba2</t>
  </si>
  <si>
    <t>BB-</t>
  </si>
  <si>
    <t>Ba3</t>
  </si>
  <si>
    <t xml:space="preserve">Rating </t>
  </si>
  <si>
    <t>Historical EPS Growth Rates and Cost of Equity Estimates</t>
  </si>
  <si>
    <t xml:space="preserve">Cost of </t>
  </si>
  <si>
    <t>Equity -</t>
  </si>
  <si>
    <t>Hist. EPS</t>
  </si>
  <si>
    <t>Footnotes:</t>
  </si>
  <si>
    <t>Past 10-Years Historical Growth Rates</t>
  </si>
  <si>
    <t>5-Year</t>
  </si>
  <si>
    <t>10-Year</t>
  </si>
  <si>
    <t>(4)   Average of (2) and (3) above.</t>
  </si>
  <si>
    <t>(5)   Sum of (1) and (4) above.</t>
  </si>
  <si>
    <t>Average (6)</t>
  </si>
  <si>
    <t>Yahoo</t>
  </si>
  <si>
    <t>Finance</t>
  </si>
  <si>
    <t>Date</t>
  </si>
  <si>
    <t>40-Day Average</t>
  </si>
  <si>
    <t>Page 8 of 8</t>
  </si>
  <si>
    <t>Page 1 of 8</t>
  </si>
  <si>
    <t>Page 2 of 8</t>
  </si>
  <si>
    <t>Page 3 of 8</t>
  </si>
  <si>
    <t>Page 4 of 8</t>
  </si>
  <si>
    <t>Page 5 of 8</t>
  </si>
  <si>
    <t>Page 6 of 8</t>
  </si>
  <si>
    <t>Page 7 of 8</t>
  </si>
  <si>
    <t>n/a</t>
  </si>
  <si>
    <t>n/a - information not available.</t>
  </si>
  <si>
    <t>(6)   Sum of dividend yield and applicable projected growth rate.</t>
  </si>
  <si>
    <t>Average (7)</t>
  </si>
  <si>
    <t>n/r - no credit rating.</t>
  </si>
  <si>
    <t>20% Weighting Factor per FERC Opinion No. 569 (3)</t>
  </si>
  <si>
    <t>(4)   Product of (2) x (3) above.</t>
  </si>
  <si>
    <t>Determination of "Low-End" Outlier Threshold for DCF Estimates</t>
  </si>
  <si>
    <t>Low-End Outlier Threshold (3)(5)</t>
  </si>
  <si>
    <t>Indicated Equity Market Risk Premium per CAPM Analysis (2)</t>
  </si>
  <si>
    <t>Market Cap</t>
  </si>
  <si>
    <t>Billions ($)</t>
  </si>
  <si>
    <t xml:space="preserve">10-Day Average </t>
  </si>
  <si>
    <t>20-Day Average</t>
  </si>
  <si>
    <t>Estimated '18-'20 to '24-'26 Growth Rates</t>
  </si>
  <si>
    <t>'24 - '26</t>
  </si>
  <si>
    <t>40-Day Avg.</t>
  </si>
  <si>
    <t>Recent Baa (Moody's) 30-Year Corporate Bond Yield (1)</t>
  </si>
  <si>
    <t>Equity Risk Premium Factor to Apply to Baa/BBB Bond Yield (3)(4)</t>
  </si>
  <si>
    <t xml:space="preserve">        results that were more than 200% higher than the average of the DCF results for the entire proxy group prior to the elimination of any outlier results (with the exception of negative estimates).</t>
  </si>
  <si>
    <t xml:space="preserve">        Opinion No. 569-B, 173 FERC ¶ 61,159, at P.140 (Nov. 19, 2020). </t>
  </si>
  <si>
    <t>(3)   See FERC Opinion No. 569, 169 FERC ¶ 61,129, at P. 387-389 (Nov. 21, 2019), and FERC Opinion No. 569-A, 171 FERC ¶ 61,154, at P.161-162 (May 21, 2020).</t>
  </si>
  <si>
    <t>Low-End and High-End Outlier Tests</t>
  </si>
  <si>
    <t xml:space="preserve">        results that were more than 200% of the median value of the DCF results for the entire proxy group prior to the elimination of any outlier results (with the exception of negative estimates).</t>
  </si>
  <si>
    <t>Median Result (excluding negative values)(7)</t>
  </si>
  <si>
    <t>200% of Median Result (7)</t>
  </si>
  <si>
    <t>200% of Median Result (6)</t>
  </si>
  <si>
    <t>High-End Threshold - 200% of Median (average)</t>
  </si>
  <si>
    <t xml:space="preserve">        Opinion No. 569-B, 173 FERC ¶ 61,159, at P.140 (Nov. 19, 2020).  FERC's previous high-end outlier test of 17.7% was further applied where indicated (see ISO New England Inc., 109 FERC</t>
  </si>
  <si>
    <t xml:space="preserve">        ¶ 61,147 at P 205 (November 3, 2004). </t>
  </si>
  <si>
    <t>Vincent V. Rea</t>
  </si>
  <si>
    <t>(1)   See page 3 of this Attachment.</t>
  </si>
  <si>
    <t>(4)   See page 5 of this Attachment.</t>
  </si>
  <si>
    <t>(5)   See page 6 of this Attachment.</t>
  </si>
  <si>
    <t xml:space="preserve">        See page 7 of this Attachment and FERC Opinion No. 569, 169 FERC ¶, 61,129, at P. 387 (Nov. 21, 2019), FERC Opinion No. 569-A, 171 FERC ¶ 61,154, at P.154 (May 21, 2020), and FERC </t>
  </si>
  <si>
    <t>(2)   See page 5 of this Attachment.</t>
  </si>
  <si>
    <t>(3)   See page 5 of this Attachment.</t>
  </si>
  <si>
    <t>(a)   See page 4 of this Attachment; 40-day average closing stock price.</t>
  </si>
  <si>
    <t>Amer. States Water</t>
  </si>
  <si>
    <t>American Water</t>
  </si>
  <si>
    <t>California Water</t>
  </si>
  <si>
    <t>Essential Utilities</t>
  </si>
  <si>
    <t>Middlesex Water</t>
  </si>
  <si>
    <t>SJW Group</t>
  </si>
  <si>
    <t>York Water</t>
  </si>
  <si>
    <t>Water Group</t>
  </si>
  <si>
    <t>Water</t>
  </si>
  <si>
    <t>Essential Util.</t>
  </si>
  <si>
    <t>Amer. States</t>
  </si>
  <si>
    <t>American</t>
  </si>
  <si>
    <t xml:space="preserve">California </t>
  </si>
  <si>
    <t>Essential</t>
  </si>
  <si>
    <t>Middlesex</t>
  </si>
  <si>
    <t>SJW</t>
  </si>
  <si>
    <t>Group</t>
  </si>
  <si>
    <t>York</t>
  </si>
  <si>
    <t>American States Water</t>
  </si>
  <si>
    <t>Water Utility Group</t>
  </si>
  <si>
    <t>Average Closing Stock Price Through September 15, 2021</t>
  </si>
  <si>
    <t>Source:  Yahoo Finance; accessed September 16, 2021.</t>
  </si>
  <si>
    <t>Utilities</t>
  </si>
  <si>
    <t>Case No. 2021-00183</t>
  </si>
  <si>
    <t>(b)   Value Line Investment Survey, Summary and Index, September 17, 2021.  Estimated dividends, next twelve months.</t>
  </si>
  <si>
    <t>Source: Value Line Investment Survey, Ratings &amp; Reports, July 9, 2021.</t>
  </si>
  <si>
    <t>Source:    Value Line Investment Survey, Ratings &amp; Reports, July 9, 2021.</t>
  </si>
  <si>
    <t>Baa1/Baa2</t>
  </si>
  <si>
    <t>Source of Information:   Value Line Investment Survey, Ratings &amp; Reports, July 9, 2021.  S&amp;P and Moody's long-term credit ratings accessed September 9, 2021.</t>
  </si>
  <si>
    <t>n/r</t>
  </si>
  <si>
    <t>DCF Method - Water Utility Group</t>
  </si>
  <si>
    <t>(1)   Mergent Bond Record, April 2021.</t>
  </si>
  <si>
    <t>(2)   See Mr. Rea's CAPM analysis (Attachment VVR-11 to his Direct Testimony).</t>
  </si>
  <si>
    <t>Low-End Threshold (5.30%) (6)</t>
  </si>
  <si>
    <t>(6)   For cost of equity estimates, the average calculations exclude the highlighted data.  DCF estimates below 5.30% were excluded from the estimated cost of equity.  Also excluded were DCF</t>
  </si>
  <si>
    <t>Median Result (6)</t>
  </si>
  <si>
    <t>Low-End Threshold (5.30%) (7)</t>
  </si>
  <si>
    <t>(2)   www.finance.yahoo.com.  Consensus earnings estimates provided by Thomson Reuters (retrieved September 9, 2021).</t>
  </si>
  <si>
    <t>(3)   www.zacks.com (retrieved September 9, 2021).</t>
  </si>
  <si>
    <t>(7)   For cost of equity estimates, the average calculations exclude the highlighted data.  DCF estimates below 5.30% were excluded from the estimated cost of equity.  Also excluded were DCF</t>
  </si>
  <si>
    <t>Staff 4-1 -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</si>
</sst>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[$$-409]* #,##0.00_);_([$$-409]* \(#,##0.00\);_([$$-409]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_(&quot;$&quot;* #,##0.0_);_(&quot;$&quot;* \(#,##0.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sto MT"/>
      <family val="1"/>
    </font>
    <font>
      <sz val="10"/>
      <color indexed="8"/>
      <name val="Calisto MT"/>
      <family val="1"/>
    </font>
    <font>
      <sz val="12"/>
      <color indexed="8"/>
      <name val="Calisto MT"/>
      <family val="1"/>
    </font>
    <font>
      <b/>
      <sz val="11"/>
      <color indexed="8"/>
      <name val="Calisto MT"/>
      <family val="1"/>
    </font>
    <font>
      <sz val="11"/>
      <color indexed="8"/>
      <name val="Californian FB"/>
      <family val="1"/>
    </font>
    <font>
      <b/>
      <sz val="12"/>
      <color indexed="8"/>
      <name val="Calisto MT"/>
      <family val="1"/>
    </font>
    <font>
      <sz val="9"/>
      <color indexed="8"/>
      <name val="Calisto MT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sto MT"/>
      <family val="1"/>
    </font>
    <font>
      <u/>
      <sz val="9"/>
      <color indexed="8"/>
      <name val="Calisto MT"/>
      <family val="1"/>
    </font>
    <font>
      <sz val="8"/>
      <name val="Calibri"/>
      <family val="2"/>
    </font>
    <font>
      <b/>
      <i/>
      <sz val="12"/>
      <color indexed="8"/>
      <name val="Calisto MT"/>
      <family val="1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sto MT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sto MT"/>
      <family val="1"/>
    </font>
    <font>
      <sz val="11"/>
      <color theme="1"/>
      <name val="Calisto MT"/>
      <family val="1"/>
    </font>
    <font>
      <sz val="12"/>
      <color theme="1"/>
      <name val="Calisto MT"/>
      <family val="1"/>
    </font>
    <font>
      <sz val="9"/>
      <color theme="1"/>
      <name val="Calibri"/>
      <family val="2"/>
      <scheme val="minor"/>
    </font>
    <font>
      <b/>
      <sz val="11"/>
      <color theme="1"/>
      <name val="Calisto MT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sto MT"/>
      <family val="1"/>
    </font>
    <font>
      <sz val="8"/>
      <color theme="1"/>
      <name val="Calisto MT"/>
      <family val="1"/>
    </font>
    <font>
      <b/>
      <sz val="12"/>
      <color theme="1"/>
      <name val="Calibri"/>
      <family val="2"/>
      <scheme val="minor"/>
    </font>
    <font>
      <u/>
      <sz val="11"/>
      <color indexed="8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Fill="1" applyBorder="1"/>
    <xf numFmtId="165" fontId="5" fillId="0" borderId="0" xfId="3" applyNumberFormat="1" applyFont="1" applyFill="1" applyBorder="1"/>
    <xf numFmtId="0" fontId="4" fillId="0" borderId="0" xfId="0" applyFont="1" applyFill="1"/>
    <xf numFmtId="0" fontId="5" fillId="0" borderId="0" xfId="0" applyFont="1" applyFill="1"/>
    <xf numFmtId="43" fontId="5" fillId="0" borderId="0" xfId="1" quotePrefix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/>
    <xf numFmtId="166" fontId="5" fillId="0" borderId="0" xfId="0" applyNumberFormat="1" applyFont="1" applyFill="1" applyBorder="1"/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/>
    <xf numFmtId="165" fontId="5" fillId="0" borderId="0" xfId="3" applyNumberFormat="1" applyFont="1" applyFill="1" applyBorder="1" applyAlignment="1">
      <alignment horizontal="center"/>
    </xf>
    <xf numFmtId="0" fontId="8" fillId="0" borderId="0" xfId="0" applyFont="1" applyFill="1" applyBorder="1"/>
    <xf numFmtId="0" fontId="19" fillId="0" borderId="0" xfId="0" applyFont="1" applyFill="1"/>
    <xf numFmtId="0" fontId="8" fillId="0" borderId="0" xfId="0" applyFont="1" applyFill="1" applyBorder="1" applyAlignment="1">
      <alignment horizontal="center"/>
    </xf>
    <xf numFmtId="14" fontId="0" fillId="0" borderId="0" xfId="0" applyNumberFormat="1" applyFill="1"/>
    <xf numFmtId="2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9" fontId="5" fillId="0" borderId="0" xfId="3" applyFont="1" applyFill="1" applyBorder="1" applyAlignment="1">
      <alignment horizontal="right"/>
    </xf>
    <xf numFmtId="165" fontId="5" fillId="0" borderId="0" xfId="3" applyNumberFormat="1" applyFont="1" applyFill="1"/>
    <xf numFmtId="0" fontId="8" fillId="0" borderId="0" xfId="0" applyFont="1" applyFill="1"/>
    <xf numFmtId="0" fontId="0" fillId="0" borderId="0" xfId="0" applyFont="1" applyFill="1"/>
    <xf numFmtId="165" fontId="5" fillId="0" borderId="3" xfId="3" applyNumberFormat="1" applyFont="1" applyFill="1" applyBorder="1"/>
    <xf numFmtId="0" fontId="8" fillId="0" borderId="0" xfId="0" applyFont="1" applyFill="1" applyAlignment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6" fillId="0" borderId="0" xfId="0" applyFont="1" applyFill="1"/>
    <xf numFmtId="0" fontId="7" fillId="0" borderId="0" xfId="0" applyFont="1" applyFill="1"/>
    <xf numFmtId="0" fontId="17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5" fillId="0" borderId="0" xfId="0" quotePrefix="1" applyFont="1" applyFill="1" applyBorder="1" applyAlignment="1">
      <alignment horizontal="center"/>
    </xf>
    <xf numFmtId="0" fontId="5" fillId="0" borderId="4" xfId="0" quotePrefix="1" applyFont="1" applyFill="1" applyBorder="1"/>
    <xf numFmtId="0" fontId="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5" fillId="0" borderId="2" xfId="0" applyFont="1" applyFill="1" applyBorder="1" applyAlignment="1"/>
    <xf numFmtId="0" fontId="20" fillId="0" borderId="0" xfId="0" applyFont="1" applyFill="1"/>
    <xf numFmtId="14" fontId="23" fillId="0" borderId="0" xfId="0" applyNumberFormat="1" applyFont="1" applyFill="1" applyAlignment="1">
      <alignment horizontal="center"/>
    </xf>
    <xf numFmtId="0" fontId="23" fillId="0" borderId="0" xfId="0" applyFont="1" applyFill="1"/>
    <xf numFmtId="166" fontId="5" fillId="0" borderId="0" xfId="0" applyNumberFormat="1" applyFont="1" applyFill="1"/>
    <xf numFmtId="0" fontId="1" fillId="0" borderId="0" xfId="0" applyFont="1" applyFill="1" applyAlignment="1"/>
    <xf numFmtId="0" fontId="25" fillId="0" borderId="0" xfId="0" applyFont="1" applyFill="1" applyBorder="1"/>
    <xf numFmtId="0" fontId="1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/>
    <xf numFmtId="14" fontId="5" fillId="0" borderId="0" xfId="0" applyNumberFormat="1" applyFont="1" applyFill="1"/>
    <xf numFmtId="0" fontId="18" fillId="0" borderId="0" xfId="0" applyFont="1" applyFill="1"/>
    <xf numFmtId="9" fontId="5" fillId="0" borderId="3" xfId="3" applyFont="1" applyFill="1" applyBorder="1" applyAlignment="1">
      <alignment horizontal="right"/>
    </xf>
    <xf numFmtId="0" fontId="0" fillId="0" borderId="0" xfId="0" quotePrefix="1" applyFill="1" applyBorder="1"/>
    <xf numFmtId="43" fontId="5" fillId="0" borderId="0" xfId="1" applyFont="1" applyFill="1" applyBorder="1" applyAlignment="1">
      <alignment horizontal="center"/>
    </xf>
    <xf numFmtId="0" fontId="13" fillId="0" borderId="0" xfId="0" applyFont="1" applyFill="1"/>
    <xf numFmtId="0" fontId="27" fillId="0" borderId="0" xfId="0" applyFont="1" applyFill="1" applyAlignment="1">
      <alignment horizontal="center"/>
    </xf>
    <xf numFmtId="0" fontId="24" fillId="0" borderId="0" xfId="0" applyFont="1" applyFill="1"/>
    <xf numFmtId="0" fontId="13" fillId="0" borderId="0" xfId="0" applyFont="1" applyFill="1" applyAlignment="1"/>
    <xf numFmtId="0" fontId="24" fillId="0" borderId="0" xfId="0" applyFont="1" applyFill="1" applyAlignment="1">
      <alignment horizontal="center"/>
    </xf>
    <xf numFmtId="0" fontId="24" fillId="0" borderId="2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44" fontId="24" fillId="0" borderId="0" xfId="2" applyNumberFormat="1" applyFont="1" applyFill="1" applyBorder="1" applyAlignment="1">
      <alignment horizontal="right"/>
    </xf>
    <xf numFmtId="0" fontId="28" fillId="0" borderId="0" xfId="0" applyFont="1" applyFill="1" applyAlignment="1"/>
    <xf numFmtId="14" fontId="24" fillId="0" borderId="0" xfId="0" applyNumberFormat="1" applyFont="1" applyFill="1" applyAlignment="1">
      <alignment horizontal="center"/>
    </xf>
    <xf numFmtId="14" fontId="1" fillId="0" borderId="0" xfId="0" applyNumberFormat="1" applyFont="1" applyFill="1"/>
    <xf numFmtId="0" fontId="12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Border="1"/>
    <xf numFmtId="14" fontId="13" fillId="0" borderId="0" xfId="0" applyNumberFormat="1" applyFont="1" applyFill="1"/>
    <xf numFmtId="0" fontId="8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14" fontId="26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quotePrefix="1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43" fontId="0" fillId="0" borderId="0" xfId="1" applyFont="1" applyFill="1" applyBorder="1"/>
    <xf numFmtId="0" fontId="3" fillId="0" borderId="0" xfId="0" applyFont="1" applyFill="1"/>
    <xf numFmtId="43" fontId="0" fillId="0" borderId="0" xfId="1" applyFont="1" applyFill="1"/>
    <xf numFmtId="14" fontId="0" fillId="0" borderId="0" xfId="0" applyNumberFormat="1" applyFill="1" applyBorder="1"/>
    <xf numFmtId="0" fontId="23" fillId="0" borderId="0" xfId="0" applyFont="1" applyFill="1" applyBorder="1"/>
    <xf numFmtId="0" fontId="29" fillId="0" borderId="0" xfId="0" applyFont="1" applyFill="1" applyBorder="1"/>
    <xf numFmtId="0" fontId="0" fillId="0" borderId="0" xfId="0" quotePrefix="1" applyFill="1"/>
    <xf numFmtId="0" fontId="24" fillId="0" borderId="0" xfId="0" applyFont="1" applyFill="1" applyBorder="1"/>
    <xf numFmtId="0" fontId="0" fillId="0" borderId="0" xfId="0" applyFill="1" applyAlignment="1"/>
    <xf numFmtId="1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28" fillId="0" borderId="0" xfId="0" applyFont="1" applyFill="1"/>
    <xf numFmtId="0" fontId="28" fillId="0" borderId="0" xfId="0" applyFont="1" applyFill="1" applyBorder="1"/>
    <xf numFmtId="0" fontId="27" fillId="0" borderId="0" xfId="0" applyFont="1" applyFill="1" applyBorder="1"/>
    <xf numFmtId="14" fontId="7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quotePrefix="1" applyFont="1" applyFill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44" fontId="28" fillId="0" borderId="0" xfId="2" applyFont="1" applyFill="1" applyBorder="1"/>
    <xf numFmtId="165" fontId="28" fillId="0" borderId="0" xfId="3" applyNumberFormat="1" applyFont="1" applyFill="1" applyBorder="1"/>
    <xf numFmtId="0" fontId="7" fillId="0" borderId="3" xfId="0" applyFont="1" applyFill="1" applyBorder="1"/>
    <xf numFmtId="44" fontId="7" fillId="0" borderId="0" xfId="2" applyFont="1" applyFill="1" applyBorder="1"/>
    <xf numFmtId="165" fontId="7" fillId="0" borderId="0" xfId="3" applyNumberFormat="1" applyFont="1" applyFill="1" applyBorder="1"/>
    <xf numFmtId="10" fontId="24" fillId="0" borderId="0" xfId="3" applyNumberFormat="1" applyFont="1" applyFill="1"/>
    <xf numFmtId="10" fontId="24" fillId="0" borderId="0" xfId="3" applyNumberFormat="1" applyFont="1" applyFill="1" applyBorder="1"/>
    <xf numFmtId="0" fontId="31" fillId="0" borderId="0" xfId="0" applyFont="1" applyFill="1" applyAlignment="1">
      <alignment horizontal="center"/>
    </xf>
    <xf numFmtId="165" fontId="5" fillId="0" borderId="0" xfId="3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7" fillId="0" borderId="0" xfId="0" applyFont="1" applyFill="1"/>
    <xf numFmtId="0" fontId="25" fillId="0" borderId="0" xfId="0" applyFont="1" applyFill="1"/>
    <xf numFmtId="0" fontId="23" fillId="0" borderId="0" xfId="0" applyFont="1" applyFill="1" applyBorder="1" applyAlignment="1">
      <alignment horizontal="center"/>
    </xf>
    <xf numFmtId="44" fontId="23" fillId="0" borderId="0" xfId="0" applyNumberFormat="1" applyFont="1" applyFill="1" applyBorder="1"/>
    <xf numFmtId="164" fontId="23" fillId="0" borderId="0" xfId="0" applyNumberFormat="1" applyFont="1" applyFill="1"/>
    <xf numFmtId="164" fontId="23" fillId="0" borderId="0" xfId="2" applyNumberFormat="1" applyFont="1" applyFill="1"/>
    <xf numFmtId="0" fontId="0" fillId="0" borderId="2" xfId="0" applyFill="1" applyBorder="1"/>
    <xf numFmtId="0" fontId="0" fillId="0" borderId="3" xfId="0" applyFill="1" applyBorder="1"/>
    <xf numFmtId="0" fontId="22" fillId="0" borderId="0" xfId="0" applyFont="1" applyFill="1" applyAlignment="1"/>
    <xf numFmtId="0" fontId="1" fillId="0" borderId="0" xfId="0" applyFont="1" applyFill="1"/>
    <xf numFmtId="15" fontId="4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5" fillId="0" borderId="1" xfId="3" applyNumberFormat="1" applyFont="1" applyFill="1" applyBorder="1"/>
    <xf numFmtId="0" fontId="32" fillId="0" borderId="8" xfId="0" applyFont="1" applyFill="1" applyBorder="1"/>
    <xf numFmtId="165" fontId="5" fillId="0" borderId="9" xfId="3" applyNumberFormat="1" applyFont="1" applyFill="1" applyBorder="1"/>
    <xf numFmtId="165" fontId="5" fillId="0" borderId="5" xfId="3" applyNumberFormat="1" applyFont="1" applyFill="1" applyBorder="1"/>
    <xf numFmtId="165" fontId="8" fillId="0" borderId="0" xfId="3" applyNumberFormat="1" applyFont="1" applyFill="1" applyBorder="1" applyAlignment="1">
      <alignment horizontal="center"/>
    </xf>
    <xf numFmtId="0" fontId="11" fillId="0" borderId="0" xfId="0" quotePrefix="1" applyFont="1" applyFill="1"/>
    <xf numFmtId="14" fontId="8" fillId="0" borderId="0" xfId="3" applyNumberFormat="1" applyFont="1" applyFill="1" applyBorder="1"/>
    <xf numFmtId="0" fontId="10" fillId="0" borderId="0" xfId="0" applyFont="1" applyFill="1" applyAlignment="1">
      <alignment horizontal="center" vertical="top"/>
    </xf>
    <xf numFmtId="14" fontId="10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4" fontId="24" fillId="0" borderId="3" xfId="0" applyNumberFormat="1" applyFont="1" applyFill="1" applyBorder="1" applyAlignment="1">
      <alignment horizontal="center"/>
    </xf>
    <xf numFmtId="2" fontId="24" fillId="0" borderId="3" xfId="2" applyNumberFormat="1" applyFont="1" applyFill="1" applyBorder="1" applyAlignment="1">
      <alignment horizontal="right"/>
    </xf>
    <xf numFmtId="14" fontId="24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9" fillId="0" borderId="0" xfId="0" applyFont="1" applyFill="1"/>
    <xf numFmtId="0" fontId="24" fillId="0" borderId="0" xfId="0" applyFont="1" applyFill="1" applyBorder="1" applyAlignment="1">
      <alignment horizontal="center"/>
    </xf>
    <xf numFmtId="0" fontId="1" fillId="0" borderId="0" xfId="0" applyFont="1" applyFill="1" applyBorder="1"/>
    <xf numFmtId="9" fontId="5" fillId="0" borderId="0" xfId="3" applyNumberFormat="1" applyFont="1" applyFill="1" applyBorder="1" applyAlignment="1">
      <alignment horizontal="center"/>
    </xf>
    <xf numFmtId="165" fontId="5" fillId="2" borderId="10" xfId="3" applyNumberFormat="1" applyFont="1" applyFill="1" applyBorder="1"/>
    <xf numFmtId="0" fontId="9" fillId="0" borderId="0" xfId="0" applyFont="1" applyFill="1" applyAlignment="1">
      <alignment horizontal="left"/>
    </xf>
    <xf numFmtId="0" fontId="5" fillId="0" borderId="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0" fontId="5" fillId="0" borderId="0" xfId="3" applyNumberFormat="1" applyFont="1" applyFill="1"/>
    <xf numFmtId="165" fontId="5" fillId="0" borderId="0" xfId="3" applyNumberFormat="1" applyFont="1" applyFill="1" applyAlignment="1">
      <alignment horizontal="right"/>
    </xf>
    <xf numFmtId="165" fontId="5" fillId="0" borderId="0" xfId="3" quotePrefix="1" applyNumberFormat="1" applyFont="1" applyFill="1" applyAlignment="1">
      <alignment horizontal="right"/>
    </xf>
    <xf numFmtId="0" fontId="5" fillId="0" borderId="11" xfId="0" applyFont="1" applyFill="1" applyBorder="1"/>
    <xf numFmtId="165" fontId="5" fillId="0" borderId="12" xfId="3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3" xfId="0" applyFont="1" applyFill="1" applyBorder="1"/>
    <xf numFmtId="166" fontId="7" fillId="0" borderId="0" xfId="2" applyNumberFormat="1" applyFont="1" applyFill="1"/>
    <xf numFmtId="44" fontId="7" fillId="0" borderId="0" xfId="2" applyFont="1" applyFill="1"/>
    <xf numFmtId="165" fontId="7" fillId="0" borderId="0" xfId="3" applyNumberFormat="1" applyFont="1" applyFill="1"/>
    <xf numFmtId="44" fontId="7" fillId="0" borderId="0" xfId="2" quotePrefix="1" applyFont="1" applyFill="1"/>
    <xf numFmtId="43" fontId="7" fillId="0" borderId="3" xfId="1" applyFont="1" applyFill="1" applyBorder="1"/>
    <xf numFmtId="44" fontId="7" fillId="0" borderId="3" xfId="2" applyFont="1" applyFill="1" applyBorder="1"/>
    <xf numFmtId="165" fontId="7" fillId="0" borderId="3" xfId="3" applyNumberFormat="1" applyFont="1" applyFill="1" applyBorder="1"/>
    <xf numFmtId="0" fontId="24" fillId="0" borderId="8" xfId="0" applyFont="1" applyFill="1" applyBorder="1"/>
    <xf numFmtId="44" fontId="24" fillId="0" borderId="1" xfId="2" applyFont="1" applyFill="1" applyBorder="1"/>
    <xf numFmtId="0" fontId="24" fillId="0" borderId="4" xfId="0" applyFont="1" applyFill="1" applyBorder="1"/>
    <xf numFmtId="44" fontId="24" fillId="0" borderId="0" xfId="2" applyFont="1" applyFill="1" applyBorder="1"/>
    <xf numFmtId="0" fontId="24" fillId="0" borderId="6" xfId="0" applyFont="1" applyFill="1" applyBorder="1"/>
    <xf numFmtId="44" fontId="24" fillId="0" borderId="2" xfId="2" applyFont="1" applyFill="1" applyBorder="1" applyAlignment="1">
      <alignment horizontal="right"/>
    </xf>
    <xf numFmtId="14" fontId="24" fillId="0" borderId="0" xfId="0" applyNumberFormat="1" applyFont="1" applyFill="1"/>
    <xf numFmtId="2" fontId="24" fillId="0" borderId="0" xfId="0" applyNumberFormat="1" applyFont="1" applyFill="1"/>
    <xf numFmtId="2" fontId="28" fillId="0" borderId="0" xfId="0" applyNumberFormat="1" applyFont="1" applyFill="1"/>
    <xf numFmtId="165" fontId="23" fillId="0" borderId="0" xfId="3" quotePrefix="1" applyNumberFormat="1" applyFont="1" applyFill="1" applyAlignment="1">
      <alignment horizontal="right"/>
    </xf>
    <xf numFmtId="165" fontId="23" fillId="0" borderId="0" xfId="0" quotePrefix="1" applyNumberFormat="1" applyFont="1" applyFill="1" applyAlignment="1">
      <alignment horizontal="right"/>
    </xf>
    <xf numFmtId="10" fontId="5" fillId="0" borderId="1" xfId="3" applyNumberFormat="1" applyFont="1" applyFill="1" applyBorder="1"/>
    <xf numFmtId="10" fontId="5" fillId="0" borderId="0" xfId="0" applyNumberFormat="1" applyFont="1" applyFill="1"/>
    <xf numFmtId="0" fontId="8" fillId="0" borderId="0" xfId="0" quotePrefix="1" applyFont="1" applyFill="1" applyBorder="1"/>
    <xf numFmtId="0" fontId="2" fillId="0" borderId="0" xfId="0" applyFont="1" applyFill="1" applyBorder="1"/>
    <xf numFmtId="10" fontId="8" fillId="0" borderId="0" xfId="0" applyNumberFormat="1" applyFont="1" applyFill="1" applyBorder="1"/>
    <xf numFmtId="0" fontId="5" fillId="0" borderId="2" xfId="0" quotePrefix="1" applyFont="1" applyFill="1" applyBorder="1"/>
    <xf numFmtId="0" fontId="8" fillId="0" borderId="2" xfId="0" applyFont="1" applyFill="1" applyBorder="1"/>
    <xf numFmtId="0" fontId="2" fillId="0" borderId="2" xfId="0" applyFont="1" applyFill="1" applyBorder="1"/>
    <xf numFmtId="165" fontId="5" fillId="0" borderId="2" xfId="0" applyNumberFormat="1" applyFont="1" applyFill="1" applyBorder="1"/>
    <xf numFmtId="0" fontId="23" fillId="0" borderId="2" xfId="0" applyFont="1" applyFill="1" applyBorder="1"/>
    <xf numFmtId="10" fontId="5" fillId="0" borderId="2" xfId="0" applyNumberFormat="1" applyFont="1" applyFill="1" applyBorder="1"/>
    <xf numFmtId="0" fontId="23" fillId="0" borderId="3" xfId="0" applyFont="1" applyFill="1" applyBorder="1"/>
    <xf numFmtId="10" fontId="5" fillId="0" borderId="3" xfId="0" applyNumberFormat="1" applyFont="1" applyFill="1" applyBorder="1"/>
    <xf numFmtId="0" fontId="15" fillId="0" borderId="0" xfId="0" applyFont="1" applyFill="1"/>
    <xf numFmtId="0" fontId="14" fillId="0" borderId="0" xfId="0" quotePrefix="1" applyFont="1" applyFill="1"/>
    <xf numFmtId="0" fontId="30" fillId="0" borderId="0" xfId="0" quotePrefix="1" applyFont="1" applyFill="1"/>
    <xf numFmtId="43" fontId="5" fillId="0" borderId="0" xfId="1" applyFont="1" applyFill="1" applyAlignme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170" fontId="5" fillId="0" borderId="0" xfId="1" applyNumberFormat="1" applyFont="1" applyFill="1" applyBorder="1"/>
    <xf numFmtId="43" fontId="5" fillId="0" borderId="0" xfId="1" quotePrefix="1" applyFont="1" applyFill="1" applyAlignment="1">
      <alignment horizontal="center"/>
    </xf>
    <xf numFmtId="0" fontId="5" fillId="0" borderId="0" xfId="1" quotePrefix="1" applyNumberFormat="1" applyFont="1" applyFill="1" applyAlignment="1">
      <alignment horizontal="right"/>
    </xf>
    <xf numFmtId="43" fontId="5" fillId="0" borderId="3" xfId="1" applyNumberFormat="1" applyFont="1" applyFill="1" applyBorder="1" applyAlignment="1"/>
    <xf numFmtId="169" fontId="5" fillId="0" borderId="3" xfId="0" applyNumberFormat="1" applyFont="1" applyFill="1" applyBorder="1" applyAlignment="1">
      <alignment horizontal="right"/>
    </xf>
    <xf numFmtId="9" fontId="5" fillId="0" borderId="3" xfId="3" applyNumberFormat="1" applyFont="1" applyFill="1" applyBorder="1" applyAlignment="1">
      <alignment horizontal="center"/>
    </xf>
    <xf numFmtId="168" fontId="5" fillId="0" borderId="3" xfId="1" applyNumberFormat="1" applyFont="1" applyFill="1" applyBorder="1" applyAlignment="1">
      <alignment horizontal="right"/>
    </xf>
    <xf numFmtId="43" fontId="5" fillId="0" borderId="3" xfId="1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>
      <alignment horizontal="center"/>
    </xf>
    <xf numFmtId="43" fontId="5" fillId="0" borderId="3" xfId="1" quotePrefix="1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/>
    <xf numFmtId="170" fontId="5" fillId="0" borderId="3" xfId="1" applyNumberFormat="1" applyFont="1" applyFill="1" applyBorder="1" applyAlignment="1"/>
    <xf numFmtId="0" fontId="5" fillId="0" borderId="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workbookViewId="0">
      <selection activeCell="K1" sqref="K1:K4"/>
    </sheetView>
  </sheetViews>
  <sheetFormatPr defaultColWidth="9.08984375" defaultRowHeight="14.5" x14ac:dyDescent="0.35"/>
  <cols>
    <col min="1" max="1" width="47.54296875" style="8" customWidth="1"/>
    <col min="2" max="2" width="9.90625" style="8" customWidth="1"/>
    <col min="3" max="3" width="2.453125" style="8" customWidth="1"/>
    <col min="4" max="4" width="12.36328125" style="8" customWidth="1"/>
    <col min="5" max="5" width="11.54296875" style="8" customWidth="1"/>
    <col min="6" max="6" width="11.90625" style="8" customWidth="1"/>
    <col min="7" max="7" width="11.36328125" style="8" customWidth="1"/>
    <col min="8" max="8" width="2" style="8" customWidth="1"/>
    <col min="9" max="9" width="11.36328125" style="8" customWidth="1"/>
    <col min="10" max="11" width="11.54296875" style="8" customWidth="1"/>
    <col min="12" max="12" width="12" style="8" customWidth="1"/>
    <col min="13" max="16384" width="9.08984375" style="8"/>
  </cols>
  <sheetData>
    <row r="1" spans="1:20" ht="15.5" x14ac:dyDescent="0.35">
      <c r="A1" s="13" t="s">
        <v>15</v>
      </c>
      <c r="E1" s="230"/>
      <c r="F1" s="230"/>
      <c r="G1" s="230"/>
      <c r="K1" s="9" t="s">
        <v>145</v>
      </c>
    </row>
    <row r="2" spans="1:20" ht="15.5" x14ac:dyDescent="0.35">
      <c r="A2" s="13" t="s">
        <v>172</v>
      </c>
      <c r="D2" s="44"/>
      <c r="E2" s="53"/>
      <c r="F2" s="53"/>
      <c r="G2" s="53"/>
      <c r="K2" s="9" t="s">
        <v>176</v>
      </c>
      <c r="L2" s="9"/>
    </row>
    <row r="3" spans="1:20" ht="15.5" x14ac:dyDescent="0.35">
      <c r="A3" s="13" t="s">
        <v>23</v>
      </c>
      <c r="D3" s="44"/>
      <c r="F3" s="229"/>
      <c r="G3" s="229"/>
      <c r="K3" s="9" t="s">
        <v>193</v>
      </c>
    </row>
    <row r="4" spans="1:20" x14ac:dyDescent="0.35">
      <c r="A4" s="74"/>
      <c r="D4" s="44"/>
      <c r="K4" s="9" t="s">
        <v>108</v>
      </c>
    </row>
    <row r="5" spans="1:20" x14ac:dyDescent="0.35">
      <c r="A5" s="228"/>
      <c r="B5" s="228"/>
      <c r="D5" s="16"/>
      <c r="E5" s="163"/>
      <c r="F5" s="16"/>
      <c r="G5" s="16"/>
    </row>
    <row r="6" spans="1:20" x14ac:dyDescent="0.35">
      <c r="A6" s="135"/>
      <c r="D6" s="1"/>
      <c r="E6" s="1"/>
      <c r="F6" s="1"/>
      <c r="G6" s="1"/>
      <c r="H6" s="1"/>
      <c r="I6" s="1"/>
      <c r="J6" s="1"/>
      <c r="K6" s="1"/>
      <c r="L6" s="1"/>
    </row>
    <row r="7" spans="1:20" ht="15.5" x14ac:dyDescent="0.35">
      <c r="D7" s="44"/>
      <c r="E7" s="79"/>
      <c r="F7" s="44"/>
    </row>
    <row r="8" spans="1:20" x14ac:dyDescent="0.35">
      <c r="A8" s="9"/>
      <c r="B8" s="47" t="s">
        <v>24</v>
      </c>
      <c r="C8" s="47"/>
      <c r="D8" s="47" t="s">
        <v>25</v>
      </c>
      <c r="E8" s="47" t="s">
        <v>26</v>
      </c>
      <c r="F8" s="47" t="s">
        <v>27</v>
      </c>
      <c r="G8" s="47" t="s">
        <v>28</v>
      </c>
      <c r="H8" s="40"/>
      <c r="I8" s="47" t="s">
        <v>29</v>
      </c>
      <c r="J8" s="47" t="s">
        <v>29</v>
      </c>
      <c r="K8" s="47" t="s">
        <v>29</v>
      </c>
      <c r="L8" s="47" t="s">
        <v>29</v>
      </c>
      <c r="M8" s="47"/>
    </row>
    <row r="9" spans="1:20" x14ac:dyDescent="0.35">
      <c r="A9" s="35"/>
      <c r="B9" s="48"/>
      <c r="C9" s="166"/>
      <c r="D9" s="227"/>
      <c r="E9" s="227"/>
      <c r="F9" s="227"/>
      <c r="G9" s="227"/>
      <c r="H9" s="9"/>
      <c r="I9" s="227"/>
      <c r="J9" s="227"/>
      <c r="K9" s="227"/>
      <c r="L9" s="227"/>
      <c r="M9" s="76"/>
    </row>
    <row r="10" spans="1:20" x14ac:dyDescent="0.35">
      <c r="A10" s="6"/>
      <c r="B10" s="166"/>
      <c r="C10" s="9"/>
      <c r="D10" s="166" t="s">
        <v>103</v>
      </c>
      <c r="E10" s="166" t="s">
        <v>11</v>
      </c>
      <c r="F10" s="166" t="s">
        <v>30</v>
      </c>
      <c r="G10" s="166" t="s">
        <v>30</v>
      </c>
      <c r="H10" s="9"/>
      <c r="I10" s="166" t="s">
        <v>103</v>
      </c>
      <c r="J10" s="166" t="s">
        <v>11</v>
      </c>
      <c r="K10" s="166" t="s">
        <v>30</v>
      </c>
      <c r="L10" s="166" t="s">
        <v>30</v>
      </c>
      <c r="M10" s="76"/>
    </row>
    <row r="11" spans="1:20" x14ac:dyDescent="0.35">
      <c r="A11" s="6"/>
      <c r="B11" s="1" t="s">
        <v>18</v>
      </c>
      <c r="C11" s="1"/>
      <c r="D11" s="1" t="s">
        <v>104</v>
      </c>
      <c r="E11" s="1" t="s">
        <v>12</v>
      </c>
      <c r="F11" s="1" t="s">
        <v>31</v>
      </c>
      <c r="G11" s="1" t="s">
        <v>13</v>
      </c>
      <c r="H11" s="9"/>
      <c r="I11" s="1" t="s">
        <v>104</v>
      </c>
      <c r="J11" s="1" t="s">
        <v>12</v>
      </c>
      <c r="K11" s="1" t="s">
        <v>31</v>
      </c>
      <c r="L11" s="1" t="s">
        <v>32</v>
      </c>
      <c r="M11" s="76"/>
    </row>
    <row r="12" spans="1:20" x14ac:dyDescent="0.35">
      <c r="A12" s="35" t="s">
        <v>160</v>
      </c>
      <c r="B12" s="170" t="s">
        <v>5</v>
      </c>
      <c r="C12" s="170"/>
      <c r="D12" s="170" t="s">
        <v>33</v>
      </c>
      <c r="E12" s="170" t="s">
        <v>9</v>
      </c>
      <c r="F12" s="170" t="s">
        <v>9</v>
      </c>
      <c r="G12" s="170" t="s">
        <v>9</v>
      </c>
      <c r="H12" s="170"/>
      <c r="I12" s="170" t="s">
        <v>34</v>
      </c>
      <c r="J12" s="170" t="s">
        <v>14</v>
      </c>
      <c r="K12" s="170" t="s">
        <v>14</v>
      </c>
      <c r="L12" s="170" t="s">
        <v>14</v>
      </c>
      <c r="M12" s="77"/>
      <c r="N12" s="78"/>
      <c r="O12" s="78"/>
      <c r="P12" s="78"/>
      <c r="Q12" s="78"/>
      <c r="R12" s="78"/>
      <c r="S12" s="78"/>
      <c r="T12" s="78"/>
    </row>
    <row r="13" spans="1:20" x14ac:dyDescent="0.35">
      <c r="A13" s="9"/>
      <c r="B13" s="9"/>
      <c r="C13" s="9"/>
      <c r="D13" s="9"/>
      <c r="E13" s="9"/>
      <c r="F13" s="9"/>
      <c r="G13" s="9"/>
      <c r="H13" s="9"/>
      <c r="I13" s="6"/>
      <c r="J13" s="6"/>
      <c r="K13" s="6"/>
      <c r="L13" s="6"/>
      <c r="M13" s="76"/>
    </row>
    <row r="14" spans="1:20" x14ac:dyDescent="0.35">
      <c r="A14" s="9" t="s">
        <v>171</v>
      </c>
      <c r="B14" s="29">
        <f>'Page 3'!G12</f>
        <v>1.6250000000000001E-2</v>
      </c>
      <c r="C14" s="29"/>
      <c r="D14" s="29">
        <v>6.3E-2</v>
      </c>
      <c r="E14" s="172" t="s">
        <v>115</v>
      </c>
      <c r="F14" s="29">
        <f>'Page 5'!H11</f>
        <v>6.5000000000000002E-2</v>
      </c>
      <c r="G14" s="29">
        <f>'Page 6'!M12</f>
        <v>0.05</v>
      </c>
      <c r="H14" s="9"/>
      <c r="I14" s="7">
        <f>$B14+D14</f>
        <v>7.9250000000000001E-2</v>
      </c>
      <c r="J14" s="122" t="str">
        <f>E14</f>
        <v>n/a</v>
      </c>
      <c r="K14" s="7">
        <f>$B14+F14</f>
        <v>8.1250000000000003E-2</v>
      </c>
      <c r="L14" s="7">
        <f>$B14+G14</f>
        <v>6.6250000000000003E-2</v>
      </c>
      <c r="M14" s="76"/>
    </row>
    <row r="15" spans="1:20" x14ac:dyDescent="0.35">
      <c r="A15" s="9" t="s">
        <v>154</v>
      </c>
      <c r="B15" s="29">
        <f>'Page 3'!G13</f>
        <v>1.3780000000000001E-2</v>
      </c>
      <c r="C15" s="29"/>
      <c r="D15" s="29">
        <v>8.5999999999999993E-2</v>
      </c>
      <c r="E15" s="29">
        <v>8.0799999999999997E-2</v>
      </c>
      <c r="F15" s="29">
        <f>'Page 5'!H12</f>
        <v>8.5000000000000006E-2</v>
      </c>
      <c r="G15" s="29">
        <f>'Page 6'!M13</f>
        <v>4.8000000000000001E-2</v>
      </c>
      <c r="H15" s="9"/>
      <c r="I15" s="7">
        <f t="shared" ref="I15:I20" si="0">$B15+D15</f>
        <v>9.9779999999999994E-2</v>
      </c>
      <c r="J15" s="7">
        <f t="shared" ref="J15:J17" si="1">$B15+E15</f>
        <v>9.4579999999999997E-2</v>
      </c>
      <c r="K15" s="7">
        <f t="shared" ref="K15:K20" si="2">$B15+F15</f>
        <v>9.8780000000000007E-2</v>
      </c>
      <c r="L15" s="7">
        <f t="shared" ref="L15:L20" si="3">$B15+G15</f>
        <v>6.1780000000000002E-2</v>
      </c>
      <c r="M15" s="76"/>
    </row>
    <row r="16" spans="1:20" x14ac:dyDescent="0.35">
      <c r="A16" s="9" t="s">
        <v>155</v>
      </c>
      <c r="B16" s="29">
        <f>'Page 3'!G14</f>
        <v>1.455E-2</v>
      </c>
      <c r="C16" s="29"/>
      <c r="D16" s="29">
        <v>0.11700000000000001</v>
      </c>
      <c r="E16" s="173" t="s">
        <v>115</v>
      </c>
      <c r="F16" s="29">
        <f>'Page 5'!H13</f>
        <v>6.5000000000000002E-2</v>
      </c>
      <c r="G16" s="29">
        <f>'Page 6'!M14</f>
        <v>5.2000000000000005E-2</v>
      </c>
      <c r="H16" s="9"/>
      <c r="I16" s="7">
        <f t="shared" si="0"/>
        <v>0.13155</v>
      </c>
      <c r="J16" s="122" t="str">
        <f>E16</f>
        <v>n/a</v>
      </c>
      <c r="K16" s="7">
        <f t="shared" si="2"/>
        <v>7.955000000000001E-2</v>
      </c>
      <c r="L16" s="7">
        <f t="shared" si="3"/>
        <v>6.6549999999999998E-2</v>
      </c>
      <c r="M16" s="76"/>
    </row>
    <row r="17" spans="1:14" x14ac:dyDescent="0.35">
      <c r="A17" s="9" t="s">
        <v>156</v>
      </c>
      <c r="B17" s="29">
        <f>'Page 3'!G15</f>
        <v>2.1749999999999999E-2</v>
      </c>
      <c r="C17" s="29"/>
      <c r="D17" s="29">
        <v>6.4000000000000001E-2</v>
      </c>
      <c r="E17" s="29">
        <v>6.2199999999999998E-2</v>
      </c>
      <c r="F17" s="29">
        <f>'Page 5'!H14</f>
        <v>0.1</v>
      </c>
      <c r="G17" s="29">
        <f>'Page 6'!M15</f>
        <v>0.03</v>
      </c>
      <c r="H17" s="9"/>
      <c r="I17" s="7">
        <f t="shared" si="0"/>
        <v>8.5749999999999993E-2</v>
      </c>
      <c r="J17" s="7">
        <f t="shared" si="1"/>
        <v>8.3949999999999997E-2</v>
      </c>
      <c r="K17" s="7">
        <f t="shared" si="2"/>
        <v>0.12175</v>
      </c>
      <c r="L17" s="160">
        <f t="shared" si="3"/>
        <v>5.1749999999999997E-2</v>
      </c>
      <c r="M17" s="76"/>
    </row>
    <row r="18" spans="1:14" x14ac:dyDescent="0.35">
      <c r="A18" s="9" t="s">
        <v>157</v>
      </c>
      <c r="B18" s="29">
        <f>'Page 3'!G16</f>
        <v>1.0319999999999999E-2</v>
      </c>
      <c r="C18" s="29"/>
      <c r="D18" s="173">
        <v>2.7E-2</v>
      </c>
      <c r="E18" s="173" t="s">
        <v>115</v>
      </c>
      <c r="F18" s="29">
        <f>'Page 5'!H15</f>
        <v>4.4999999999999998E-2</v>
      </c>
      <c r="G18" s="29">
        <f>'Page 6'!M16</f>
        <v>6.2E-2</v>
      </c>
      <c r="H18" s="9"/>
      <c r="I18" s="160">
        <f t="shared" si="0"/>
        <v>3.7319999999999999E-2</v>
      </c>
      <c r="J18" s="122" t="str">
        <f>E18</f>
        <v>n/a</v>
      </c>
      <c r="K18" s="7">
        <f t="shared" si="2"/>
        <v>5.5319999999999994E-2</v>
      </c>
      <c r="L18" s="7">
        <f t="shared" si="3"/>
        <v>7.2319999999999995E-2</v>
      </c>
      <c r="M18" s="76"/>
    </row>
    <row r="19" spans="1:14" x14ac:dyDescent="0.35">
      <c r="A19" s="9" t="s">
        <v>158</v>
      </c>
      <c r="B19" s="29">
        <f>'Page 3'!G17</f>
        <v>1.9810000000000001E-2</v>
      </c>
      <c r="C19" s="29"/>
      <c r="D19" s="29">
        <v>7.0000000000000007E-2</v>
      </c>
      <c r="E19" s="172" t="s">
        <v>115</v>
      </c>
      <c r="F19" s="29">
        <f>'Page 5'!H16</f>
        <v>0.13</v>
      </c>
      <c r="G19" s="29">
        <f>'Page 6'!M17</f>
        <v>3.7999999999999999E-2</v>
      </c>
      <c r="H19" s="9"/>
      <c r="I19" s="7">
        <f t="shared" si="0"/>
        <v>8.9810000000000001E-2</v>
      </c>
      <c r="J19" s="122" t="str">
        <f>E19</f>
        <v>n/a</v>
      </c>
      <c r="K19" s="7">
        <f t="shared" si="2"/>
        <v>0.14981</v>
      </c>
      <c r="L19" s="7">
        <f t="shared" si="3"/>
        <v>5.781E-2</v>
      </c>
      <c r="M19" s="76"/>
    </row>
    <row r="20" spans="1:14" x14ac:dyDescent="0.35">
      <c r="A20" s="9" t="s">
        <v>159</v>
      </c>
      <c r="B20" s="29">
        <f>'Page 3'!G18</f>
        <v>1.5100000000000001E-2</v>
      </c>
      <c r="C20" s="29"/>
      <c r="D20" s="29">
        <v>4.9000000000000002E-2</v>
      </c>
      <c r="E20" s="172" t="s">
        <v>115</v>
      </c>
      <c r="F20" s="29">
        <f>'Page 5'!H17</f>
        <v>6.5000000000000002E-2</v>
      </c>
      <c r="G20" s="29">
        <f>'Page 6'!M18</f>
        <v>4.9000000000000002E-2</v>
      </c>
      <c r="H20" s="9"/>
      <c r="I20" s="7">
        <f t="shared" si="0"/>
        <v>6.4100000000000004E-2</v>
      </c>
      <c r="J20" s="122" t="str">
        <f>E20</f>
        <v>n/a</v>
      </c>
      <c r="K20" s="7">
        <f t="shared" si="2"/>
        <v>8.0100000000000005E-2</v>
      </c>
      <c r="L20" s="7">
        <f t="shared" si="3"/>
        <v>6.4100000000000004E-2</v>
      </c>
      <c r="M20" s="76"/>
    </row>
    <row r="21" spans="1:14" x14ac:dyDescent="0.35">
      <c r="A21" s="36" t="s">
        <v>118</v>
      </c>
      <c r="B21" s="32">
        <f>AVERAGE(B14:B20)</f>
        <v>1.5937142857142855E-2</v>
      </c>
      <c r="C21" s="32"/>
      <c r="D21" s="32">
        <f>ROUND(AVERAGE(D14:D20),5)</f>
        <v>6.8000000000000005E-2</v>
      </c>
      <c r="E21" s="32">
        <f>ROUND(AVERAGE(E14:E20),5)</f>
        <v>7.1499999999999994E-2</v>
      </c>
      <c r="F21" s="32">
        <f>ROUND(AVERAGE(F14:F20),5)</f>
        <v>7.9289999999999999E-2</v>
      </c>
      <c r="G21" s="32">
        <f>ROUND(AVERAGE(G14:G20),5)</f>
        <v>4.7E-2</v>
      </c>
      <c r="H21" s="32"/>
      <c r="I21" s="32">
        <f>ROUND((I14+I15+I16+I17+I19+I20)/6,4)</f>
        <v>9.1700000000000004E-2</v>
      </c>
      <c r="J21" s="32">
        <f>ROUND((J15+J17)/2,4)</f>
        <v>8.9300000000000004E-2</v>
      </c>
      <c r="K21" s="32">
        <f>AVERAGE(K14:K20)</f>
        <v>9.5222857142857151E-2</v>
      </c>
      <c r="L21" s="32">
        <f>ROUND((L14+L15+L16+L18+L19+L20)/6,4)</f>
        <v>6.4799999999999996E-2</v>
      </c>
      <c r="M21" s="77"/>
    </row>
    <row r="22" spans="1:14" x14ac:dyDescent="0.35">
      <c r="A22" s="6"/>
      <c r="B22" s="7"/>
      <c r="C22" s="7"/>
      <c r="D22" s="7"/>
      <c r="E22" s="7"/>
      <c r="F22" s="7"/>
      <c r="G22" s="7"/>
      <c r="H22" s="7"/>
      <c r="I22" s="143"/>
      <c r="J22" s="143"/>
      <c r="K22" s="143"/>
      <c r="L22" s="143"/>
      <c r="M22" s="77"/>
    </row>
    <row r="23" spans="1:14" x14ac:dyDescent="0.3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7"/>
    </row>
    <row r="24" spans="1:14" x14ac:dyDescent="0.35">
      <c r="A24" s="140" t="s">
        <v>137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1"/>
      <c r="M24" s="77"/>
    </row>
    <row r="25" spans="1:14" x14ac:dyDescent="0.35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142"/>
      <c r="M25" s="77"/>
    </row>
    <row r="26" spans="1:14" x14ac:dyDescent="0.35">
      <c r="A26" s="174" t="s">
        <v>189</v>
      </c>
      <c r="B26" s="32"/>
      <c r="C26" s="32"/>
      <c r="D26" s="32"/>
      <c r="E26" s="32"/>
      <c r="F26" s="32"/>
      <c r="G26" s="32"/>
      <c r="H26" s="32"/>
      <c r="I26" s="32">
        <v>5.2999999999999999E-2</v>
      </c>
      <c r="J26" s="32">
        <v>5.2999999999999999E-2</v>
      </c>
      <c r="K26" s="32">
        <v>5.2999999999999999E-2</v>
      </c>
      <c r="L26" s="175">
        <v>5.2999999999999999E-2</v>
      </c>
      <c r="M26" s="161"/>
      <c r="N26" s="135"/>
    </row>
    <row r="27" spans="1:14" x14ac:dyDescent="0.35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142"/>
      <c r="M27" s="77"/>
      <c r="N27" s="135"/>
    </row>
    <row r="28" spans="1:14" x14ac:dyDescent="0.35">
      <c r="A28" s="2" t="s">
        <v>139</v>
      </c>
      <c r="B28" s="7"/>
      <c r="C28" s="7"/>
      <c r="D28" s="7"/>
      <c r="E28" s="7"/>
      <c r="F28" s="7"/>
      <c r="G28" s="7"/>
      <c r="H28" s="7"/>
      <c r="I28" s="7">
        <f>MEDIAN(I14:I20)</f>
        <v>8.5749999999999993E-2</v>
      </c>
      <c r="J28" s="7">
        <f t="shared" ref="J28:L28" si="4">MEDIAN(J14:J20)</f>
        <v>8.9264999999999997E-2</v>
      </c>
      <c r="K28" s="7">
        <f t="shared" si="4"/>
        <v>8.1250000000000003E-2</v>
      </c>
      <c r="L28" s="142">
        <f t="shared" si="4"/>
        <v>6.4100000000000004E-2</v>
      </c>
      <c r="M28" s="77"/>
      <c r="N28" s="135"/>
    </row>
    <row r="29" spans="1:14" x14ac:dyDescent="0.35">
      <c r="A29" s="2" t="s">
        <v>140</v>
      </c>
      <c r="B29" s="7"/>
      <c r="C29" s="7"/>
      <c r="D29" s="7"/>
      <c r="E29" s="7"/>
      <c r="F29" s="7"/>
      <c r="G29" s="7"/>
      <c r="H29" s="7"/>
      <c r="I29" s="7">
        <f>2*I28</f>
        <v>0.17149999999999999</v>
      </c>
      <c r="J29" s="7">
        <f t="shared" ref="J29:L29" si="5">2*J28</f>
        <v>0.17852999999999999</v>
      </c>
      <c r="K29" s="7">
        <f t="shared" si="5"/>
        <v>0.16250000000000001</v>
      </c>
      <c r="L29" s="142">
        <f t="shared" si="5"/>
        <v>0.12820000000000001</v>
      </c>
      <c r="M29" s="77"/>
      <c r="N29" s="135"/>
    </row>
    <row r="30" spans="1:14" x14ac:dyDescent="0.35">
      <c r="A30" s="174" t="s">
        <v>142</v>
      </c>
      <c r="B30" s="32"/>
      <c r="C30" s="32"/>
      <c r="D30" s="32"/>
      <c r="E30" s="32"/>
      <c r="F30" s="32"/>
      <c r="G30" s="32"/>
      <c r="H30" s="32"/>
      <c r="I30" s="32">
        <f>AVERAGE($I29:$L29)</f>
        <v>0.16018249999999998</v>
      </c>
      <c r="J30" s="32">
        <f t="shared" ref="J30:L30" si="6">AVERAGE($I29:$L29)</f>
        <v>0.16018249999999998</v>
      </c>
      <c r="K30" s="32">
        <f t="shared" si="6"/>
        <v>0.16018249999999998</v>
      </c>
      <c r="L30" s="175">
        <f t="shared" si="6"/>
        <v>0.16018249999999998</v>
      </c>
      <c r="M30" s="77"/>
      <c r="N30" s="135"/>
    </row>
    <row r="31" spans="1:14" x14ac:dyDescent="0.3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6"/>
    </row>
    <row r="32" spans="1:14" x14ac:dyDescent="0.35">
      <c r="A32" s="6"/>
      <c r="B32" s="137"/>
      <c r="C32" s="138"/>
      <c r="D32" s="137"/>
      <c r="E32" s="137"/>
      <c r="F32" s="137"/>
      <c r="G32" s="137"/>
      <c r="H32" s="20"/>
      <c r="I32" s="122"/>
      <c r="J32" s="122"/>
      <c r="K32" s="122"/>
      <c r="L32" s="122"/>
    </row>
    <row r="33" spans="1:12" x14ac:dyDescent="0.35">
      <c r="B33" s="15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1:12" x14ac:dyDescent="0.35">
      <c r="A34" s="144" t="s">
        <v>146</v>
      </c>
      <c r="B34" s="37"/>
      <c r="C34" s="37"/>
      <c r="D34" s="37"/>
      <c r="E34" s="37"/>
      <c r="F34" s="9"/>
      <c r="G34" s="9"/>
      <c r="H34" s="9"/>
      <c r="I34" s="123"/>
      <c r="J34" s="123"/>
      <c r="K34" s="123"/>
      <c r="L34" s="123"/>
    </row>
    <row r="35" spans="1:12" x14ac:dyDescent="0.35">
      <c r="A35" s="144" t="s">
        <v>190</v>
      </c>
      <c r="B35" s="37"/>
      <c r="C35" s="37"/>
      <c r="D35" s="37"/>
      <c r="E35" s="37"/>
      <c r="F35" s="9"/>
      <c r="G35" s="9"/>
      <c r="H35" s="9"/>
      <c r="I35" s="9"/>
      <c r="J35" s="9"/>
      <c r="K35" s="9"/>
    </row>
    <row r="36" spans="1:12" x14ac:dyDescent="0.35">
      <c r="A36" s="144" t="s">
        <v>191</v>
      </c>
      <c r="B36" s="37"/>
      <c r="C36" s="37"/>
      <c r="D36" s="37"/>
      <c r="E36" s="37"/>
      <c r="F36" s="9"/>
      <c r="G36" s="9"/>
      <c r="H36" s="9"/>
      <c r="I36" s="9"/>
      <c r="J36" s="9"/>
      <c r="K36" s="9"/>
    </row>
    <row r="37" spans="1:12" x14ac:dyDescent="0.35">
      <c r="A37" s="144" t="s">
        <v>147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2" x14ac:dyDescent="0.35">
      <c r="A38" s="144" t="s">
        <v>148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2" x14ac:dyDescent="0.35">
      <c r="A39" s="144" t="s">
        <v>117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2" x14ac:dyDescent="0.35">
      <c r="A40" s="144" t="s">
        <v>192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2" x14ac:dyDescent="0.35">
      <c r="A41" s="144" t="s">
        <v>138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2" x14ac:dyDescent="0.35">
      <c r="A42" s="144" t="s">
        <v>149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2" x14ac:dyDescent="0.35">
      <c r="A43" s="144" t="s">
        <v>143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2" x14ac:dyDescent="0.35">
      <c r="A44" s="144" t="s">
        <v>144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x14ac:dyDescent="0.35">
      <c r="A45" s="144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2" x14ac:dyDescent="0.35">
      <c r="A46" s="144" t="s">
        <v>116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2" x14ac:dyDescent="0.35">
      <c r="A47" s="40"/>
      <c r="B47" s="9"/>
      <c r="C47" s="9"/>
      <c r="D47" s="9"/>
      <c r="E47" s="9"/>
      <c r="F47" s="9"/>
      <c r="G47" s="9"/>
      <c r="H47" s="9"/>
      <c r="I47" s="9"/>
      <c r="J47" s="9"/>
      <c r="K47" s="9"/>
    </row>
    <row r="49" spans="1:1" x14ac:dyDescent="0.35">
      <c r="A49" s="12"/>
    </row>
    <row r="53" spans="1:1" x14ac:dyDescent="0.35">
      <c r="A53" s="135"/>
    </row>
    <row r="54" spans="1:1" x14ac:dyDescent="0.35">
      <c r="A54" s="12"/>
    </row>
    <row r="55" spans="1:1" x14ac:dyDescent="0.35">
      <c r="A55" s="136"/>
    </row>
  </sheetData>
  <mergeCells count="5">
    <mergeCell ref="D9:G9"/>
    <mergeCell ref="I9:L9"/>
    <mergeCell ref="A5:B5"/>
    <mergeCell ref="F3:G3"/>
    <mergeCell ref="E1:G1"/>
  </mergeCells>
  <phoneticPr fontId="16" type="noConversion"/>
  <pageMargins left="0.95" right="0.95" top="1" bottom="0.75" header="0.3" footer="0.3"/>
  <pageSetup scale="72" orientation="landscape" r:id="rId1"/>
  <ignoredErrors>
    <ignoredError sqref="B8 D8:E8 H8 F8:G8 I8:L8" numberStoredAsText="1"/>
    <ignoredError sqref="J14 J15:J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0"/>
  <sheetViews>
    <sheetView workbookViewId="0">
      <selection activeCell="O20" sqref="O20"/>
    </sheetView>
  </sheetViews>
  <sheetFormatPr defaultColWidth="9.08984375" defaultRowHeight="14.5" x14ac:dyDescent="0.35"/>
  <cols>
    <col min="1" max="1" width="46.90625" style="8" customWidth="1"/>
    <col min="2" max="2" width="11.54296875" style="8" customWidth="1"/>
    <col min="3" max="3" width="2.90625" style="8" customWidth="1"/>
    <col min="4" max="4" width="12.90625" style="8" customWidth="1"/>
    <col min="5" max="5" width="2.6328125" style="8" customWidth="1"/>
    <col min="6" max="6" width="12.6328125" style="8" customWidth="1"/>
    <col min="7" max="7" width="2.54296875" style="8" customWidth="1"/>
    <col min="8" max="8" width="12.6328125" style="8" customWidth="1"/>
    <col min="9" max="9" width="2.54296875" style="8" customWidth="1"/>
    <col min="10" max="10" width="12" style="8" customWidth="1"/>
    <col min="11" max="16384" width="9.08984375" style="8"/>
  </cols>
  <sheetData>
    <row r="1" spans="1:18" ht="15.5" x14ac:dyDescent="0.35">
      <c r="A1" s="13" t="s">
        <v>15</v>
      </c>
      <c r="B1" s="73"/>
      <c r="D1" s="230"/>
      <c r="E1" s="230"/>
      <c r="F1" s="230"/>
      <c r="J1" s="9" t="s">
        <v>145</v>
      </c>
    </row>
    <row r="2" spans="1:18" ht="15.5" x14ac:dyDescent="0.35">
      <c r="A2" s="13" t="s">
        <v>172</v>
      </c>
      <c r="J2" s="9" t="str">
        <f>'Page 1'!K2</f>
        <v>Case No. 2021-00183</v>
      </c>
    </row>
    <row r="3" spans="1:18" ht="15.5" x14ac:dyDescent="0.35">
      <c r="A3" s="13" t="s">
        <v>92</v>
      </c>
      <c r="J3" s="9" t="str">
        <f>'Page 1'!K3</f>
        <v>Staff 4-1 - Attachment A</v>
      </c>
    </row>
    <row r="4" spans="1:18" x14ac:dyDescent="0.35">
      <c r="A4" s="74"/>
      <c r="J4" s="9" t="s">
        <v>109</v>
      </c>
    </row>
    <row r="5" spans="1:18" x14ac:dyDescent="0.35">
      <c r="A5" s="74"/>
      <c r="J5" s="9"/>
    </row>
    <row r="6" spans="1:18" x14ac:dyDescent="0.35">
      <c r="A6" s="74"/>
      <c r="J6" s="37"/>
    </row>
    <row r="7" spans="1:18" x14ac:dyDescent="0.35">
      <c r="A7" s="9"/>
      <c r="B7" s="135"/>
      <c r="C7" s="135"/>
      <c r="D7" s="135"/>
      <c r="E7" s="135"/>
      <c r="F7" s="135"/>
      <c r="G7" s="135"/>
      <c r="H7" s="135"/>
      <c r="I7" s="135"/>
      <c r="J7" s="135"/>
      <c r="K7" s="76"/>
      <c r="L7" s="135"/>
      <c r="M7" s="135"/>
      <c r="N7" s="135"/>
      <c r="O7" s="135"/>
      <c r="P7" s="135"/>
    </row>
    <row r="8" spans="1:18" x14ac:dyDescent="0.35">
      <c r="A8" s="35"/>
      <c r="B8" s="162" t="s">
        <v>24</v>
      </c>
      <c r="C8" s="162"/>
      <c r="D8" s="162" t="s">
        <v>25</v>
      </c>
      <c r="E8" s="162"/>
      <c r="F8" s="162" t="s">
        <v>26</v>
      </c>
      <c r="G8" s="162"/>
      <c r="H8" s="162" t="s">
        <v>27</v>
      </c>
      <c r="I8" s="162"/>
      <c r="J8" s="162" t="s">
        <v>28</v>
      </c>
      <c r="K8" s="76"/>
      <c r="L8" s="135"/>
      <c r="M8" s="135"/>
      <c r="N8" s="135"/>
      <c r="O8" s="135"/>
      <c r="P8" s="135"/>
    </row>
    <row r="9" spans="1:18" x14ac:dyDescent="0.35">
      <c r="A9" s="6"/>
      <c r="B9" s="166"/>
      <c r="C9" s="9"/>
      <c r="D9" s="166" t="s">
        <v>98</v>
      </c>
      <c r="E9" s="166"/>
      <c r="F9" s="166" t="s">
        <v>99</v>
      </c>
      <c r="G9" s="9"/>
      <c r="H9" s="166" t="s">
        <v>0</v>
      </c>
      <c r="I9" s="9"/>
      <c r="J9" s="166" t="s">
        <v>93</v>
      </c>
      <c r="K9" s="76"/>
      <c r="L9" s="135"/>
      <c r="M9" s="135"/>
      <c r="N9" s="135"/>
      <c r="O9" s="135"/>
      <c r="P9" s="135"/>
    </row>
    <row r="10" spans="1:18" x14ac:dyDescent="0.35">
      <c r="A10" s="6"/>
      <c r="B10" s="1" t="s">
        <v>18</v>
      </c>
      <c r="C10" s="1"/>
      <c r="D10" s="1" t="s">
        <v>21</v>
      </c>
      <c r="E10" s="1"/>
      <c r="F10" s="1" t="s">
        <v>21</v>
      </c>
      <c r="G10" s="9"/>
      <c r="H10" s="166" t="s">
        <v>21</v>
      </c>
      <c r="I10" s="9"/>
      <c r="J10" s="1" t="s">
        <v>94</v>
      </c>
      <c r="K10" s="76"/>
      <c r="L10" s="135"/>
      <c r="M10" s="135"/>
      <c r="N10" s="135"/>
      <c r="O10" s="135"/>
      <c r="P10" s="135"/>
    </row>
    <row r="11" spans="1:18" x14ac:dyDescent="0.35">
      <c r="A11" s="35" t="s">
        <v>172</v>
      </c>
      <c r="B11" s="170" t="s">
        <v>5</v>
      </c>
      <c r="C11" s="170"/>
      <c r="D11" s="170" t="s">
        <v>33</v>
      </c>
      <c r="E11" s="170"/>
      <c r="F11" s="170" t="s">
        <v>33</v>
      </c>
      <c r="G11" s="170"/>
      <c r="H11" s="170" t="s">
        <v>33</v>
      </c>
      <c r="I11" s="170"/>
      <c r="J11" s="170" t="s">
        <v>95</v>
      </c>
      <c r="K11" s="77"/>
      <c r="L11" s="164"/>
      <c r="M11" s="164"/>
      <c r="N11" s="164"/>
      <c r="O11" s="164"/>
      <c r="P11" s="164"/>
      <c r="Q11" s="78"/>
      <c r="R11" s="78"/>
    </row>
    <row r="12" spans="1:18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76"/>
      <c r="L12" s="135"/>
      <c r="M12" s="135"/>
      <c r="N12" s="135"/>
      <c r="O12" s="135"/>
      <c r="P12" s="135"/>
    </row>
    <row r="13" spans="1:18" x14ac:dyDescent="0.35">
      <c r="A13" s="9" t="s">
        <v>171</v>
      </c>
      <c r="B13" s="29">
        <f>'Page 3'!G12</f>
        <v>1.6250000000000001E-2</v>
      </c>
      <c r="C13" s="29"/>
      <c r="D13" s="29">
        <f>'Page 5'!C11</f>
        <v>5.5E-2</v>
      </c>
      <c r="E13" s="29"/>
      <c r="F13" s="29">
        <f>'Page 5'!C24</f>
        <v>0.09</v>
      </c>
      <c r="G13" s="9"/>
      <c r="H13" s="29">
        <f>ROUND((D13+F13)/2, 4)</f>
        <v>7.2499999999999995E-2</v>
      </c>
      <c r="I13" s="9"/>
      <c r="J13" s="7">
        <f>ROUND(B13+H13,5)</f>
        <v>8.8749999999999996E-2</v>
      </c>
      <c r="K13" s="76"/>
      <c r="L13" s="135"/>
      <c r="M13" s="135"/>
      <c r="N13" s="135"/>
      <c r="O13" s="135"/>
      <c r="P13" s="135"/>
    </row>
    <row r="14" spans="1:18" x14ac:dyDescent="0.35">
      <c r="A14" s="9" t="s">
        <v>154</v>
      </c>
      <c r="B14" s="29">
        <f>'Page 3'!G13</f>
        <v>1.3780000000000001E-2</v>
      </c>
      <c r="C14" s="29"/>
      <c r="D14" s="29">
        <f>'Page 5'!C12</f>
        <v>0.08</v>
      </c>
      <c r="E14" s="29"/>
      <c r="F14" s="29">
        <f>'Page 5'!C25</f>
        <v>0.105</v>
      </c>
      <c r="G14" s="9"/>
      <c r="H14" s="29">
        <f t="shared" ref="H14:H19" si="0">ROUND((D14+F14)/2, 4)</f>
        <v>9.2499999999999999E-2</v>
      </c>
      <c r="I14" s="9"/>
      <c r="J14" s="7">
        <f t="shared" ref="J14:J19" si="1">ROUND(B14+H14,5)</f>
        <v>0.10628</v>
      </c>
      <c r="K14" s="76"/>
      <c r="L14" s="135"/>
      <c r="M14" s="135"/>
      <c r="N14" s="135"/>
      <c r="O14" s="135"/>
      <c r="P14" s="135"/>
    </row>
    <row r="15" spans="1:18" x14ac:dyDescent="0.35">
      <c r="A15" s="9" t="s">
        <v>155</v>
      </c>
      <c r="B15" s="29">
        <f>'Page 3'!G14</f>
        <v>1.455E-2</v>
      </c>
      <c r="C15" s="29"/>
      <c r="D15" s="29">
        <f>'Page 5'!C13</f>
        <v>0.08</v>
      </c>
      <c r="E15" s="29"/>
      <c r="F15" s="29">
        <f>'Page 5'!C26</f>
        <v>0.05</v>
      </c>
      <c r="G15" s="9"/>
      <c r="H15" s="29">
        <f t="shared" si="0"/>
        <v>6.5000000000000002E-2</v>
      </c>
      <c r="I15" s="9"/>
      <c r="J15" s="7">
        <f t="shared" si="1"/>
        <v>7.9549999999999996E-2</v>
      </c>
      <c r="K15" s="76"/>
      <c r="L15" s="135"/>
      <c r="M15" s="135"/>
      <c r="N15" s="135"/>
      <c r="O15" s="135"/>
      <c r="P15" s="135"/>
    </row>
    <row r="16" spans="1:18" x14ac:dyDescent="0.35">
      <c r="A16" s="9" t="s">
        <v>156</v>
      </c>
      <c r="B16" s="29">
        <f>'Page 3'!G15</f>
        <v>2.1749999999999999E-2</v>
      </c>
      <c r="C16" s="29"/>
      <c r="D16" s="29">
        <f>'Page 5'!C14</f>
        <v>-1.4999999999999999E-2</v>
      </c>
      <c r="E16" s="29"/>
      <c r="F16" s="172">
        <f>'Page 5'!C27</f>
        <v>5.5E-2</v>
      </c>
      <c r="G16" s="176"/>
      <c r="H16" s="29">
        <f t="shared" si="0"/>
        <v>0.02</v>
      </c>
      <c r="I16" s="9"/>
      <c r="J16" s="160">
        <f t="shared" si="1"/>
        <v>4.1750000000000002E-2</v>
      </c>
      <c r="K16" s="76"/>
      <c r="L16" s="135"/>
      <c r="M16" s="135"/>
      <c r="N16" s="135"/>
      <c r="O16" s="135"/>
      <c r="P16" s="135"/>
    </row>
    <row r="17" spans="1:16" x14ac:dyDescent="0.35">
      <c r="A17" s="9" t="s">
        <v>157</v>
      </c>
      <c r="B17" s="29">
        <f>'Page 3'!G16</f>
        <v>1.0319999999999999E-2</v>
      </c>
      <c r="C17" s="29"/>
      <c r="D17" s="29">
        <f>'Page 5'!C15</f>
        <v>0.125</v>
      </c>
      <c r="E17" s="29"/>
      <c r="F17" s="29">
        <f>'Page 5'!C28</f>
        <v>0.09</v>
      </c>
      <c r="G17" s="9"/>
      <c r="H17" s="29">
        <f t="shared" si="0"/>
        <v>0.1075</v>
      </c>
      <c r="I17" s="9"/>
      <c r="J17" s="7">
        <f t="shared" si="1"/>
        <v>0.11781999999999999</v>
      </c>
      <c r="K17" s="76"/>
      <c r="L17" s="135"/>
      <c r="M17" s="135"/>
      <c r="N17" s="135"/>
      <c r="O17" s="135"/>
      <c r="P17" s="135"/>
    </row>
    <row r="18" spans="1:16" x14ac:dyDescent="0.35">
      <c r="A18" s="9" t="s">
        <v>158</v>
      </c>
      <c r="B18" s="29">
        <f>'Page 3'!G17</f>
        <v>1.9810000000000001E-2</v>
      </c>
      <c r="C18" s="29"/>
      <c r="D18" s="29">
        <f>'Page 5'!C16</f>
        <v>-5.0000000000000001E-3</v>
      </c>
      <c r="E18" s="29"/>
      <c r="F18" s="29">
        <f>'Page 5'!C29</f>
        <v>7.0000000000000007E-2</v>
      </c>
      <c r="G18" s="9"/>
      <c r="H18" s="29">
        <f t="shared" si="0"/>
        <v>3.2500000000000001E-2</v>
      </c>
      <c r="I18" s="9"/>
      <c r="J18" s="160">
        <f t="shared" si="1"/>
        <v>5.2310000000000002E-2</v>
      </c>
      <c r="K18" s="76"/>
      <c r="L18" s="135"/>
      <c r="M18" s="135"/>
      <c r="N18" s="135"/>
      <c r="O18" s="135"/>
      <c r="P18" s="135"/>
    </row>
    <row r="19" spans="1:16" x14ac:dyDescent="0.35">
      <c r="A19" s="9" t="s">
        <v>159</v>
      </c>
      <c r="B19" s="29">
        <f>'Page 3'!G18</f>
        <v>1.5100000000000001E-2</v>
      </c>
      <c r="C19" s="29"/>
      <c r="D19" s="29">
        <f>'Page 5'!C17</f>
        <v>5.5E-2</v>
      </c>
      <c r="E19" s="29"/>
      <c r="F19" s="29">
        <f>'Page 5'!C30</f>
        <v>0.06</v>
      </c>
      <c r="G19" s="9"/>
      <c r="H19" s="29">
        <f t="shared" si="0"/>
        <v>5.7500000000000002E-2</v>
      </c>
      <c r="I19" s="9"/>
      <c r="J19" s="7">
        <f t="shared" si="1"/>
        <v>7.2599999999999998E-2</v>
      </c>
      <c r="K19" s="76"/>
      <c r="L19" s="135"/>
      <c r="M19" s="135"/>
      <c r="N19" s="135"/>
      <c r="O19" s="135"/>
      <c r="P19" s="135"/>
    </row>
    <row r="20" spans="1:16" x14ac:dyDescent="0.35">
      <c r="A20" s="36" t="s">
        <v>102</v>
      </c>
      <c r="B20" s="32">
        <f>ROUND(AVERAGE(B13:B19),5)</f>
        <v>1.5939999999999999E-2</v>
      </c>
      <c r="C20" s="32"/>
      <c r="D20" s="32">
        <f>ROUND(AVERAGE(D13:D19),5)</f>
        <v>5.357E-2</v>
      </c>
      <c r="E20" s="32"/>
      <c r="F20" s="32">
        <f>ROUND(AVERAGE(F13:F19),5)</f>
        <v>7.4289999999999995E-2</v>
      </c>
      <c r="G20" s="32"/>
      <c r="H20" s="32">
        <f>ROUND(AVERAGE(H13:H19),5)</f>
        <v>6.3930000000000001E-2</v>
      </c>
      <c r="I20" s="32"/>
      <c r="J20" s="32">
        <f>ROUND((J13+J14+J15+J17+J19)/5,4)</f>
        <v>9.2999999999999999E-2</v>
      </c>
      <c r="K20" s="1"/>
      <c r="L20" s="6"/>
      <c r="M20" s="6"/>
      <c r="N20" s="135"/>
      <c r="O20" s="135"/>
      <c r="P20" s="135"/>
    </row>
    <row r="21" spans="1:16" x14ac:dyDescent="0.35">
      <c r="A21" s="6"/>
      <c r="B21" s="7"/>
      <c r="C21" s="7"/>
      <c r="D21" s="7"/>
      <c r="E21" s="7"/>
      <c r="F21" s="7"/>
      <c r="G21" s="7"/>
      <c r="H21" s="7"/>
      <c r="I21" s="7"/>
      <c r="J21" s="145"/>
      <c r="K21" s="6"/>
      <c r="L21" s="6"/>
      <c r="M21" s="6"/>
      <c r="N21" s="135"/>
      <c r="O21" s="135"/>
      <c r="P21" s="135"/>
    </row>
    <row r="22" spans="1:16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6"/>
      <c r="N22" s="135"/>
      <c r="O22" s="135"/>
      <c r="P22" s="135"/>
    </row>
    <row r="23" spans="1:16" x14ac:dyDescent="0.35">
      <c r="A23" s="140" t="s">
        <v>137</v>
      </c>
      <c r="B23" s="139"/>
      <c r="C23" s="139"/>
      <c r="D23" s="139"/>
      <c r="E23" s="139"/>
      <c r="F23" s="139"/>
      <c r="G23" s="139"/>
      <c r="H23" s="139"/>
      <c r="I23" s="139"/>
      <c r="J23" s="141"/>
      <c r="K23" s="7"/>
      <c r="L23" s="7"/>
      <c r="M23" s="6"/>
      <c r="N23" s="135"/>
      <c r="O23" s="135"/>
      <c r="P23" s="135"/>
    </row>
    <row r="24" spans="1:16" x14ac:dyDescent="0.35">
      <c r="A24" s="2"/>
      <c r="B24" s="7"/>
      <c r="C24" s="7"/>
      <c r="D24" s="7"/>
      <c r="E24" s="7"/>
      <c r="F24" s="7"/>
      <c r="G24" s="7"/>
      <c r="H24" s="7"/>
      <c r="I24" s="7"/>
      <c r="J24" s="142"/>
      <c r="K24" s="7"/>
      <c r="L24" s="7"/>
      <c r="M24" s="6"/>
      <c r="N24" s="135"/>
      <c r="O24" s="135"/>
      <c r="P24" s="135"/>
    </row>
    <row r="25" spans="1:16" x14ac:dyDescent="0.35">
      <c r="A25" s="174" t="s">
        <v>186</v>
      </c>
      <c r="B25" s="32"/>
      <c r="C25" s="32"/>
      <c r="D25" s="32"/>
      <c r="E25" s="32"/>
      <c r="F25" s="32"/>
      <c r="G25" s="32"/>
      <c r="H25" s="32"/>
      <c r="I25" s="177"/>
      <c r="J25" s="175">
        <v>5.2999999999999999E-2</v>
      </c>
      <c r="K25" s="135"/>
      <c r="L25" s="135"/>
      <c r="M25" s="6"/>
      <c r="N25" s="135"/>
      <c r="O25" s="135"/>
      <c r="P25" s="135"/>
    </row>
    <row r="26" spans="1:16" x14ac:dyDescent="0.35">
      <c r="A26" s="2"/>
      <c r="B26" s="7"/>
      <c r="C26" s="7"/>
      <c r="D26" s="7"/>
      <c r="E26" s="7"/>
      <c r="F26" s="7"/>
      <c r="G26" s="7"/>
      <c r="H26" s="7"/>
      <c r="I26" s="158"/>
      <c r="J26" s="142"/>
      <c r="K26" s="135"/>
      <c r="L26" s="135"/>
      <c r="M26" s="6"/>
      <c r="N26" s="135"/>
      <c r="O26" s="135"/>
      <c r="P26" s="135"/>
    </row>
    <row r="27" spans="1:16" x14ac:dyDescent="0.35">
      <c r="A27" s="2" t="s">
        <v>188</v>
      </c>
      <c r="B27" s="7"/>
      <c r="C27" s="7"/>
      <c r="D27" s="7"/>
      <c r="E27" s="7"/>
      <c r="F27" s="7"/>
      <c r="G27" s="7"/>
      <c r="H27" s="7"/>
      <c r="I27" s="158"/>
      <c r="J27" s="142">
        <f>MEDIAN(J13:J19)</f>
        <v>7.9549999999999996E-2</v>
      </c>
      <c r="K27" s="135"/>
      <c r="L27" s="135"/>
      <c r="M27" s="6"/>
      <c r="N27" s="135"/>
      <c r="O27" s="135"/>
      <c r="P27" s="135"/>
    </row>
    <row r="28" spans="1:16" x14ac:dyDescent="0.35">
      <c r="A28" s="2" t="s">
        <v>141</v>
      </c>
      <c r="B28" s="7"/>
      <c r="C28" s="7"/>
      <c r="D28" s="7"/>
      <c r="E28" s="7"/>
      <c r="F28" s="7"/>
      <c r="G28" s="7"/>
      <c r="H28" s="7"/>
      <c r="I28" s="158"/>
      <c r="J28" s="142">
        <f t="shared" ref="J28" si="2">2*J27</f>
        <v>0.15909999999999999</v>
      </c>
      <c r="K28" s="135"/>
      <c r="L28" s="135"/>
      <c r="M28" s="6"/>
      <c r="N28" s="135"/>
      <c r="O28" s="135"/>
      <c r="P28" s="135"/>
    </row>
    <row r="29" spans="1:16" x14ac:dyDescent="0.35">
      <c r="A29" s="174" t="s">
        <v>142</v>
      </c>
      <c r="B29" s="32"/>
      <c r="C29" s="32"/>
      <c r="D29" s="32"/>
      <c r="E29" s="32"/>
      <c r="F29" s="32"/>
      <c r="G29" s="32"/>
      <c r="H29" s="32"/>
      <c r="I29" s="177"/>
      <c r="J29" s="175">
        <f>AVERAGE($H28:$L28)</f>
        <v>0.15909999999999999</v>
      </c>
      <c r="K29" s="135"/>
      <c r="L29" s="135"/>
      <c r="M29" s="6"/>
      <c r="N29" s="135"/>
      <c r="O29" s="135"/>
      <c r="P29" s="135"/>
    </row>
    <row r="30" spans="1:16" x14ac:dyDescent="0.35">
      <c r="A30" s="135"/>
      <c r="B30" s="164"/>
      <c r="C30" s="164"/>
      <c r="D30" s="164"/>
      <c r="E30" s="164"/>
      <c r="F30" s="164"/>
      <c r="G30" s="164"/>
      <c r="H30" s="164"/>
      <c r="I30" s="135"/>
      <c r="J30" s="164"/>
      <c r="K30" s="6"/>
      <c r="L30" s="6"/>
      <c r="M30" s="6"/>
      <c r="N30" s="135"/>
      <c r="O30" s="135"/>
      <c r="P30" s="135"/>
    </row>
    <row r="31" spans="1:16" x14ac:dyDescent="0.35">
      <c r="B31" s="164"/>
      <c r="C31" s="164"/>
      <c r="D31" s="164"/>
      <c r="E31" s="164"/>
      <c r="F31" s="164"/>
      <c r="G31" s="164"/>
      <c r="H31" s="164"/>
      <c r="J31" s="164"/>
      <c r="K31" s="6"/>
      <c r="L31" s="6"/>
      <c r="M31" s="6"/>
    </row>
    <row r="32" spans="1:16" x14ac:dyDescent="0.35">
      <c r="A32" s="144" t="s">
        <v>146</v>
      </c>
      <c r="B32" s="9"/>
      <c r="C32" s="9"/>
      <c r="D32" s="9"/>
      <c r="E32" s="9"/>
      <c r="F32" s="9"/>
      <c r="G32" s="9"/>
      <c r="H32" s="9"/>
      <c r="I32" s="9"/>
      <c r="J32" s="9"/>
    </row>
    <row r="33" spans="1:11" x14ac:dyDescent="0.35">
      <c r="A33" s="144" t="s">
        <v>150</v>
      </c>
      <c r="B33" s="9"/>
      <c r="C33" s="9"/>
      <c r="D33" s="9"/>
      <c r="E33" s="9"/>
      <c r="F33" s="9"/>
      <c r="G33" s="9"/>
      <c r="H33" s="9"/>
      <c r="I33" s="9"/>
      <c r="J33" s="9"/>
    </row>
    <row r="34" spans="1:11" x14ac:dyDescent="0.35">
      <c r="A34" s="144" t="s">
        <v>151</v>
      </c>
      <c r="B34" s="9"/>
      <c r="C34" s="9"/>
      <c r="D34" s="9"/>
      <c r="E34" s="9"/>
      <c r="F34" s="9"/>
      <c r="G34" s="9"/>
      <c r="H34" s="9"/>
      <c r="I34" s="9"/>
      <c r="J34" s="9"/>
    </row>
    <row r="35" spans="1:11" x14ac:dyDescent="0.35">
      <c r="A35" s="144" t="s">
        <v>100</v>
      </c>
      <c r="B35" s="9"/>
      <c r="C35" s="9"/>
      <c r="D35" s="9"/>
      <c r="E35" s="9"/>
      <c r="F35" s="9"/>
      <c r="G35" s="9"/>
      <c r="H35" s="9"/>
      <c r="I35" s="9"/>
      <c r="J35" s="9"/>
    </row>
    <row r="36" spans="1:11" x14ac:dyDescent="0.35">
      <c r="A36" s="144" t="s">
        <v>101</v>
      </c>
      <c r="B36" s="9"/>
      <c r="C36" s="9"/>
      <c r="D36" s="9"/>
      <c r="E36" s="9"/>
      <c r="F36" s="9"/>
      <c r="G36" s="9"/>
      <c r="H36" s="9"/>
      <c r="I36" s="9"/>
      <c r="J36" s="9"/>
    </row>
    <row r="37" spans="1:11" x14ac:dyDescent="0.35">
      <c r="A37" s="144" t="s">
        <v>187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35">
      <c r="A38" s="144" t="s">
        <v>134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35">
      <c r="A39" s="144" t="s">
        <v>149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35">
      <c r="A40" s="144" t="s">
        <v>135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</sheetData>
  <mergeCells count="1">
    <mergeCell ref="D1:F1"/>
  </mergeCells>
  <phoneticPr fontId="16" type="noConversion"/>
  <pageMargins left="1.2" right="0.2" top="1" bottom="0.75" header="0.3" footer="0.3"/>
  <pageSetup scale="83" orientation="landscape" verticalDpi="1200" r:id="rId1"/>
  <ignoredErrors>
    <ignoredError sqref="B8:D8 F8 H8 J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1"/>
  <sheetViews>
    <sheetView workbookViewId="0">
      <selection activeCell="A12" sqref="A12"/>
    </sheetView>
  </sheetViews>
  <sheetFormatPr defaultColWidth="9.08984375" defaultRowHeight="14.5" x14ac:dyDescent="0.35"/>
  <cols>
    <col min="1" max="1" width="27" style="12" customWidth="1"/>
    <col min="2" max="2" width="4.453125" style="12" customWidth="1"/>
    <col min="3" max="3" width="12.6328125" style="12" bestFit="1" customWidth="1"/>
    <col min="4" max="4" width="4.36328125" style="12" customWidth="1"/>
    <col min="5" max="5" width="12.90625" style="12" bestFit="1" customWidth="1"/>
    <col min="6" max="6" width="4.36328125" style="12" customWidth="1"/>
    <col min="7" max="7" width="13.54296875" style="12" customWidth="1"/>
    <col min="8" max="9" width="9.08984375" style="12"/>
    <col min="10" max="10" width="11.6328125" style="12" customWidth="1"/>
    <col min="11" max="11" width="15.36328125" style="12" customWidth="1"/>
    <col min="12" max="16384" width="9.08984375" style="12"/>
  </cols>
  <sheetData>
    <row r="1" spans="1:18" ht="15.9" customHeight="1" x14ac:dyDescent="0.35">
      <c r="A1" s="101" t="s">
        <v>15</v>
      </c>
      <c r="B1" s="101"/>
      <c r="C1" s="146"/>
      <c r="D1" s="101"/>
      <c r="E1" s="102"/>
      <c r="F1" s="102"/>
      <c r="G1" s="37" t="s">
        <v>145</v>
      </c>
      <c r="J1" s="103"/>
      <c r="K1" s="104"/>
      <c r="L1" s="20"/>
      <c r="M1" s="14"/>
      <c r="N1" s="20"/>
      <c r="O1" s="14"/>
      <c r="P1" s="14"/>
      <c r="Q1" s="14"/>
      <c r="R1" s="14"/>
    </row>
    <row r="2" spans="1:18" ht="15.9" customHeight="1" x14ac:dyDescent="0.35">
      <c r="A2" s="101" t="s">
        <v>172</v>
      </c>
      <c r="B2" s="101"/>
      <c r="C2" s="147"/>
      <c r="D2" s="101"/>
      <c r="E2" s="101"/>
      <c r="F2" s="101"/>
      <c r="G2" s="156" t="str">
        <f>'Page 1'!K2</f>
        <v>Case No. 2021-00183</v>
      </c>
      <c r="J2" s="103"/>
      <c r="K2" s="105"/>
      <c r="L2" s="20"/>
      <c r="M2" s="20"/>
      <c r="N2" s="20"/>
      <c r="O2" s="14"/>
      <c r="P2" s="14"/>
      <c r="Q2" s="14"/>
      <c r="R2" s="14"/>
    </row>
    <row r="3" spans="1:18" ht="15.9" customHeight="1" x14ac:dyDescent="0.35">
      <c r="A3" s="101" t="s">
        <v>57</v>
      </c>
      <c r="B3" s="101"/>
      <c r="C3" s="101"/>
      <c r="D3" s="101"/>
      <c r="E3" s="101"/>
      <c r="F3" s="101"/>
      <c r="G3" s="37" t="str">
        <f>'Page 1'!K3</f>
        <v>Staff 4-1 - Attachment A</v>
      </c>
      <c r="J3" s="103"/>
      <c r="K3" s="105"/>
      <c r="L3" s="20"/>
      <c r="M3" s="20"/>
      <c r="N3" s="20"/>
      <c r="O3" s="14"/>
      <c r="P3" s="14"/>
      <c r="Q3" s="14"/>
      <c r="R3" s="14"/>
    </row>
    <row r="4" spans="1:18" ht="18.75" customHeight="1" x14ac:dyDescent="0.35">
      <c r="A4" s="19"/>
      <c r="B4" s="19"/>
      <c r="C4" s="106"/>
      <c r="D4" s="19"/>
      <c r="E4" s="106"/>
      <c r="F4" s="19"/>
      <c r="G4" s="37" t="s">
        <v>110</v>
      </c>
      <c r="I4" s="103"/>
      <c r="J4" s="103"/>
      <c r="K4" s="105"/>
      <c r="L4" s="20"/>
      <c r="M4" s="20"/>
      <c r="N4" s="20"/>
      <c r="O4" s="14"/>
      <c r="P4" s="14"/>
      <c r="Q4" s="14"/>
      <c r="R4" s="14"/>
    </row>
    <row r="5" spans="1:18" ht="18.75" customHeight="1" x14ac:dyDescent="0.35">
      <c r="A5" s="19"/>
      <c r="B5" s="19"/>
      <c r="C5" s="124"/>
      <c r="D5" s="125"/>
      <c r="E5" s="124"/>
      <c r="F5" s="19"/>
      <c r="G5" s="124"/>
      <c r="H5" s="126"/>
      <c r="I5" s="126"/>
      <c r="J5" s="105"/>
      <c r="K5" s="105"/>
      <c r="L5" s="20"/>
      <c r="M5" s="20"/>
      <c r="N5" s="20"/>
      <c r="O5" s="14"/>
      <c r="P5" s="14"/>
      <c r="Q5" s="14"/>
      <c r="R5" s="14"/>
    </row>
    <row r="6" spans="1:18" ht="15.5" x14ac:dyDescent="0.35">
      <c r="A6" s="101"/>
      <c r="B6" s="103"/>
      <c r="C6" s="79"/>
      <c r="D6" s="79"/>
      <c r="E6" s="79"/>
      <c r="F6" s="103"/>
      <c r="G6" s="121"/>
      <c r="H6" s="103"/>
      <c r="I6" s="103"/>
      <c r="J6" s="104"/>
      <c r="K6" s="107"/>
      <c r="L6" s="14"/>
      <c r="M6" s="14"/>
      <c r="N6" s="14"/>
      <c r="O6" s="14"/>
      <c r="P6" s="14"/>
      <c r="Q6" s="14"/>
      <c r="R6" s="14"/>
    </row>
    <row r="7" spans="1:18" ht="15.5" x14ac:dyDescent="0.35">
      <c r="A7" s="101"/>
      <c r="B7" s="103"/>
      <c r="C7" s="79"/>
      <c r="D7" s="79"/>
      <c r="E7" s="79"/>
      <c r="F7" s="103"/>
      <c r="G7" s="121"/>
      <c r="H7" s="103"/>
      <c r="I7" s="103"/>
      <c r="J7" s="104"/>
      <c r="K7" s="107"/>
      <c r="L7" s="14"/>
      <c r="M7" s="14"/>
      <c r="N7" s="14"/>
      <c r="O7" s="14"/>
      <c r="P7" s="14"/>
      <c r="Q7" s="14"/>
      <c r="R7" s="14"/>
    </row>
    <row r="8" spans="1:18" ht="15.5" x14ac:dyDescent="0.35">
      <c r="A8" s="108"/>
      <c r="B8" s="108"/>
      <c r="C8" s="109" t="s">
        <v>7</v>
      </c>
      <c r="D8" s="109"/>
      <c r="E8" s="109" t="s">
        <v>8</v>
      </c>
      <c r="F8" s="109"/>
      <c r="G8" s="168" t="s">
        <v>16</v>
      </c>
      <c r="H8" s="38"/>
      <c r="I8" s="103"/>
      <c r="J8" s="104"/>
      <c r="K8" s="107"/>
      <c r="L8" s="14"/>
      <c r="M8" s="14"/>
      <c r="N8" s="14"/>
      <c r="O8" s="14"/>
      <c r="P8" s="14"/>
      <c r="Q8" s="14"/>
      <c r="R8" s="14"/>
    </row>
    <row r="9" spans="1:18" ht="15.5" x14ac:dyDescent="0.35">
      <c r="A9" s="110"/>
      <c r="B9" s="110"/>
      <c r="C9" s="111" t="s">
        <v>131</v>
      </c>
      <c r="D9" s="111"/>
      <c r="E9" s="111" t="s">
        <v>17</v>
      </c>
      <c r="F9" s="111"/>
      <c r="G9" s="111" t="s">
        <v>18</v>
      </c>
      <c r="H9" s="38"/>
      <c r="I9" s="103"/>
      <c r="J9" s="104"/>
      <c r="K9" s="104"/>
      <c r="L9" s="14"/>
      <c r="M9" s="14"/>
      <c r="N9" s="14"/>
      <c r="O9" s="14"/>
      <c r="P9" s="14"/>
      <c r="Q9" s="14"/>
      <c r="R9" s="14"/>
    </row>
    <row r="10" spans="1:18" ht="15.5" x14ac:dyDescent="0.35">
      <c r="A10" s="112" t="s">
        <v>172</v>
      </c>
      <c r="B10" s="112"/>
      <c r="C10" s="113" t="s">
        <v>19</v>
      </c>
      <c r="D10" s="113"/>
      <c r="E10" s="113" t="s">
        <v>6</v>
      </c>
      <c r="F10" s="113"/>
      <c r="G10" s="113" t="s">
        <v>5</v>
      </c>
      <c r="H10" s="38"/>
      <c r="I10" s="103"/>
      <c r="J10" s="104"/>
      <c r="K10" s="104"/>
      <c r="L10" s="14"/>
      <c r="M10" s="14"/>
      <c r="N10" s="14"/>
      <c r="O10" s="14"/>
      <c r="P10" s="14"/>
      <c r="Q10" s="14"/>
      <c r="R10" s="14"/>
    </row>
    <row r="11" spans="1:18" ht="15.5" x14ac:dyDescent="0.35">
      <c r="A11" s="38"/>
      <c r="B11" s="38"/>
      <c r="C11" s="38"/>
      <c r="D11" s="38"/>
      <c r="E11" s="38"/>
      <c r="F11" s="38"/>
      <c r="G11" s="38"/>
      <c r="H11" s="38"/>
      <c r="I11" s="103"/>
      <c r="J11" s="104"/>
      <c r="K11" s="104"/>
      <c r="L11" s="14"/>
      <c r="M11" s="14"/>
      <c r="N11" s="14"/>
      <c r="O11" s="14"/>
      <c r="P11" s="14"/>
      <c r="Q11" s="14"/>
      <c r="R11" s="14"/>
    </row>
    <row r="12" spans="1:18" ht="15.5" x14ac:dyDescent="0.35">
      <c r="A12" s="38" t="s">
        <v>171</v>
      </c>
      <c r="B12" s="38"/>
      <c r="C12" s="178">
        <f>'Page 4'!B57</f>
        <v>89.822000049999986</v>
      </c>
      <c r="D12" s="179"/>
      <c r="E12" s="179">
        <v>1.46</v>
      </c>
      <c r="F12" s="179"/>
      <c r="G12" s="180">
        <f>ROUND(E12/C12,5)</f>
        <v>1.6250000000000001E-2</v>
      </c>
      <c r="H12" s="119"/>
      <c r="I12" s="103"/>
      <c r="J12" s="114"/>
      <c r="K12" s="115"/>
      <c r="L12" s="14"/>
      <c r="M12" s="14"/>
      <c r="N12" s="14"/>
      <c r="O12" s="14"/>
      <c r="P12" s="14"/>
      <c r="Q12" s="14"/>
      <c r="R12" s="14"/>
    </row>
    <row r="13" spans="1:18" ht="15.5" x14ac:dyDescent="0.35">
      <c r="A13" s="38" t="s">
        <v>154</v>
      </c>
      <c r="B13" s="38"/>
      <c r="C13" s="178">
        <f>'Page 4'!C57</f>
        <v>178.52024954999999</v>
      </c>
      <c r="D13" s="179"/>
      <c r="E13" s="179">
        <v>2.46</v>
      </c>
      <c r="F13" s="181"/>
      <c r="G13" s="180">
        <f t="shared" ref="G13:G18" si="0">ROUND(E13/C13,5)</f>
        <v>1.3780000000000001E-2</v>
      </c>
      <c r="H13" s="119"/>
      <c r="I13" s="103"/>
      <c r="J13" s="114"/>
      <c r="K13" s="115"/>
      <c r="L13" s="14"/>
      <c r="M13" s="14"/>
      <c r="N13" s="14"/>
      <c r="O13" s="14"/>
      <c r="P13" s="14"/>
      <c r="Q13" s="14"/>
      <c r="R13" s="14"/>
    </row>
    <row r="14" spans="1:18" ht="15.5" x14ac:dyDescent="0.35">
      <c r="A14" s="38" t="s">
        <v>155</v>
      </c>
      <c r="B14" s="38"/>
      <c r="C14" s="178">
        <f>'Page 4'!D57</f>
        <v>63.242250425000009</v>
      </c>
      <c r="D14" s="179"/>
      <c r="E14" s="179">
        <v>0.92</v>
      </c>
      <c r="F14" s="181"/>
      <c r="G14" s="180">
        <f t="shared" si="0"/>
        <v>1.455E-2</v>
      </c>
      <c r="H14" s="119"/>
      <c r="I14" s="103"/>
      <c r="J14" s="114"/>
      <c r="K14" s="115"/>
      <c r="L14" s="14"/>
      <c r="M14" s="14"/>
      <c r="N14" s="14"/>
      <c r="O14" s="14"/>
      <c r="P14" s="14"/>
      <c r="Q14" s="14"/>
      <c r="R14" s="14"/>
    </row>
    <row r="15" spans="1:18" ht="15.5" x14ac:dyDescent="0.35">
      <c r="A15" s="38" t="s">
        <v>156</v>
      </c>
      <c r="B15" s="38"/>
      <c r="C15" s="178">
        <f>'Page 4'!E57</f>
        <v>49.185250050000008</v>
      </c>
      <c r="D15" s="179"/>
      <c r="E15" s="179">
        <v>1.07</v>
      </c>
      <c r="F15" s="181"/>
      <c r="G15" s="180">
        <f t="shared" si="0"/>
        <v>2.1749999999999999E-2</v>
      </c>
      <c r="H15" s="119"/>
      <c r="I15" s="103"/>
      <c r="J15" s="114"/>
      <c r="K15" s="115"/>
      <c r="L15" s="14"/>
      <c r="M15" s="14"/>
      <c r="N15" s="14"/>
      <c r="O15" s="14"/>
      <c r="P15" s="14"/>
      <c r="Q15" s="14"/>
      <c r="R15" s="14"/>
    </row>
    <row r="16" spans="1:18" ht="15.5" x14ac:dyDescent="0.35">
      <c r="A16" s="38" t="s">
        <v>157</v>
      </c>
      <c r="B16" s="38"/>
      <c r="C16" s="178">
        <f>'Page 4'!F57</f>
        <v>106.57825015000003</v>
      </c>
      <c r="D16" s="179"/>
      <c r="E16" s="179">
        <v>1.1000000000000001</v>
      </c>
      <c r="F16" s="179"/>
      <c r="G16" s="180">
        <f t="shared" si="0"/>
        <v>1.0319999999999999E-2</v>
      </c>
      <c r="H16" s="120"/>
      <c r="I16" s="103"/>
      <c r="J16" s="114"/>
      <c r="K16" s="115"/>
      <c r="L16" s="14"/>
      <c r="M16" s="14"/>
      <c r="N16" s="14"/>
      <c r="O16" s="14"/>
      <c r="P16" s="14"/>
      <c r="Q16" s="14"/>
      <c r="R16" s="14"/>
    </row>
    <row r="17" spans="1:18" ht="15.5" x14ac:dyDescent="0.35">
      <c r="A17" s="38" t="s">
        <v>158</v>
      </c>
      <c r="B17" s="38"/>
      <c r="C17" s="178">
        <f>'Page 4'!G57</f>
        <v>68.668000200000023</v>
      </c>
      <c r="D17" s="179"/>
      <c r="E17" s="179">
        <v>1.36</v>
      </c>
      <c r="F17" s="181"/>
      <c r="G17" s="180">
        <f t="shared" si="0"/>
        <v>1.9810000000000001E-2</v>
      </c>
      <c r="H17" s="120"/>
      <c r="I17" s="103"/>
      <c r="J17" s="114"/>
      <c r="K17" s="115"/>
      <c r="L17" s="14"/>
      <c r="M17" s="14"/>
      <c r="N17" s="14"/>
      <c r="O17" s="14"/>
      <c r="P17" s="14"/>
      <c r="Q17" s="14"/>
      <c r="R17" s="14"/>
    </row>
    <row r="18" spans="1:18" ht="15.5" x14ac:dyDescent="0.35">
      <c r="A18" s="38" t="s">
        <v>159</v>
      </c>
      <c r="B18" s="38"/>
      <c r="C18" s="178">
        <f>'Page 4'!H57</f>
        <v>49.678750000000001</v>
      </c>
      <c r="D18" s="179"/>
      <c r="E18" s="179">
        <v>0.75</v>
      </c>
      <c r="F18" s="179"/>
      <c r="G18" s="180">
        <f t="shared" si="0"/>
        <v>1.5100000000000001E-2</v>
      </c>
      <c r="H18" s="120"/>
      <c r="I18" s="103"/>
      <c r="J18" s="114"/>
      <c r="K18" s="115"/>
      <c r="L18" s="14"/>
      <c r="M18" s="14"/>
      <c r="N18" s="14"/>
      <c r="O18" s="14"/>
      <c r="P18" s="14"/>
      <c r="Q18" s="14"/>
      <c r="R18" s="14"/>
    </row>
    <row r="19" spans="1:18" ht="15.5" x14ac:dyDescent="0.35">
      <c r="A19" s="116" t="s">
        <v>0</v>
      </c>
      <c r="B19" s="116"/>
      <c r="C19" s="182">
        <v>0</v>
      </c>
      <c r="D19" s="183"/>
      <c r="E19" s="182">
        <v>0</v>
      </c>
      <c r="F19" s="183"/>
      <c r="G19" s="184">
        <f>ROUND(AVERAGE(G12:G18),4)</f>
        <v>1.5900000000000001E-2</v>
      </c>
      <c r="H19" s="118"/>
      <c r="I19" s="103"/>
      <c r="J19" s="117"/>
      <c r="K19" s="118"/>
      <c r="L19" s="14"/>
      <c r="M19" s="14"/>
      <c r="N19" s="14"/>
      <c r="O19" s="14"/>
      <c r="P19" s="14"/>
      <c r="Q19" s="14"/>
      <c r="R19" s="14"/>
    </row>
    <row r="20" spans="1:18" ht="15.5" x14ac:dyDescent="0.35">
      <c r="A20" s="38"/>
      <c r="B20" s="38"/>
      <c r="C20" s="38"/>
      <c r="D20" s="38"/>
      <c r="E20" s="38"/>
      <c r="F20" s="38"/>
      <c r="G20" s="38"/>
      <c r="H20" s="108"/>
      <c r="I20" s="103"/>
      <c r="J20" s="104"/>
      <c r="K20" s="104"/>
      <c r="L20" s="14"/>
      <c r="M20" s="14"/>
      <c r="N20" s="14"/>
      <c r="O20" s="14"/>
      <c r="P20" s="14"/>
      <c r="Q20" s="14"/>
      <c r="R20" s="14"/>
    </row>
    <row r="21" spans="1:18" x14ac:dyDescent="0.35">
      <c r="A21" s="9"/>
      <c r="B21" s="9"/>
      <c r="C21" s="52"/>
      <c r="D21" s="9"/>
      <c r="E21" s="9"/>
      <c r="F21" s="9"/>
      <c r="G21" s="9"/>
      <c r="H21" s="9"/>
      <c r="I21" s="31"/>
      <c r="J21" s="18"/>
      <c r="K21" s="14"/>
      <c r="L21" s="14"/>
      <c r="M21" s="14"/>
      <c r="N21" s="14"/>
      <c r="O21" s="14"/>
      <c r="P21" s="14"/>
      <c r="Q21" s="14"/>
      <c r="R21" s="14"/>
    </row>
    <row r="22" spans="1:18" x14ac:dyDescent="0.35">
      <c r="A22" s="144" t="s">
        <v>152</v>
      </c>
      <c r="B22" s="40"/>
      <c r="C22" s="40"/>
      <c r="D22" s="40"/>
      <c r="E22" s="40"/>
      <c r="F22" s="40"/>
      <c r="G22" s="40"/>
      <c r="H22" s="40"/>
      <c r="I22" s="127"/>
      <c r="J22" s="54"/>
      <c r="K22" s="80"/>
      <c r="L22" s="14"/>
      <c r="M22" s="14"/>
      <c r="N22" s="14"/>
      <c r="O22" s="14"/>
      <c r="P22" s="14"/>
      <c r="Q22" s="14"/>
      <c r="R22" s="14"/>
    </row>
    <row r="23" spans="1:18" x14ac:dyDescent="0.35">
      <c r="A23" s="144" t="s">
        <v>177</v>
      </c>
      <c r="B23" s="40"/>
      <c r="C23" s="40"/>
      <c r="D23" s="40"/>
      <c r="E23" s="40"/>
      <c r="F23" s="40"/>
      <c r="G23" s="40"/>
      <c r="H23" s="40"/>
      <c r="I23" s="127"/>
      <c r="J23" s="54"/>
      <c r="K23" s="80"/>
      <c r="L23" s="14"/>
      <c r="M23" s="14"/>
      <c r="N23" s="14"/>
      <c r="O23" s="14"/>
      <c r="P23" s="14"/>
      <c r="Q23" s="14"/>
      <c r="R23" s="14"/>
    </row>
    <row r="24" spans="1:18" x14ac:dyDescent="0.35">
      <c r="A24" s="37"/>
      <c r="B24" s="9"/>
      <c r="C24" s="9"/>
      <c r="D24" s="9"/>
      <c r="E24" s="9"/>
      <c r="F24" s="9"/>
      <c r="G24" s="9"/>
      <c r="H24" s="9"/>
      <c r="I24" s="31"/>
      <c r="J24" s="17"/>
      <c r="K24" s="14"/>
      <c r="L24" s="14"/>
      <c r="M24" s="14"/>
      <c r="N24" s="14"/>
      <c r="O24" s="14"/>
      <c r="P24" s="14"/>
      <c r="Q24" s="14"/>
      <c r="R24" s="14"/>
    </row>
    <row r="25" spans="1:18" x14ac:dyDescent="0.35">
      <c r="A25" s="37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35"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35"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35"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35"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35"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35"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35">
      <c r="J32" s="14"/>
      <c r="K32" s="14"/>
      <c r="L32" s="14"/>
      <c r="M32" s="14"/>
      <c r="N32" s="14"/>
      <c r="O32" s="14"/>
      <c r="P32" s="14"/>
      <c r="Q32" s="14"/>
      <c r="R32" s="14"/>
    </row>
    <row r="33" spans="10:18" x14ac:dyDescent="0.35">
      <c r="J33" s="14"/>
      <c r="K33" s="14"/>
      <c r="L33" s="14"/>
      <c r="M33" s="14"/>
      <c r="N33" s="14"/>
      <c r="O33" s="14"/>
      <c r="P33" s="14"/>
      <c r="Q33" s="14"/>
      <c r="R33" s="14"/>
    </row>
    <row r="34" spans="10:18" x14ac:dyDescent="0.35">
      <c r="J34" s="14"/>
      <c r="K34" s="14"/>
      <c r="L34" s="14"/>
      <c r="M34" s="14"/>
      <c r="N34" s="14"/>
      <c r="O34" s="14"/>
      <c r="P34" s="14"/>
      <c r="Q34" s="14"/>
      <c r="R34" s="14"/>
    </row>
    <row r="35" spans="10:18" x14ac:dyDescent="0.35">
      <c r="J35" s="14"/>
      <c r="K35" s="14"/>
      <c r="L35" s="14"/>
      <c r="M35" s="14"/>
      <c r="N35" s="14"/>
      <c r="O35" s="14"/>
      <c r="P35" s="14"/>
      <c r="Q35" s="14"/>
      <c r="R35" s="14"/>
    </row>
    <row r="36" spans="10:18" x14ac:dyDescent="0.35">
      <c r="J36" s="14"/>
      <c r="K36" s="14"/>
      <c r="L36" s="14"/>
      <c r="M36" s="14"/>
      <c r="N36" s="14"/>
      <c r="O36" s="14"/>
      <c r="P36" s="14"/>
      <c r="Q36" s="14"/>
      <c r="R36" s="14"/>
    </row>
    <row r="37" spans="10:18" x14ac:dyDescent="0.35">
      <c r="J37" s="14"/>
      <c r="K37" s="14"/>
      <c r="L37" s="14"/>
      <c r="M37" s="14"/>
      <c r="N37" s="14"/>
      <c r="O37" s="14"/>
      <c r="P37" s="14"/>
      <c r="Q37" s="14"/>
      <c r="R37" s="14"/>
    </row>
    <row r="38" spans="10:18" x14ac:dyDescent="0.35">
      <c r="J38" s="14"/>
      <c r="K38" s="14"/>
      <c r="L38" s="14"/>
      <c r="M38" s="14"/>
      <c r="N38" s="14"/>
      <c r="O38" s="14"/>
      <c r="P38" s="14"/>
      <c r="Q38" s="14"/>
      <c r="R38" s="14"/>
    </row>
    <row r="39" spans="10:18" x14ac:dyDescent="0.35">
      <c r="J39" s="14"/>
      <c r="K39" s="14"/>
      <c r="L39" s="14"/>
      <c r="M39" s="14"/>
      <c r="N39" s="14"/>
      <c r="O39" s="14"/>
      <c r="P39" s="14"/>
      <c r="Q39" s="14"/>
      <c r="R39" s="14"/>
    </row>
    <row r="40" spans="10:18" x14ac:dyDescent="0.35">
      <c r="J40" s="14"/>
      <c r="K40" s="14"/>
      <c r="L40" s="14"/>
      <c r="M40" s="14"/>
      <c r="N40" s="14"/>
      <c r="O40" s="14"/>
      <c r="P40" s="14"/>
      <c r="Q40" s="14"/>
      <c r="R40" s="14"/>
    </row>
    <row r="41" spans="10:18" x14ac:dyDescent="0.35">
      <c r="J41" s="14"/>
      <c r="K41" s="14"/>
      <c r="L41" s="14"/>
      <c r="M41" s="14"/>
      <c r="N41" s="14"/>
      <c r="O41" s="14"/>
      <c r="P41" s="14"/>
      <c r="Q41" s="14"/>
      <c r="R41" s="14"/>
    </row>
    <row r="42" spans="10:18" x14ac:dyDescent="0.35">
      <c r="J42" s="14"/>
      <c r="K42" s="14"/>
      <c r="L42" s="14"/>
      <c r="M42" s="14"/>
      <c r="N42" s="14"/>
      <c r="O42" s="14"/>
      <c r="P42" s="14"/>
      <c r="Q42" s="14"/>
      <c r="R42" s="14"/>
    </row>
    <row r="43" spans="10:18" x14ac:dyDescent="0.35">
      <c r="J43" s="14"/>
      <c r="K43" s="14"/>
      <c r="L43" s="14"/>
      <c r="M43" s="14"/>
      <c r="N43" s="14"/>
      <c r="O43" s="14"/>
      <c r="P43" s="14"/>
      <c r="Q43" s="14"/>
      <c r="R43" s="14"/>
    </row>
    <row r="44" spans="10:18" x14ac:dyDescent="0.35">
      <c r="J44" s="14"/>
      <c r="K44" s="14"/>
      <c r="L44" s="14"/>
      <c r="M44" s="14"/>
      <c r="N44" s="14"/>
      <c r="O44" s="14"/>
      <c r="P44" s="14"/>
      <c r="Q44" s="14"/>
      <c r="R44" s="14"/>
    </row>
    <row r="45" spans="10:18" x14ac:dyDescent="0.35">
      <c r="J45" s="14"/>
      <c r="K45" s="14"/>
      <c r="L45" s="14"/>
      <c r="M45" s="14"/>
      <c r="N45" s="14"/>
      <c r="O45" s="14"/>
      <c r="P45" s="14"/>
      <c r="Q45" s="14"/>
      <c r="R45" s="14"/>
    </row>
    <row r="46" spans="10:18" x14ac:dyDescent="0.35">
      <c r="J46" s="14"/>
      <c r="K46" s="14"/>
      <c r="L46" s="14"/>
      <c r="M46" s="14"/>
      <c r="N46" s="14"/>
      <c r="O46" s="14"/>
      <c r="P46" s="14"/>
      <c r="Q46" s="14"/>
      <c r="R46" s="14"/>
    </row>
    <row r="47" spans="10:18" x14ac:dyDescent="0.35">
      <c r="J47" s="14"/>
      <c r="K47" s="14"/>
      <c r="L47" s="14"/>
      <c r="M47" s="14"/>
      <c r="N47" s="14"/>
      <c r="O47" s="14"/>
      <c r="P47" s="14"/>
      <c r="Q47" s="14"/>
      <c r="R47" s="14"/>
    </row>
    <row r="48" spans="10:18" x14ac:dyDescent="0.35">
      <c r="J48" s="14"/>
      <c r="K48" s="14"/>
      <c r="L48" s="14"/>
      <c r="M48" s="14"/>
      <c r="N48" s="14"/>
      <c r="O48" s="14"/>
      <c r="P48" s="14"/>
      <c r="Q48" s="14"/>
      <c r="R48" s="14"/>
    </row>
    <row r="49" spans="10:18" x14ac:dyDescent="0.35">
      <c r="J49" s="14"/>
      <c r="K49" s="14"/>
      <c r="L49" s="14"/>
      <c r="M49" s="14"/>
      <c r="N49" s="14"/>
      <c r="O49" s="14"/>
      <c r="P49" s="14"/>
      <c r="Q49" s="14"/>
      <c r="R49" s="14"/>
    </row>
    <row r="50" spans="10:18" x14ac:dyDescent="0.35">
      <c r="J50" s="14"/>
      <c r="K50" s="14"/>
      <c r="L50" s="14"/>
      <c r="M50" s="14"/>
      <c r="N50" s="14"/>
      <c r="O50" s="14"/>
      <c r="P50" s="14"/>
      <c r="Q50" s="14"/>
      <c r="R50" s="14"/>
    </row>
    <row r="51" spans="10:18" x14ac:dyDescent="0.35">
      <c r="J51" s="14"/>
      <c r="K51" s="14"/>
      <c r="L51" s="14"/>
      <c r="M51" s="14"/>
      <c r="N51" s="14"/>
      <c r="O51" s="14"/>
      <c r="P51" s="14"/>
      <c r="Q51" s="14"/>
      <c r="R51" s="14"/>
    </row>
    <row r="52" spans="10:18" x14ac:dyDescent="0.35">
      <c r="J52" s="14"/>
      <c r="K52" s="14"/>
      <c r="L52" s="14"/>
      <c r="M52" s="14"/>
      <c r="N52" s="14"/>
      <c r="O52" s="14"/>
      <c r="P52" s="14"/>
      <c r="Q52" s="14"/>
      <c r="R52" s="14"/>
    </row>
    <row r="53" spans="10:18" x14ac:dyDescent="0.35">
      <c r="J53" s="14"/>
      <c r="K53" s="14"/>
      <c r="L53" s="14"/>
      <c r="M53" s="14"/>
      <c r="N53" s="14"/>
      <c r="O53" s="14"/>
      <c r="P53" s="14"/>
      <c r="Q53" s="14"/>
      <c r="R53" s="14"/>
    </row>
    <row r="54" spans="10:18" x14ac:dyDescent="0.35">
      <c r="J54" s="14"/>
      <c r="K54" s="14"/>
      <c r="L54" s="14"/>
      <c r="M54" s="14"/>
      <c r="N54" s="14"/>
      <c r="O54" s="14"/>
      <c r="P54" s="14"/>
      <c r="Q54" s="14"/>
      <c r="R54" s="14"/>
    </row>
    <row r="55" spans="10:18" x14ac:dyDescent="0.35">
      <c r="J55" s="14"/>
      <c r="K55" s="14"/>
      <c r="L55" s="14"/>
      <c r="M55" s="14"/>
      <c r="N55" s="14"/>
      <c r="O55" s="14"/>
      <c r="P55" s="14"/>
      <c r="Q55" s="14"/>
      <c r="R55" s="14"/>
    </row>
    <row r="56" spans="10:18" x14ac:dyDescent="0.35">
      <c r="J56" s="14"/>
      <c r="K56" s="14"/>
      <c r="L56" s="14"/>
      <c r="M56" s="14"/>
      <c r="N56" s="14"/>
      <c r="O56" s="14"/>
      <c r="P56" s="14"/>
      <c r="Q56" s="14"/>
      <c r="R56" s="14"/>
    </row>
    <row r="57" spans="10:18" x14ac:dyDescent="0.35">
      <c r="J57" s="14"/>
      <c r="K57" s="14"/>
      <c r="L57" s="14"/>
      <c r="M57" s="14"/>
      <c r="N57" s="14"/>
      <c r="O57" s="14"/>
      <c r="P57" s="14"/>
      <c r="Q57" s="14"/>
      <c r="R57" s="14"/>
    </row>
    <row r="58" spans="10:18" x14ac:dyDescent="0.35">
      <c r="J58" s="14"/>
      <c r="K58" s="14"/>
      <c r="L58" s="14"/>
      <c r="M58" s="14"/>
      <c r="N58" s="14"/>
      <c r="O58" s="14"/>
      <c r="P58" s="14"/>
      <c r="Q58" s="14"/>
      <c r="R58" s="14"/>
    </row>
    <row r="59" spans="10:18" x14ac:dyDescent="0.35">
      <c r="J59" s="14"/>
      <c r="K59" s="14"/>
      <c r="L59" s="14"/>
      <c r="M59" s="14"/>
      <c r="N59" s="14"/>
      <c r="O59" s="14"/>
      <c r="P59" s="14"/>
      <c r="Q59" s="14"/>
      <c r="R59" s="14"/>
    </row>
    <row r="60" spans="10:18" x14ac:dyDescent="0.35">
      <c r="J60" s="14"/>
      <c r="K60" s="14"/>
      <c r="L60" s="14"/>
      <c r="M60" s="14"/>
      <c r="N60" s="14"/>
      <c r="O60" s="14"/>
      <c r="P60" s="14"/>
      <c r="Q60" s="14"/>
      <c r="R60" s="14"/>
    </row>
    <row r="61" spans="10:18" x14ac:dyDescent="0.35">
      <c r="J61" s="14"/>
      <c r="K61" s="14"/>
      <c r="L61" s="14"/>
      <c r="M61" s="14"/>
      <c r="N61" s="14"/>
      <c r="O61" s="14"/>
      <c r="P61" s="14"/>
      <c r="Q61" s="14"/>
      <c r="R61" s="14"/>
    </row>
  </sheetData>
  <phoneticPr fontId="16" type="noConversion"/>
  <pageMargins left="1.45" right="0.2" top="1" bottom="0.75" header="0" footer="0"/>
  <pageSetup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14"/>
  <sheetViews>
    <sheetView tabSelected="1" workbookViewId="0">
      <selection activeCell="K14" sqref="K14"/>
    </sheetView>
  </sheetViews>
  <sheetFormatPr defaultColWidth="9.08984375" defaultRowHeight="14" x14ac:dyDescent="0.3"/>
  <cols>
    <col min="1" max="1" width="20.6328125" style="51" customWidth="1"/>
    <col min="2" max="4" width="15.6328125" style="51" customWidth="1"/>
    <col min="5" max="5" width="13.90625" style="51" customWidth="1"/>
    <col min="6" max="8" width="15.6328125" style="51" customWidth="1"/>
    <col min="9" max="11" width="9.08984375" style="51"/>
    <col min="12" max="12" width="9.6328125" style="51" bestFit="1" customWidth="1"/>
    <col min="13" max="16384" width="9.08984375" style="51"/>
  </cols>
  <sheetData>
    <row r="1" spans="1:16" ht="15.5" x14ac:dyDescent="0.35">
      <c r="A1" s="13" t="s">
        <v>15</v>
      </c>
      <c r="B1" s="63"/>
      <c r="C1" s="63"/>
      <c r="D1" s="63"/>
      <c r="E1" s="63"/>
      <c r="F1" s="81"/>
      <c r="G1" s="64"/>
      <c r="H1" s="9" t="str">
        <f>'Page 1'!K1</f>
        <v>Vincent V. Rea</v>
      </c>
      <c r="I1" s="148"/>
      <c r="J1" s="164"/>
      <c r="L1" s="12"/>
      <c r="O1" s="95"/>
      <c r="P1" s="95"/>
    </row>
    <row r="2" spans="1:16" ht="15.5" x14ac:dyDescent="0.35">
      <c r="A2" s="13" t="s">
        <v>172</v>
      </c>
      <c r="B2" s="63"/>
      <c r="C2" s="63"/>
      <c r="D2" s="63"/>
      <c r="E2" s="63"/>
      <c r="F2" s="63"/>
      <c r="G2" s="66"/>
      <c r="H2" s="9" t="str">
        <f>'Page 1'!K2</f>
        <v>Case No. 2021-00183</v>
      </c>
      <c r="I2" s="148"/>
      <c r="J2" s="12"/>
      <c r="L2" s="12"/>
      <c r="O2" s="95"/>
      <c r="P2" s="95"/>
    </row>
    <row r="3" spans="1:16" ht="15.5" x14ac:dyDescent="0.35">
      <c r="A3" s="13" t="s">
        <v>173</v>
      </c>
      <c r="B3" s="63"/>
      <c r="C3" s="63"/>
      <c r="D3" s="63"/>
      <c r="E3" s="63"/>
      <c r="F3" s="63"/>
      <c r="G3" s="71"/>
      <c r="H3" s="9" t="str">
        <f>'Page 1'!K3</f>
        <v>Staff 4-1 - Attachment A</v>
      </c>
      <c r="I3" s="148"/>
      <c r="J3" s="12"/>
      <c r="L3" s="9"/>
      <c r="O3" s="95"/>
      <c r="P3" s="95"/>
    </row>
    <row r="4" spans="1:16" ht="15.5" x14ac:dyDescent="0.35">
      <c r="A4" s="13"/>
      <c r="B4" s="63"/>
      <c r="C4" s="63"/>
      <c r="D4" s="63"/>
      <c r="E4" s="63"/>
      <c r="F4" s="63"/>
      <c r="G4" s="71"/>
      <c r="H4" s="9" t="s">
        <v>111</v>
      </c>
      <c r="I4" s="66"/>
      <c r="J4" s="12"/>
      <c r="L4" s="9"/>
      <c r="M4" s="9"/>
      <c r="N4" s="148"/>
      <c r="O4" s="95"/>
      <c r="P4" s="95"/>
    </row>
    <row r="5" spans="1:16" ht="15.5" x14ac:dyDescent="0.35">
      <c r="A5" s="13"/>
      <c r="B5" s="63"/>
      <c r="C5" s="63"/>
      <c r="D5" s="63"/>
      <c r="E5" s="63"/>
      <c r="F5" s="63"/>
      <c r="G5" s="71"/>
      <c r="H5" s="65"/>
      <c r="I5" s="66"/>
      <c r="J5" s="12"/>
      <c r="L5" s="9"/>
      <c r="M5" s="9"/>
      <c r="N5" s="148"/>
      <c r="O5" s="95"/>
      <c r="P5" s="95"/>
    </row>
    <row r="6" spans="1:16" ht="15.5" x14ac:dyDescent="0.35">
      <c r="A6" s="13"/>
      <c r="B6" s="63"/>
      <c r="C6" s="63"/>
      <c r="D6" s="63"/>
      <c r="E6" s="63"/>
      <c r="F6" s="63"/>
      <c r="G6" s="71"/>
      <c r="H6" s="65"/>
      <c r="I6" s="66"/>
      <c r="J6" s="12"/>
      <c r="L6" s="9"/>
      <c r="M6" s="9"/>
      <c r="N6" s="148"/>
      <c r="O6" s="95"/>
      <c r="P6" s="95"/>
    </row>
    <row r="7" spans="1:16" ht="15.5" x14ac:dyDescent="0.35">
      <c r="A7" s="65"/>
      <c r="B7" s="67" t="s">
        <v>163</v>
      </c>
      <c r="C7" s="67" t="s">
        <v>164</v>
      </c>
      <c r="D7" s="67" t="s">
        <v>165</v>
      </c>
      <c r="E7" s="67" t="s">
        <v>166</v>
      </c>
      <c r="F7" s="67" t="s">
        <v>167</v>
      </c>
      <c r="G7" s="67" t="s">
        <v>168</v>
      </c>
      <c r="H7" s="67" t="s">
        <v>170</v>
      </c>
      <c r="M7" s="9"/>
      <c r="N7" s="148"/>
      <c r="O7" s="95"/>
      <c r="P7" s="95"/>
    </row>
    <row r="8" spans="1:16" ht="15.5" x14ac:dyDescent="0.35">
      <c r="A8" s="68" t="s">
        <v>74</v>
      </c>
      <c r="B8" s="68" t="s">
        <v>161</v>
      </c>
      <c r="C8" s="68" t="s">
        <v>161</v>
      </c>
      <c r="D8" s="68" t="s">
        <v>161</v>
      </c>
      <c r="E8" s="68" t="s">
        <v>175</v>
      </c>
      <c r="F8" s="68" t="s">
        <v>161</v>
      </c>
      <c r="G8" s="68" t="s">
        <v>169</v>
      </c>
      <c r="H8" s="68" t="s">
        <v>161</v>
      </c>
      <c r="M8" s="9"/>
      <c r="N8" s="148"/>
      <c r="O8" s="95"/>
      <c r="P8" s="95"/>
    </row>
    <row r="9" spans="1:16" ht="15.5" x14ac:dyDescent="0.35">
      <c r="A9" s="13"/>
      <c r="B9" s="63"/>
      <c r="C9" s="63"/>
      <c r="D9" s="63"/>
      <c r="E9" s="63"/>
      <c r="F9" s="63"/>
      <c r="G9" s="71"/>
      <c r="H9" s="65"/>
      <c r="I9" s="66"/>
      <c r="J9" s="12"/>
      <c r="L9" s="9"/>
      <c r="M9" s="9"/>
      <c r="N9" s="148"/>
      <c r="O9" s="95"/>
      <c r="P9" s="95"/>
    </row>
    <row r="10" spans="1:16" ht="15.5" x14ac:dyDescent="0.35">
      <c r="A10" s="185" t="s">
        <v>127</v>
      </c>
      <c r="B10" s="186">
        <f>AVERAGE(B17:B26)</f>
        <v>91.742000400000023</v>
      </c>
      <c r="C10" s="186">
        <f t="shared" ref="C10:G10" si="0">AVERAGE(C17:C26)</f>
        <v>185.31799770000001</v>
      </c>
      <c r="D10" s="186">
        <f t="shared" si="0"/>
        <v>63.225000799999997</v>
      </c>
      <c r="E10" s="186">
        <f t="shared" si="0"/>
        <v>49.116999800000009</v>
      </c>
      <c r="F10" s="186">
        <f t="shared" si="0"/>
        <v>111.85500039999999</v>
      </c>
      <c r="G10" s="186">
        <f t="shared" si="0"/>
        <v>68.807000700000003</v>
      </c>
      <c r="H10" s="186">
        <f>AVERAGE(H17:H26)</f>
        <v>50.318999399999996</v>
      </c>
      <c r="I10" s="98"/>
      <c r="J10" s="95"/>
      <c r="K10" s="95"/>
      <c r="M10" s="95"/>
      <c r="N10" s="95"/>
      <c r="O10" s="95"/>
      <c r="P10" s="95"/>
    </row>
    <row r="11" spans="1:16" ht="15.5" x14ac:dyDescent="0.35">
      <c r="A11" s="187" t="s">
        <v>128</v>
      </c>
      <c r="B11" s="188">
        <f>AVERAGE(B17:B36)</f>
        <v>91.086499649999993</v>
      </c>
      <c r="C11" s="188">
        <f t="shared" ref="C11:H11" si="1">AVERAGE(C17:C36)</f>
        <v>183.44850005000004</v>
      </c>
      <c r="D11" s="188">
        <f t="shared" si="1"/>
        <v>63.383500549999994</v>
      </c>
      <c r="E11" s="188">
        <f t="shared" si="1"/>
        <v>49.040499650000001</v>
      </c>
      <c r="F11" s="188">
        <f t="shared" si="1"/>
        <v>109.75950055000001</v>
      </c>
      <c r="G11" s="188">
        <f t="shared" si="1"/>
        <v>68.782000750000009</v>
      </c>
      <c r="H11" s="188">
        <f t="shared" si="1"/>
        <v>50.622499850000004</v>
      </c>
      <c r="I11" s="98"/>
      <c r="J11" s="128"/>
      <c r="K11" s="95"/>
      <c r="M11" s="95"/>
      <c r="N11" s="95"/>
      <c r="O11" s="95"/>
      <c r="P11" s="95"/>
    </row>
    <row r="12" spans="1:16" ht="15.5" x14ac:dyDescent="0.35">
      <c r="A12" s="189" t="s">
        <v>106</v>
      </c>
      <c r="B12" s="190">
        <f>AVERAGE(B17:B56)</f>
        <v>89.822000049999986</v>
      </c>
      <c r="C12" s="190">
        <f t="shared" ref="C12:H12" si="2">AVERAGE(C17:C56)</f>
        <v>178.52024954999999</v>
      </c>
      <c r="D12" s="190">
        <f t="shared" si="2"/>
        <v>63.242250425000009</v>
      </c>
      <c r="E12" s="190">
        <f t="shared" si="2"/>
        <v>49.185250050000008</v>
      </c>
      <c r="F12" s="190">
        <f t="shared" si="2"/>
        <v>106.57825015000003</v>
      </c>
      <c r="G12" s="190">
        <f t="shared" si="2"/>
        <v>68.668000200000023</v>
      </c>
      <c r="H12" s="190">
        <f t="shared" si="2"/>
        <v>49.678750000000001</v>
      </c>
      <c r="I12" s="98"/>
      <c r="J12" s="129"/>
      <c r="K12" s="95"/>
      <c r="L12" s="130"/>
      <c r="M12" s="95"/>
      <c r="N12" s="95"/>
      <c r="O12" s="95"/>
      <c r="P12" s="95"/>
    </row>
    <row r="13" spans="1:16" ht="15.5" x14ac:dyDescent="0.35">
      <c r="A13" s="65"/>
      <c r="B13" s="65"/>
      <c r="C13" s="65"/>
      <c r="D13" s="65"/>
      <c r="E13" s="65"/>
      <c r="F13" s="65"/>
      <c r="G13" s="65"/>
      <c r="H13" s="65"/>
      <c r="I13" s="65"/>
      <c r="M13" s="95"/>
      <c r="N13" s="95"/>
      <c r="O13" s="95"/>
      <c r="P13" s="95"/>
    </row>
    <row r="14" spans="1:16" ht="15.5" x14ac:dyDescent="0.35">
      <c r="A14" s="65"/>
      <c r="B14" s="67" t="s">
        <v>163</v>
      </c>
      <c r="C14" s="67" t="s">
        <v>164</v>
      </c>
      <c r="D14" s="67" t="s">
        <v>165</v>
      </c>
      <c r="E14" s="67" t="s">
        <v>166</v>
      </c>
      <c r="F14" s="67" t="s">
        <v>167</v>
      </c>
      <c r="G14" s="67" t="s">
        <v>168</v>
      </c>
      <c r="H14" s="67" t="s">
        <v>170</v>
      </c>
      <c r="I14" s="65"/>
      <c r="J14" s="65"/>
      <c r="M14" s="95"/>
      <c r="N14" s="95"/>
      <c r="O14" s="95"/>
      <c r="P14" s="95"/>
    </row>
    <row r="15" spans="1:16" ht="15.5" x14ac:dyDescent="0.35">
      <c r="A15" s="68" t="s">
        <v>105</v>
      </c>
      <c r="B15" s="68" t="s">
        <v>161</v>
      </c>
      <c r="C15" s="68" t="s">
        <v>161</v>
      </c>
      <c r="D15" s="68" t="s">
        <v>161</v>
      </c>
      <c r="E15" s="68" t="s">
        <v>175</v>
      </c>
      <c r="F15" s="68" t="s">
        <v>161</v>
      </c>
      <c r="G15" s="68" t="s">
        <v>169</v>
      </c>
      <c r="H15" s="68" t="s">
        <v>161</v>
      </c>
      <c r="I15" s="65"/>
      <c r="J15" s="65"/>
      <c r="M15" s="95"/>
      <c r="N15" s="95"/>
      <c r="O15" s="95"/>
      <c r="P15" s="95"/>
    </row>
    <row r="16" spans="1:16" ht="15.5" x14ac:dyDescent="0.35">
      <c r="A16" s="157"/>
      <c r="B16" s="157"/>
      <c r="C16" s="157"/>
      <c r="D16" s="157"/>
      <c r="E16" s="157"/>
      <c r="F16" s="157"/>
      <c r="G16" s="157"/>
      <c r="H16" s="157"/>
      <c r="I16" s="65"/>
      <c r="J16" s="65"/>
      <c r="M16" s="95"/>
      <c r="N16" s="95"/>
      <c r="O16" s="95"/>
      <c r="P16" s="95"/>
    </row>
    <row r="17" spans="1:18" ht="15.5" x14ac:dyDescent="0.35">
      <c r="A17" s="191">
        <v>44454</v>
      </c>
      <c r="B17" s="192">
        <v>88.169998000000007</v>
      </c>
      <c r="C17" s="193">
        <v>183.64999399999999</v>
      </c>
      <c r="D17" s="193">
        <v>60.310001</v>
      </c>
      <c r="E17" s="193">
        <v>47.389999000000003</v>
      </c>
      <c r="F17" s="193">
        <v>108.160004</v>
      </c>
      <c r="G17" s="193">
        <v>66.419998000000007</v>
      </c>
      <c r="H17" s="193">
        <v>44.23</v>
      </c>
      <c r="I17" s="65"/>
      <c r="J17" s="65"/>
      <c r="M17" s="95"/>
      <c r="N17" s="95"/>
      <c r="O17" s="95"/>
      <c r="P17" s="95"/>
    </row>
    <row r="18" spans="1:18" ht="15.5" x14ac:dyDescent="0.35">
      <c r="A18" s="191">
        <v>44453</v>
      </c>
      <c r="B18" s="192">
        <v>88.68</v>
      </c>
      <c r="C18" s="193">
        <v>184.88000500000001</v>
      </c>
      <c r="D18" s="193">
        <v>61.040000999999997</v>
      </c>
      <c r="E18" s="193">
        <v>47.619999</v>
      </c>
      <c r="F18" s="193">
        <v>108.870003</v>
      </c>
      <c r="G18" s="193">
        <v>66.849997999999999</v>
      </c>
      <c r="H18" s="193">
        <v>46.759998000000003</v>
      </c>
      <c r="I18" s="65"/>
      <c r="J18" s="65"/>
      <c r="M18" s="95"/>
      <c r="N18" s="95"/>
      <c r="O18" s="95"/>
      <c r="P18" s="95"/>
    </row>
    <row r="19" spans="1:18" ht="15.5" x14ac:dyDescent="0.35">
      <c r="A19" s="191">
        <v>44452</v>
      </c>
      <c r="B19" s="192">
        <v>88.470000999999996</v>
      </c>
      <c r="C19" s="193">
        <v>183.13999899999999</v>
      </c>
      <c r="D19" s="193">
        <v>60.810001</v>
      </c>
      <c r="E19" s="193">
        <v>47.799999</v>
      </c>
      <c r="F19" s="193">
        <v>109.540001</v>
      </c>
      <c r="G19" s="193">
        <v>66.550003000000004</v>
      </c>
      <c r="H19" s="193">
        <v>45.220001000000003</v>
      </c>
      <c r="I19" s="65"/>
      <c r="J19" s="65"/>
      <c r="M19" s="95"/>
      <c r="N19" s="95"/>
      <c r="O19" s="95"/>
      <c r="P19" s="95"/>
    </row>
    <row r="20" spans="1:18" ht="15.5" x14ac:dyDescent="0.35">
      <c r="A20" s="191">
        <v>44449</v>
      </c>
      <c r="B20" s="192">
        <v>90.510002</v>
      </c>
      <c r="C20" s="193">
        <v>184.78999300000001</v>
      </c>
      <c r="D20" s="193">
        <v>61.830002</v>
      </c>
      <c r="E20" s="193">
        <v>48.509998000000003</v>
      </c>
      <c r="F20" s="193">
        <v>111.610001</v>
      </c>
      <c r="G20" s="193">
        <v>67.370002999999997</v>
      </c>
      <c r="H20" s="193">
        <v>50.619999</v>
      </c>
      <c r="I20" s="65"/>
      <c r="J20" s="65"/>
      <c r="M20" s="95"/>
      <c r="N20" s="95"/>
      <c r="O20" s="95"/>
      <c r="P20" s="95"/>
    </row>
    <row r="21" spans="1:18" ht="15.5" x14ac:dyDescent="0.35">
      <c r="A21" s="191">
        <v>44448</v>
      </c>
      <c r="B21" s="192">
        <v>93.040001000000004</v>
      </c>
      <c r="C21" s="193">
        <v>187.53999300000001</v>
      </c>
      <c r="D21" s="193">
        <v>63.93</v>
      </c>
      <c r="E21" s="193">
        <v>50.119999</v>
      </c>
      <c r="F21" s="193">
        <v>114.139999</v>
      </c>
      <c r="G21" s="193">
        <v>69.480002999999996</v>
      </c>
      <c r="H21" s="193">
        <v>51.549999</v>
      </c>
      <c r="I21" s="65"/>
      <c r="J21" s="65"/>
      <c r="M21" s="95"/>
      <c r="N21" s="95"/>
      <c r="O21" s="95"/>
      <c r="P21" s="95"/>
    </row>
    <row r="22" spans="1:18" ht="15.5" x14ac:dyDescent="0.35">
      <c r="A22" s="191">
        <v>44447</v>
      </c>
      <c r="B22" s="192">
        <v>94.690002000000007</v>
      </c>
      <c r="C22" s="193">
        <v>188.75</v>
      </c>
      <c r="D22" s="193">
        <v>65.290001000000004</v>
      </c>
      <c r="E22" s="193">
        <v>50.540000999999997</v>
      </c>
      <c r="F22" s="193">
        <v>115.290001</v>
      </c>
      <c r="G22" s="193">
        <v>70.559997999999993</v>
      </c>
      <c r="H22" s="193">
        <v>52.709999000000003</v>
      </c>
      <c r="I22" s="65"/>
      <c r="J22" s="65"/>
      <c r="M22" s="95"/>
      <c r="N22" s="95"/>
      <c r="O22" s="95"/>
      <c r="P22" s="95"/>
    </row>
    <row r="23" spans="1:18" ht="15.5" x14ac:dyDescent="0.35">
      <c r="A23" s="191">
        <v>44446</v>
      </c>
      <c r="B23" s="193">
        <v>92.489998</v>
      </c>
      <c r="C23" s="193">
        <v>184</v>
      </c>
      <c r="D23" s="193">
        <v>64.529999000000004</v>
      </c>
      <c r="E23" s="193">
        <v>48.990001999999997</v>
      </c>
      <c r="F23" s="193">
        <v>112.410004</v>
      </c>
      <c r="G23" s="193">
        <v>69.480002999999996</v>
      </c>
      <c r="H23" s="193">
        <v>52.68</v>
      </c>
      <c r="I23" s="65"/>
      <c r="J23" s="65"/>
      <c r="L23" s="25"/>
      <c r="M23" s="12"/>
      <c r="N23" s="12"/>
      <c r="O23" s="12"/>
      <c r="P23" s="12"/>
      <c r="Q23" s="12"/>
      <c r="R23" s="12"/>
    </row>
    <row r="24" spans="1:18" ht="15.5" x14ac:dyDescent="0.35">
      <c r="A24" s="191">
        <v>44442</v>
      </c>
      <c r="B24" s="192">
        <v>93.330001999999993</v>
      </c>
      <c r="C24" s="192">
        <v>185.14999399999999</v>
      </c>
      <c r="D24" s="192">
        <v>64.489998</v>
      </c>
      <c r="E24" s="192">
        <v>49.43</v>
      </c>
      <c r="F24" s="192">
        <v>112.589996</v>
      </c>
      <c r="G24" s="192">
        <v>70</v>
      </c>
      <c r="H24" s="192">
        <v>52.939999</v>
      </c>
      <c r="I24" s="65"/>
      <c r="J24" s="65"/>
      <c r="L24" s="25"/>
      <c r="M24" s="12"/>
      <c r="N24" s="12"/>
      <c r="O24" s="12"/>
      <c r="P24" s="12"/>
      <c r="Q24" s="12"/>
      <c r="R24" s="12"/>
    </row>
    <row r="25" spans="1:18" ht="15.5" x14ac:dyDescent="0.35">
      <c r="A25" s="191">
        <v>44441</v>
      </c>
      <c r="B25" s="192">
        <v>94.190002000000007</v>
      </c>
      <c r="C25" s="192">
        <v>186.85000600000001</v>
      </c>
      <c r="D25" s="192">
        <v>65.120002999999997</v>
      </c>
      <c r="E25" s="192">
        <v>50.369999</v>
      </c>
      <c r="F25" s="192">
        <v>113.41999800000001</v>
      </c>
      <c r="G25" s="192">
        <v>70.75</v>
      </c>
      <c r="H25" s="192">
        <v>53.389999000000003</v>
      </c>
      <c r="I25" s="65"/>
      <c r="J25" s="65"/>
      <c r="L25" s="25"/>
      <c r="M25" s="12"/>
      <c r="N25" s="12"/>
      <c r="O25" s="12"/>
      <c r="P25" s="12"/>
      <c r="Q25" s="12"/>
      <c r="R25" s="12"/>
    </row>
    <row r="26" spans="1:18" ht="15.5" x14ac:dyDescent="0.35">
      <c r="A26" s="191">
        <v>44440</v>
      </c>
      <c r="B26" s="192">
        <v>93.849997999999999</v>
      </c>
      <c r="C26" s="192">
        <v>184.429993</v>
      </c>
      <c r="D26" s="192">
        <v>64.900002000000001</v>
      </c>
      <c r="E26" s="192">
        <v>50.400002000000001</v>
      </c>
      <c r="F26" s="192">
        <v>112.519997</v>
      </c>
      <c r="G26" s="192">
        <v>70.610000999999997</v>
      </c>
      <c r="H26" s="192">
        <v>53.09</v>
      </c>
      <c r="I26" s="65"/>
      <c r="J26" s="65"/>
      <c r="L26" s="25"/>
      <c r="M26" s="12"/>
      <c r="N26" s="12"/>
      <c r="O26" s="12"/>
      <c r="P26" s="12"/>
      <c r="Q26" s="12"/>
      <c r="R26" s="12"/>
    </row>
    <row r="27" spans="1:18" ht="15.5" x14ac:dyDescent="0.35">
      <c r="A27" s="191">
        <v>44439</v>
      </c>
      <c r="B27" s="192">
        <v>92.209998999999996</v>
      </c>
      <c r="C27" s="192">
        <v>182.25</v>
      </c>
      <c r="D27" s="192">
        <v>63.549999</v>
      </c>
      <c r="E27" s="192">
        <v>49.630001</v>
      </c>
      <c r="F27" s="192">
        <v>109.410004</v>
      </c>
      <c r="G27" s="192">
        <v>69.330001999999993</v>
      </c>
      <c r="H27" s="192">
        <v>51.57</v>
      </c>
      <c r="I27" s="65"/>
      <c r="L27" s="25"/>
      <c r="M27" s="12"/>
      <c r="N27" s="12"/>
      <c r="O27" s="12"/>
      <c r="P27" s="12"/>
      <c r="Q27" s="12"/>
      <c r="R27" s="12"/>
    </row>
    <row r="28" spans="1:18" ht="15.5" x14ac:dyDescent="0.35">
      <c r="A28" s="191">
        <v>44438</v>
      </c>
      <c r="B28" s="192">
        <v>92.099997999999999</v>
      </c>
      <c r="C28" s="192">
        <v>182.58000200000001</v>
      </c>
      <c r="D28" s="192">
        <v>63.73</v>
      </c>
      <c r="E28" s="192">
        <v>49.959999000000003</v>
      </c>
      <c r="F28" s="192">
        <v>109.639999</v>
      </c>
      <c r="G28" s="192">
        <v>69.160004000000001</v>
      </c>
      <c r="H28" s="192">
        <v>50.990001999999997</v>
      </c>
      <c r="I28" s="65"/>
      <c r="J28" s="65"/>
      <c r="L28" s="25"/>
      <c r="M28" s="12"/>
      <c r="N28" s="12"/>
      <c r="O28" s="12"/>
      <c r="P28" s="12"/>
      <c r="Q28" s="12"/>
      <c r="R28" s="12"/>
    </row>
    <row r="29" spans="1:18" ht="15.5" x14ac:dyDescent="0.35">
      <c r="A29" s="191">
        <v>44435</v>
      </c>
      <c r="B29" s="192">
        <v>90.440002000000007</v>
      </c>
      <c r="C29" s="192">
        <v>180.30999800000001</v>
      </c>
      <c r="D29" s="192">
        <v>63</v>
      </c>
      <c r="E29" s="192">
        <v>48.709999000000003</v>
      </c>
      <c r="F29" s="192">
        <v>107.110001</v>
      </c>
      <c r="G29" s="192">
        <v>68.510002</v>
      </c>
      <c r="H29" s="192">
        <v>50.610000999999997</v>
      </c>
      <c r="I29" s="65"/>
      <c r="J29" s="65"/>
      <c r="L29" s="25"/>
      <c r="M29" s="12"/>
      <c r="N29" s="12"/>
      <c r="O29" s="12"/>
      <c r="P29" s="12"/>
      <c r="Q29" s="12"/>
      <c r="R29" s="12"/>
    </row>
    <row r="30" spans="1:18" ht="15.5" x14ac:dyDescent="0.35">
      <c r="A30" s="191">
        <v>44434</v>
      </c>
      <c r="B30" s="192">
        <v>89.809997999999993</v>
      </c>
      <c r="C30" s="192">
        <v>181.220001</v>
      </c>
      <c r="D30" s="192">
        <v>62.950001</v>
      </c>
      <c r="E30" s="192">
        <v>48.650002000000001</v>
      </c>
      <c r="F30" s="192">
        <v>107.33000199999999</v>
      </c>
      <c r="G30" s="192">
        <v>68.459998999999996</v>
      </c>
      <c r="H30" s="192">
        <v>50.080002</v>
      </c>
      <c r="I30" s="65"/>
      <c r="J30" s="65"/>
      <c r="L30" s="25"/>
      <c r="M30" s="12"/>
      <c r="N30" s="12"/>
      <c r="O30" s="12"/>
      <c r="P30" s="12"/>
      <c r="Q30" s="12"/>
      <c r="R30" s="12"/>
    </row>
    <row r="31" spans="1:18" ht="15.5" x14ac:dyDescent="0.35">
      <c r="A31" s="191">
        <v>44433</v>
      </c>
      <c r="B31" s="192">
        <v>89.089995999999999</v>
      </c>
      <c r="C31" s="192">
        <v>180.88000500000001</v>
      </c>
      <c r="D31" s="192">
        <v>63.16</v>
      </c>
      <c r="E31" s="192">
        <v>48.759998000000003</v>
      </c>
      <c r="F31" s="192">
        <v>107.93</v>
      </c>
      <c r="G31" s="192">
        <v>68.589995999999999</v>
      </c>
      <c r="H31" s="192">
        <v>51.169998</v>
      </c>
      <c r="I31" s="65"/>
      <c r="J31" s="65"/>
      <c r="L31" s="25"/>
      <c r="M31" s="12"/>
      <c r="N31" s="12"/>
      <c r="O31" s="12"/>
      <c r="P31" s="12"/>
      <c r="Q31" s="12"/>
      <c r="R31" s="12"/>
    </row>
    <row r="32" spans="1:18" ht="15.5" x14ac:dyDescent="0.35">
      <c r="A32" s="191">
        <v>44432</v>
      </c>
      <c r="B32" s="192">
        <v>89.32</v>
      </c>
      <c r="C32" s="192">
        <v>180.60000600000001</v>
      </c>
      <c r="D32" s="192">
        <v>63.150002000000001</v>
      </c>
      <c r="E32" s="192">
        <v>48.709999000000003</v>
      </c>
      <c r="F32" s="192">
        <v>108.010002</v>
      </c>
      <c r="G32" s="192">
        <v>68.559997999999993</v>
      </c>
      <c r="H32" s="192">
        <v>51.450001</v>
      </c>
      <c r="I32" s="65"/>
      <c r="J32" s="65"/>
      <c r="L32" s="25"/>
      <c r="M32" s="12"/>
      <c r="N32" s="12"/>
      <c r="O32" s="12"/>
      <c r="P32" s="12"/>
      <c r="Q32" s="12"/>
      <c r="R32" s="12"/>
    </row>
    <row r="33" spans="1:18" ht="15.5" x14ac:dyDescent="0.35">
      <c r="A33" s="191">
        <v>44431</v>
      </c>
      <c r="B33" s="192">
        <v>90.589995999999999</v>
      </c>
      <c r="C33" s="192">
        <v>182.199997</v>
      </c>
      <c r="D33" s="192">
        <v>63.790000999999997</v>
      </c>
      <c r="E33" s="192">
        <v>48.439999</v>
      </c>
      <c r="F33" s="192">
        <v>107.989998</v>
      </c>
      <c r="G33" s="192">
        <v>68.930000000000007</v>
      </c>
      <c r="H33" s="192">
        <v>51.75</v>
      </c>
      <c r="I33" s="65"/>
      <c r="J33" s="65"/>
      <c r="L33" s="25"/>
      <c r="M33" s="12"/>
      <c r="N33" s="12"/>
      <c r="O33" s="12"/>
      <c r="P33" s="12"/>
      <c r="Q33" s="12"/>
      <c r="R33" s="12"/>
    </row>
    <row r="34" spans="1:18" ht="15.5" x14ac:dyDescent="0.35">
      <c r="A34" s="191">
        <v>44428</v>
      </c>
      <c r="B34" s="192">
        <v>91.400002000000001</v>
      </c>
      <c r="C34" s="192">
        <v>184.10000600000001</v>
      </c>
      <c r="D34" s="192">
        <v>64.360000999999997</v>
      </c>
      <c r="E34" s="192">
        <v>49.130001</v>
      </c>
      <c r="F34" s="192">
        <v>107.790001</v>
      </c>
      <c r="G34" s="192">
        <v>69.360000999999997</v>
      </c>
      <c r="H34" s="192">
        <v>51.509998000000003</v>
      </c>
      <c r="I34" s="65"/>
      <c r="J34" s="65"/>
      <c r="K34" s="12"/>
      <c r="L34" s="12"/>
      <c r="M34" s="12"/>
      <c r="N34" s="12"/>
      <c r="O34" s="12"/>
      <c r="P34" s="12"/>
      <c r="Q34" s="12"/>
      <c r="R34" s="12"/>
    </row>
    <row r="35" spans="1:18" ht="15.5" x14ac:dyDescent="0.35">
      <c r="A35" s="191">
        <v>44427</v>
      </c>
      <c r="B35" s="192">
        <v>90.089995999999999</v>
      </c>
      <c r="C35" s="192">
        <v>181.770004</v>
      </c>
      <c r="D35" s="192">
        <v>63.84</v>
      </c>
      <c r="E35" s="192">
        <v>48.799999</v>
      </c>
      <c r="F35" s="192">
        <v>106.260002</v>
      </c>
      <c r="G35" s="192">
        <v>68.660004000000001</v>
      </c>
      <c r="H35" s="192">
        <v>50.290000999999997</v>
      </c>
      <c r="I35" s="65"/>
      <c r="J35" s="65"/>
      <c r="K35" s="12"/>
      <c r="L35" s="12"/>
      <c r="M35" s="12"/>
      <c r="N35" s="12"/>
      <c r="O35" s="12"/>
      <c r="P35" s="12"/>
      <c r="Q35" s="12"/>
      <c r="R35" s="12"/>
    </row>
    <row r="36" spans="1:18" ht="15.5" x14ac:dyDescent="0.35">
      <c r="A36" s="191">
        <v>44426</v>
      </c>
      <c r="B36" s="192">
        <v>89.260002</v>
      </c>
      <c r="C36" s="192">
        <v>179.88000500000001</v>
      </c>
      <c r="D36" s="192">
        <v>63.889999000000003</v>
      </c>
      <c r="E36" s="192">
        <v>48.849997999999999</v>
      </c>
      <c r="F36" s="192">
        <v>105.16999800000001</v>
      </c>
      <c r="G36" s="192">
        <v>68.010002</v>
      </c>
      <c r="H36" s="192">
        <v>49.84</v>
      </c>
      <c r="I36" s="65"/>
      <c r="J36" s="65"/>
      <c r="K36" s="12"/>
      <c r="L36" s="12"/>
      <c r="M36" s="12"/>
      <c r="N36" s="12"/>
      <c r="O36" s="12"/>
      <c r="P36" s="12"/>
      <c r="Q36" s="12"/>
      <c r="R36" s="12"/>
    </row>
    <row r="37" spans="1:18" ht="15.5" x14ac:dyDescent="0.35">
      <c r="A37" s="191">
        <v>44425</v>
      </c>
      <c r="B37" s="192">
        <v>90.209998999999996</v>
      </c>
      <c r="C37" s="192">
        <v>181.38999899999999</v>
      </c>
      <c r="D37" s="192">
        <v>64.739998</v>
      </c>
      <c r="E37" s="192">
        <v>49.34</v>
      </c>
      <c r="F37" s="192">
        <v>106.68</v>
      </c>
      <c r="G37" s="192">
        <v>69.029999000000004</v>
      </c>
      <c r="H37" s="192">
        <v>49.77</v>
      </c>
      <c r="I37" s="65"/>
      <c r="J37" s="65"/>
      <c r="K37" s="12"/>
      <c r="L37" s="12"/>
      <c r="M37" s="12"/>
      <c r="N37" s="12"/>
      <c r="O37" s="12"/>
      <c r="P37" s="12"/>
      <c r="Q37" s="12"/>
      <c r="R37" s="12"/>
    </row>
    <row r="38" spans="1:18" ht="15.5" x14ac:dyDescent="0.35">
      <c r="A38" s="191">
        <v>44424</v>
      </c>
      <c r="B38" s="192">
        <v>90.510002</v>
      </c>
      <c r="C38" s="192">
        <v>181.5</v>
      </c>
      <c r="D38" s="192">
        <v>65.099997999999999</v>
      </c>
      <c r="E38" s="192">
        <v>49.57</v>
      </c>
      <c r="F38" s="192">
        <v>108.66999800000001</v>
      </c>
      <c r="G38" s="192">
        <v>68.940002000000007</v>
      </c>
      <c r="H38" s="192">
        <v>50.18</v>
      </c>
      <c r="I38" s="65"/>
      <c r="J38" s="65"/>
      <c r="K38" s="12"/>
      <c r="L38" s="12"/>
      <c r="M38" s="12"/>
      <c r="N38" s="12"/>
      <c r="O38" s="12"/>
      <c r="P38" s="12"/>
      <c r="Q38" s="12"/>
      <c r="R38" s="12"/>
    </row>
    <row r="39" spans="1:18" ht="15.5" x14ac:dyDescent="0.35">
      <c r="A39" s="191">
        <v>44421</v>
      </c>
      <c r="B39" s="192">
        <v>89.489998</v>
      </c>
      <c r="C39" s="192">
        <v>178.91999799999999</v>
      </c>
      <c r="D39" s="192">
        <v>64.430000000000007</v>
      </c>
      <c r="E39" s="192">
        <v>49.27</v>
      </c>
      <c r="F39" s="192">
        <v>108.860001</v>
      </c>
      <c r="G39" s="192">
        <v>68.669998000000007</v>
      </c>
      <c r="H39" s="192">
        <v>49.34</v>
      </c>
      <c r="I39" s="65"/>
      <c r="J39" s="65"/>
      <c r="K39" s="12"/>
      <c r="L39" s="12"/>
      <c r="M39" s="12"/>
      <c r="N39" s="12"/>
      <c r="O39" s="12"/>
      <c r="P39" s="12"/>
      <c r="Q39" s="12"/>
      <c r="R39" s="12"/>
    </row>
    <row r="40" spans="1:18" ht="15.5" x14ac:dyDescent="0.35">
      <c r="A40" s="191">
        <v>44420</v>
      </c>
      <c r="B40" s="192">
        <v>88.730002999999996</v>
      </c>
      <c r="C40" s="192">
        <v>177.449997</v>
      </c>
      <c r="D40" s="192">
        <v>63.650002000000001</v>
      </c>
      <c r="E40" s="192">
        <v>48.630001</v>
      </c>
      <c r="F40" s="192">
        <v>106.18</v>
      </c>
      <c r="G40" s="192">
        <v>68.089995999999999</v>
      </c>
      <c r="H40" s="192">
        <v>49.220001000000003</v>
      </c>
      <c r="I40" s="65"/>
      <c r="J40" s="65"/>
      <c r="K40" s="12"/>
      <c r="L40" s="12"/>
      <c r="M40" s="12"/>
      <c r="N40" s="12"/>
      <c r="O40" s="12"/>
      <c r="P40" s="12"/>
      <c r="Q40" s="12"/>
      <c r="R40" s="12"/>
    </row>
    <row r="41" spans="1:18" ht="15.5" x14ac:dyDescent="0.35">
      <c r="A41" s="191">
        <v>44419</v>
      </c>
      <c r="B41" s="192">
        <v>88.269997000000004</v>
      </c>
      <c r="C41" s="192">
        <v>175.55999800000001</v>
      </c>
      <c r="D41" s="192">
        <v>63.779998999999997</v>
      </c>
      <c r="E41" s="192">
        <v>49.119999</v>
      </c>
      <c r="F41" s="192">
        <v>105.57</v>
      </c>
      <c r="G41" s="192">
        <v>68.120002999999997</v>
      </c>
      <c r="H41" s="192">
        <v>49.27</v>
      </c>
      <c r="I41" s="65"/>
      <c r="J41" s="65"/>
      <c r="K41" s="12"/>
      <c r="L41" s="12"/>
      <c r="M41" s="12"/>
      <c r="N41" s="12"/>
      <c r="O41" s="12"/>
      <c r="P41" s="12"/>
      <c r="Q41" s="12"/>
      <c r="R41" s="12"/>
    </row>
    <row r="42" spans="1:18" ht="15.5" x14ac:dyDescent="0.35">
      <c r="A42" s="191">
        <v>44418</v>
      </c>
      <c r="B42" s="192">
        <v>89.18</v>
      </c>
      <c r="C42" s="192">
        <v>176.009995</v>
      </c>
      <c r="D42" s="192">
        <v>64.129997000000003</v>
      </c>
      <c r="E42" s="192">
        <v>49.650002000000001</v>
      </c>
      <c r="F42" s="192">
        <v>106.099998</v>
      </c>
      <c r="G42" s="192">
        <v>68.989998</v>
      </c>
      <c r="H42" s="192">
        <v>49.310001</v>
      </c>
      <c r="I42" s="65"/>
      <c r="K42" s="12"/>
      <c r="L42" s="12"/>
      <c r="M42" s="12"/>
      <c r="N42" s="12"/>
      <c r="O42" s="12"/>
      <c r="P42" s="12"/>
      <c r="Q42" s="12"/>
      <c r="R42" s="12"/>
    </row>
    <row r="43" spans="1:18" ht="15.5" x14ac:dyDescent="0.35">
      <c r="A43" s="191">
        <v>44417</v>
      </c>
      <c r="B43" s="192">
        <v>89.790001000000004</v>
      </c>
      <c r="C43" s="192">
        <v>177.11999499999999</v>
      </c>
      <c r="D43" s="192">
        <v>64.160004000000001</v>
      </c>
      <c r="E43" s="192">
        <v>50.02</v>
      </c>
      <c r="F43" s="192">
        <v>105.980003</v>
      </c>
      <c r="G43" s="192">
        <v>68.75</v>
      </c>
      <c r="H43" s="192">
        <v>49.200001</v>
      </c>
      <c r="I43" s="65"/>
      <c r="K43" s="12"/>
      <c r="L43" s="12"/>
      <c r="M43" s="12"/>
      <c r="N43" s="12"/>
      <c r="O43" s="12"/>
      <c r="P43" s="12"/>
      <c r="Q43" s="12"/>
      <c r="R43" s="12"/>
    </row>
    <row r="44" spans="1:18" ht="15.5" x14ac:dyDescent="0.35">
      <c r="A44" s="191">
        <v>44414</v>
      </c>
      <c r="B44" s="192">
        <v>90.709998999999996</v>
      </c>
      <c r="C44" s="192">
        <v>177.449997</v>
      </c>
      <c r="D44" s="192">
        <v>64.779999000000004</v>
      </c>
      <c r="E44" s="192">
        <v>50.509998000000003</v>
      </c>
      <c r="F44" s="192">
        <v>108.449997</v>
      </c>
      <c r="G44" s="192">
        <v>69.379997000000003</v>
      </c>
      <c r="H44" s="192">
        <v>49.869999</v>
      </c>
      <c r="I44" s="65"/>
      <c r="K44" s="12"/>
      <c r="L44" s="12"/>
      <c r="M44" s="12"/>
      <c r="N44" s="12"/>
      <c r="O44" s="12"/>
      <c r="P44" s="12"/>
      <c r="Q44" s="12"/>
      <c r="R44" s="12"/>
    </row>
    <row r="45" spans="1:18" ht="15.5" x14ac:dyDescent="0.35">
      <c r="A45" s="191">
        <v>44413</v>
      </c>
      <c r="B45" s="192">
        <v>91.480002999999996</v>
      </c>
      <c r="C45" s="192">
        <v>179.66999799999999</v>
      </c>
      <c r="D45" s="192">
        <v>65.819999999999993</v>
      </c>
      <c r="E45" s="192">
        <v>51.150002000000001</v>
      </c>
      <c r="F45" s="192">
        <v>110.08000199999999</v>
      </c>
      <c r="G45" s="192">
        <v>70.879997000000003</v>
      </c>
      <c r="H45" s="192">
        <v>49.93</v>
      </c>
      <c r="I45" s="65"/>
      <c r="K45" s="12"/>
      <c r="L45" s="12"/>
      <c r="M45" s="12"/>
      <c r="N45" s="12"/>
      <c r="O45" s="12"/>
      <c r="P45" s="12"/>
      <c r="Q45" s="12"/>
      <c r="R45" s="12"/>
    </row>
    <row r="46" spans="1:18" ht="15.5" x14ac:dyDescent="0.35">
      <c r="A46" s="191">
        <v>44412</v>
      </c>
      <c r="B46" s="192">
        <v>90.25</v>
      </c>
      <c r="C46" s="192">
        <v>176.470001</v>
      </c>
      <c r="D46" s="192">
        <v>64.620002999999997</v>
      </c>
      <c r="E46" s="192">
        <v>49.82</v>
      </c>
      <c r="F46" s="192">
        <v>106.959999</v>
      </c>
      <c r="G46" s="192">
        <v>69.650002000000001</v>
      </c>
      <c r="H46" s="192">
        <v>49.200001</v>
      </c>
      <c r="I46" s="65"/>
      <c r="K46" s="12"/>
      <c r="L46" s="12"/>
      <c r="M46" s="12"/>
      <c r="N46" s="12"/>
      <c r="O46" s="12"/>
      <c r="P46" s="12"/>
      <c r="Q46" s="12"/>
      <c r="R46" s="12"/>
    </row>
    <row r="47" spans="1:18" ht="15.5" x14ac:dyDescent="0.35">
      <c r="A47" s="191">
        <v>44411</v>
      </c>
      <c r="B47" s="192">
        <v>89.129997000000003</v>
      </c>
      <c r="C47" s="192">
        <v>175.300003</v>
      </c>
      <c r="D47" s="192">
        <v>64.25</v>
      </c>
      <c r="E47" s="192">
        <v>49.650002000000001</v>
      </c>
      <c r="F47" s="192">
        <v>106.32</v>
      </c>
      <c r="G47" s="192">
        <v>69.349997999999999</v>
      </c>
      <c r="H47" s="192">
        <v>48.700001</v>
      </c>
      <c r="I47" s="65"/>
      <c r="K47" s="12"/>
      <c r="L47" s="12"/>
      <c r="M47" s="12"/>
      <c r="N47" s="12"/>
      <c r="O47" s="12"/>
      <c r="P47" s="12"/>
      <c r="Q47" s="12"/>
      <c r="R47" s="12"/>
    </row>
    <row r="48" spans="1:18" ht="15.5" x14ac:dyDescent="0.35">
      <c r="A48" s="191">
        <v>44410</v>
      </c>
      <c r="B48" s="192">
        <v>88.68</v>
      </c>
      <c r="C48" s="192">
        <v>172.25</v>
      </c>
      <c r="D48" s="192">
        <v>63.240001999999997</v>
      </c>
      <c r="E48" s="192">
        <v>49.470001000000003</v>
      </c>
      <c r="F48" s="192">
        <v>103.900002</v>
      </c>
      <c r="G48" s="192">
        <v>68.980002999999996</v>
      </c>
      <c r="H48" s="192">
        <v>48.43</v>
      </c>
      <c r="I48" s="65"/>
      <c r="K48" s="12"/>
      <c r="L48" s="12"/>
      <c r="M48" s="12"/>
      <c r="N48" s="12"/>
      <c r="O48" s="12"/>
      <c r="P48" s="12"/>
      <c r="Q48" s="12"/>
      <c r="R48" s="12"/>
    </row>
    <row r="49" spans="1:18" ht="15.5" x14ac:dyDescent="0.35">
      <c r="A49" s="191">
        <v>44407</v>
      </c>
      <c r="B49" s="192">
        <v>88.32</v>
      </c>
      <c r="C49" s="192">
        <v>170.11000100000001</v>
      </c>
      <c r="D49" s="192">
        <v>62.68</v>
      </c>
      <c r="E49" s="192">
        <v>49.119999</v>
      </c>
      <c r="F49" s="192">
        <v>101.739998</v>
      </c>
      <c r="G49" s="192">
        <v>68.930000000000007</v>
      </c>
      <c r="H49" s="192">
        <v>48.259998000000003</v>
      </c>
      <c r="I49" s="65"/>
      <c r="K49" s="12"/>
      <c r="L49" s="12"/>
      <c r="M49" s="12"/>
      <c r="N49" s="12"/>
      <c r="O49" s="12"/>
      <c r="P49" s="12"/>
      <c r="Q49" s="12"/>
      <c r="R49" s="12"/>
    </row>
    <row r="50" spans="1:18" ht="15.5" x14ac:dyDescent="0.35">
      <c r="A50" s="191">
        <v>44406</v>
      </c>
      <c r="B50" s="192">
        <v>88.25</v>
      </c>
      <c r="C50" s="192">
        <v>170.729996</v>
      </c>
      <c r="D50" s="192">
        <v>62.740001999999997</v>
      </c>
      <c r="E50" s="192">
        <v>49.650002000000001</v>
      </c>
      <c r="F50" s="192">
        <v>101.25</v>
      </c>
      <c r="G50" s="192">
        <v>68.860000999999997</v>
      </c>
      <c r="H50" s="192">
        <v>48.360000999999997</v>
      </c>
      <c r="I50" s="65"/>
      <c r="K50" s="12"/>
      <c r="L50" s="12"/>
      <c r="M50" s="12"/>
      <c r="N50" s="12"/>
      <c r="O50" s="12"/>
      <c r="P50" s="12"/>
      <c r="Q50" s="12"/>
      <c r="R50" s="12"/>
    </row>
    <row r="51" spans="1:18" ht="15.5" x14ac:dyDescent="0.35">
      <c r="A51" s="191">
        <v>44405</v>
      </c>
      <c r="B51" s="192">
        <v>87.57</v>
      </c>
      <c r="C51" s="192">
        <v>170.35000600000001</v>
      </c>
      <c r="D51" s="192">
        <v>61.57</v>
      </c>
      <c r="E51" s="192">
        <v>49.73</v>
      </c>
      <c r="F51" s="192">
        <v>99.290001000000004</v>
      </c>
      <c r="G51" s="192">
        <v>67.839995999999999</v>
      </c>
      <c r="H51" s="192">
        <v>48</v>
      </c>
      <c r="I51" s="65"/>
      <c r="K51" s="12"/>
      <c r="L51" s="12"/>
      <c r="M51" s="12"/>
      <c r="N51" s="12"/>
      <c r="O51" s="12"/>
      <c r="P51" s="12"/>
      <c r="Q51" s="12"/>
      <c r="R51" s="12"/>
    </row>
    <row r="52" spans="1:18" ht="15.5" x14ac:dyDescent="0.35">
      <c r="A52" s="191">
        <v>44404</v>
      </c>
      <c r="B52" s="192">
        <v>87.220000999999996</v>
      </c>
      <c r="C52" s="192">
        <v>170.199997</v>
      </c>
      <c r="D52" s="192">
        <v>61.490001999999997</v>
      </c>
      <c r="E52" s="192">
        <v>49.57</v>
      </c>
      <c r="F52" s="192">
        <v>98.559997999999993</v>
      </c>
      <c r="G52" s="192">
        <v>68.110000999999997</v>
      </c>
      <c r="H52" s="192">
        <v>47.740001999999997</v>
      </c>
      <c r="I52" s="65"/>
      <c r="K52" s="12"/>
      <c r="L52" s="12"/>
      <c r="M52" s="12"/>
      <c r="N52" s="12"/>
      <c r="O52" s="12"/>
      <c r="P52" s="12"/>
      <c r="Q52" s="12"/>
      <c r="R52" s="12"/>
    </row>
    <row r="53" spans="1:18" ht="15.5" x14ac:dyDescent="0.35">
      <c r="A53" s="191">
        <v>44403</v>
      </c>
      <c r="B53" s="192">
        <v>86.400002000000001</v>
      </c>
      <c r="C53" s="192">
        <v>166.179993</v>
      </c>
      <c r="D53" s="192">
        <v>60.919998</v>
      </c>
      <c r="E53" s="192">
        <v>48.779998999999997</v>
      </c>
      <c r="F53" s="192">
        <v>96.459998999999996</v>
      </c>
      <c r="G53" s="192">
        <v>67.870002999999997</v>
      </c>
      <c r="H53" s="192">
        <v>47.560001</v>
      </c>
      <c r="I53" s="65"/>
      <c r="K53" s="12"/>
      <c r="L53" s="12"/>
      <c r="M53" s="12"/>
      <c r="N53" s="12"/>
      <c r="O53" s="12"/>
      <c r="P53" s="12"/>
      <c r="Q53" s="12"/>
      <c r="R53" s="12"/>
    </row>
    <row r="54" spans="1:18" ht="15.5" x14ac:dyDescent="0.35">
      <c r="A54" s="191">
        <v>44400</v>
      </c>
      <c r="B54" s="192">
        <v>86.540001000000004</v>
      </c>
      <c r="C54" s="192">
        <v>167.270004</v>
      </c>
      <c r="D54" s="192">
        <v>60.720001000000003</v>
      </c>
      <c r="E54" s="192">
        <v>48.650002000000001</v>
      </c>
      <c r="F54" s="192">
        <v>96.349997999999999</v>
      </c>
      <c r="G54" s="192">
        <v>67.790001000000004</v>
      </c>
      <c r="H54" s="192">
        <v>47.689999</v>
      </c>
      <c r="I54" s="65"/>
      <c r="K54" s="12"/>
      <c r="L54" s="12"/>
      <c r="M54" s="12"/>
      <c r="N54" s="12"/>
      <c r="O54" s="12"/>
      <c r="P54" s="12"/>
      <c r="Q54" s="12"/>
      <c r="R54" s="12"/>
    </row>
    <row r="55" spans="1:18" ht="15.5" x14ac:dyDescent="0.35">
      <c r="A55" s="191">
        <v>44399</v>
      </c>
      <c r="B55" s="192">
        <v>85.120002999999997</v>
      </c>
      <c r="C55" s="192">
        <v>164.41999799999999</v>
      </c>
      <c r="D55" s="192">
        <v>59.610000999999997</v>
      </c>
      <c r="E55" s="192">
        <v>47.41</v>
      </c>
      <c r="F55" s="192">
        <v>95.110000999999997</v>
      </c>
      <c r="G55" s="192">
        <v>66.25</v>
      </c>
      <c r="H55" s="192">
        <v>47.259998000000003</v>
      </c>
      <c r="I55" s="65"/>
      <c r="K55" s="12"/>
      <c r="L55" s="12"/>
      <c r="M55" s="12"/>
      <c r="N55" s="12"/>
      <c r="O55" s="12"/>
      <c r="P55" s="12"/>
      <c r="Q55" s="12"/>
      <c r="R55" s="12"/>
    </row>
    <row r="56" spans="1:18" ht="15.5" x14ac:dyDescent="0.35">
      <c r="A56" s="191">
        <v>44398</v>
      </c>
      <c r="B56" s="192">
        <v>85.300003000000004</v>
      </c>
      <c r="C56" s="192">
        <v>163.490005</v>
      </c>
      <c r="D56" s="192">
        <v>59.59</v>
      </c>
      <c r="E56" s="192">
        <v>47.490001999999997</v>
      </c>
      <c r="F56" s="192">
        <v>95.43</v>
      </c>
      <c r="G56" s="192">
        <v>66.599997999999999</v>
      </c>
      <c r="H56" s="192">
        <v>47.41</v>
      </c>
      <c r="I56" s="65"/>
      <c r="K56" s="12"/>
      <c r="L56" s="12"/>
      <c r="M56" s="12"/>
      <c r="N56" s="12"/>
      <c r="O56" s="12"/>
      <c r="P56" s="12"/>
      <c r="Q56" s="12"/>
      <c r="R56" s="12"/>
    </row>
    <row r="57" spans="1:18" ht="15.5" x14ac:dyDescent="0.35">
      <c r="A57" s="149" t="s">
        <v>106</v>
      </c>
      <c r="B57" s="150">
        <f>AVERAGE(B17:B56)</f>
        <v>89.822000049999986</v>
      </c>
      <c r="C57" s="150">
        <f t="shared" ref="C57:H57" si="3">AVERAGE(C17:C56)</f>
        <v>178.52024954999999</v>
      </c>
      <c r="D57" s="150">
        <f t="shared" si="3"/>
        <v>63.242250425000009</v>
      </c>
      <c r="E57" s="150">
        <f t="shared" si="3"/>
        <v>49.185250050000008</v>
      </c>
      <c r="F57" s="150">
        <f t="shared" si="3"/>
        <v>106.57825015000003</v>
      </c>
      <c r="G57" s="150">
        <f t="shared" si="3"/>
        <v>68.668000200000023</v>
      </c>
      <c r="H57" s="150">
        <f t="shared" si="3"/>
        <v>49.678750000000001</v>
      </c>
      <c r="I57" s="65"/>
      <c r="J57" s="65"/>
      <c r="M57" s="95"/>
      <c r="N57" s="95"/>
      <c r="O57" s="95"/>
      <c r="P57" s="95"/>
    </row>
    <row r="58" spans="1:18" ht="15.5" x14ac:dyDescent="0.35">
      <c r="A58" s="69"/>
      <c r="B58" s="12"/>
      <c r="C58" s="70"/>
      <c r="D58" s="70"/>
      <c r="E58" s="70"/>
      <c r="F58" s="70"/>
      <c r="G58" s="70"/>
      <c r="H58" s="70"/>
      <c r="I58" s="65"/>
      <c r="J58" s="65"/>
      <c r="M58" s="95"/>
      <c r="N58" s="95"/>
      <c r="O58" s="95"/>
      <c r="P58" s="95"/>
    </row>
    <row r="59" spans="1:18" ht="15.5" x14ac:dyDescent="0.35">
      <c r="A59" s="72"/>
      <c r="B59" s="12"/>
      <c r="C59" s="65"/>
      <c r="D59" s="65"/>
      <c r="E59" s="65"/>
      <c r="F59" s="65"/>
      <c r="G59" s="65"/>
      <c r="H59" s="65"/>
      <c r="I59" s="65"/>
      <c r="J59" s="65"/>
      <c r="M59" s="95"/>
      <c r="N59" s="95"/>
      <c r="O59" s="95"/>
      <c r="P59" s="95"/>
    </row>
    <row r="60" spans="1:18" ht="15.5" x14ac:dyDescent="0.35">
      <c r="A60" s="151" t="s">
        <v>174</v>
      </c>
      <c r="B60" s="12"/>
      <c r="C60" s="65"/>
      <c r="D60" s="65"/>
      <c r="E60" s="65"/>
      <c r="F60" s="65"/>
      <c r="G60" s="65"/>
      <c r="H60" s="65"/>
      <c r="I60" s="65"/>
      <c r="J60" s="65"/>
      <c r="M60" s="95"/>
      <c r="N60" s="95"/>
      <c r="O60" s="95"/>
      <c r="P60" s="95"/>
    </row>
    <row r="61" spans="1:18" ht="14.5" x14ac:dyDescent="0.35">
      <c r="A61" s="50"/>
      <c r="B61" s="12"/>
      <c r="M61" s="95"/>
      <c r="N61" s="95"/>
      <c r="O61" s="95"/>
      <c r="P61" s="95"/>
    </row>
    <row r="62" spans="1:18" ht="15.5" x14ac:dyDescent="0.35">
      <c r="A62" s="65"/>
      <c r="B62" s="63"/>
      <c r="C62" s="63"/>
      <c r="D62" s="63"/>
      <c r="E62" s="63"/>
      <c r="F62" s="63"/>
      <c r="G62" s="71"/>
      <c r="H62" s="65"/>
      <c r="I62" s="66"/>
      <c r="J62" s="12"/>
      <c r="L62" s="9"/>
      <c r="M62" s="95"/>
      <c r="N62" s="95"/>
      <c r="O62" s="95"/>
      <c r="P62" s="95"/>
    </row>
    <row r="63" spans="1:18" ht="15.5" x14ac:dyDescent="0.35">
      <c r="A63" s="65"/>
      <c r="B63" s="63"/>
      <c r="C63" s="63"/>
      <c r="D63" s="63"/>
      <c r="E63" s="63"/>
      <c r="F63" s="63"/>
      <c r="G63" s="71"/>
      <c r="H63" s="65"/>
      <c r="I63" s="66"/>
      <c r="J63" s="12"/>
      <c r="L63" s="9"/>
      <c r="M63" s="95"/>
      <c r="N63" s="95"/>
      <c r="O63" s="95"/>
      <c r="P63" s="95"/>
    </row>
    <row r="64" spans="1:18" x14ac:dyDescent="0.3">
      <c r="A64" s="50"/>
      <c r="B64" s="131"/>
      <c r="M64" s="95"/>
      <c r="N64" s="95"/>
      <c r="O64" s="95"/>
      <c r="P64" s="95"/>
    </row>
    <row r="65" spans="1:16" x14ac:dyDescent="0.3">
      <c r="A65" s="50"/>
      <c r="B65" s="131"/>
      <c r="M65" s="95"/>
      <c r="N65" s="95"/>
      <c r="O65" s="95"/>
      <c r="P65" s="95"/>
    </row>
    <row r="66" spans="1:16" x14ac:dyDescent="0.3">
      <c r="A66" s="50"/>
      <c r="B66" s="131"/>
      <c r="M66" s="95"/>
      <c r="N66" s="95"/>
      <c r="O66" s="95"/>
      <c r="P66" s="95"/>
    </row>
    <row r="67" spans="1:16" x14ac:dyDescent="0.3">
      <c r="A67" s="50"/>
      <c r="B67" s="131"/>
      <c r="M67" s="95"/>
      <c r="N67" s="95"/>
      <c r="O67" s="95"/>
      <c r="P67" s="95"/>
    </row>
    <row r="68" spans="1:16" x14ac:dyDescent="0.3">
      <c r="A68" s="50"/>
      <c r="B68" s="131"/>
      <c r="M68" s="95"/>
      <c r="N68" s="95"/>
      <c r="O68" s="95"/>
      <c r="P68" s="95"/>
    </row>
    <row r="69" spans="1:16" x14ac:dyDescent="0.3">
      <c r="A69" s="50"/>
      <c r="B69" s="131"/>
      <c r="M69" s="95"/>
      <c r="N69" s="95"/>
      <c r="O69" s="95"/>
      <c r="P69" s="95"/>
    </row>
    <row r="70" spans="1:16" x14ac:dyDescent="0.3">
      <c r="A70" s="50"/>
      <c r="B70" s="131"/>
      <c r="M70" s="95"/>
      <c r="N70" s="95"/>
      <c r="O70" s="95"/>
      <c r="P70" s="95"/>
    </row>
    <row r="71" spans="1:16" x14ac:dyDescent="0.3">
      <c r="A71" s="50"/>
      <c r="B71" s="131"/>
      <c r="M71" s="95"/>
      <c r="N71" s="95"/>
      <c r="O71" s="95"/>
      <c r="P71" s="95"/>
    </row>
    <row r="72" spans="1:16" x14ac:dyDescent="0.3">
      <c r="A72" s="50"/>
      <c r="B72" s="131"/>
      <c r="M72" s="95"/>
      <c r="N72" s="95"/>
      <c r="O72" s="95"/>
      <c r="P72" s="95"/>
    </row>
    <row r="73" spans="1:16" x14ac:dyDescent="0.3">
      <c r="A73" s="50"/>
      <c r="B73" s="131"/>
      <c r="M73" s="95"/>
      <c r="N73" s="95"/>
      <c r="O73" s="95"/>
      <c r="P73" s="95"/>
    </row>
    <row r="74" spans="1:16" x14ac:dyDescent="0.3">
      <c r="A74" s="50"/>
      <c r="B74" s="131"/>
      <c r="M74" s="95"/>
      <c r="N74" s="95"/>
      <c r="O74" s="95"/>
      <c r="P74" s="95"/>
    </row>
    <row r="75" spans="1:16" x14ac:dyDescent="0.3">
      <c r="A75" s="50"/>
      <c r="B75" s="131"/>
      <c r="M75" s="95"/>
      <c r="N75" s="95"/>
      <c r="O75" s="95"/>
      <c r="P75" s="95"/>
    </row>
    <row r="76" spans="1:16" x14ac:dyDescent="0.3">
      <c r="A76" s="50"/>
      <c r="B76" s="131"/>
      <c r="M76" s="95"/>
      <c r="N76" s="95"/>
      <c r="O76" s="95"/>
      <c r="P76" s="95"/>
    </row>
    <row r="77" spans="1:16" x14ac:dyDescent="0.3">
      <c r="A77" s="50"/>
      <c r="B77" s="131"/>
      <c r="M77" s="95"/>
      <c r="N77" s="95"/>
      <c r="O77" s="95"/>
      <c r="P77" s="95"/>
    </row>
    <row r="78" spans="1:16" x14ac:dyDescent="0.3">
      <c r="A78" s="152"/>
      <c r="M78" s="95"/>
      <c r="N78" s="95"/>
      <c r="O78" s="95"/>
      <c r="P78" s="95"/>
    </row>
    <row r="79" spans="1:16" x14ac:dyDescent="0.3">
      <c r="M79" s="95"/>
      <c r="N79" s="95"/>
      <c r="O79" s="95"/>
      <c r="P79" s="95"/>
    </row>
    <row r="80" spans="1:16" x14ac:dyDescent="0.3">
      <c r="M80" s="95"/>
      <c r="N80" s="95"/>
      <c r="O80" s="95"/>
      <c r="P80" s="95"/>
    </row>
    <row r="81" spans="13:16" x14ac:dyDescent="0.3">
      <c r="M81" s="95"/>
      <c r="N81" s="95"/>
      <c r="O81" s="95"/>
      <c r="P81" s="95"/>
    </row>
    <row r="82" spans="13:16" x14ac:dyDescent="0.3">
      <c r="M82" s="95"/>
      <c r="N82" s="95"/>
      <c r="O82" s="95"/>
      <c r="P82" s="95"/>
    </row>
    <row r="83" spans="13:16" x14ac:dyDescent="0.3">
      <c r="M83" s="95"/>
      <c r="N83" s="95"/>
      <c r="O83" s="95"/>
      <c r="P83" s="95"/>
    </row>
    <row r="84" spans="13:16" x14ac:dyDescent="0.3">
      <c r="M84" s="95"/>
      <c r="N84" s="95"/>
      <c r="O84" s="95"/>
      <c r="P84" s="95"/>
    </row>
    <row r="85" spans="13:16" x14ac:dyDescent="0.3">
      <c r="M85" s="95"/>
      <c r="N85" s="95"/>
      <c r="O85" s="95"/>
      <c r="P85" s="95"/>
    </row>
    <row r="86" spans="13:16" x14ac:dyDescent="0.3">
      <c r="M86" s="95"/>
      <c r="N86" s="95"/>
      <c r="O86" s="95"/>
      <c r="P86" s="95"/>
    </row>
    <row r="87" spans="13:16" x14ac:dyDescent="0.3">
      <c r="M87" s="95"/>
      <c r="N87" s="95"/>
      <c r="O87" s="95"/>
      <c r="P87" s="95"/>
    </row>
    <row r="88" spans="13:16" x14ac:dyDescent="0.3">
      <c r="M88" s="95"/>
      <c r="N88" s="95"/>
      <c r="O88" s="95"/>
      <c r="P88" s="95"/>
    </row>
    <row r="89" spans="13:16" x14ac:dyDescent="0.3">
      <c r="M89" s="95"/>
      <c r="N89" s="95"/>
      <c r="O89" s="95"/>
      <c r="P89" s="95"/>
    </row>
    <row r="90" spans="13:16" x14ac:dyDescent="0.3">
      <c r="M90" s="95"/>
      <c r="N90" s="95"/>
      <c r="O90" s="95"/>
      <c r="P90" s="95"/>
    </row>
    <row r="91" spans="13:16" x14ac:dyDescent="0.3">
      <c r="M91" s="95"/>
      <c r="N91" s="95"/>
      <c r="O91" s="95"/>
      <c r="P91" s="95"/>
    </row>
    <row r="92" spans="13:16" x14ac:dyDescent="0.3">
      <c r="M92" s="95"/>
      <c r="N92" s="95"/>
      <c r="O92" s="95"/>
      <c r="P92" s="95"/>
    </row>
    <row r="93" spans="13:16" x14ac:dyDescent="0.3">
      <c r="M93" s="95"/>
      <c r="N93" s="95"/>
      <c r="O93" s="95"/>
      <c r="P93" s="95"/>
    </row>
    <row r="94" spans="13:16" x14ac:dyDescent="0.3">
      <c r="M94" s="95"/>
      <c r="N94" s="95"/>
      <c r="O94" s="95"/>
      <c r="P94" s="95"/>
    </row>
    <row r="95" spans="13:16" x14ac:dyDescent="0.3">
      <c r="M95" s="95"/>
      <c r="N95" s="95"/>
      <c r="O95" s="95"/>
      <c r="P95" s="95"/>
    </row>
    <row r="96" spans="13:16" x14ac:dyDescent="0.3">
      <c r="M96" s="95"/>
      <c r="N96" s="95"/>
      <c r="O96" s="95"/>
      <c r="P96" s="95"/>
    </row>
    <row r="97" spans="13:16" x14ac:dyDescent="0.3">
      <c r="M97" s="95"/>
      <c r="N97" s="95"/>
      <c r="O97" s="95"/>
      <c r="P97" s="95"/>
    </row>
    <row r="98" spans="13:16" x14ac:dyDescent="0.3">
      <c r="M98" s="95"/>
      <c r="N98" s="95"/>
      <c r="O98" s="95"/>
      <c r="P98" s="95"/>
    </row>
    <row r="99" spans="13:16" x14ac:dyDescent="0.3">
      <c r="M99" s="95"/>
      <c r="N99" s="95"/>
      <c r="O99" s="95"/>
      <c r="P99" s="95"/>
    </row>
    <row r="100" spans="13:16" x14ac:dyDescent="0.3">
      <c r="M100" s="95"/>
      <c r="N100" s="95"/>
      <c r="O100" s="95"/>
      <c r="P100" s="95"/>
    </row>
    <row r="101" spans="13:16" x14ac:dyDescent="0.3">
      <c r="M101" s="95"/>
      <c r="N101" s="95"/>
      <c r="O101" s="95"/>
      <c r="P101" s="95"/>
    </row>
    <row r="102" spans="13:16" x14ac:dyDescent="0.3">
      <c r="M102" s="95"/>
      <c r="N102" s="95"/>
      <c r="O102" s="95"/>
      <c r="P102" s="95"/>
    </row>
    <row r="103" spans="13:16" x14ac:dyDescent="0.3">
      <c r="M103" s="95"/>
      <c r="N103" s="95"/>
      <c r="O103" s="95"/>
      <c r="P103" s="95"/>
    </row>
    <row r="104" spans="13:16" x14ac:dyDescent="0.3">
      <c r="M104" s="95"/>
      <c r="N104" s="95"/>
      <c r="O104" s="95"/>
      <c r="P104" s="95"/>
    </row>
    <row r="105" spans="13:16" x14ac:dyDescent="0.3">
      <c r="M105" s="95"/>
      <c r="N105" s="95"/>
      <c r="O105" s="95"/>
      <c r="P105" s="95"/>
    </row>
    <row r="106" spans="13:16" x14ac:dyDescent="0.3">
      <c r="M106" s="95"/>
      <c r="N106" s="95"/>
      <c r="O106" s="95"/>
      <c r="P106" s="95"/>
    </row>
    <row r="107" spans="13:16" x14ac:dyDescent="0.3">
      <c r="M107" s="95"/>
      <c r="N107" s="95"/>
      <c r="O107" s="95"/>
      <c r="P107" s="95"/>
    </row>
    <row r="108" spans="13:16" x14ac:dyDescent="0.3">
      <c r="M108" s="95"/>
      <c r="N108" s="95"/>
      <c r="O108" s="95"/>
      <c r="P108" s="95"/>
    </row>
    <row r="109" spans="13:16" x14ac:dyDescent="0.3">
      <c r="M109" s="95"/>
      <c r="N109" s="95"/>
      <c r="O109" s="95"/>
      <c r="P109" s="95"/>
    </row>
    <row r="110" spans="13:16" x14ac:dyDescent="0.3">
      <c r="M110" s="95"/>
      <c r="N110" s="95"/>
      <c r="O110" s="95"/>
      <c r="P110" s="95"/>
    </row>
    <row r="111" spans="13:16" x14ac:dyDescent="0.3">
      <c r="M111" s="95"/>
      <c r="N111" s="95"/>
      <c r="O111" s="95"/>
      <c r="P111" s="95"/>
    </row>
    <row r="112" spans="13:16" x14ac:dyDescent="0.3">
      <c r="M112" s="95"/>
      <c r="N112" s="95"/>
      <c r="O112" s="95"/>
      <c r="P112" s="95"/>
    </row>
    <row r="113" spans="13:16" x14ac:dyDescent="0.3">
      <c r="M113" s="95"/>
      <c r="N113" s="95"/>
      <c r="O113" s="95"/>
      <c r="P113" s="95"/>
    </row>
    <row r="114" spans="13:16" x14ac:dyDescent="0.3">
      <c r="M114" s="95"/>
      <c r="N114" s="95"/>
      <c r="O114" s="95"/>
      <c r="P114" s="95"/>
    </row>
  </sheetData>
  <sortState xmlns:xlrd2="http://schemas.microsoft.com/office/spreadsheetml/2017/richdata2" ref="L9:R53">
    <sortCondition descending="1" ref="L9"/>
  </sortState>
  <phoneticPr fontId="16" type="noConversion"/>
  <pageMargins left="0.95" right="0" top="0.75" bottom="0.5" header="0.3" footer="0.3"/>
  <pageSetup scale="55" orientation="landscape" r:id="rId1"/>
  <ignoredErrors>
    <ignoredError sqref="B10:B11 C10:H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4"/>
  <sheetViews>
    <sheetView workbookViewId="0">
      <selection activeCell="N21" sqref="N21"/>
    </sheetView>
  </sheetViews>
  <sheetFormatPr defaultColWidth="9.08984375" defaultRowHeight="14.5" x14ac:dyDescent="0.35"/>
  <cols>
    <col min="1" max="1" width="25.90625" style="12" customWidth="1"/>
    <col min="2" max="2" width="0.90625" style="12" customWidth="1"/>
    <col min="3" max="4" width="9.90625" style="12" customWidth="1"/>
    <col min="5" max="5" width="10.08984375" style="12" customWidth="1"/>
    <col min="6" max="6" width="10" style="12" customWidth="1"/>
    <col min="7" max="7" width="2.453125" style="12" customWidth="1"/>
    <col min="8" max="9" width="10" style="12" customWidth="1"/>
    <col min="10" max="10" width="10.08984375" style="12" customWidth="1"/>
    <col min="11" max="11" width="9.90625" style="12" customWidth="1"/>
    <col min="12" max="16384" width="9.08984375" style="12"/>
  </cols>
  <sheetData>
    <row r="1" spans="1:29" x14ac:dyDescent="0.35">
      <c r="A1" s="15" t="s">
        <v>15</v>
      </c>
      <c r="B1" s="9"/>
      <c r="C1" s="167"/>
      <c r="D1" s="232"/>
      <c r="E1" s="232"/>
      <c r="F1" s="232"/>
      <c r="G1" s="9"/>
      <c r="H1" s="232"/>
      <c r="I1" s="232"/>
      <c r="J1" s="25"/>
      <c r="K1" s="9" t="str">
        <f>'Page 1'!K1</f>
        <v>Vincent V. Rea</v>
      </c>
    </row>
    <row r="2" spans="1:29" ht="15.5" x14ac:dyDescent="0.35">
      <c r="A2" s="15" t="s">
        <v>172</v>
      </c>
      <c r="B2" s="9"/>
      <c r="C2" s="153"/>
      <c r="D2" s="33"/>
      <c r="E2" s="55"/>
      <c r="F2" s="9"/>
      <c r="G2" s="167"/>
      <c r="H2" s="9"/>
      <c r="I2" s="167"/>
      <c r="K2" s="9" t="str">
        <f>'Page 1'!K2</f>
        <v>Case No. 2021-00183</v>
      </c>
    </row>
    <row r="3" spans="1:29" x14ac:dyDescent="0.35">
      <c r="A3" s="15" t="s">
        <v>22</v>
      </c>
      <c r="B3" s="9"/>
      <c r="C3" s="9"/>
      <c r="D3" s="33"/>
      <c r="E3" s="9"/>
      <c r="F3" s="9"/>
      <c r="G3" s="167"/>
      <c r="H3" s="9"/>
      <c r="I3" s="167"/>
      <c r="K3" s="9" t="str">
        <f>'Page 1'!K3</f>
        <v>Staff 4-1 - Attachment A</v>
      </c>
    </row>
    <row r="4" spans="1:29" x14ac:dyDescent="0.35">
      <c r="A4" s="9"/>
      <c r="B4" s="9"/>
      <c r="C4" s="9"/>
      <c r="D4" s="33"/>
      <c r="E4" s="9"/>
      <c r="F4" s="9"/>
      <c r="G4" s="167"/>
      <c r="H4" s="9"/>
      <c r="I4" s="167"/>
      <c r="K4" s="9" t="s">
        <v>112</v>
      </c>
    </row>
    <row r="5" spans="1:29" ht="15.5" x14ac:dyDescent="0.35">
      <c r="A5" s="9"/>
      <c r="B5" s="9"/>
      <c r="C5" s="9"/>
      <c r="D5" s="33"/>
      <c r="E5" s="55"/>
      <c r="F5" s="9"/>
      <c r="G5" s="167"/>
      <c r="H5" s="9"/>
      <c r="I5" s="167"/>
      <c r="J5" s="167"/>
      <c r="K5" s="167"/>
      <c r="L5" s="167"/>
    </row>
    <row r="6" spans="1:29" x14ac:dyDescent="0.35">
      <c r="A6" s="9"/>
      <c r="B6" s="9"/>
      <c r="C6" s="9"/>
      <c r="D6" s="33"/>
      <c r="E6" s="33"/>
      <c r="F6" s="167"/>
      <c r="G6" s="167"/>
      <c r="H6" s="167"/>
      <c r="I6" s="167"/>
      <c r="J6" s="167"/>
      <c r="K6" s="167"/>
      <c r="L6" s="167"/>
    </row>
    <row r="7" spans="1:29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29" x14ac:dyDescent="0.35">
      <c r="A8" s="34"/>
      <c r="B8" s="34"/>
      <c r="C8" s="231" t="s">
        <v>1</v>
      </c>
      <c r="D8" s="231"/>
      <c r="E8" s="231"/>
      <c r="F8" s="231"/>
      <c r="G8" s="34"/>
      <c r="H8" s="231" t="s">
        <v>129</v>
      </c>
      <c r="I8" s="231"/>
      <c r="J8" s="231"/>
      <c r="K8" s="231"/>
      <c r="L8" s="9"/>
    </row>
    <row r="9" spans="1:29" x14ac:dyDescent="0.35">
      <c r="A9" s="35" t="s">
        <v>161</v>
      </c>
      <c r="B9" s="35"/>
      <c r="C9" s="170" t="s">
        <v>2</v>
      </c>
      <c r="D9" s="170" t="s">
        <v>3</v>
      </c>
      <c r="E9" s="170" t="s">
        <v>4</v>
      </c>
      <c r="F9" s="170" t="s">
        <v>0</v>
      </c>
      <c r="G9" s="170"/>
      <c r="H9" s="170" t="s">
        <v>2</v>
      </c>
      <c r="I9" s="170" t="s">
        <v>3</v>
      </c>
      <c r="J9" s="170" t="s">
        <v>4</v>
      </c>
      <c r="K9" s="170" t="s">
        <v>0</v>
      </c>
      <c r="L9" s="1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x14ac:dyDescent="0.35">
      <c r="A10" s="22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x14ac:dyDescent="0.35">
      <c r="A11" s="9" t="s">
        <v>153</v>
      </c>
      <c r="B11" s="9"/>
      <c r="C11" s="29">
        <v>5.5E-2</v>
      </c>
      <c r="D11" s="29">
        <v>7.4999999999999997E-2</v>
      </c>
      <c r="E11" s="29">
        <v>0.05</v>
      </c>
      <c r="F11" s="29">
        <f>ROUND(AVERAGE(C11:E11),4)</f>
        <v>0.06</v>
      </c>
      <c r="G11" s="29"/>
      <c r="H11" s="29">
        <v>6.5000000000000002E-2</v>
      </c>
      <c r="I11" s="29">
        <v>9.5000000000000001E-2</v>
      </c>
      <c r="J11" s="29">
        <v>5.5E-2</v>
      </c>
      <c r="K11" s="29">
        <f t="shared" ref="K11:K17" si="0">ROUND(AVERAGE(H11:J11),5)</f>
        <v>7.1669999999999998E-2</v>
      </c>
      <c r="L11" s="1"/>
    </row>
    <row r="12" spans="1:29" x14ac:dyDescent="0.35">
      <c r="A12" s="9" t="s">
        <v>154</v>
      </c>
      <c r="B12" s="9"/>
      <c r="C12" s="29">
        <v>0.08</v>
      </c>
      <c r="D12" s="29">
        <v>0.115</v>
      </c>
      <c r="E12" s="29">
        <v>4.4999999999999998E-2</v>
      </c>
      <c r="F12" s="29">
        <f t="shared" ref="F12:F17" si="1">ROUND(AVERAGE(C12:E12),4)</f>
        <v>0.08</v>
      </c>
      <c r="G12" s="29"/>
      <c r="H12" s="29">
        <v>8.5000000000000006E-2</v>
      </c>
      <c r="I12" s="29">
        <v>8.5000000000000006E-2</v>
      </c>
      <c r="J12" s="29">
        <v>0.05</v>
      </c>
      <c r="K12" s="29">
        <f t="shared" si="0"/>
        <v>7.3330000000000006E-2</v>
      </c>
      <c r="L12" s="1"/>
    </row>
    <row r="13" spans="1:29" x14ac:dyDescent="0.35">
      <c r="A13" s="9" t="s">
        <v>155</v>
      </c>
      <c r="B13" s="9"/>
      <c r="C13" s="29">
        <v>0.08</v>
      </c>
      <c r="D13" s="29">
        <v>0.04</v>
      </c>
      <c r="E13" s="172">
        <v>0.05</v>
      </c>
      <c r="F13" s="29">
        <f t="shared" si="1"/>
        <v>5.67E-2</v>
      </c>
      <c r="G13" s="29"/>
      <c r="H13" s="29">
        <v>6.5000000000000002E-2</v>
      </c>
      <c r="I13" s="29">
        <v>6.5000000000000002E-2</v>
      </c>
      <c r="J13" s="29">
        <v>0.03</v>
      </c>
      <c r="K13" s="29">
        <f t="shared" si="0"/>
        <v>5.3330000000000002E-2</v>
      </c>
      <c r="L13" s="1"/>
    </row>
    <row r="14" spans="1:29" x14ac:dyDescent="0.35">
      <c r="A14" s="9" t="s">
        <v>162</v>
      </c>
      <c r="B14" s="9"/>
      <c r="C14" s="173">
        <v>-1.4999999999999999E-2</v>
      </c>
      <c r="D14" s="173">
        <v>7.4999999999999997E-2</v>
      </c>
      <c r="E14" s="173">
        <v>0.115</v>
      </c>
      <c r="F14" s="29">
        <f t="shared" si="1"/>
        <v>5.8299999999999998E-2</v>
      </c>
      <c r="G14" s="29"/>
      <c r="H14" s="29">
        <v>0.1</v>
      </c>
      <c r="I14" s="29">
        <v>7.4999999999999997E-2</v>
      </c>
      <c r="J14" s="29">
        <v>6.5000000000000002E-2</v>
      </c>
      <c r="K14" s="29">
        <f t="shared" si="0"/>
        <v>0.08</v>
      </c>
      <c r="L14" s="1"/>
    </row>
    <row r="15" spans="1:29" x14ac:dyDescent="0.35">
      <c r="A15" s="9" t="s">
        <v>157</v>
      </c>
      <c r="B15" s="9"/>
      <c r="C15" s="29">
        <v>0.125</v>
      </c>
      <c r="D15" s="29">
        <v>0.05</v>
      </c>
      <c r="E15" s="29">
        <v>0.08</v>
      </c>
      <c r="F15" s="29">
        <f t="shared" si="1"/>
        <v>8.5000000000000006E-2</v>
      </c>
      <c r="G15" s="29"/>
      <c r="H15" s="29">
        <v>4.4999999999999998E-2</v>
      </c>
      <c r="I15" s="29">
        <v>5.5E-2</v>
      </c>
      <c r="J15" s="29">
        <v>2.5000000000000001E-2</v>
      </c>
      <c r="K15" s="29">
        <f t="shared" si="0"/>
        <v>4.1669999999999999E-2</v>
      </c>
      <c r="L15" s="1"/>
    </row>
    <row r="16" spans="1:29" x14ac:dyDescent="0.35">
      <c r="A16" s="9" t="s">
        <v>158</v>
      </c>
      <c r="B16" s="9"/>
      <c r="C16" s="29">
        <v>-5.0000000000000001E-3</v>
      </c>
      <c r="D16" s="29">
        <v>0.1</v>
      </c>
      <c r="E16" s="29">
        <v>0.125</v>
      </c>
      <c r="F16" s="29">
        <f t="shared" si="1"/>
        <v>7.3300000000000004E-2</v>
      </c>
      <c r="G16" s="29"/>
      <c r="H16" s="29">
        <v>0.13</v>
      </c>
      <c r="I16" s="29">
        <v>0.06</v>
      </c>
      <c r="J16" s="29">
        <v>4.4999999999999998E-2</v>
      </c>
      <c r="K16" s="29">
        <f t="shared" si="0"/>
        <v>7.8329999999999997E-2</v>
      </c>
      <c r="L16" s="1"/>
      <c r="U16" s="97"/>
    </row>
    <row r="17" spans="1:12" x14ac:dyDescent="0.35">
      <c r="A17" s="9" t="s">
        <v>159</v>
      </c>
      <c r="B17" s="9"/>
      <c r="C17" s="29">
        <v>5.5E-2</v>
      </c>
      <c r="D17" s="29">
        <v>0.04</v>
      </c>
      <c r="E17" s="29">
        <v>4.4999999999999998E-2</v>
      </c>
      <c r="F17" s="29">
        <f t="shared" si="1"/>
        <v>4.6699999999999998E-2</v>
      </c>
      <c r="G17" s="29"/>
      <c r="H17" s="29">
        <v>6.5000000000000002E-2</v>
      </c>
      <c r="I17" s="29">
        <v>0.06</v>
      </c>
      <c r="J17" s="29">
        <v>0.04</v>
      </c>
      <c r="K17" s="29">
        <f t="shared" si="0"/>
        <v>5.5E-2</v>
      </c>
      <c r="L17" s="1"/>
    </row>
    <row r="18" spans="1:12" x14ac:dyDescent="0.35">
      <c r="A18" s="36" t="s">
        <v>0</v>
      </c>
      <c r="B18" s="36"/>
      <c r="C18" s="32">
        <f>ROUND(AVERAGE(C11:C17),5)</f>
        <v>5.357E-2</v>
      </c>
      <c r="D18" s="32">
        <f t="shared" ref="D18:E18" si="2">ROUND(AVERAGE(D11:D17),5)</f>
        <v>7.0709999999999995E-2</v>
      </c>
      <c r="E18" s="32">
        <f t="shared" si="2"/>
        <v>7.2859999999999994E-2</v>
      </c>
      <c r="F18" s="32">
        <f>ROUND(AVERAGE(F11:F17),5)</f>
        <v>6.5710000000000005E-2</v>
      </c>
      <c r="G18" s="32"/>
      <c r="H18" s="32">
        <f>ROUND(AVERAGE(H11:H17),5)</f>
        <v>7.9289999999999999E-2</v>
      </c>
      <c r="I18" s="32">
        <f t="shared" ref="I18:K18" si="3">ROUND(AVERAGE(I11:I17),5)</f>
        <v>7.0709999999999995E-2</v>
      </c>
      <c r="J18" s="32">
        <f t="shared" si="3"/>
        <v>4.4290000000000003E-2</v>
      </c>
      <c r="K18" s="32">
        <f t="shared" si="3"/>
        <v>6.4759999999999998E-2</v>
      </c>
      <c r="L18" s="21"/>
    </row>
    <row r="19" spans="1:12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"/>
    </row>
    <row r="20" spans="1:12" x14ac:dyDescent="0.35">
      <c r="A20" s="3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35">
      <c r="A21" s="34"/>
      <c r="B21" s="34"/>
      <c r="C21" s="231" t="s">
        <v>97</v>
      </c>
      <c r="D21" s="231"/>
      <c r="E21" s="231"/>
      <c r="F21" s="231"/>
      <c r="G21" s="9"/>
      <c r="H21" s="9"/>
      <c r="I21" s="9"/>
      <c r="J21" s="9"/>
      <c r="K21" s="9"/>
      <c r="L21" s="9"/>
    </row>
    <row r="22" spans="1:12" x14ac:dyDescent="0.35">
      <c r="A22" s="35" t="s">
        <v>161</v>
      </c>
      <c r="B22" s="35"/>
      <c r="C22" s="170" t="s">
        <v>2</v>
      </c>
      <c r="D22" s="170" t="s">
        <v>3</v>
      </c>
      <c r="E22" s="170" t="s">
        <v>4</v>
      </c>
      <c r="F22" s="170" t="s">
        <v>0</v>
      </c>
      <c r="G22" s="9"/>
      <c r="H22" s="9"/>
      <c r="I22" s="9"/>
      <c r="J22" s="9"/>
      <c r="K22" s="9"/>
      <c r="L22" s="9"/>
    </row>
    <row r="23" spans="1:12" x14ac:dyDescent="0.35">
      <c r="A23" s="22"/>
      <c r="B23" s="6"/>
      <c r="C23" s="1"/>
      <c r="D23" s="1"/>
      <c r="E23" s="1"/>
      <c r="F23" s="1"/>
      <c r="G23" s="9"/>
      <c r="H23" s="9"/>
      <c r="I23" s="9"/>
      <c r="J23" s="9"/>
      <c r="K23" s="9"/>
      <c r="L23" s="9"/>
    </row>
    <row r="24" spans="1:12" x14ac:dyDescent="0.35">
      <c r="A24" s="9" t="s">
        <v>153</v>
      </c>
      <c r="B24" s="9"/>
      <c r="C24" s="29">
        <v>0.09</v>
      </c>
      <c r="D24" s="29">
        <v>8.5000000000000006E-2</v>
      </c>
      <c r="E24" s="29">
        <v>5.5E-2</v>
      </c>
      <c r="F24" s="29">
        <f t="shared" ref="F24:F30" si="4">ROUND(AVERAGE(C24:E24),5)</f>
        <v>7.6670000000000002E-2</v>
      </c>
      <c r="G24" s="9"/>
      <c r="H24" s="1"/>
      <c r="I24" s="9"/>
      <c r="J24" s="9"/>
      <c r="K24" s="9"/>
      <c r="L24" s="9"/>
    </row>
    <row r="25" spans="1:12" x14ac:dyDescent="0.35">
      <c r="A25" s="9" t="s">
        <v>154</v>
      </c>
      <c r="B25" s="9"/>
      <c r="C25" s="29">
        <v>0.105</v>
      </c>
      <c r="D25" s="29">
        <v>0.11</v>
      </c>
      <c r="E25" s="29">
        <v>3.5000000000000003E-2</v>
      </c>
      <c r="F25" s="29">
        <f t="shared" si="4"/>
        <v>8.3330000000000001E-2</v>
      </c>
      <c r="H25" s="1"/>
    </row>
    <row r="26" spans="1:12" x14ac:dyDescent="0.35">
      <c r="A26" s="9" t="s">
        <v>155</v>
      </c>
      <c r="B26" s="9"/>
      <c r="C26" s="173">
        <v>0.05</v>
      </c>
      <c r="D26" s="29">
        <v>0.03</v>
      </c>
      <c r="E26" s="29">
        <v>0.05</v>
      </c>
      <c r="F26" s="29">
        <f t="shared" si="4"/>
        <v>4.333E-2</v>
      </c>
      <c r="H26" s="1"/>
    </row>
    <row r="27" spans="1:12" x14ac:dyDescent="0.35">
      <c r="A27" s="9" t="s">
        <v>162</v>
      </c>
      <c r="B27" s="9"/>
      <c r="C27" s="173">
        <v>5.5E-2</v>
      </c>
      <c r="D27" s="173">
        <v>7.4999999999999997E-2</v>
      </c>
      <c r="E27" s="173">
        <v>9.5000000000000001E-2</v>
      </c>
      <c r="F27" s="29">
        <f t="shared" si="4"/>
        <v>7.4999999999999997E-2</v>
      </c>
      <c r="H27" s="1"/>
    </row>
    <row r="28" spans="1:12" x14ac:dyDescent="0.35">
      <c r="A28" s="9" t="s">
        <v>157</v>
      </c>
      <c r="B28" s="9"/>
      <c r="C28" s="29">
        <v>0.09</v>
      </c>
      <c r="D28" s="29">
        <v>0.03</v>
      </c>
      <c r="E28" s="29">
        <v>5.5E-2</v>
      </c>
      <c r="F28" s="29">
        <f t="shared" si="4"/>
        <v>5.833E-2</v>
      </c>
      <c r="H28" s="1"/>
    </row>
    <row r="29" spans="1:12" x14ac:dyDescent="0.35">
      <c r="A29" s="9" t="s">
        <v>158</v>
      </c>
      <c r="B29" s="9"/>
      <c r="C29" s="29">
        <v>7.0000000000000007E-2</v>
      </c>
      <c r="D29" s="29">
        <v>0.06</v>
      </c>
      <c r="E29" s="29">
        <v>8.5000000000000006E-2</v>
      </c>
      <c r="F29" s="29">
        <f t="shared" si="4"/>
        <v>7.1669999999999998E-2</v>
      </c>
      <c r="H29" s="1"/>
    </row>
    <row r="30" spans="1:12" x14ac:dyDescent="0.35">
      <c r="A30" s="9" t="s">
        <v>159</v>
      </c>
      <c r="B30" s="9"/>
      <c r="C30" s="29">
        <v>0.06</v>
      </c>
      <c r="D30" s="29">
        <v>3.5000000000000003E-2</v>
      </c>
      <c r="E30" s="29">
        <v>4.4999999999999998E-2</v>
      </c>
      <c r="F30" s="29">
        <f t="shared" si="4"/>
        <v>4.6670000000000003E-2</v>
      </c>
      <c r="H30" s="1"/>
    </row>
    <row r="31" spans="1:12" x14ac:dyDescent="0.35">
      <c r="A31" s="36" t="s">
        <v>0</v>
      </c>
      <c r="B31" s="36"/>
      <c r="C31" s="32">
        <f>ROUND(AVERAGE(C24:C30),5)</f>
        <v>7.4289999999999995E-2</v>
      </c>
      <c r="D31" s="32">
        <f t="shared" ref="D31:F31" si="5">ROUND(AVERAGE(D24:D30),5)</f>
        <v>6.071E-2</v>
      </c>
      <c r="E31" s="32">
        <f t="shared" si="5"/>
        <v>0.06</v>
      </c>
      <c r="F31" s="32">
        <f t="shared" si="5"/>
        <v>6.5000000000000002E-2</v>
      </c>
    </row>
    <row r="34" spans="1:1" x14ac:dyDescent="0.35">
      <c r="A34" s="40" t="s">
        <v>178</v>
      </c>
    </row>
  </sheetData>
  <mergeCells count="5">
    <mergeCell ref="C8:F8"/>
    <mergeCell ref="H8:K8"/>
    <mergeCell ref="C21:F21"/>
    <mergeCell ref="D1:F1"/>
    <mergeCell ref="H1:I1"/>
  </mergeCells>
  <phoneticPr fontId="16" type="noConversion"/>
  <pageMargins left="0.95" right="0.2" top="1" bottom="0.75" header="0.3" footer="0.3"/>
  <pageSetup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27"/>
  <sheetViews>
    <sheetView workbookViewId="0">
      <selection activeCell="H26" sqref="H26"/>
    </sheetView>
  </sheetViews>
  <sheetFormatPr defaultColWidth="9.08984375" defaultRowHeight="14.5" x14ac:dyDescent="0.35"/>
  <cols>
    <col min="1" max="1" width="26.54296875" style="12" customWidth="1"/>
    <col min="2" max="2" width="1.54296875" style="12" customWidth="1"/>
    <col min="3" max="3" width="9.6328125" style="12" bestFit="1" customWidth="1"/>
    <col min="4" max="5" width="9.08984375" style="12"/>
    <col min="6" max="7" width="8.90625" style="12" customWidth="1"/>
    <col min="8" max="8" width="9.08984375" style="12"/>
    <col min="9" max="9" width="3.90625" style="12" customWidth="1"/>
    <col min="10" max="16384" width="9.08984375" style="12"/>
  </cols>
  <sheetData>
    <row r="1" spans="1:30" ht="15.5" x14ac:dyDescent="0.35">
      <c r="A1" s="13" t="s">
        <v>15</v>
      </c>
      <c r="B1" s="9"/>
      <c r="C1" s="167"/>
      <c r="D1" s="233"/>
      <c r="E1" s="233"/>
      <c r="F1" s="233"/>
      <c r="G1" s="234"/>
      <c r="H1" s="234"/>
      <c r="I1" s="9"/>
      <c r="J1" s="167"/>
      <c r="K1" s="167"/>
      <c r="L1" s="9" t="str">
        <f>'Page 1'!K1</f>
        <v>Vincent V. Rea</v>
      </c>
      <c r="M1" s="167"/>
      <c r="N1" s="9"/>
    </row>
    <row r="2" spans="1:30" ht="15.5" x14ac:dyDescent="0.35">
      <c r="A2" s="13" t="s">
        <v>172</v>
      </c>
      <c r="B2" s="9"/>
      <c r="C2" s="153"/>
      <c r="D2" s="33"/>
      <c r="E2" s="9"/>
      <c r="F2" s="167"/>
      <c r="G2" s="82"/>
      <c r="H2" s="9"/>
      <c r="I2" s="9"/>
      <c r="J2" s="167"/>
      <c r="K2" s="167"/>
      <c r="L2" s="9" t="str">
        <f>'Page 1'!K2</f>
        <v>Case No. 2021-00183</v>
      </c>
      <c r="M2" s="167"/>
      <c r="N2" s="9"/>
    </row>
    <row r="3" spans="1:30" ht="15.5" x14ac:dyDescent="0.35">
      <c r="A3" s="13" t="s">
        <v>20</v>
      </c>
      <c r="B3" s="9"/>
      <c r="C3" s="33"/>
      <c r="D3" s="33"/>
      <c r="E3" s="167"/>
      <c r="F3" s="167"/>
      <c r="G3" s="167"/>
      <c r="H3" s="9"/>
      <c r="I3" s="9"/>
      <c r="J3" s="167"/>
      <c r="K3" s="167"/>
      <c r="L3" s="9" t="str">
        <f>'Page 1'!K3</f>
        <v>Staff 4-1 - Attachment A</v>
      </c>
      <c r="M3" s="167"/>
      <c r="N3" s="9"/>
    </row>
    <row r="4" spans="1:30" x14ac:dyDescent="0.35">
      <c r="A4" s="15"/>
      <c r="B4" s="9"/>
      <c r="C4" s="33"/>
      <c r="D4" s="33"/>
      <c r="E4" s="167"/>
      <c r="F4" s="167"/>
      <c r="G4" s="167"/>
      <c r="H4" s="9"/>
      <c r="I4" s="9"/>
      <c r="J4" s="167"/>
      <c r="K4" s="167"/>
      <c r="L4" s="9" t="s">
        <v>113</v>
      </c>
      <c r="M4" s="167"/>
      <c r="N4" s="9"/>
    </row>
    <row r="5" spans="1:30" x14ac:dyDescent="0.35">
      <c r="A5" s="15"/>
      <c r="B5" s="9"/>
      <c r="C5" s="33"/>
      <c r="D5" s="33"/>
      <c r="E5" s="167"/>
      <c r="F5" s="167"/>
      <c r="G5" s="167"/>
      <c r="H5" s="9"/>
      <c r="I5" s="9"/>
      <c r="J5" s="167"/>
      <c r="K5" s="167"/>
      <c r="L5" s="9"/>
      <c r="M5" s="167"/>
      <c r="N5" s="9"/>
    </row>
    <row r="6" spans="1:30" x14ac:dyDescent="0.35">
      <c r="A6" s="15"/>
      <c r="B6" s="9"/>
      <c r="C6" s="33"/>
      <c r="D6" s="33"/>
      <c r="E6" s="167"/>
      <c r="F6" s="167"/>
      <c r="G6" s="167"/>
      <c r="H6" s="9"/>
      <c r="I6" s="9"/>
      <c r="J6" s="167"/>
      <c r="K6" s="167"/>
      <c r="L6" s="9"/>
      <c r="M6" s="167"/>
      <c r="N6" s="9"/>
    </row>
    <row r="7" spans="1:30" x14ac:dyDescent="0.35">
      <c r="A7" s="9"/>
      <c r="B7" s="9"/>
      <c r="C7" s="33"/>
      <c r="D7" s="33"/>
      <c r="E7" s="167"/>
      <c r="F7" s="167"/>
      <c r="G7" s="167"/>
      <c r="H7" s="9"/>
      <c r="I7" s="9"/>
      <c r="J7" s="167"/>
      <c r="K7" s="167"/>
      <c r="L7" s="167"/>
      <c r="M7" s="167"/>
      <c r="N7" s="9"/>
    </row>
    <row r="8" spans="1:30" x14ac:dyDescent="0.35">
      <c r="A8" s="9"/>
      <c r="B8" s="9"/>
      <c r="C8" s="33"/>
      <c r="D8" s="33"/>
      <c r="E8" s="167"/>
      <c r="F8" s="167"/>
      <c r="G8" s="167"/>
      <c r="H8" s="167"/>
      <c r="I8" s="167"/>
      <c r="J8" s="167"/>
      <c r="K8" s="167"/>
      <c r="L8" s="167"/>
      <c r="M8" s="167"/>
      <c r="N8" s="9"/>
    </row>
    <row r="9" spans="1:30" x14ac:dyDescent="0.35">
      <c r="A9" s="34"/>
      <c r="B9" s="34"/>
      <c r="C9" s="231"/>
      <c r="D9" s="231"/>
      <c r="E9" s="231"/>
      <c r="F9" s="231"/>
      <c r="G9" s="231"/>
      <c r="H9" s="231"/>
      <c r="I9" s="34"/>
      <c r="J9" s="231" t="s">
        <v>10</v>
      </c>
      <c r="K9" s="231"/>
      <c r="L9" s="231"/>
      <c r="M9" s="231"/>
      <c r="N9" s="9"/>
    </row>
    <row r="10" spans="1:30" x14ac:dyDescent="0.35">
      <c r="A10" s="35" t="s">
        <v>161</v>
      </c>
      <c r="B10" s="35"/>
      <c r="C10" s="170">
        <v>2016</v>
      </c>
      <c r="D10" s="170">
        <v>2017</v>
      </c>
      <c r="E10" s="170">
        <v>2018</v>
      </c>
      <c r="F10" s="170">
        <v>2019</v>
      </c>
      <c r="G10" s="165">
        <v>2020</v>
      </c>
      <c r="H10" s="170" t="s">
        <v>0</v>
      </c>
      <c r="I10" s="170"/>
      <c r="J10" s="170">
        <v>2021</v>
      </c>
      <c r="K10" s="170">
        <v>2022</v>
      </c>
      <c r="L10" s="162" t="s">
        <v>130</v>
      </c>
      <c r="M10" s="170" t="s">
        <v>0</v>
      </c>
      <c r="N10" s="16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x14ac:dyDescent="0.35">
      <c r="A11" s="9"/>
      <c r="B11" s="9"/>
      <c r="H11" s="9"/>
      <c r="I11" s="9"/>
      <c r="J11" s="9"/>
      <c r="K11" s="9"/>
      <c r="L11" s="9"/>
      <c r="M11" s="9"/>
      <c r="N11" s="9"/>
    </row>
    <row r="12" spans="1:30" x14ac:dyDescent="0.35">
      <c r="A12" s="9" t="s">
        <v>153</v>
      </c>
      <c r="B12" s="9"/>
      <c r="C12" s="29">
        <v>5.2999999999999999E-2</v>
      </c>
      <c r="D12" s="29">
        <v>6.2E-2</v>
      </c>
      <c r="E12" s="29">
        <v>4.4999999999999998E-2</v>
      </c>
      <c r="F12" s="29">
        <v>6.9000000000000006E-2</v>
      </c>
      <c r="G12" s="29">
        <v>6.0999999999999999E-2</v>
      </c>
      <c r="H12" s="29">
        <f>ROUND(AVERAGE(C12:G12),5)</f>
        <v>5.8000000000000003E-2</v>
      </c>
      <c r="I12" s="29"/>
      <c r="J12" s="29">
        <v>0.06</v>
      </c>
      <c r="K12" s="29">
        <v>5.5E-2</v>
      </c>
      <c r="L12" s="29">
        <v>4.4999999999999998E-2</v>
      </c>
      <c r="M12" s="29">
        <f>(J12+K12+L12*3)/5</f>
        <v>0.05</v>
      </c>
      <c r="N12" s="166"/>
    </row>
    <row r="13" spans="1:30" x14ac:dyDescent="0.35">
      <c r="A13" s="9" t="s">
        <v>154</v>
      </c>
      <c r="B13" s="9"/>
      <c r="C13" s="29">
        <v>0.04</v>
      </c>
      <c r="D13" s="29">
        <v>2.5000000000000001E-2</v>
      </c>
      <c r="E13" s="29">
        <v>4.2000000000000003E-2</v>
      </c>
      <c r="F13" s="29">
        <v>4.3999999999999997E-2</v>
      </c>
      <c r="G13" s="29">
        <v>0.05</v>
      </c>
      <c r="H13" s="29">
        <f t="shared" ref="H13:H18" si="0">ROUND(AVERAGE(C13:G13),5)</f>
        <v>4.02E-2</v>
      </c>
      <c r="I13" s="29"/>
      <c r="J13" s="29">
        <v>0.05</v>
      </c>
      <c r="K13" s="29">
        <v>5.5E-2</v>
      </c>
      <c r="L13" s="29">
        <v>4.4999999999999998E-2</v>
      </c>
      <c r="M13" s="29">
        <f t="shared" ref="M13:M18" si="1">(J13+K13+L13*3)/5</f>
        <v>4.8000000000000001E-2</v>
      </c>
      <c r="N13" s="166"/>
    </row>
    <row r="14" spans="1:30" x14ac:dyDescent="0.35">
      <c r="A14" s="9" t="s">
        <v>155</v>
      </c>
      <c r="B14" s="9"/>
      <c r="C14" s="29">
        <v>2.4E-2</v>
      </c>
      <c r="D14" s="194">
        <v>4.7E-2</v>
      </c>
      <c r="E14" s="29">
        <v>0.04</v>
      </c>
      <c r="F14" s="29">
        <v>3.2000000000000001E-2</v>
      </c>
      <c r="G14" s="29">
        <v>0.06</v>
      </c>
      <c r="H14" s="29">
        <f t="shared" si="0"/>
        <v>4.0599999999999997E-2</v>
      </c>
      <c r="I14" s="29"/>
      <c r="J14" s="173">
        <v>0.04</v>
      </c>
      <c r="K14" s="29">
        <v>5.5E-2</v>
      </c>
      <c r="L14" s="29">
        <v>5.5E-2</v>
      </c>
      <c r="M14" s="29">
        <f t="shared" si="1"/>
        <v>5.2000000000000005E-2</v>
      </c>
      <c r="N14" s="166"/>
    </row>
    <row r="15" spans="1:30" x14ac:dyDescent="0.35">
      <c r="A15" s="9" t="s">
        <v>162</v>
      </c>
      <c r="B15" s="9"/>
      <c r="C15" s="29">
        <v>5.6000000000000001E-2</v>
      </c>
      <c r="D15" s="194">
        <v>5.0999999999999997E-2</v>
      </c>
      <c r="E15" s="29">
        <v>2.1000000000000001E-2</v>
      </c>
      <c r="F15" s="29">
        <v>8.9999999999999993E-3</v>
      </c>
      <c r="G15" s="29">
        <v>1.0999999999999999E-2</v>
      </c>
      <c r="H15" s="29">
        <f t="shared" si="0"/>
        <v>2.9600000000000001E-2</v>
      </c>
      <c r="I15" s="29"/>
      <c r="J15" s="173">
        <v>0.03</v>
      </c>
      <c r="K15" s="29">
        <v>0.03</v>
      </c>
      <c r="L15" s="29">
        <v>0.03</v>
      </c>
      <c r="M15" s="29">
        <f t="shared" si="1"/>
        <v>0.03</v>
      </c>
      <c r="N15" s="166"/>
    </row>
    <row r="16" spans="1:30" x14ac:dyDescent="0.35">
      <c r="A16" s="9" t="s">
        <v>157</v>
      </c>
      <c r="B16" s="9"/>
      <c r="C16" s="29">
        <v>4.2999999999999997E-2</v>
      </c>
      <c r="D16" s="29">
        <v>3.7999999999999999E-2</v>
      </c>
      <c r="E16" s="29">
        <v>7.0000000000000007E-2</v>
      </c>
      <c r="F16" s="195">
        <v>5.3999999999999999E-2</v>
      </c>
      <c r="G16" s="29">
        <v>5.8000000000000003E-2</v>
      </c>
      <c r="H16" s="29">
        <f t="shared" si="0"/>
        <v>5.2600000000000001E-2</v>
      </c>
      <c r="I16" s="29"/>
      <c r="J16" s="29">
        <v>5.5E-2</v>
      </c>
      <c r="K16" s="29">
        <v>0.06</v>
      </c>
      <c r="L16" s="29">
        <v>6.5000000000000002E-2</v>
      </c>
      <c r="M16" s="29">
        <f t="shared" si="1"/>
        <v>6.2E-2</v>
      </c>
      <c r="N16" s="166"/>
    </row>
    <row r="17" spans="1:14" x14ac:dyDescent="0.35">
      <c r="A17" s="9" t="s">
        <v>158</v>
      </c>
      <c r="B17" s="9"/>
      <c r="C17" s="29">
        <v>8.5999999999999993E-2</v>
      </c>
      <c r="D17" s="29">
        <v>8.2000000000000003E-2</v>
      </c>
      <c r="E17" s="29">
        <v>1.7999999999999999E-2</v>
      </c>
      <c r="F17" s="29">
        <v>5.0000000000000001E-3</v>
      </c>
      <c r="G17" s="29">
        <v>2.7E-2</v>
      </c>
      <c r="H17" s="29">
        <f t="shared" si="0"/>
        <v>4.36E-2</v>
      </c>
      <c r="I17" s="29"/>
      <c r="J17" s="29">
        <v>0.02</v>
      </c>
      <c r="K17" s="29">
        <v>3.5000000000000003E-2</v>
      </c>
      <c r="L17" s="29">
        <v>4.4999999999999998E-2</v>
      </c>
      <c r="M17" s="29">
        <f t="shared" si="1"/>
        <v>3.7999999999999999E-2</v>
      </c>
      <c r="N17" s="166"/>
    </row>
    <row r="18" spans="1:14" x14ac:dyDescent="0.35">
      <c r="A18" s="9" t="s">
        <v>159</v>
      </c>
      <c r="B18" s="9"/>
      <c r="C18" s="29">
        <v>3.4000000000000002E-2</v>
      </c>
      <c r="D18" s="29">
        <v>0.04</v>
      </c>
      <c r="E18" s="29">
        <v>3.7999999999999999E-2</v>
      </c>
      <c r="F18" s="29">
        <v>0.04</v>
      </c>
      <c r="G18" s="29">
        <v>0.05</v>
      </c>
      <c r="H18" s="29">
        <f t="shared" si="0"/>
        <v>4.0399999999999998E-2</v>
      </c>
      <c r="I18" s="29"/>
      <c r="J18" s="29">
        <v>0.05</v>
      </c>
      <c r="K18" s="29">
        <v>4.4999999999999998E-2</v>
      </c>
      <c r="L18" s="29">
        <v>0.05</v>
      </c>
      <c r="M18" s="29">
        <f t="shared" si="1"/>
        <v>4.9000000000000002E-2</v>
      </c>
      <c r="N18" s="166"/>
    </row>
    <row r="19" spans="1:14" x14ac:dyDescent="0.35">
      <c r="A19" s="36" t="s">
        <v>0</v>
      </c>
      <c r="B19" s="36"/>
      <c r="C19" s="32"/>
      <c r="D19" s="32"/>
      <c r="E19" s="32"/>
      <c r="F19" s="32"/>
      <c r="G19" s="32"/>
      <c r="H19" s="32">
        <f>ROUND(AVERAGE(H12:H18),5)</f>
        <v>4.3569999999999998E-2</v>
      </c>
      <c r="I19" s="32"/>
      <c r="J19" s="32"/>
      <c r="K19" s="32"/>
      <c r="L19" s="32"/>
      <c r="M19" s="32">
        <f>AVERAGE(M12:M18)</f>
        <v>4.7E-2</v>
      </c>
      <c r="N19" s="166"/>
    </row>
    <row r="20" spans="1:14" x14ac:dyDescent="0.3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35">
      <c r="A22" s="40" t="s">
        <v>179</v>
      </c>
      <c r="B22" s="37"/>
      <c r="C22" s="3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35">
      <c r="A23" s="37"/>
      <c r="B23" s="37"/>
      <c r="C23" s="3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35">
      <c r="A24" s="37"/>
      <c r="B24" s="37"/>
      <c r="C24" s="3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35">
      <c r="A25" s="37"/>
      <c r="B25" s="37"/>
      <c r="C25" s="3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35">
      <c r="A26" s="37"/>
      <c r="B26" s="37"/>
      <c r="C26" s="3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4">
    <mergeCell ref="C9:H9"/>
    <mergeCell ref="J9:M9"/>
    <mergeCell ref="D1:F1"/>
    <mergeCell ref="G1:H1"/>
  </mergeCells>
  <phoneticPr fontId="16" type="noConversion"/>
  <pageMargins left="0.95" right="0.95" top="1" bottom="0.75" header="0.3" footer="0.3"/>
  <pageSetup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5"/>
  <sheetViews>
    <sheetView workbookViewId="0">
      <selection activeCell="K13" sqref="K13"/>
    </sheetView>
  </sheetViews>
  <sheetFormatPr defaultColWidth="9.08984375" defaultRowHeight="14.5" x14ac:dyDescent="0.35"/>
  <cols>
    <col min="1" max="1" width="72.453125" style="12" customWidth="1"/>
    <col min="2" max="2" width="3.90625" style="12" customWidth="1"/>
    <col min="3" max="3" width="4.36328125" style="12" customWidth="1"/>
    <col min="4" max="4" width="19.6328125" style="12" customWidth="1"/>
    <col min="5" max="5" width="3.90625" style="12" customWidth="1"/>
    <col min="6" max="6" width="9.90625" style="12" customWidth="1"/>
    <col min="7" max="10" width="9.08984375" style="12"/>
    <col min="11" max="11" width="9.453125" style="12" bestFit="1" customWidth="1"/>
    <col min="12" max="16384" width="9.08984375" style="12"/>
  </cols>
  <sheetData>
    <row r="1" spans="1:12" ht="15.5" x14ac:dyDescent="0.35">
      <c r="A1" s="13" t="s">
        <v>183</v>
      </c>
      <c r="C1" s="9" t="str">
        <f>'Page 1'!K1</f>
        <v>Vincent V. Rea</v>
      </c>
      <c r="E1" s="99"/>
    </row>
    <row r="2" spans="1:12" ht="15.5" x14ac:dyDescent="0.35">
      <c r="A2" s="38" t="s">
        <v>122</v>
      </c>
      <c r="C2" s="9" t="str">
        <f>'Page 1'!K2</f>
        <v>Case No. 2021-00183</v>
      </c>
      <c r="F2" s="25"/>
    </row>
    <row r="3" spans="1:12" ht="15.5" x14ac:dyDescent="0.35">
      <c r="A3" s="38"/>
      <c r="C3" s="9" t="str">
        <f>'Page 1'!K3</f>
        <v>Staff 4-1 - Attachment A</v>
      </c>
    </row>
    <row r="4" spans="1:12" ht="15.5" x14ac:dyDescent="0.35">
      <c r="A4" s="39"/>
      <c r="C4" s="9" t="s">
        <v>114</v>
      </c>
      <c r="E4" s="83"/>
      <c r="F4" s="83"/>
      <c r="G4" s="84"/>
    </row>
    <row r="5" spans="1:12" x14ac:dyDescent="0.35">
      <c r="A5" s="49"/>
      <c r="H5" s="9"/>
    </row>
    <row r="6" spans="1:12" x14ac:dyDescent="0.35">
      <c r="A6" s="9"/>
      <c r="B6" s="9"/>
      <c r="C6" s="9"/>
      <c r="D6" s="9"/>
      <c r="E6" s="6"/>
      <c r="F6" s="9"/>
      <c r="G6" s="9"/>
      <c r="H6" s="9"/>
      <c r="I6" s="9"/>
      <c r="J6" s="9"/>
      <c r="K6" s="9"/>
      <c r="L6" s="9"/>
    </row>
    <row r="7" spans="1:12" x14ac:dyDescent="0.35">
      <c r="A7" s="9"/>
      <c r="B7" s="9"/>
      <c r="C7" s="9"/>
      <c r="D7" s="9"/>
      <c r="E7" s="6"/>
      <c r="F7" s="9"/>
      <c r="G7" s="9"/>
      <c r="H7" s="9"/>
      <c r="I7" s="9"/>
      <c r="J7" s="9"/>
      <c r="K7" s="9"/>
      <c r="L7" s="9"/>
    </row>
    <row r="8" spans="1:12" x14ac:dyDescent="0.35">
      <c r="A8" s="9" t="s">
        <v>132</v>
      </c>
      <c r="B8" s="9"/>
      <c r="C8" s="9"/>
      <c r="D8" s="171">
        <v>3.7400000000000003E-2</v>
      </c>
      <c r="E8" s="6"/>
      <c r="F8" s="9"/>
      <c r="G8" s="9"/>
      <c r="H8" s="9"/>
      <c r="I8" s="9"/>
      <c r="J8" s="9"/>
      <c r="K8" s="9"/>
      <c r="L8" s="9"/>
    </row>
    <row r="9" spans="1:12" x14ac:dyDescent="0.35">
      <c r="A9" s="9"/>
      <c r="B9" s="9"/>
      <c r="C9" s="9"/>
      <c r="D9" s="9"/>
      <c r="E9" s="6"/>
      <c r="F9" s="9"/>
      <c r="G9" s="9"/>
      <c r="H9" s="9"/>
      <c r="I9" s="9"/>
      <c r="J9" s="9"/>
      <c r="K9" s="9"/>
      <c r="L9" s="9"/>
    </row>
    <row r="10" spans="1:12" x14ac:dyDescent="0.35">
      <c r="A10" s="34" t="s">
        <v>124</v>
      </c>
      <c r="B10" s="34"/>
      <c r="C10" s="34"/>
      <c r="D10" s="196">
        <v>7.8200000000000006E-2</v>
      </c>
      <c r="E10" s="6"/>
      <c r="F10" s="197"/>
      <c r="G10" s="9"/>
      <c r="H10" s="9"/>
      <c r="I10" s="9"/>
      <c r="J10" s="9"/>
      <c r="K10" s="9"/>
      <c r="L10" s="9"/>
    </row>
    <row r="11" spans="1:12" x14ac:dyDescent="0.35">
      <c r="A11" s="198"/>
      <c r="B11" s="22"/>
      <c r="C11" s="199"/>
      <c r="D11" s="200"/>
      <c r="E11" s="14"/>
      <c r="F11" s="166"/>
      <c r="G11" s="9"/>
      <c r="H11" s="9"/>
      <c r="I11" s="9"/>
      <c r="J11" s="9"/>
      <c r="K11" s="9"/>
      <c r="L11" s="9"/>
    </row>
    <row r="12" spans="1:12" x14ac:dyDescent="0.35">
      <c r="A12" s="201" t="s">
        <v>120</v>
      </c>
      <c r="B12" s="202"/>
      <c r="C12" s="203"/>
      <c r="D12" s="204">
        <v>0.2</v>
      </c>
      <c r="E12" s="14"/>
      <c r="F12" s="166"/>
      <c r="G12" s="9"/>
      <c r="H12" s="9"/>
      <c r="I12" s="9"/>
      <c r="J12" s="9"/>
      <c r="K12" s="9"/>
      <c r="L12" s="9"/>
    </row>
    <row r="13" spans="1:12" x14ac:dyDescent="0.35">
      <c r="B13" s="9"/>
      <c r="C13" s="9"/>
      <c r="D13" s="9"/>
      <c r="E13" s="6"/>
      <c r="F13" s="9"/>
      <c r="G13" s="9"/>
      <c r="H13" s="9"/>
      <c r="I13" s="9"/>
      <c r="J13" s="9"/>
      <c r="K13" s="9"/>
      <c r="L13" s="9"/>
    </row>
    <row r="14" spans="1:12" x14ac:dyDescent="0.35">
      <c r="A14" s="205" t="s">
        <v>133</v>
      </c>
      <c r="B14" s="35"/>
      <c r="C14" s="35"/>
      <c r="D14" s="206">
        <f>D10*D12</f>
        <v>1.5640000000000001E-2</v>
      </c>
      <c r="E14" s="9"/>
      <c r="F14" s="9"/>
      <c r="G14" s="9"/>
      <c r="H14" s="9"/>
      <c r="I14" s="9"/>
      <c r="J14" s="9"/>
      <c r="K14" s="9"/>
      <c r="L14" s="9"/>
    </row>
    <row r="15" spans="1:12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35">
      <c r="A16" s="207" t="s">
        <v>123</v>
      </c>
      <c r="B16" s="36"/>
      <c r="C16" s="36"/>
      <c r="D16" s="208">
        <f>D8+D14</f>
        <v>5.3040000000000004E-2</v>
      </c>
      <c r="E16" s="9"/>
      <c r="F16" s="9"/>
      <c r="G16" s="9"/>
      <c r="H16" s="9"/>
      <c r="I16" s="9"/>
      <c r="J16" s="9"/>
      <c r="K16" s="9"/>
      <c r="L16" s="9"/>
    </row>
    <row r="17" spans="1:12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35">
      <c r="A19" s="209" t="s">
        <v>96</v>
      </c>
      <c r="G19" s="9"/>
      <c r="I19" s="9"/>
      <c r="J19" s="9"/>
      <c r="K19" s="9"/>
      <c r="L19" s="9"/>
    </row>
    <row r="20" spans="1:12" x14ac:dyDescent="0.35">
      <c r="A20" s="210" t="s">
        <v>184</v>
      </c>
      <c r="G20" s="9"/>
      <c r="I20" s="9"/>
      <c r="J20" s="9"/>
      <c r="K20" s="9"/>
      <c r="L20" s="9"/>
    </row>
    <row r="21" spans="1:12" x14ac:dyDescent="0.35">
      <c r="A21" s="210" t="s">
        <v>185</v>
      </c>
      <c r="G21" s="9"/>
      <c r="I21" s="9"/>
      <c r="J21" s="9"/>
      <c r="K21" s="9"/>
      <c r="L21" s="9"/>
    </row>
    <row r="22" spans="1:12" x14ac:dyDescent="0.35">
      <c r="A22" s="210" t="s">
        <v>136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35">
      <c r="A23" s="210" t="s">
        <v>121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35">
      <c r="A24" s="211" t="s">
        <v>101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phoneticPr fontId="16" type="noConversion"/>
  <pageMargins left="0.95" right="0.45" top="1.25" bottom="1.2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2"/>
  <sheetViews>
    <sheetView workbookViewId="0">
      <selection activeCell="P11" sqref="P11"/>
    </sheetView>
  </sheetViews>
  <sheetFormatPr defaultColWidth="9.08984375" defaultRowHeight="14.5" x14ac:dyDescent="0.35"/>
  <cols>
    <col min="1" max="1" width="30.453125" style="12" customWidth="1"/>
    <col min="2" max="2" width="9.54296875" style="12" customWidth="1"/>
    <col min="3" max="3" width="9" style="12" customWidth="1"/>
    <col min="4" max="4" width="9.453125" style="12" customWidth="1"/>
    <col min="5" max="5" width="9" style="12" customWidth="1"/>
    <col min="6" max="6" width="11.36328125" style="12" bestFit="1" customWidth="1"/>
    <col min="7" max="7" width="5.453125" style="12" customWidth="1"/>
    <col min="8" max="9" width="10.36328125" style="12" customWidth="1"/>
    <col min="10" max="10" width="12.08984375" style="12" customWidth="1"/>
    <col min="11" max="11" width="9.6328125" style="12" customWidth="1"/>
    <col min="12" max="12" width="2.6328125" style="12" customWidth="1"/>
    <col min="13" max="13" width="19.453125" style="12" customWidth="1"/>
    <col min="14" max="14" width="4.90625" style="12" customWidth="1"/>
    <col min="15" max="15" width="10.6328125" style="12" bestFit="1" customWidth="1"/>
    <col min="16" max="16384" width="9.08984375" style="12"/>
  </cols>
  <sheetData>
    <row r="1" spans="1:16" ht="15.5" x14ac:dyDescent="0.35">
      <c r="A1" s="13" t="s">
        <v>15</v>
      </c>
      <c r="B1" s="9"/>
      <c r="C1" s="154"/>
      <c r="D1" s="134"/>
      <c r="E1" s="134"/>
      <c r="F1" s="134"/>
      <c r="K1" s="9" t="str">
        <f>'Page 1'!K1</f>
        <v>Vincent V. Rea</v>
      </c>
    </row>
    <row r="2" spans="1:16" ht="15.5" x14ac:dyDescent="0.35">
      <c r="A2" s="13" t="s">
        <v>172</v>
      </c>
      <c r="B2" s="9"/>
      <c r="C2" s="58"/>
      <c r="D2" s="9"/>
      <c r="E2" s="9"/>
      <c r="F2" s="58"/>
      <c r="K2" s="9" t="str">
        <f>'Page 1'!K2</f>
        <v>Case No. 2021-00183</v>
      </c>
    </row>
    <row r="3" spans="1:16" ht="15.5" x14ac:dyDescent="0.35">
      <c r="A3" s="13" t="s">
        <v>58</v>
      </c>
      <c r="B3" s="9"/>
      <c r="C3" s="82"/>
      <c r="D3" s="30"/>
      <c r="E3" s="30"/>
      <c r="F3" s="9"/>
      <c r="I3" s="59"/>
      <c r="K3" s="9" t="str">
        <f>'Page 1'!K3</f>
        <v>Staff 4-1 - Attachment A</v>
      </c>
    </row>
    <row r="4" spans="1:16" x14ac:dyDescent="0.35">
      <c r="A4" s="15"/>
      <c r="B4" s="9"/>
      <c r="C4" s="23"/>
      <c r="D4" s="9"/>
      <c r="E4" s="9"/>
      <c r="F4" s="9"/>
      <c r="K4" s="9" t="s">
        <v>107</v>
      </c>
    </row>
    <row r="5" spans="1:16" x14ac:dyDescent="0.35">
      <c r="A5" s="15"/>
      <c r="B5" s="9"/>
      <c r="C5" s="23"/>
      <c r="D5" s="9"/>
      <c r="E5" s="9"/>
      <c r="F5" s="9"/>
      <c r="J5" s="9"/>
    </row>
    <row r="6" spans="1:16" x14ac:dyDescent="0.35">
      <c r="A6" s="6"/>
      <c r="B6" s="45"/>
      <c r="C6" s="45"/>
      <c r="D6" s="45"/>
      <c r="E6" s="45"/>
      <c r="F6" s="45"/>
      <c r="G6" s="45"/>
      <c r="H6" s="45"/>
      <c r="I6" s="45"/>
      <c r="J6" s="24"/>
      <c r="K6" s="24"/>
      <c r="L6" s="24"/>
      <c r="M6" s="24"/>
    </row>
    <row r="7" spans="1:16" x14ac:dyDescent="0.35">
      <c r="A7" s="6"/>
      <c r="B7" s="6"/>
      <c r="C7" s="6"/>
      <c r="D7" s="6"/>
      <c r="E7" s="6"/>
      <c r="F7" s="6"/>
      <c r="G7" s="6"/>
      <c r="H7" s="9"/>
      <c r="I7" s="9"/>
      <c r="J7" s="24"/>
      <c r="K7" s="24"/>
    </row>
    <row r="8" spans="1:16" x14ac:dyDescent="0.35">
      <c r="A8" s="6"/>
      <c r="B8" s="238" t="s">
        <v>59</v>
      </c>
      <c r="C8" s="238"/>
      <c r="D8" s="238"/>
      <c r="E8" s="238"/>
      <c r="F8" s="238"/>
      <c r="G8" s="1"/>
      <c r="H8" s="235" t="s">
        <v>60</v>
      </c>
      <c r="I8" s="235"/>
      <c r="J8" s="235"/>
      <c r="K8" s="235"/>
      <c r="M8" s="170" t="s">
        <v>125</v>
      </c>
    </row>
    <row r="9" spans="1:16" x14ac:dyDescent="0.35">
      <c r="A9" s="6"/>
      <c r="B9" s="6"/>
      <c r="C9" s="1" t="s">
        <v>47</v>
      </c>
      <c r="D9" s="1" t="s">
        <v>48</v>
      </c>
      <c r="E9" s="1" t="s">
        <v>61</v>
      </c>
      <c r="F9" s="1" t="s">
        <v>62</v>
      </c>
      <c r="G9" s="1"/>
      <c r="H9" s="10" t="s">
        <v>63</v>
      </c>
      <c r="I9" s="1" t="s">
        <v>35</v>
      </c>
      <c r="J9" s="1" t="s">
        <v>64</v>
      </c>
      <c r="K9" s="1" t="s">
        <v>65</v>
      </c>
      <c r="M9" s="1" t="s">
        <v>126</v>
      </c>
      <c r="N9" s="14"/>
      <c r="O9" s="94"/>
      <c r="P9" s="14"/>
    </row>
    <row r="10" spans="1:16" x14ac:dyDescent="0.35">
      <c r="A10" s="35" t="s">
        <v>172</v>
      </c>
      <c r="B10" s="170" t="s">
        <v>66</v>
      </c>
      <c r="C10" s="170" t="s">
        <v>46</v>
      </c>
      <c r="D10" s="170" t="s">
        <v>49</v>
      </c>
      <c r="E10" s="170" t="s">
        <v>67</v>
      </c>
      <c r="F10" s="170" t="s">
        <v>68</v>
      </c>
      <c r="G10" s="170"/>
      <c r="H10" s="169" t="s">
        <v>91</v>
      </c>
      <c r="I10" s="170" t="s">
        <v>67</v>
      </c>
      <c r="J10" s="170" t="s">
        <v>91</v>
      </c>
      <c r="K10" s="170" t="s">
        <v>67</v>
      </c>
      <c r="L10" s="132"/>
      <c r="M10" s="100">
        <v>44386</v>
      </c>
      <c r="N10" s="14"/>
      <c r="O10" s="14"/>
      <c r="P10" s="14"/>
    </row>
    <row r="11" spans="1:16" x14ac:dyDescent="0.35">
      <c r="A11" s="6"/>
      <c r="B11" s="9"/>
      <c r="C11" s="9"/>
      <c r="D11" s="9"/>
      <c r="E11" s="9"/>
      <c r="F11" s="6"/>
      <c r="G11" s="6"/>
      <c r="H11" s="11"/>
      <c r="M11" s="95"/>
      <c r="N11" s="14"/>
      <c r="O11" s="14"/>
      <c r="P11" s="14"/>
    </row>
    <row r="12" spans="1:16" x14ac:dyDescent="0.35">
      <c r="A12" s="9" t="s">
        <v>171</v>
      </c>
      <c r="B12" s="212">
        <v>0.65</v>
      </c>
      <c r="C12" s="9">
        <v>2</v>
      </c>
      <c r="D12" s="166" t="s">
        <v>42</v>
      </c>
      <c r="E12" s="9">
        <v>3</v>
      </c>
      <c r="F12" s="6">
        <v>100</v>
      </c>
      <c r="G12" s="159"/>
      <c r="H12" s="213" t="s">
        <v>41</v>
      </c>
      <c r="I12" s="9">
        <v>5</v>
      </c>
      <c r="J12" s="166" t="s">
        <v>182</v>
      </c>
      <c r="K12" s="214">
        <v>0</v>
      </c>
      <c r="L12" s="46"/>
      <c r="M12" s="215">
        <v>3</v>
      </c>
      <c r="N12" s="14"/>
      <c r="O12" s="96"/>
      <c r="P12" s="14"/>
    </row>
    <row r="13" spans="1:16" x14ac:dyDescent="0.35">
      <c r="A13" s="9" t="s">
        <v>154</v>
      </c>
      <c r="B13" s="212">
        <v>0.85</v>
      </c>
      <c r="C13" s="9">
        <v>3</v>
      </c>
      <c r="D13" s="166" t="s">
        <v>51</v>
      </c>
      <c r="E13" s="9">
        <v>4</v>
      </c>
      <c r="F13" s="6">
        <v>85</v>
      </c>
      <c r="G13" s="159"/>
      <c r="H13" s="216" t="s">
        <v>42</v>
      </c>
      <c r="I13" s="217">
        <v>6</v>
      </c>
      <c r="J13" s="166" t="s">
        <v>72</v>
      </c>
      <c r="K13" s="9">
        <v>8</v>
      </c>
      <c r="L13" s="46"/>
      <c r="M13" s="215">
        <v>28.6</v>
      </c>
      <c r="N13" s="14"/>
      <c r="O13" s="96"/>
      <c r="P13" s="14"/>
    </row>
    <row r="14" spans="1:16" x14ac:dyDescent="0.35">
      <c r="A14" s="9" t="s">
        <v>155</v>
      </c>
      <c r="B14" s="212">
        <v>0.65</v>
      </c>
      <c r="C14" s="9">
        <v>3</v>
      </c>
      <c r="D14" s="166" t="s">
        <v>51</v>
      </c>
      <c r="E14" s="9">
        <v>4</v>
      </c>
      <c r="F14" s="6">
        <v>95</v>
      </c>
      <c r="G14" s="159"/>
      <c r="H14" s="213" t="s">
        <v>41</v>
      </c>
      <c r="I14" s="9">
        <v>5</v>
      </c>
      <c r="J14" s="166" t="s">
        <v>182</v>
      </c>
      <c r="K14" s="214">
        <v>0</v>
      </c>
      <c r="L14" s="46"/>
      <c r="M14" s="215">
        <v>2.9</v>
      </c>
      <c r="N14" s="14"/>
      <c r="O14" s="96"/>
      <c r="P14" s="14"/>
    </row>
    <row r="15" spans="1:16" x14ac:dyDescent="0.35">
      <c r="A15" s="9" t="s">
        <v>156</v>
      </c>
      <c r="B15" s="212">
        <v>0.95</v>
      </c>
      <c r="C15" s="9">
        <v>3</v>
      </c>
      <c r="D15" s="166" t="s">
        <v>52</v>
      </c>
      <c r="E15" s="9">
        <v>5</v>
      </c>
      <c r="F15" s="6">
        <v>85</v>
      </c>
      <c r="G15" s="159"/>
      <c r="H15" s="213" t="s">
        <v>42</v>
      </c>
      <c r="I15" s="9">
        <v>6</v>
      </c>
      <c r="J15" s="166" t="s">
        <v>70</v>
      </c>
      <c r="K15" s="9">
        <v>9</v>
      </c>
      <c r="L15" s="46"/>
      <c r="M15" s="215">
        <v>11</v>
      </c>
      <c r="N15" s="14"/>
      <c r="O15" s="96"/>
      <c r="P15" s="14"/>
    </row>
    <row r="16" spans="1:16" x14ac:dyDescent="0.35">
      <c r="A16" s="9" t="s">
        <v>157</v>
      </c>
      <c r="B16" s="212">
        <v>0.7</v>
      </c>
      <c r="C16" s="9">
        <v>2</v>
      </c>
      <c r="D16" s="166" t="s">
        <v>51</v>
      </c>
      <c r="E16" s="9">
        <v>4</v>
      </c>
      <c r="F16" s="6">
        <v>85</v>
      </c>
      <c r="G16" s="159"/>
      <c r="H16" s="213" t="s">
        <v>42</v>
      </c>
      <c r="I16" s="9">
        <v>6</v>
      </c>
      <c r="J16" s="166" t="s">
        <v>182</v>
      </c>
      <c r="K16" s="214">
        <v>0</v>
      </c>
      <c r="L16" s="46"/>
      <c r="M16" s="215">
        <v>1.5</v>
      </c>
      <c r="N16" s="14"/>
      <c r="O16" s="96"/>
      <c r="P16" s="14"/>
    </row>
    <row r="17" spans="1:16" x14ac:dyDescent="0.35">
      <c r="A17" s="9" t="s">
        <v>158</v>
      </c>
      <c r="B17" s="212">
        <v>0.8</v>
      </c>
      <c r="C17" s="9">
        <v>3</v>
      </c>
      <c r="D17" s="166" t="s">
        <v>52</v>
      </c>
      <c r="E17" s="9">
        <v>5</v>
      </c>
      <c r="F17" s="6">
        <v>80</v>
      </c>
      <c r="G17" s="159"/>
      <c r="H17" s="213" t="s">
        <v>36</v>
      </c>
      <c r="I17" s="9">
        <v>7</v>
      </c>
      <c r="J17" s="166" t="s">
        <v>182</v>
      </c>
      <c r="K17" s="214">
        <v>0</v>
      </c>
      <c r="L17" s="46"/>
      <c r="M17" s="215">
        <v>1.9</v>
      </c>
      <c r="N17" s="14"/>
      <c r="O17" s="96"/>
      <c r="P17" s="14"/>
    </row>
    <row r="18" spans="1:16" x14ac:dyDescent="0.35">
      <c r="A18" s="9" t="s">
        <v>159</v>
      </c>
      <c r="B18" s="212">
        <v>0.85</v>
      </c>
      <c r="C18" s="9">
        <v>3</v>
      </c>
      <c r="D18" s="166" t="s">
        <v>52</v>
      </c>
      <c r="E18" s="9">
        <v>5</v>
      </c>
      <c r="F18" s="6">
        <v>80</v>
      </c>
      <c r="G18" s="159"/>
      <c r="H18" s="213" t="s">
        <v>36</v>
      </c>
      <c r="I18" s="9">
        <v>7</v>
      </c>
      <c r="J18" s="166" t="s">
        <v>182</v>
      </c>
      <c r="K18" s="214">
        <v>0</v>
      </c>
      <c r="L18" s="46"/>
      <c r="M18" s="215">
        <v>0.6</v>
      </c>
      <c r="N18" s="14"/>
      <c r="O18" s="96"/>
      <c r="P18" s="14"/>
    </row>
    <row r="19" spans="1:16" x14ac:dyDescent="0.35">
      <c r="A19" s="36" t="s">
        <v>74</v>
      </c>
      <c r="B19" s="218">
        <f>ROUND(AVERAGE(B12:B18),5)</f>
        <v>0.77856999999999998</v>
      </c>
      <c r="C19" s="219">
        <f>ROUND(AVERAGE(C12:C18),5)</f>
        <v>2.7142900000000001</v>
      </c>
      <c r="D19" s="220" t="s">
        <v>51</v>
      </c>
      <c r="E19" s="219">
        <f>ROUND(AVERAGE(E12:E18),5)</f>
        <v>4.2857099999999999</v>
      </c>
      <c r="F19" s="221">
        <f>ROUND(AVERAGE(F12:F18),5)</f>
        <v>87.142859999999999</v>
      </c>
      <c r="G19" s="60"/>
      <c r="H19" s="222" t="s">
        <v>42</v>
      </c>
      <c r="I19" s="223">
        <f>ROUND(AVERAGE(I12:I18),5)</f>
        <v>6</v>
      </c>
      <c r="J19" s="224" t="s">
        <v>180</v>
      </c>
      <c r="K19" s="225">
        <v>8.5</v>
      </c>
      <c r="L19" s="133"/>
      <c r="M19" s="226">
        <f>ROUND(AVERAGE(M12:M18),5)</f>
        <v>7.0714300000000003</v>
      </c>
      <c r="N19" s="14"/>
      <c r="O19" s="14"/>
      <c r="P19" s="14"/>
    </row>
    <row r="20" spans="1:16" x14ac:dyDescent="0.35">
      <c r="A20" s="6"/>
      <c r="B20" s="155"/>
      <c r="C20" s="155"/>
      <c r="D20" s="155"/>
      <c r="E20" s="155"/>
      <c r="F20" s="155"/>
      <c r="G20" s="46"/>
      <c r="H20" s="155"/>
      <c r="I20" s="155"/>
      <c r="J20" s="155"/>
      <c r="K20" s="155"/>
      <c r="M20" s="155"/>
      <c r="N20" s="14"/>
      <c r="O20" s="14"/>
      <c r="P20" s="14"/>
    </row>
    <row r="21" spans="1:16" x14ac:dyDescent="0.35">
      <c r="A21" s="6"/>
      <c r="B21" s="26"/>
      <c r="C21" s="27"/>
      <c r="D21" s="27"/>
      <c r="E21" s="27"/>
      <c r="F21" s="27"/>
      <c r="G21" s="28"/>
      <c r="H21" s="27"/>
      <c r="I21" s="27"/>
      <c r="J21" s="27"/>
      <c r="K21" s="27"/>
    </row>
    <row r="22" spans="1:16" x14ac:dyDescent="0.35">
      <c r="A22" s="40" t="s">
        <v>181</v>
      </c>
      <c r="B22" s="6"/>
      <c r="C22" s="6"/>
      <c r="D22" s="1"/>
      <c r="E22" s="1"/>
      <c r="F22" s="6"/>
      <c r="G22" s="7"/>
      <c r="H22" s="9"/>
      <c r="I22" s="9"/>
      <c r="J22" s="9"/>
      <c r="K22" s="9"/>
    </row>
    <row r="23" spans="1:16" x14ac:dyDescent="0.35">
      <c r="A23" s="144" t="s">
        <v>119</v>
      </c>
      <c r="B23" s="41"/>
      <c r="C23" s="41"/>
      <c r="D23" s="41"/>
      <c r="E23" s="6"/>
      <c r="F23" s="6"/>
      <c r="G23" s="7"/>
      <c r="H23" s="9"/>
      <c r="I23" s="9"/>
      <c r="J23" s="9"/>
      <c r="K23" s="9"/>
    </row>
    <row r="24" spans="1:16" x14ac:dyDescent="0.35">
      <c r="A24" s="9"/>
      <c r="B24" s="41"/>
      <c r="C24" s="41"/>
      <c r="D24" s="41"/>
      <c r="E24" s="6"/>
      <c r="F24" s="6"/>
      <c r="G24" s="7"/>
      <c r="H24" s="9"/>
      <c r="I24" s="9"/>
      <c r="J24" s="9"/>
      <c r="K24" s="9"/>
    </row>
    <row r="25" spans="1:16" x14ac:dyDescent="0.35">
      <c r="A25" s="9"/>
      <c r="B25" s="6"/>
      <c r="C25" s="6"/>
      <c r="D25" s="42"/>
      <c r="E25" s="42"/>
      <c r="F25" s="42"/>
      <c r="G25" s="42"/>
      <c r="H25" s="1"/>
      <c r="I25" s="1"/>
      <c r="J25" s="9"/>
      <c r="K25" s="9"/>
    </row>
    <row r="26" spans="1:16" ht="14.15" customHeight="1" x14ac:dyDescent="0.35">
      <c r="A26" s="6"/>
      <c r="B26" s="6"/>
      <c r="C26" s="239" t="s">
        <v>75</v>
      </c>
      <c r="D26" s="240"/>
      <c r="E26" s="239" t="s">
        <v>76</v>
      </c>
      <c r="F26" s="240"/>
      <c r="G26" s="241" t="s">
        <v>77</v>
      </c>
      <c r="H26" s="242"/>
      <c r="I26" s="1"/>
      <c r="J26" s="9"/>
      <c r="K26" s="9"/>
    </row>
    <row r="27" spans="1:16" ht="14.15" customHeight="1" x14ac:dyDescent="0.35">
      <c r="A27" s="6"/>
      <c r="B27" s="6"/>
      <c r="C27" s="236" t="s">
        <v>78</v>
      </c>
      <c r="D27" s="237"/>
      <c r="E27" s="236" t="s">
        <v>78</v>
      </c>
      <c r="F27" s="237"/>
      <c r="G27" s="236" t="s">
        <v>79</v>
      </c>
      <c r="H27" s="237"/>
      <c r="I27" s="6"/>
      <c r="J27" s="9"/>
      <c r="K27" s="9"/>
    </row>
    <row r="28" spans="1:16" ht="14.15" customHeight="1" x14ac:dyDescent="0.35">
      <c r="A28" s="6"/>
      <c r="B28" s="6"/>
      <c r="C28" s="43" t="s">
        <v>37</v>
      </c>
      <c r="D28" s="3">
        <v>1</v>
      </c>
      <c r="E28" s="43" t="s">
        <v>80</v>
      </c>
      <c r="F28" s="3">
        <v>1</v>
      </c>
      <c r="G28" s="2" t="s">
        <v>53</v>
      </c>
      <c r="H28" s="3">
        <v>1</v>
      </c>
      <c r="I28" s="6"/>
    </row>
    <row r="29" spans="1:16" ht="14.15" customHeight="1" x14ac:dyDescent="0.35">
      <c r="A29" s="6"/>
      <c r="B29" s="6"/>
      <c r="C29" s="43" t="s">
        <v>38</v>
      </c>
      <c r="D29" s="3">
        <v>2</v>
      </c>
      <c r="E29" s="43" t="s">
        <v>81</v>
      </c>
      <c r="F29" s="3">
        <v>2</v>
      </c>
      <c r="G29" s="2" t="s">
        <v>41</v>
      </c>
      <c r="H29" s="3">
        <v>2</v>
      </c>
      <c r="I29" s="6"/>
    </row>
    <row r="30" spans="1:16" ht="14.15" customHeight="1" x14ac:dyDescent="0.35">
      <c r="A30" s="6"/>
      <c r="B30" s="6"/>
      <c r="C30" s="2" t="s">
        <v>39</v>
      </c>
      <c r="D30" s="3">
        <v>3</v>
      </c>
      <c r="E30" s="43" t="s">
        <v>82</v>
      </c>
      <c r="F30" s="3">
        <v>3</v>
      </c>
      <c r="G30" s="2" t="s">
        <v>42</v>
      </c>
      <c r="H30" s="3">
        <v>3</v>
      </c>
      <c r="I30" s="6"/>
    </row>
    <row r="31" spans="1:16" ht="14.15" customHeight="1" x14ac:dyDescent="0.35">
      <c r="A31" s="6"/>
      <c r="B31" s="6"/>
      <c r="C31" s="2" t="s">
        <v>40</v>
      </c>
      <c r="D31" s="3">
        <v>4</v>
      </c>
      <c r="E31" s="43" t="s">
        <v>83</v>
      </c>
      <c r="F31" s="3">
        <v>4</v>
      </c>
      <c r="G31" s="2" t="s">
        <v>51</v>
      </c>
      <c r="H31" s="3">
        <v>4</v>
      </c>
      <c r="I31" s="6"/>
    </row>
    <row r="32" spans="1:16" ht="14.15" customHeight="1" x14ac:dyDescent="0.35">
      <c r="A32" s="6"/>
      <c r="B32" s="6"/>
      <c r="C32" s="2" t="s">
        <v>41</v>
      </c>
      <c r="D32" s="3">
        <v>5</v>
      </c>
      <c r="E32" s="2" t="s">
        <v>73</v>
      </c>
      <c r="F32" s="3">
        <v>5</v>
      </c>
      <c r="G32" s="2" t="s">
        <v>52</v>
      </c>
      <c r="H32" s="3">
        <v>5</v>
      </c>
      <c r="I32" s="6"/>
    </row>
    <row r="33" spans="1:9" ht="14.15" customHeight="1" x14ac:dyDescent="0.35">
      <c r="A33" s="6"/>
      <c r="B33" s="6"/>
      <c r="C33" s="2" t="s">
        <v>42</v>
      </c>
      <c r="D33" s="3">
        <v>6</v>
      </c>
      <c r="E33" s="2" t="s">
        <v>69</v>
      </c>
      <c r="F33" s="3">
        <v>6</v>
      </c>
      <c r="G33" s="2" t="s">
        <v>50</v>
      </c>
      <c r="H33" s="3">
        <v>6</v>
      </c>
      <c r="I33" s="6"/>
    </row>
    <row r="34" spans="1:9" ht="14.15" customHeight="1" x14ac:dyDescent="0.35">
      <c r="A34" s="6"/>
      <c r="B34" s="6"/>
      <c r="C34" s="2" t="s">
        <v>36</v>
      </c>
      <c r="D34" s="3">
        <v>7</v>
      </c>
      <c r="E34" s="2" t="s">
        <v>71</v>
      </c>
      <c r="F34" s="3">
        <v>7</v>
      </c>
      <c r="G34" s="2" t="s">
        <v>54</v>
      </c>
      <c r="H34" s="3">
        <v>7</v>
      </c>
      <c r="I34" s="6"/>
    </row>
    <row r="35" spans="1:9" ht="14.15" customHeight="1" x14ac:dyDescent="0.35">
      <c r="A35" s="6"/>
      <c r="B35" s="6"/>
      <c r="C35" s="2" t="s">
        <v>43</v>
      </c>
      <c r="D35" s="3">
        <v>8</v>
      </c>
      <c r="E35" s="2" t="s">
        <v>72</v>
      </c>
      <c r="F35" s="3">
        <v>8</v>
      </c>
      <c r="G35" s="2" t="s">
        <v>55</v>
      </c>
      <c r="H35" s="3">
        <v>8</v>
      </c>
      <c r="I35" s="6"/>
    </row>
    <row r="36" spans="1:9" ht="14.15" customHeight="1" x14ac:dyDescent="0.35">
      <c r="A36" s="6"/>
      <c r="B36" s="6"/>
      <c r="C36" s="2" t="s">
        <v>44</v>
      </c>
      <c r="D36" s="3">
        <v>9</v>
      </c>
      <c r="E36" s="2" t="s">
        <v>70</v>
      </c>
      <c r="F36" s="3">
        <v>9</v>
      </c>
      <c r="G36" s="2" t="s">
        <v>56</v>
      </c>
      <c r="H36" s="3">
        <v>9</v>
      </c>
      <c r="I36" s="6"/>
    </row>
    <row r="37" spans="1:9" ht="14.15" customHeight="1" x14ac:dyDescent="0.35">
      <c r="A37" s="6"/>
      <c r="B37" s="6"/>
      <c r="C37" s="2" t="s">
        <v>45</v>
      </c>
      <c r="D37" s="3">
        <v>10</v>
      </c>
      <c r="E37" s="2" t="s">
        <v>84</v>
      </c>
      <c r="F37" s="3">
        <v>10</v>
      </c>
      <c r="G37" s="2"/>
      <c r="H37" s="3"/>
      <c r="I37" s="6"/>
    </row>
    <row r="38" spans="1:9" ht="14.15" customHeight="1" x14ac:dyDescent="0.35">
      <c r="A38" s="6"/>
      <c r="B38" s="6"/>
      <c r="C38" s="2" t="s">
        <v>85</v>
      </c>
      <c r="D38" s="3">
        <v>11</v>
      </c>
      <c r="E38" s="2" t="s">
        <v>86</v>
      </c>
      <c r="F38" s="3">
        <v>11</v>
      </c>
      <c r="G38" s="2"/>
      <c r="H38" s="3"/>
      <c r="I38" s="6"/>
    </row>
    <row r="39" spans="1:9" ht="14.15" customHeight="1" x14ac:dyDescent="0.35">
      <c r="A39" s="6"/>
      <c r="B39" s="6"/>
      <c r="C39" s="2" t="s">
        <v>87</v>
      </c>
      <c r="D39" s="3">
        <v>12</v>
      </c>
      <c r="E39" s="2" t="s">
        <v>88</v>
      </c>
      <c r="F39" s="3">
        <v>12</v>
      </c>
      <c r="G39" s="2"/>
      <c r="H39" s="3"/>
      <c r="I39" s="6"/>
    </row>
    <row r="40" spans="1:9" ht="14.15" customHeight="1" x14ac:dyDescent="0.35">
      <c r="A40" s="6"/>
      <c r="B40" s="6"/>
      <c r="C40" s="4" t="s">
        <v>89</v>
      </c>
      <c r="D40" s="5">
        <v>13</v>
      </c>
      <c r="E40" s="4" t="s">
        <v>90</v>
      </c>
      <c r="F40" s="5">
        <v>13</v>
      </c>
      <c r="G40" s="4"/>
      <c r="H40" s="5"/>
    </row>
    <row r="41" spans="1:9" x14ac:dyDescent="0.35">
      <c r="A41" s="6"/>
      <c r="B41" s="6"/>
      <c r="C41" s="6"/>
      <c r="D41" s="6"/>
      <c r="E41" s="6"/>
      <c r="F41" s="6"/>
      <c r="G41" s="6"/>
      <c r="H41" s="6"/>
    </row>
    <row r="42" spans="1:9" x14ac:dyDescent="0.35">
      <c r="A42" s="15"/>
      <c r="B42" s="6"/>
      <c r="C42" s="6"/>
      <c r="D42" s="6"/>
      <c r="E42" s="6"/>
      <c r="F42" s="6"/>
      <c r="G42" s="6"/>
    </row>
    <row r="43" spans="1:9" x14ac:dyDescent="0.35">
      <c r="A43" s="15"/>
      <c r="B43" s="9"/>
      <c r="C43" s="9"/>
      <c r="D43" s="9"/>
      <c r="E43" s="9"/>
      <c r="F43" s="9"/>
    </row>
    <row r="44" spans="1:9" x14ac:dyDescent="0.35">
      <c r="A44" s="15"/>
      <c r="B44" s="9"/>
      <c r="C44" s="9"/>
      <c r="D44" s="9"/>
      <c r="E44" s="9"/>
      <c r="F44" s="9"/>
    </row>
    <row r="45" spans="1:9" x14ac:dyDescent="0.35">
      <c r="A45" s="15"/>
      <c r="B45" s="9"/>
      <c r="C45" s="9"/>
      <c r="D45" s="9"/>
      <c r="E45" s="9"/>
      <c r="F45" s="9"/>
    </row>
    <row r="46" spans="1:9" x14ac:dyDescent="0.35">
      <c r="A46" s="15"/>
      <c r="B46" s="9"/>
      <c r="C46" s="9"/>
      <c r="D46" s="9"/>
      <c r="E46" s="9"/>
      <c r="F46" s="9"/>
    </row>
    <row r="47" spans="1:9" x14ac:dyDescent="0.35">
      <c r="A47" s="15"/>
      <c r="B47" s="9"/>
      <c r="C47" s="9"/>
      <c r="D47" s="9"/>
      <c r="E47" s="9"/>
      <c r="F47" s="9"/>
    </row>
    <row r="48" spans="1:9" x14ac:dyDescent="0.35">
      <c r="A48" s="15"/>
      <c r="B48" s="9"/>
      <c r="C48" s="9"/>
      <c r="D48" s="9"/>
      <c r="E48" s="9"/>
      <c r="F48" s="9"/>
    </row>
    <row r="49" spans="1:16" x14ac:dyDescent="0.35">
      <c r="A49" s="15"/>
      <c r="B49" s="9"/>
      <c r="C49" s="9"/>
      <c r="D49" s="9"/>
      <c r="E49" s="9"/>
      <c r="F49" s="9"/>
    </row>
    <row r="50" spans="1:16" x14ac:dyDescent="0.35">
      <c r="A50" s="15"/>
      <c r="B50" s="9"/>
      <c r="C50" s="9"/>
      <c r="D50" s="9"/>
      <c r="E50" s="9"/>
      <c r="F50" s="9"/>
    </row>
    <row r="51" spans="1:16" x14ac:dyDescent="0.35">
      <c r="A51" s="15"/>
      <c r="B51" s="9"/>
      <c r="C51" s="9"/>
      <c r="D51" s="9"/>
      <c r="E51" s="9"/>
      <c r="F51" s="9"/>
    </row>
    <row r="52" spans="1:16" x14ac:dyDescent="0.35">
      <c r="A52" s="56"/>
      <c r="B52" s="9"/>
      <c r="C52" s="9"/>
      <c r="D52" s="9"/>
      <c r="E52" s="9"/>
      <c r="F52" s="9"/>
    </row>
    <row r="53" spans="1:16" x14ac:dyDescent="0.35">
      <c r="A53" s="56"/>
      <c r="B53" s="6"/>
      <c r="C53" s="6"/>
      <c r="D53" s="6"/>
      <c r="E53" s="6"/>
      <c r="F53" s="6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35">
      <c r="A54" s="56"/>
      <c r="B54" s="6"/>
      <c r="C54" s="6"/>
      <c r="D54" s="6"/>
      <c r="E54" s="6"/>
      <c r="F54" s="6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35">
      <c r="A55" s="56"/>
      <c r="B55" s="6"/>
      <c r="C55" s="6"/>
      <c r="D55" s="6"/>
      <c r="E55" s="6"/>
      <c r="F55" s="6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35">
      <c r="A56" s="6"/>
      <c r="B56" s="6"/>
      <c r="C56" s="6"/>
      <c r="D56" s="6"/>
      <c r="E56" s="6"/>
      <c r="F56" s="6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35">
      <c r="A57" s="6"/>
      <c r="B57" s="6"/>
      <c r="C57" s="6"/>
      <c r="D57" s="6"/>
      <c r="E57" s="1"/>
      <c r="F57" s="1"/>
      <c r="G57" s="1"/>
      <c r="H57" s="6"/>
      <c r="I57" s="1"/>
      <c r="J57" s="1"/>
      <c r="K57" s="6"/>
      <c r="L57" s="14"/>
      <c r="M57" s="14"/>
      <c r="N57" s="14"/>
      <c r="O57" s="14"/>
      <c r="P57" s="14"/>
    </row>
    <row r="58" spans="1:16" x14ac:dyDescent="0.35">
      <c r="A58" s="56"/>
      <c r="B58" s="6"/>
      <c r="C58" s="1"/>
      <c r="D58" s="1"/>
      <c r="E58" s="42"/>
      <c r="F58" s="1"/>
      <c r="G58" s="1"/>
      <c r="H58" s="6"/>
      <c r="I58" s="1"/>
      <c r="J58" s="1"/>
      <c r="K58" s="6"/>
      <c r="L58" s="61"/>
      <c r="M58" s="14"/>
      <c r="N58" s="14"/>
      <c r="O58" s="14"/>
      <c r="P58" s="14"/>
    </row>
    <row r="59" spans="1:16" x14ac:dyDescent="0.35">
      <c r="A59" s="6"/>
      <c r="B59" s="6"/>
      <c r="C59" s="1"/>
      <c r="D59" s="6"/>
      <c r="E59" s="1"/>
      <c r="F59" s="1"/>
      <c r="G59" s="1"/>
      <c r="H59" s="6"/>
      <c r="I59" s="1"/>
      <c r="J59" s="1"/>
      <c r="K59" s="6"/>
      <c r="L59" s="14"/>
      <c r="M59" s="14"/>
      <c r="N59" s="14"/>
      <c r="O59" s="14"/>
      <c r="P59" s="14"/>
    </row>
    <row r="60" spans="1:16" x14ac:dyDescent="0.35">
      <c r="A60" s="14"/>
      <c r="B60" s="6"/>
      <c r="C60" s="1"/>
      <c r="D60" s="6"/>
      <c r="E60" s="6"/>
      <c r="F60" s="6"/>
      <c r="G60" s="6"/>
      <c r="H60" s="6"/>
      <c r="I60" s="6"/>
      <c r="J60" s="6"/>
      <c r="K60" s="6"/>
      <c r="L60" s="14"/>
      <c r="M60" s="14"/>
      <c r="N60" s="14"/>
      <c r="O60" s="14"/>
      <c r="P60" s="14"/>
    </row>
    <row r="61" spans="1:16" x14ac:dyDescent="0.35">
      <c r="A61" s="14"/>
      <c r="B61" s="6"/>
      <c r="C61" s="62"/>
      <c r="D61" s="6"/>
      <c r="E61" s="14"/>
      <c r="F61" s="14"/>
      <c r="G61" s="14"/>
      <c r="H61" s="6"/>
      <c r="I61" s="14"/>
      <c r="J61" s="14"/>
      <c r="K61" s="6"/>
      <c r="L61" s="61"/>
      <c r="M61" s="14"/>
      <c r="N61" s="14"/>
      <c r="O61" s="14"/>
      <c r="P61" s="14"/>
    </row>
    <row r="62" spans="1:16" x14ac:dyDescent="0.35">
      <c r="A62" s="14"/>
      <c r="B62" s="6"/>
      <c r="C62" s="62"/>
      <c r="D62" s="6"/>
      <c r="E62" s="14"/>
      <c r="F62" s="14"/>
      <c r="G62" s="14"/>
      <c r="H62" s="6"/>
      <c r="I62" s="14"/>
      <c r="J62" s="14"/>
      <c r="K62" s="6"/>
      <c r="L62" s="61"/>
      <c r="M62" s="14"/>
      <c r="N62" s="14"/>
      <c r="O62" s="14"/>
      <c r="P62" s="14"/>
    </row>
    <row r="63" spans="1:16" x14ac:dyDescent="0.35">
      <c r="A63" s="14"/>
      <c r="B63" s="6"/>
      <c r="C63" s="62"/>
      <c r="D63" s="6"/>
      <c r="E63" s="14"/>
      <c r="F63" s="14"/>
      <c r="G63" s="14"/>
      <c r="H63" s="6"/>
      <c r="I63" s="14"/>
      <c r="J63" s="14"/>
      <c r="K63" s="6"/>
      <c r="L63" s="14"/>
      <c r="M63" s="14"/>
      <c r="N63" s="14"/>
      <c r="O63" s="14"/>
      <c r="P63" s="14"/>
    </row>
    <row r="64" spans="1:16" x14ac:dyDescent="0.35">
      <c r="A64" s="14"/>
      <c r="B64" s="6"/>
      <c r="C64" s="62"/>
      <c r="D64" s="6"/>
      <c r="E64" s="14"/>
      <c r="F64" s="14"/>
      <c r="G64" s="14"/>
      <c r="H64" s="6"/>
      <c r="I64" s="14"/>
      <c r="J64" s="14"/>
      <c r="K64" s="6"/>
      <c r="L64" s="14"/>
      <c r="M64" s="14"/>
      <c r="N64" s="14"/>
      <c r="O64" s="14"/>
      <c r="P64" s="14"/>
    </row>
    <row r="65" spans="1:16" x14ac:dyDescent="0.35">
      <c r="A65" s="14"/>
      <c r="B65" s="6"/>
      <c r="C65" s="62"/>
      <c r="D65" s="6"/>
      <c r="E65" s="14"/>
      <c r="F65" s="14"/>
      <c r="G65" s="14"/>
      <c r="H65" s="6"/>
      <c r="I65" s="14"/>
      <c r="J65" s="14"/>
      <c r="K65" s="6"/>
      <c r="L65" s="14"/>
      <c r="M65" s="14"/>
      <c r="N65" s="14"/>
      <c r="O65" s="14"/>
      <c r="P65" s="14"/>
    </row>
    <row r="66" spans="1:16" x14ac:dyDescent="0.35">
      <c r="A66" s="14"/>
      <c r="B66" s="6"/>
      <c r="C66" s="62"/>
      <c r="D66" s="6"/>
      <c r="E66" s="14"/>
      <c r="F66" s="14"/>
      <c r="G66" s="14"/>
      <c r="H66" s="6"/>
      <c r="I66" s="14"/>
      <c r="J66" s="14"/>
      <c r="K66" s="6"/>
      <c r="L66" s="14"/>
      <c r="M66" s="14"/>
      <c r="N66" s="14"/>
      <c r="O66" s="14"/>
      <c r="P66" s="14"/>
    </row>
    <row r="67" spans="1:16" x14ac:dyDescent="0.35">
      <c r="A67" s="14"/>
      <c r="B67" s="6"/>
      <c r="C67" s="62"/>
      <c r="D67" s="6"/>
      <c r="E67" s="14"/>
      <c r="F67" s="14"/>
      <c r="G67" s="14"/>
      <c r="H67" s="6"/>
      <c r="I67" s="14"/>
      <c r="J67" s="14"/>
      <c r="K67" s="6"/>
      <c r="L67" s="14"/>
      <c r="M67" s="14"/>
      <c r="N67" s="14"/>
      <c r="O67" s="14"/>
      <c r="P67" s="14"/>
    </row>
    <row r="68" spans="1:16" x14ac:dyDescent="0.35">
      <c r="A68" s="14"/>
      <c r="B68" s="6"/>
      <c r="C68" s="62"/>
      <c r="D68" s="6"/>
      <c r="E68" s="14"/>
      <c r="F68" s="14"/>
      <c r="G68" s="14"/>
      <c r="H68" s="6"/>
      <c r="I68" s="14"/>
      <c r="J68" s="14"/>
      <c r="K68" s="6"/>
      <c r="L68" s="14"/>
      <c r="M68" s="14"/>
      <c r="N68" s="14"/>
      <c r="O68" s="14"/>
      <c r="P68" s="14"/>
    </row>
    <row r="69" spans="1:16" x14ac:dyDescent="0.35">
      <c r="A69" s="22"/>
      <c r="B69" s="6"/>
      <c r="C69" s="62"/>
      <c r="D69" s="6"/>
      <c r="E69" s="14"/>
      <c r="F69" s="14"/>
      <c r="G69" s="14"/>
      <c r="H69" s="6"/>
      <c r="I69" s="14"/>
      <c r="J69" s="14"/>
      <c r="K69" s="6"/>
      <c r="L69" s="14"/>
      <c r="M69" s="14"/>
      <c r="N69" s="14"/>
      <c r="O69" s="14"/>
      <c r="P69" s="14"/>
    </row>
    <row r="70" spans="1:16" x14ac:dyDescent="0.35">
      <c r="A70" s="22"/>
      <c r="B70" s="6"/>
      <c r="C70" s="62"/>
      <c r="D70" s="6"/>
      <c r="E70" s="57"/>
      <c r="F70" s="6"/>
      <c r="G70" s="6"/>
      <c r="H70" s="6"/>
      <c r="I70" s="6"/>
      <c r="J70" s="6"/>
      <c r="K70" s="6"/>
      <c r="L70" s="14"/>
      <c r="M70" s="14"/>
      <c r="N70" s="14"/>
      <c r="O70" s="14"/>
      <c r="P70" s="14"/>
    </row>
    <row r="71" spans="1:16" x14ac:dyDescent="0.35">
      <c r="A71" s="6"/>
      <c r="B71" s="22"/>
      <c r="C71" s="85"/>
      <c r="D71" s="85"/>
      <c r="E71" s="86"/>
      <c r="F71" s="85"/>
      <c r="G71" s="85"/>
      <c r="H71" s="87"/>
      <c r="I71" s="87"/>
      <c r="J71" s="85"/>
      <c r="K71" s="6"/>
      <c r="L71" s="14"/>
      <c r="M71" s="14"/>
      <c r="N71" s="14"/>
      <c r="O71" s="14"/>
      <c r="P71" s="14"/>
    </row>
    <row r="72" spans="1:16" x14ac:dyDescent="0.35">
      <c r="A72" s="22"/>
      <c r="B72" s="6"/>
      <c r="C72" s="1"/>
      <c r="D72" s="6"/>
      <c r="E72" s="88"/>
      <c r="F72" s="6"/>
      <c r="G72" s="6"/>
      <c r="H72" s="6"/>
      <c r="I72" s="6"/>
      <c r="J72" s="6"/>
      <c r="K72" s="6"/>
      <c r="L72" s="14"/>
      <c r="M72" s="14"/>
      <c r="N72" s="14"/>
      <c r="O72" s="14"/>
      <c r="P72" s="14"/>
    </row>
    <row r="73" spans="1:16" x14ac:dyDescent="0.35">
      <c r="A73" s="89"/>
      <c r="B73" s="6"/>
      <c r="C73" s="6"/>
      <c r="D73" s="6"/>
      <c r="E73" s="6"/>
      <c r="F73" s="6"/>
      <c r="G73" s="6"/>
      <c r="H73" s="6"/>
      <c r="I73" s="6"/>
      <c r="J73" s="6"/>
      <c r="K73" s="6"/>
      <c r="L73" s="14"/>
      <c r="M73" s="14"/>
      <c r="N73" s="14"/>
      <c r="O73" s="14"/>
      <c r="P73" s="14"/>
    </row>
    <row r="74" spans="1:16" x14ac:dyDescent="0.35">
      <c r="A74" s="6"/>
      <c r="B74" s="6"/>
      <c r="C74" s="6"/>
      <c r="D74" s="6"/>
      <c r="E74" s="57"/>
      <c r="F74" s="6"/>
      <c r="G74" s="6"/>
      <c r="H74" s="6"/>
      <c r="I74" s="6"/>
      <c r="J74" s="6"/>
      <c r="K74" s="6"/>
      <c r="L74" s="14"/>
      <c r="M74" s="14"/>
      <c r="N74" s="14"/>
      <c r="O74" s="14"/>
      <c r="P74" s="14"/>
    </row>
    <row r="75" spans="1:16" x14ac:dyDescent="0.35">
      <c r="A75" s="90"/>
      <c r="B75" s="6"/>
      <c r="C75" s="6"/>
      <c r="D75" s="6"/>
      <c r="E75" s="57"/>
      <c r="F75" s="6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35">
      <c r="B76" s="14"/>
      <c r="C76" s="14"/>
      <c r="D76" s="14"/>
      <c r="E76" s="91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35">
      <c r="A77" s="92"/>
      <c r="E77" s="93"/>
    </row>
    <row r="78" spans="1:16" x14ac:dyDescent="0.35">
      <c r="E78" s="93"/>
    </row>
    <row r="79" spans="1:16" x14ac:dyDescent="0.35">
      <c r="A79" s="75"/>
      <c r="E79" s="93"/>
    </row>
    <row r="80" spans="1:16" x14ac:dyDescent="0.35">
      <c r="A80" s="75"/>
      <c r="E80" s="93"/>
    </row>
    <row r="81" spans="1:5" x14ac:dyDescent="0.35">
      <c r="A81" s="75"/>
      <c r="E81" s="93"/>
    </row>
    <row r="82" spans="1:5" x14ac:dyDescent="0.35">
      <c r="E82" s="93"/>
    </row>
  </sheetData>
  <mergeCells count="8">
    <mergeCell ref="H8:K8"/>
    <mergeCell ref="G27:H27"/>
    <mergeCell ref="B8:F8"/>
    <mergeCell ref="C27:D27"/>
    <mergeCell ref="E27:F27"/>
    <mergeCell ref="C26:D26"/>
    <mergeCell ref="E26:F26"/>
    <mergeCell ref="G26:H26"/>
  </mergeCells>
  <phoneticPr fontId="16" type="noConversion"/>
  <pageMargins left="0.95" right="0.2" top="0.75" bottom="0.25" header="0.3" footer="0.3"/>
  <pageSetup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Page 1</vt:lpstr>
      <vt:lpstr>Page 2</vt:lpstr>
      <vt:lpstr>Page 3</vt:lpstr>
      <vt:lpstr>Page 4</vt:lpstr>
      <vt:lpstr>Page 5</vt:lpstr>
      <vt:lpstr>Page 6</vt:lpstr>
      <vt:lpstr>Page 7 </vt:lpstr>
      <vt:lpstr>Page 8</vt:lpstr>
      <vt:lpstr>'Page 3'!Print_Area</vt:lpstr>
      <vt:lpstr>'Page 4'!Print_Area</vt:lpstr>
      <vt:lpstr>'Page 7 '!Print_Area</vt:lpstr>
      <vt:lpstr>'Page 8'!Print_Area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\ Vincent \ V</dc:creator>
  <cp:lastModifiedBy>Ryan \ John</cp:lastModifiedBy>
  <cp:lastPrinted>2021-09-17T18:17:39Z</cp:lastPrinted>
  <dcterms:created xsi:type="dcterms:W3CDTF">2011-08-02T16:54:06Z</dcterms:created>
  <dcterms:modified xsi:type="dcterms:W3CDTF">2021-09-23T00:54:21Z</dcterms:modified>
</cp:coreProperties>
</file>