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itasutility-my.sharepoint.com/personal/thartline_navitasutility_com/Documents/Documents/Thomas Hartline/Navitas/Utilities/Gasco/KY/B&amp;H and JCG/"/>
    </mc:Choice>
  </mc:AlternateContent>
  <xr:revisionPtr revIDLastSave="107" documentId="8_{C74911B4-C96E-4F24-BDD5-E35900E098A8}" xr6:coauthVersionLast="46" xr6:coauthVersionMax="46" xr10:uidLastSave="{589B1674-337D-4BA4-AA92-6986FB6C1094}"/>
  <bookViews>
    <workbookView xWindow="-109" yWindow="-109" windowWidth="18775" windowHeight="10067" activeTab="1" xr2:uid="{77D0EBFB-E076-4816-87EA-0DCC3778AC9B}"/>
  </bookViews>
  <sheets>
    <sheet name="Net Plant Calculations Sheet" sheetId="1" r:id="rId1"/>
    <sheet name="Journal Entr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J8" i="2"/>
  <c r="J9" i="2"/>
  <c r="K11" i="2" s="1"/>
  <c r="K13" i="2"/>
  <c r="J10" i="2"/>
  <c r="K12" i="2" s="1"/>
  <c r="C14" i="1"/>
  <c r="B14" i="1"/>
  <c r="B12" i="1"/>
  <c r="B15" i="1" s="1"/>
  <c r="B10" i="1"/>
  <c r="B13" i="1" s="1"/>
  <c r="C9" i="1"/>
  <c r="C8" i="1"/>
  <c r="C7" i="1"/>
  <c r="C6" i="1"/>
  <c r="C5" i="1"/>
  <c r="C12" i="1" s="1"/>
  <c r="C15" i="1" s="1"/>
  <c r="C10" i="1" l="1"/>
  <c r="C13" i="1" s="1"/>
  <c r="C18" i="1" s="1"/>
  <c r="C16" i="1"/>
  <c r="C17" i="1" s="1"/>
  <c r="B18" i="1"/>
  <c r="B16" i="1"/>
  <c r="B17" i="1" s="1"/>
</calcChain>
</file>

<file path=xl/sharedStrings.xml><?xml version="1.0" encoding="utf-8"?>
<sst xmlns="http://schemas.openxmlformats.org/spreadsheetml/2006/main" count="41" uniqueCount="35">
  <si>
    <t>System</t>
  </si>
  <si>
    <t>B&amp;H Gas Company</t>
  </si>
  <si>
    <t>Johnson County Gas</t>
  </si>
  <si>
    <t>Miles of pipe</t>
  </si>
  <si>
    <t>Year recommissioned</t>
  </si>
  <si>
    <t>Land costs per mile</t>
  </si>
  <si>
    <t>Remainder of 40-year life</t>
  </si>
  <si>
    <t>Land &amp; entittlements $/ft</t>
  </si>
  <si>
    <t>Engineering $/ft</t>
  </si>
  <si>
    <t>Materials $/ft</t>
  </si>
  <si>
    <t>Construction $/ft</t>
  </si>
  <si>
    <t>Facilities $/ft</t>
  </si>
  <si>
    <t>'90s era estimate in '20 dollars</t>
  </si>
  <si>
    <t>Dollar factor (BLS) to commission year</t>
  </si>
  <si>
    <t>Dr</t>
  </si>
  <si>
    <t>Cr</t>
  </si>
  <si>
    <t>Source of capital</t>
  </si>
  <si>
    <t>Cash</t>
  </si>
  <si>
    <t>System loan</t>
  </si>
  <si>
    <t>Use of capital</t>
  </si>
  <si>
    <t>Debit</t>
  </si>
  <si>
    <t>Credit</t>
  </si>
  <si>
    <t>Land - B&amp;H</t>
  </si>
  <si>
    <t>Land - JCG</t>
  </si>
  <si>
    <t>PP&amp;E - JCG</t>
  </si>
  <si>
    <t>PP&amp;E - B&amp;H</t>
  </si>
  <si>
    <t>Accum depre - B&amp;H</t>
  </si>
  <si>
    <t>Accum depre - JCG</t>
  </si>
  <si>
    <t>USOA</t>
  </si>
  <si>
    <t>1720 : Land</t>
  </si>
  <si>
    <t>1700 : Total net plant</t>
  </si>
  <si>
    <t>1721 + 1771 : Net built plant</t>
  </si>
  <si>
    <t>403 : Annual depreciation</t>
  </si>
  <si>
    <t>1721 : Sub total depreciable $/ft</t>
  </si>
  <si>
    <t>1721 - Original built costs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</si>
</sst>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8" fontId="0" fillId="0" borderId="0" xfId="0" applyNumberFormat="1"/>
    <xf numFmtId="8" fontId="0" fillId="0" borderId="1" xfId="0" applyNumberFormat="1" applyBorder="1"/>
    <xf numFmtId="8" fontId="0" fillId="0" borderId="2" xfId="0" applyNumberFormat="1" applyBorder="1"/>
    <xf numFmtId="9" fontId="0" fillId="0" borderId="0" xfId="0" applyNumberFormat="1"/>
    <xf numFmtId="5" fontId="0" fillId="0" borderId="0" xfId="1" applyNumberFormat="1" applyFont="1"/>
    <xf numFmtId="6" fontId="0" fillId="0" borderId="0" xfId="0" applyNumberFormat="1"/>
    <xf numFmtId="164" fontId="0" fillId="0" borderId="0" xfId="2" applyNumberFormat="1" applyFont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0" xfId="0" applyNumberFormat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right" indent="1"/>
    </xf>
    <xf numFmtId="42" fontId="0" fillId="0" borderId="0" xfId="0" applyNumberFormat="1"/>
    <xf numFmtId="0" fontId="0" fillId="0" borderId="4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0173-6CE8-4AC3-8CBA-644C7AA1C47C}">
  <dimension ref="A1:D18"/>
  <sheetViews>
    <sheetView workbookViewId="0">
      <selection activeCell="A14" sqref="A14"/>
    </sheetView>
  </sheetViews>
  <sheetFormatPr defaultRowHeight="14.3" x14ac:dyDescent="0.25"/>
  <cols>
    <col min="1" max="1" width="32.5" bestFit="1" customWidth="1"/>
    <col min="2" max="2" width="18.625" customWidth="1"/>
    <col min="3" max="3" width="19.625" customWidth="1"/>
    <col min="4" max="4" width="16" customWidth="1"/>
  </cols>
  <sheetData>
    <row r="1" spans="1:4" ht="14.95" x14ac:dyDescent="0.25">
      <c r="A1" s="1" t="s">
        <v>0</v>
      </c>
      <c r="B1" s="1" t="s">
        <v>1</v>
      </c>
      <c r="C1" s="1" t="s">
        <v>2</v>
      </c>
    </row>
    <row r="2" spans="1:4" ht="14.95" x14ac:dyDescent="0.25">
      <c r="A2" t="s">
        <v>3</v>
      </c>
      <c r="B2" s="2">
        <v>11</v>
      </c>
      <c r="C2" s="2">
        <v>50</v>
      </c>
    </row>
    <row r="3" spans="1:4" x14ac:dyDescent="0.25">
      <c r="A3" t="s">
        <v>4</v>
      </c>
      <c r="B3" s="2">
        <v>1995</v>
      </c>
      <c r="C3" s="2">
        <v>1987</v>
      </c>
    </row>
    <row r="4" spans="1:4" x14ac:dyDescent="0.25">
      <c r="A4" s="3" t="s">
        <v>12</v>
      </c>
      <c r="B4" s="2"/>
      <c r="C4" s="2"/>
    </row>
    <row r="5" spans="1:4" x14ac:dyDescent="0.25">
      <c r="A5" s="14" t="s">
        <v>7</v>
      </c>
      <c r="B5" s="4">
        <v>1.29966</v>
      </c>
      <c r="C5" s="4">
        <f>B5</f>
        <v>1.29966</v>
      </c>
    </row>
    <row r="6" spans="1:4" ht="14.95" x14ac:dyDescent="0.25">
      <c r="A6" s="14" t="s">
        <v>8</v>
      </c>
      <c r="B6" s="5">
        <v>1</v>
      </c>
      <c r="C6" s="5">
        <f t="shared" ref="C6:C9" si="0">B6</f>
        <v>1</v>
      </c>
    </row>
    <row r="7" spans="1:4" ht="14.95" x14ac:dyDescent="0.25">
      <c r="A7" s="14" t="s">
        <v>9</v>
      </c>
      <c r="B7" s="4">
        <v>3</v>
      </c>
      <c r="C7" s="4">
        <f t="shared" si="0"/>
        <v>3</v>
      </c>
    </row>
    <row r="8" spans="1:4" ht="14.95" x14ac:dyDescent="0.25">
      <c r="A8" s="14" t="s">
        <v>10</v>
      </c>
      <c r="B8" s="4">
        <v>9</v>
      </c>
      <c r="C8" s="4">
        <f>B8</f>
        <v>9</v>
      </c>
    </row>
    <row r="9" spans="1:4" ht="14.95" x14ac:dyDescent="0.25">
      <c r="A9" s="14" t="s">
        <v>11</v>
      </c>
      <c r="B9" s="4">
        <v>1</v>
      </c>
      <c r="C9" s="4">
        <f t="shared" si="0"/>
        <v>1</v>
      </c>
    </row>
    <row r="10" spans="1:4" ht="14.95" x14ac:dyDescent="0.25">
      <c r="A10" s="15" t="s">
        <v>33</v>
      </c>
      <c r="B10" s="6">
        <f>SUM(B6:B9)</f>
        <v>14</v>
      </c>
      <c r="C10" s="6">
        <f>SUM(C6:C9)</f>
        <v>14</v>
      </c>
      <c r="D10" s="4"/>
    </row>
    <row r="11" spans="1:4" x14ac:dyDescent="0.25">
      <c r="A11" t="s">
        <v>13</v>
      </c>
      <c r="B11" s="7">
        <v>0.59</v>
      </c>
      <c r="C11" s="7">
        <v>0.44</v>
      </c>
    </row>
    <row r="12" spans="1:4" x14ac:dyDescent="0.25">
      <c r="A12" t="s">
        <v>5</v>
      </c>
      <c r="B12" s="8">
        <f>5280*B5*B11</f>
        <v>4048.700832</v>
      </c>
      <c r="C12" s="8">
        <f>5280*C5*C11</f>
        <v>3019.3701120000001</v>
      </c>
    </row>
    <row r="13" spans="1:4" x14ac:dyDescent="0.25">
      <c r="A13" t="s">
        <v>34</v>
      </c>
      <c r="B13" s="9">
        <f>5280*B10*B11</f>
        <v>43612.799999999996</v>
      </c>
      <c r="C13" s="9">
        <f>5280*C10*C11</f>
        <v>32524.799999999999</v>
      </c>
    </row>
    <row r="14" spans="1:4" x14ac:dyDescent="0.25">
      <c r="A14" t="s">
        <v>6</v>
      </c>
      <c r="B14" s="10">
        <f>1-((2020-B3)/40)</f>
        <v>0.375</v>
      </c>
      <c r="C14" s="10">
        <f>1-((2020-C3)/40)</f>
        <v>0.17500000000000004</v>
      </c>
    </row>
    <row r="15" spans="1:4" x14ac:dyDescent="0.25">
      <c r="A15" t="s">
        <v>29</v>
      </c>
      <c r="B15" s="11">
        <f>B12*B2</f>
        <v>44535.709152000003</v>
      </c>
      <c r="C15" s="11">
        <f>C12*C2</f>
        <v>150968.5056</v>
      </c>
    </row>
    <row r="16" spans="1:4" ht="14.95" thickBot="1" x14ac:dyDescent="0.3">
      <c r="A16" t="s">
        <v>31</v>
      </c>
      <c r="B16" s="12">
        <f>B13*B14*B2</f>
        <v>179902.8</v>
      </c>
      <c r="C16" s="12">
        <f>C13*C14*C2</f>
        <v>284592.00000000006</v>
      </c>
    </row>
    <row r="17" spans="1:4" x14ac:dyDescent="0.25">
      <c r="A17" t="s">
        <v>30</v>
      </c>
      <c r="B17" s="13">
        <f>SUM(B15:B16)</f>
        <v>224438.50915199998</v>
      </c>
      <c r="C17" s="13">
        <f>SUM(C15:C16)</f>
        <v>435560.50560000003</v>
      </c>
      <c r="D17" s="13"/>
    </row>
    <row r="18" spans="1:4" x14ac:dyDescent="0.25">
      <c r="A18" t="s">
        <v>32</v>
      </c>
      <c r="B18" s="9">
        <f>(B13/40)*B2</f>
        <v>11993.519999999999</v>
      </c>
      <c r="C18" s="9">
        <f>(C13/40)*C2</f>
        <v>40656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5E30-5457-4F23-B94C-5DD214230A54}">
  <dimension ref="A1:L14"/>
  <sheetViews>
    <sheetView tabSelected="1" workbookViewId="0">
      <selection activeCell="F5" sqref="F5"/>
    </sheetView>
  </sheetViews>
  <sheetFormatPr defaultRowHeight="14.3" x14ac:dyDescent="0.25"/>
  <cols>
    <col min="1" max="1" width="2.75" customWidth="1"/>
    <col min="2" max="4" width="2.625" customWidth="1"/>
    <col min="5" max="6" width="6.625" customWidth="1"/>
    <col min="7" max="7" width="2.625" customWidth="1"/>
    <col min="8" max="8" width="16.875" bestFit="1" customWidth="1"/>
    <col min="9" max="9" width="2.625" customWidth="1"/>
    <col min="10" max="10" width="11.125" style="16" bestFit="1" customWidth="1"/>
    <col min="11" max="11" width="13.75" style="16" bestFit="1" customWidth="1"/>
    <col min="12" max="12" width="9.625" bestFit="1" customWidth="1"/>
  </cols>
  <sheetData>
    <row r="1" spans="1:12" x14ac:dyDescent="0.25">
      <c r="E1" s="17" t="s">
        <v>28</v>
      </c>
      <c r="F1" s="17"/>
    </row>
    <row r="2" spans="1:12" x14ac:dyDescent="0.25">
      <c r="A2" t="s">
        <v>16</v>
      </c>
    </row>
    <row r="3" spans="1:12" x14ac:dyDescent="0.25">
      <c r="B3" t="s">
        <v>20</v>
      </c>
      <c r="E3">
        <v>1100</v>
      </c>
      <c r="G3" t="s">
        <v>17</v>
      </c>
      <c r="J3" s="16">
        <v>660000</v>
      </c>
    </row>
    <row r="4" spans="1:12" x14ac:dyDescent="0.25">
      <c r="C4" t="s">
        <v>21</v>
      </c>
      <c r="F4">
        <v>2700</v>
      </c>
      <c r="H4" t="s">
        <v>18</v>
      </c>
      <c r="K4" s="16">
        <v>660000</v>
      </c>
    </row>
    <row r="6" spans="1:12" x14ac:dyDescent="0.25">
      <c r="A6" t="s">
        <v>19</v>
      </c>
    </row>
    <row r="7" spans="1:12" x14ac:dyDescent="0.25">
      <c r="B7" t="s">
        <v>14</v>
      </c>
      <c r="E7">
        <v>1720</v>
      </c>
      <c r="G7" t="s">
        <v>22</v>
      </c>
      <c r="J7" s="16">
        <f>ROUNDUP('Net Plant Calculations Sheet'!B15,0)</f>
        <v>44536</v>
      </c>
    </row>
    <row r="8" spans="1:12" x14ac:dyDescent="0.25">
      <c r="B8" t="s">
        <v>14</v>
      </c>
      <c r="E8">
        <v>1720</v>
      </c>
      <c r="G8" t="s">
        <v>23</v>
      </c>
      <c r="J8" s="16">
        <f>ROUNDUP('Net Plant Calculations Sheet'!C15,0)</f>
        <v>150969</v>
      </c>
    </row>
    <row r="9" spans="1:12" x14ac:dyDescent="0.25">
      <c r="B9" t="s">
        <v>14</v>
      </c>
      <c r="E9">
        <v>1724</v>
      </c>
      <c r="G9" t="s">
        <v>25</v>
      </c>
      <c r="J9" s="16">
        <f>ROUNDUP('Net Plant Calculations Sheet'!B16/'Net Plant Calculations Sheet'!B14,0)</f>
        <v>479741</v>
      </c>
    </row>
    <row r="10" spans="1:12" x14ac:dyDescent="0.25">
      <c r="B10" t="s">
        <v>14</v>
      </c>
      <c r="E10">
        <v>1724</v>
      </c>
      <c r="G10" t="s">
        <v>24</v>
      </c>
      <c r="J10" s="16">
        <f>'Net Plant Calculations Sheet'!C16/'Net Plant Calculations Sheet'!C14</f>
        <v>1626240</v>
      </c>
    </row>
    <row r="11" spans="1:12" x14ac:dyDescent="0.25">
      <c r="C11" t="s">
        <v>15</v>
      </c>
      <c r="F11">
        <v>1774</v>
      </c>
      <c r="H11" t="s">
        <v>26</v>
      </c>
      <c r="K11" s="16">
        <f>J9-'Net Plant Calculations Sheet'!B16</f>
        <v>299838.2</v>
      </c>
    </row>
    <row r="12" spans="1:12" x14ac:dyDescent="0.25">
      <c r="C12" t="s">
        <v>15</v>
      </c>
      <c r="F12">
        <v>1774</v>
      </c>
      <c r="H12" t="s">
        <v>27</v>
      </c>
      <c r="K12" s="16">
        <f>J10-'Net Plant Calculations Sheet'!C16</f>
        <v>1341648</v>
      </c>
    </row>
    <row r="13" spans="1:12" x14ac:dyDescent="0.25">
      <c r="C13" t="s">
        <v>15</v>
      </c>
      <c r="F13">
        <v>1100</v>
      </c>
      <c r="H13" t="s">
        <v>17</v>
      </c>
      <c r="K13" s="16">
        <f>J3</f>
        <v>660000</v>
      </c>
    </row>
    <row r="14" spans="1:12" x14ac:dyDescent="0.25">
      <c r="L14" s="1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Plant Calculations Sheet</vt:lpstr>
      <vt:lpstr>Journal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Bott</dc:creator>
  <cp:lastModifiedBy>Thomas Hartline</cp:lastModifiedBy>
  <dcterms:created xsi:type="dcterms:W3CDTF">2020-12-22T20:19:57Z</dcterms:created>
  <dcterms:modified xsi:type="dcterms:W3CDTF">2021-03-30T01:23:53Z</dcterms:modified>
</cp:coreProperties>
</file>