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tabRatio="606" activeTab="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  <externalReference r:id="rId10"/>
    <externalReference r:id="rId11"/>
  </externalReference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<sst xmlns="http://schemas.openxmlformats.org/spreadsheetml/2006/main" count="274" uniqueCount="155">
  <si>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</si>
  <si>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</si>
  <si>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</si>
  <si>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</si>
  <si>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</si>
  <si>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</si>
  <si>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</si>
  <si>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</si>
  <si>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</si>
  <si>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</si>
  <si>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</si>
  <si>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</si>
  <si>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</si>
  <si>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</si>
  <si>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</si>
  <si>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</si>
  <si>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</si>
  <si>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</si>
  <si>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</si>
  <si>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</si>
  <si>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</si>
  <si>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</si>
  <si>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</si>
  <si>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</si>
  <si>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</si>
  <si>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</si>
  <si>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</si>
  <si>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</si>
  <si>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</si>
  <si>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</si>
  <si>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</si>
  <si>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</si>
  <si>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</si>
  <si>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</si>
  <si>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</si>
  <si>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</si>
  <si>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</si>
  <si>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</si>
  <si>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</si>
  <si>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</si>
  <si>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</si>
  <si>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</si>
  <si>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</si>
  <si>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</si>
  <si>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</si>
  <si>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</si>
  <si>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</si>
  <si>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</si>
  <si>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</si>
  <si>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</si>
  <si>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</si>
  <si>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</si>
  <si>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</si>
  <si>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</si>
  <si>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</si>
  <si>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</si>
  <si>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</si>
  <si>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</si>
  <si>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</si>
  <si>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</si>
  <si>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</si>
  <si>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</si>
  <si>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</si>
  <si>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</si>
  <si>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</si>
  <si>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</si>
  <si>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</si>
  <si>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</si>
  <si>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</si>
  <si>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</si>
  <si>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</si>
  <si>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</si>
  <si>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</si>
  <si>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</si>
  <si>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</si>
  <si>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</si>
  <si>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</si>
  <si>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</si>
  <si>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</si>
  <si>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</si>
  <si>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</si>
  <si>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</si>
  <si>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</si>
  <si>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</si>
  <si>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</si>
  <si>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</si>
  <si>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</si>
  <si>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</si>
  <si>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</si>
  <si>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</si>
  <si>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</si>
  <si>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</si>
  <si>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</si>
  <si>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</si>
  <si>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</si>
  <si>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</si>
  <si>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</si>
  <si>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</si>
  <si>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</si>
  <si>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</si>
  <si>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</si>
  <si>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</si>
  <si>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</si>
  <si>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</si>
  <si>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</si>
  <si>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</si>
  <si>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</si>
  <si>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</si>
  <si>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</si>
  <si>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</si>
  <si>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</si>
  <si>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</si>
  <si>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</si>
  <si>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</si>
  <si>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</si>
  <si>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</si>
  <si>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</si>
  <si>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</si>
  <si>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</si>
  <si>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</si>
  <si>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</si>
  <si>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</si>
  <si>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</si>
  <si>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</si>
  <si>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</si>
  <si>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</si>
  <si>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</si>
  <si>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</si>
  <si>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</si>
  <si>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</si>
  <si>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</si>
  <si>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</si>
  <si>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</si>
  <si>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</si>
  <si>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</si>
  <si>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</si>
  <si>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</si>
  <si>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</si>
  <si>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</si>
  <si>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</si>
  <si>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</t>
  </si>
  <si>
    <t>Sept</t>
  </si>
  <si>
    <t>Oct</t>
  </si>
  <si>
    <t>Nov</t>
  </si>
  <si>
    <t>Dec</t>
  </si>
  <si>
    <t>Jan</t>
  </si>
  <si>
    <t>Feb</t>
  </si>
  <si>
    <t>Feb-20</t>
  </si>
  <si>
    <t>May-20</t>
  </si>
  <si>
    <t>Aug-20</t>
  </si>
  <si>
    <t>N/C</t>
  </si>
  <si>
    <t>Nov-20</t>
  </si>
  <si>
    <t>March</t>
  </si>
  <si>
    <t>April</t>
  </si>
  <si>
    <t>COST RECOVERY RATE EFFECTIVE April 26, 2021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</si>
</sst>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</numFmts>
  <fonts count="49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sz val="10"/>
      <color indexed="3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1" applyNumberFormat="0" applyAlignment="0" applyProtection="0"/>
    <xf numFmtId="0" fontId="40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1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9" borderId="1" applyNumberFormat="0" applyAlignment="0" applyProtection="0"/>
    <xf numFmtId="0" fontId="31" fillId="0" borderId="6" applyNumberFormat="0" applyFill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3" fillId="0" borderId="0">
      <alignment/>
      <protection/>
    </xf>
    <xf numFmtId="0" fontId="2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179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5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9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167" fontId="3" fillId="0" borderId="0" xfId="0" applyNumberFormat="1" applyFont="1" applyBorder="1" applyAlignment="1" applyProtection="1">
      <alignment/>
      <protection/>
    </xf>
    <xf numFmtId="41" fontId="4" fillId="0" borderId="10" xfId="0" applyFont="1" applyBorder="1" applyAlignment="1">
      <alignment horizontal="centerContinuous"/>
    </xf>
    <xf numFmtId="167" fontId="3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center"/>
      <protection/>
    </xf>
    <xf numFmtId="167" fontId="4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39" fontId="6" fillId="0" borderId="0" xfId="0" applyNumberFormat="1" applyFont="1" applyBorder="1" applyAlignment="1" applyProtection="1">
      <alignment/>
      <protection locked="0"/>
    </xf>
    <xf numFmtId="41" fontId="6" fillId="0" borderId="11" xfId="0" applyFont="1" applyBorder="1" applyAlignment="1" applyProtection="1">
      <alignment horizontal="left"/>
      <protection locked="0"/>
    </xf>
    <xf numFmtId="41" fontId="6" fillId="0" borderId="0" xfId="0" applyFont="1" applyBorder="1" applyAlignment="1" applyProtection="1">
      <alignment/>
      <protection locked="0"/>
    </xf>
    <xf numFmtId="41" fontId="6" fillId="0" borderId="0" xfId="0" applyFont="1" applyBorder="1" applyAlignment="1" applyProtection="1">
      <alignment horizontal="center"/>
      <protection locked="0"/>
    </xf>
    <xf numFmtId="43" fontId="6" fillId="0" borderId="12" xfId="0" applyNumberFormat="1" applyFont="1" applyBorder="1" applyAlignment="1" applyProtection="1">
      <alignment/>
      <protection locked="0"/>
    </xf>
    <xf numFmtId="41" fontId="6" fillId="0" borderId="11" xfId="0" applyFont="1" applyBorder="1" applyAlignment="1" applyProtection="1">
      <alignment/>
      <protection locked="0"/>
    </xf>
    <xf numFmtId="43" fontId="6" fillId="0" borderId="13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>
      <alignment horizontal="center" wrapText="1"/>
    </xf>
    <xf numFmtId="41" fontId="3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41" fontId="7" fillId="0" borderId="0" xfId="0" applyFont="1" applyAlignment="1">
      <alignment/>
    </xf>
    <xf numFmtId="173" fontId="3" fillId="0" borderId="0" xfId="0" applyNumberFormat="1" applyFont="1" applyAlignment="1">
      <alignment/>
    </xf>
    <xf numFmtId="41" fontId="3" fillId="0" borderId="0" xfId="0" applyFont="1" applyFill="1" applyAlignment="1">
      <alignment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0" fillId="0" borderId="0" xfId="0" applyFont="1" applyFill="1" applyAlignment="1">
      <alignment/>
    </xf>
    <xf numFmtId="169" fontId="9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Alignment="1" applyProtection="1">
      <alignment/>
      <protection locked="0"/>
    </xf>
    <xf numFmtId="41" fontId="8" fillId="0" borderId="0" xfId="0" applyFont="1" applyBorder="1" applyAlignment="1">
      <alignment/>
    </xf>
    <xf numFmtId="41" fontId="8" fillId="0" borderId="0" xfId="0" applyFont="1" applyBorder="1" applyAlignment="1" applyProtection="1">
      <alignment horizontal="center"/>
      <protection/>
    </xf>
    <xf numFmtId="41" fontId="0" fillId="0" borderId="0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8" fillId="0" borderId="0" xfId="0" applyFont="1" applyAlignment="1" applyProtection="1">
      <alignment horizontal="center"/>
      <protection/>
    </xf>
    <xf numFmtId="41" fontId="8" fillId="0" borderId="0" xfId="0" applyFont="1" applyAlignment="1">
      <alignment/>
    </xf>
    <xf numFmtId="167" fontId="8" fillId="0" borderId="0" xfId="0" applyNumberFormat="1" applyFont="1" applyAlignment="1" applyProtection="1">
      <alignment horizontal="center"/>
      <protection/>
    </xf>
    <xf numFmtId="41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 horizontal="left"/>
      <protection/>
    </xf>
    <xf numFmtId="41" fontId="0" fillId="0" borderId="0" xfId="0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11" fillId="0" borderId="0" xfId="0" applyNumberFormat="1" applyFont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7" fillId="0" borderId="10" xfId="0" applyFont="1" applyBorder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169" fontId="0" fillId="0" borderId="0" xfId="0" applyNumberFormat="1" applyFont="1" applyAlignment="1" applyProtection="1">
      <alignment/>
      <protection/>
    </xf>
    <xf numFmtId="41" fontId="7" fillId="0" borderId="0" xfId="0" applyFont="1" applyAlignment="1" applyProtection="1">
      <alignment horizontal="centerContinuous"/>
      <protection/>
    </xf>
    <xf numFmtId="170" fontId="7" fillId="0" borderId="0" xfId="0" applyNumberFormat="1" applyFont="1" applyAlignment="1" applyProtection="1">
      <alignment horizontal="centerContinuous"/>
      <protection locked="0"/>
    </xf>
    <xf numFmtId="41" fontId="8" fillId="0" borderId="0" xfId="0" applyFont="1" applyAlignment="1" applyProtection="1">
      <alignment horizontal="center" wrapText="1"/>
      <protection/>
    </xf>
    <xf numFmtId="41" fontId="8" fillId="0" borderId="0" xfId="0" applyFont="1" applyAlignment="1">
      <alignment horizontal="center" wrapText="1"/>
    </xf>
    <xf numFmtId="41" fontId="11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8" fillId="0" borderId="0" xfId="0" applyFont="1" applyAlignment="1" applyProtection="1">
      <alignment/>
      <protection/>
    </xf>
    <xf numFmtId="41" fontId="7" fillId="0" borderId="0" xfId="0" applyFont="1" applyBorder="1" applyAlignment="1" applyProtection="1">
      <alignment horizontal="centerContinuous"/>
      <protection/>
    </xf>
    <xf numFmtId="41" fontId="8" fillId="0" borderId="14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/>
      <protection/>
    </xf>
    <xf numFmtId="41" fontId="0" fillId="0" borderId="16" xfId="0" applyFont="1" applyBorder="1" applyAlignment="1" applyProtection="1">
      <alignment horizontal="centerContinuous" wrapText="1"/>
      <protection/>
    </xf>
    <xf numFmtId="41" fontId="0" fillId="0" borderId="16" xfId="0" applyFont="1" applyBorder="1" applyAlignment="1" applyProtection="1">
      <alignment horizontal="center" wrapText="1"/>
      <protection/>
    </xf>
    <xf numFmtId="41" fontId="0" fillId="0" borderId="17" xfId="0" applyFont="1" applyBorder="1" applyAlignment="1" applyProtection="1">
      <alignment horizontal="center" wrapText="1"/>
      <protection/>
    </xf>
    <xf numFmtId="41" fontId="0" fillId="0" borderId="11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18" xfId="0" applyNumberFormat="1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13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0" xfId="0" applyFont="1" applyBorder="1" applyAlignment="1" applyProtection="1">
      <alignment horizontal="left"/>
      <protection/>
    </xf>
    <xf numFmtId="41" fontId="0" fillId="0" borderId="16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/>
      <protection/>
    </xf>
    <xf numFmtId="39" fontId="0" fillId="0" borderId="16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1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0" fontId="7" fillId="0" borderId="0" xfId="0" applyNumberFormat="1" applyFont="1" applyAlignment="1">
      <alignment horizontal="centerContinuous"/>
    </xf>
    <xf numFmtId="41" fontId="11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center" wrapText="1"/>
      <protection/>
    </xf>
    <xf numFmtId="41" fontId="8" fillId="0" borderId="0" xfId="0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 locked="0"/>
    </xf>
    <xf numFmtId="41" fontId="3" fillId="0" borderId="15" xfId="0" applyFont="1" applyBorder="1" applyAlignment="1">
      <alignment/>
    </xf>
    <xf numFmtId="41" fontId="3" fillId="0" borderId="21" xfId="0" applyFont="1" applyBorder="1" applyAlignment="1">
      <alignment/>
    </xf>
    <xf numFmtId="41" fontId="8" fillId="0" borderId="15" xfId="0" applyFont="1" applyBorder="1" applyAlignment="1" applyProtection="1">
      <alignment horizontal="center"/>
      <protection/>
    </xf>
    <xf numFmtId="41" fontId="8" fillId="0" borderId="21" xfId="0" applyFont="1" applyBorder="1" applyAlignment="1" applyProtection="1">
      <alignment horizontal="center"/>
      <protection/>
    </xf>
    <xf numFmtId="41" fontId="0" fillId="0" borderId="15" xfId="0" applyFont="1" applyBorder="1" applyAlignment="1">
      <alignment/>
    </xf>
    <xf numFmtId="41" fontId="0" fillId="0" borderId="21" xfId="0" applyFont="1" applyBorder="1" applyAlignment="1">
      <alignment/>
    </xf>
    <xf numFmtId="169" fontId="0" fillId="0" borderId="21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23" xfId="0" applyFont="1" applyBorder="1" applyAlignment="1">
      <alignment/>
    </xf>
    <xf numFmtId="41" fontId="0" fillId="0" borderId="23" xfId="0" applyFont="1" applyBorder="1" applyAlignment="1" applyProtection="1">
      <alignment horizontal="center"/>
      <protection/>
    </xf>
    <xf numFmtId="169" fontId="11" fillId="0" borderId="24" xfId="0" applyNumberFormat="1" applyFont="1" applyBorder="1" applyAlignment="1" applyProtection="1">
      <alignment/>
      <protection/>
    </xf>
    <xf numFmtId="41" fontId="3" fillId="0" borderId="0" xfId="0" applyFont="1" applyAlignment="1">
      <alignment/>
    </xf>
    <xf numFmtId="169" fontId="11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174" fontId="3" fillId="0" borderId="0" xfId="42" applyNumberFormat="1" applyFont="1" applyAlignment="1">
      <alignment horizontal="left" indent="2"/>
    </xf>
    <xf numFmtId="169" fontId="8" fillId="0" borderId="21" xfId="0" applyNumberFormat="1" applyFont="1" applyBorder="1" applyAlignment="1" applyProtection="1">
      <alignment/>
      <protection/>
    </xf>
    <xf numFmtId="41" fontId="8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21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5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8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7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7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6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166" fontId="8" fillId="0" borderId="0" xfId="0" applyNumberFormat="1" applyFont="1" applyAlignment="1" applyProtection="1" quotePrefix="1">
      <alignment horizontal="center"/>
      <protection/>
    </xf>
    <xf numFmtId="41" fontId="48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7" fillId="0" borderId="0" xfId="0" applyFont="1" applyFill="1" applyAlignment="1">
      <alignment/>
    </xf>
    <xf numFmtId="41" fontId="48" fillId="0" borderId="0" xfId="0" applyFont="1" applyBorder="1" applyAlignment="1">
      <alignment/>
    </xf>
    <xf numFmtId="169" fontId="8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217" fontId="3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41" fontId="0" fillId="0" borderId="15" xfId="0" applyFont="1" applyBorder="1" applyAlignment="1" applyProtection="1">
      <alignment horizontal="left"/>
      <protection/>
    </xf>
    <xf numFmtId="43" fontId="3" fillId="0" borderId="0" xfId="42" applyFont="1" applyAlignment="1" applyProtection="1">
      <alignment/>
      <protection/>
    </xf>
    <xf numFmtId="208" fontId="8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175" fontId="9" fillId="0" borderId="0" xfId="42" applyNumberFormat="1" applyFont="1" applyFill="1" applyBorder="1" applyAlignment="1" applyProtection="1">
      <alignment/>
      <protection/>
    </xf>
    <xf numFmtId="43" fontId="6" fillId="0" borderId="1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8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Alignment="1" applyProtection="1" quotePrefix="1">
      <alignment horizontal="left"/>
      <protection locked="0"/>
    </xf>
    <xf numFmtId="184" fontId="0" fillId="0" borderId="0" xfId="63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184" fontId="0" fillId="0" borderId="0" xfId="63" applyNumberFormat="1" applyFont="1" applyAlignment="1">
      <alignment/>
    </xf>
    <xf numFmtId="184" fontId="0" fillId="0" borderId="0" xfId="63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41" fontId="8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7" fillId="0" borderId="0" xfId="0" applyNumberFormat="1" applyFont="1" applyAlignment="1" applyProtection="1">
      <alignment/>
      <protection/>
    </xf>
    <xf numFmtId="0" fontId="0" fillId="0" borderId="0" xfId="87" applyFont="1">
      <alignment/>
      <protection/>
    </xf>
    <xf numFmtId="174" fontId="8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7" fillId="0" borderId="0" xfId="110" applyNumberFormat="1" applyFont="1" applyAlignment="1">
      <alignment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8" fillId="0" borderId="0" xfId="87" applyNumberFormat="1" applyFont="1">
      <alignment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20" xfId="0" applyFont="1" applyBorder="1" applyAlignment="1" applyProtection="1">
      <alignment horizontal="left" wrapText="1"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69" fontId="8" fillId="0" borderId="0" xfId="0" applyNumberFormat="1" applyFont="1" applyFill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41" fontId="19" fillId="0" borderId="0" xfId="0" applyFont="1" applyAlignment="1" quotePrefix="1">
      <alignment horizontal="left"/>
    </xf>
    <xf numFmtId="41" fontId="8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36" fillId="0" borderId="0" xfId="0" applyFont="1" applyAlignment="1">
      <alignment/>
    </xf>
    <xf numFmtId="174" fontId="36" fillId="0" borderId="0" xfId="50" applyNumberFormat="1" applyFont="1" applyAlignment="1">
      <alignment horizontal="center"/>
    </xf>
    <xf numFmtId="41" fontId="36" fillId="0" borderId="0" xfId="0" applyFont="1" applyAlignment="1">
      <alignment horizontal="center"/>
    </xf>
    <xf numFmtId="174" fontId="7" fillId="0" borderId="0" xfId="50" applyNumberFormat="1" applyFont="1" applyFill="1" applyAlignment="1">
      <alignment horizontal="center"/>
    </xf>
    <xf numFmtId="41" fontId="7" fillId="0" borderId="10" xfId="0" applyFont="1" applyFill="1" applyBorder="1" applyAlignment="1">
      <alignment horizontal="center"/>
    </xf>
    <xf numFmtId="41" fontId="7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5" xfId="0" applyNumberFormat="1" applyFont="1" applyFill="1" applyBorder="1" applyAlignment="1" quotePrefix="1">
      <alignment horizontal="center"/>
    </xf>
    <xf numFmtId="41" fontId="36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206" fontId="0" fillId="0" borderId="26" xfId="0" applyNumberFormat="1" applyFont="1" applyFill="1" applyBorder="1" applyAlignment="1" applyProtection="1">
      <alignment/>
      <protection locked="0"/>
    </xf>
    <xf numFmtId="41" fontId="0" fillId="0" borderId="21" xfId="0" applyFont="1" applyFill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7" fillId="0" borderId="0" xfId="0" applyNumberFormat="1" applyFont="1" applyBorder="1" applyAlignment="1" applyProtection="1">
      <alignment horizontal="centerContinuous"/>
      <protection/>
    </xf>
    <xf numFmtId="41" fontId="0" fillId="0" borderId="27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center"/>
      <protection/>
    </xf>
    <xf numFmtId="41" fontId="0" fillId="0" borderId="28" xfId="0" applyFont="1" applyBorder="1" applyAlignment="1" applyProtection="1">
      <alignment horizontal="center"/>
      <protection/>
    </xf>
    <xf numFmtId="41" fontId="0" fillId="0" borderId="15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21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171" fontId="0" fillId="0" borderId="21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left"/>
      <protection/>
    </xf>
    <xf numFmtId="167" fontId="0" fillId="0" borderId="29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>
      <alignment/>
      <protection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  <xf numFmtId="169" fontId="7" fillId="0" borderId="30" xfId="0" applyNumberFormat="1" applyFont="1" applyBorder="1" applyAlignment="1" applyProtection="1">
      <alignment horizontal="center"/>
      <protection locked="0"/>
    </xf>
    <xf numFmtId="169" fontId="7" fillId="0" borderId="31" xfId="0" applyNumberFormat="1" applyFont="1" applyBorder="1" applyAlignment="1" applyProtection="1">
      <alignment horizontal="center"/>
      <protection locked="0"/>
    </xf>
    <xf numFmtId="169" fontId="7" fillId="0" borderId="32" xfId="0" applyNumberFormat="1" applyFont="1" applyBorder="1" applyAlignment="1" applyProtection="1">
      <alignment horizontal="center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May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gfs1\sys\Admin\BRAMSEY\EXCEL\GCR\May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Data\Word\msimmons\Copy%20of%20GCRMay%2021_egc_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12">
          <cell r="E12">
            <v>243036.8610100993</v>
          </cell>
        </row>
        <row r="13">
          <cell r="B13">
            <v>64532</v>
          </cell>
          <cell r="D13">
            <v>2.5030511684125702</v>
          </cell>
        </row>
        <row r="15">
          <cell r="E15">
            <v>119409.41136760809</v>
          </cell>
        </row>
        <row r="16">
          <cell r="B16">
            <v>28345</v>
          </cell>
          <cell r="D16">
            <v>2.490561439407303</v>
          </cell>
        </row>
        <row r="18">
          <cell r="B18">
            <v>96817</v>
          </cell>
        </row>
        <row r="20">
          <cell r="B20">
            <v>3713</v>
          </cell>
        </row>
        <row r="21">
          <cell r="B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21"/>
    </sheetNames>
    <sheetDataSet>
      <sheetData sheetId="0">
        <row r="13">
          <cell r="C13">
            <v>1.0619</v>
          </cell>
        </row>
        <row r="16">
          <cell r="C16">
            <v>1.0879</v>
          </cell>
        </row>
        <row r="18">
          <cell r="C18">
            <v>1.23868256</v>
          </cell>
          <cell r="D18">
            <v>3.0680913785802075</v>
          </cell>
        </row>
        <row r="20">
          <cell r="C20">
            <v>1.2</v>
          </cell>
          <cell r="D20">
            <v>2.554253433880959</v>
          </cell>
        </row>
        <row r="21">
          <cell r="D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gend and Flux Explanations"/>
      <sheetName val="I"/>
      <sheetName val="II"/>
      <sheetName val="III"/>
      <sheetName val="IV"/>
      <sheetName val="V"/>
      <sheetName val="VI"/>
    </sheetNames>
    <sheetDataSet>
      <sheetData sheetId="3">
        <row r="3">
          <cell r="A3">
            <v>44227</v>
          </cell>
        </row>
        <row r="10">
          <cell r="G10">
            <v>2804753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="90" zoomScaleNormal="90" zoomScalePageLayoutView="0" workbookViewId="0" topLeftCell="A40">
      <selection activeCell="A49" sqref="A49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254" width="12.7109375" style="1" customWidth="1"/>
    <col min="255" max="16384" width="1.7109375" style="1" customWidth="1"/>
  </cols>
  <sheetData>
    <row r="1" ht="13.5" thickBot="1"/>
    <row r="2" spans="1:5" ht="13.5" thickBot="1">
      <c r="A2" s="246" t="s">
        <v>154</v>
      </c>
      <c r="B2" s="247"/>
      <c r="C2" s="247"/>
      <c r="D2" s="247"/>
      <c r="E2" s="248"/>
    </row>
    <row r="3" spans="1:5" ht="12.75">
      <c r="A3" s="95"/>
      <c r="B3" s="2"/>
      <c r="C3" s="2"/>
      <c r="D3" s="2"/>
      <c r="E3" s="96"/>
    </row>
    <row r="4" spans="1:5" ht="15">
      <c r="A4" s="97" t="s">
        <v>0</v>
      </c>
      <c r="B4" s="37"/>
      <c r="C4" s="37"/>
      <c r="D4" s="38" t="s">
        <v>1</v>
      </c>
      <c r="E4" s="98" t="s">
        <v>2</v>
      </c>
    </row>
    <row r="5" spans="1:5" ht="12.75">
      <c r="A5" s="99"/>
      <c r="B5" s="39"/>
      <c r="C5" s="39"/>
      <c r="D5" s="39"/>
      <c r="E5" s="100"/>
    </row>
    <row r="6" spans="1:5" ht="12.75">
      <c r="A6" s="64" t="s">
        <v>3</v>
      </c>
      <c r="B6" s="39"/>
      <c r="C6" s="39"/>
      <c r="D6" s="40" t="s">
        <v>4</v>
      </c>
      <c r="E6" s="101">
        <f>E22</f>
        <v>5.196</v>
      </c>
    </row>
    <row r="7" spans="1:5" ht="12.75">
      <c r="A7" s="64" t="s">
        <v>5</v>
      </c>
      <c r="B7" s="39"/>
      <c r="C7" s="39"/>
      <c r="D7" s="40" t="s">
        <v>4</v>
      </c>
      <c r="E7" s="101">
        <f>E32</f>
        <v>0</v>
      </c>
    </row>
    <row r="8" spans="1:5" ht="12.75">
      <c r="A8" s="64" t="s">
        <v>6</v>
      </c>
      <c r="B8" s="39"/>
      <c r="C8" s="39"/>
      <c r="D8" s="40" t="s">
        <v>4</v>
      </c>
      <c r="E8" s="115">
        <f>E42</f>
        <v>0.24779999999999996</v>
      </c>
    </row>
    <row r="9" spans="1:5" ht="15">
      <c r="A9" s="64" t="s">
        <v>7</v>
      </c>
      <c r="B9" s="39"/>
      <c r="C9" s="39"/>
      <c r="D9" s="40" t="s">
        <v>4</v>
      </c>
      <c r="E9" s="111">
        <f>E52</f>
        <v>0.1094</v>
      </c>
    </row>
    <row r="10" spans="1:5" ht="15.75" thickBot="1">
      <c r="A10" s="102" t="s">
        <v>8</v>
      </c>
      <c r="B10" s="103"/>
      <c r="C10" s="103"/>
      <c r="D10" s="104" t="s">
        <v>4</v>
      </c>
      <c r="E10" s="105">
        <f>SUM(E6:E9)</f>
        <v>5.5531999999999995</v>
      </c>
    </row>
    <row r="11" spans="1:5" ht="12.75">
      <c r="A11" s="2"/>
      <c r="B11" s="2"/>
      <c r="C11" s="2"/>
      <c r="D11" s="2"/>
      <c r="E11" s="3"/>
    </row>
    <row r="12" spans="1:5" ht="12.75">
      <c r="A12" s="51" t="s">
        <v>9</v>
      </c>
      <c r="B12" s="4"/>
      <c r="C12" s="4"/>
      <c r="D12" s="4"/>
      <c r="E12" s="5"/>
    </row>
    <row r="13" spans="1:5" ht="8.25" customHeight="1">
      <c r="A13" s="6"/>
      <c r="E13" s="7"/>
    </row>
    <row r="14" spans="1:5" ht="15">
      <c r="A14" s="41" t="s">
        <v>0</v>
      </c>
      <c r="B14" s="42"/>
      <c r="C14" s="42"/>
      <c r="D14" s="41" t="s">
        <v>1</v>
      </c>
      <c r="E14" s="43" t="s">
        <v>2</v>
      </c>
    </row>
    <row r="15" spans="1:5" ht="12.75">
      <c r="A15" s="44"/>
      <c r="B15" s="44"/>
      <c r="C15" s="44"/>
      <c r="D15" s="44"/>
      <c r="E15" s="45"/>
    </row>
    <row r="16" spans="1:5" ht="12.75">
      <c r="A16" s="46" t="s">
        <v>10</v>
      </c>
      <c r="B16" s="44"/>
      <c r="C16" s="44"/>
      <c r="D16" s="47" t="s">
        <v>11</v>
      </c>
      <c r="E16" s="48">
        <f>'II'!E24</f>
        <v>990094.2723777074</v>
      </c>
    </row>
    <row r="17" spans="1:5" ht="12.75">
      <c r="A17" s="46" t="s">
        <v>12</v>
      </c>
      <c r="B17" s="44"/>
      <c r="C17" s="44"/>
      <c r="D17" s="47" t="s">
        <v>11</v>
      </c>
      <c r="E17" s="49">
        <v>0</v>
      </c>
    </row>
    <row r="18" spans="1:5" ht="12.75">
      <c r="A18" s="46" t="s">
        <v>13</v>
      </c>
      <c r="B18" s="44"/>
      <c r="C18" s="44"/>
      <c r="D18" s="47" t="s">
        <v>11</v>
      </c>
      <c r="E18" s="49">
        <v>0</v>
      </c>
    </row>
    <row r="19" spans="1:5" ht="15">
      <c r="A19" s="121" t="s">
        <v>107</v>
      </c>
      <c r="B19" s="44"/>
      <c r="C19" s="44"/>
      <c r="D19" s="120" t="s">
        <v>11</v>
      </c>
      <c r="E19" s="123">
        <f>'II'!B41</f>
        <v>14848</v>
      </c>
    </row>
    <row r="20" spans="1:5" ht="12.75">
      <c r="A20" s="32" t="s">
        <v>31</v>
      </c>
      <c r="B20" s="44"/>
      <c r="C20" s="44"/>
      <c r="D20" s="47" t="s">
        <v>11</v>
      </c>
      <c r="E20" s="48">
        <f>SUM(E16:E19)</f>
        <v>1004942.2723777074</v>
      </c>
    </row>
    <row r="21" spans="1:7" ht="15">
      <c r="A21" s="32" t="s">
        <v>106</v>
      </c>
      <c r="B21" s="34"/>
      <c r="C21" s="34"/>
      <c r="D21" s="33" t="s">
        <v>14</v>
      </c>
      <c r="E21" s="163">
        <f>'II'!B24</f>
        <v>193407</v>
      </c>
      <c r="G21" s="31"/>
    </row>
    <row r="22" spans="1:5" ht="15">
      <c r="A22" s="46" t="s">
        <v>15</v>
      </c>
      <c r="B22" s="44"/>
      <c r="C22" s="44"/>
      <c r="D22" s="47" t="s">
        <v>4</v>
      </c>
      <c r="E22" s="107">
        <f>ROUND(+E20/E21,4)</f>
        <v>5.196</v>
      </c>
    </row>
    <row r="23" ht="12.75">
      <c r="E23" s="7"/>
    </row>
    <row r="24" spans="1:5" ht="12.75">
      <c r="A24" s="51" t="s">
        <v>16</v>
      </c>
      <c r="B24" s="52"/>
      <c r="C24" s="52"/>
      <c r="D24" s="52"/>
      <c r="E24" s="9"/>
    </row>
    <row r="25" spans="1:5" ht="8.25" customHeight="1">
      <c r="A25" s="46"/>
      <c r="B25" s="44"/>
      <c r="C25" s="44"/>
      <c r="D25" s="44"/>
      <c r="E25" s="7"/>
    </row>
    <row r="26" spans="1:5" ht="15">
      <c r="A26" s="41" t="s">
        <v>0</v>
      </c>
      <c r="B26" s="42"/>
      <c r="C26" s="42"/>
      <c r="D26" s="41" t="s">
        <v>1</v>
      </c>
      <c r="E26" s="43" t="s">
        <v>2</v>
      </c>
    </row>
    <row r="27" spans="1:5" ht="12.75">
      <c r="A27" s="44"/>
      <c r="B27" s="44"/>
      <c r="C27" s="44"/>
      <c r="D27" s="44"/>
      <c r="E27" s="7"/>
    </row>
    <row r="28" spans="1:5" ht="12.75">
      <c r="A28" s="46" t="s">
        <v>17</v>
      </c>
      <c r="B28" s="44"/>
      <c r="C28" s="44"/>
      <c r="D28" s="47" t="s">
        <v>4</v>
      </c>
      <c r="E28" s="113">
        <f>III!G11</f>
        <v>0</v>
      </c>
    </row>
    <row r="29" spans="1:5" ht="12.75">
      <c r="A29" s="53" t="s">
        <v>18</v>
      </c>
      <c r="B29" s="44"/>
      <c r="C29" s="44"/>
      <c r="D29" s="47" t="s">
        <v>4</v>
      </c>
      <c r="E29" s="35">
        <v>0</v>
      </c>
    </row>
    <row r="30" spans="1:5" ht="12.75">
      <c r="A30" s="53" t="s">
        <v>19</v>
      </c>
      <c r="B30" s="44"/>
      <c r="C30" s="44"/>
      <c r="D30" s="47" t="s">
        <v>4</v>
      </c>
      <c r="E30" s="35">
        <v>0</v>
      </c>
    </row>
    <row r="31" spans="1:5" ht="15">
      <c r="A31" s="53" t="s">
        <v>20</v>
      </c>
      <c r="B31" s="44"/>
      <c r="C31" s="44"/>
      <c r="D31" s="47" t="s">
        <v>4</v>
      </c>
      <c r="E31" s="36">
        <v>0</v>
      </c>
    </row>
    <row r="32" spans="1:5" ht="15">
      <c r="A32" s="46" t="s">
        <v>21</v>
      </c>
      <c r="B32" s="44"/>
      <c r="C32" s="44"/>
      <c r="D32" s="47" t="s">
        <v>4</v>
      </c>
      <c r="E32" s="50">
        <f>SUM(E28:E31)</f>
        <v>0</v>
      </c>
    </row>
    <row r="33" ht="12.75">
      <c r="E33" s="7"/>
    </row>
    <row r="34" spans="1:5" ht="12.75">
      <c r="A34" s="51" t="s">
        <v>22</v>
      </c>
      <c r="B34" s="4"/>
      <c r="C34" s="4"/>
      <c r="D34" s="4"/>
      <c r="E34" s="5"/>
    </row>
    <row r="35" spans="1:5" ht="8.25" customHeight="1">
      <c r="A35" s="6"/>
      <c r="E35" s="7"/>
    </row>
    <row r="36" spans="1:5" ht="15">
      <c r="A36" s="41" t="s">
        <v>0</v>
      </c>
      <c r="B36" s="42"/>
      <c r="C36" s="42"/>
      <c r="D36" s="41" t="s">
        <v>1</v>
      </c>
      <c r="E36" s="43" t="s">
        <v>2</v>
      </c>
    </row>
    <row r="37" ht="12.75">
      <c r="E37" s="7"/>
    </row>
    <row r="38" spans="1:5" ht="12.75">
      <c r="A38" s="46" t="s">
        <v>23</v>
      </c>
      <c r="B38" s="44"/>
      <c r="C38" s="44"/>
      <c r="D38" s="47" t="s">
        <v>4</v>
      </c>
      <c r="E38" s="54">
        <f>'IV'!E43</f>
        <v>0.5496</v>
      </c>
    </row>
    <row r="39" spans="1:6" ht="12.75">
      <c r="A39" s="126" t="s">
        <v>18</v>
      </c>
      <c r="B39" s="44"/>
      <c r="C39" s="44"/>
      <c r="D39" s="47" t="s">
        <v>4</v>
      </c>
      <c r="E39" s="164">
        <v>0.2568</v>
      </c>
      <c r="F39" s="30"/>
    </row>
    <row r="40" spans="1:5" ht="12.75">
      <c r="A40" s="53" t="s">
        <v>19</v>
      </c>
      <c r="B40" s="44"/>
      <c r="C40" s="44"/>
      <c r="D40" s="47" t="s">
        <v>4</v>
      </c>
      <c r="E40" s="164">
        <v>-0.2214</v>
      </c>
    </row>
    <row r="41" spans="1:5" ht="15">
      <c r="A41" s="53" t="s">
        <v>20</v>
      </c>
      <c r="B41" s="44"/>
      <c r="C41" s="44"/>
      <c r="D41" s="47" t="s">
        <v>4</v>
      </c>
      <c r="E41" s="165">
        <v>-0.3372</v>
      </c>
    </row>
    <row r="42" spans="1:5" ht="15">
      <c r="A42" s="46" t="s">
        <v>6</v>
      </c>
      <c r="B42" s="44"/>
      <c r="C42" s="44"/>
      <c r="D42" s="47" t="s">
        <v>4</v>
      </c>
      <c r="E42" s="50">
        <f>SUM(E38:E41)</f>
        <v>0.24779999999999996</v>
      </c>
    </row>
    <row r="43" ht="12.75">
      <c r="E43" s="7"/>
    </row>
    <row r="44" spans="1:5" ht="12.75">
      <c r="A44" s="51" t="s">
        <v>24</v>
      </c>
      <c r="B44" s="52"/>
      <c r="C44" s="52"/>
      <c r="D44" s="52"/>
      <c r="E44" s="9"/>
    </row>
    <row r="45" spans="1:5" ht="8.25" customHeight="1">
      <c r="A45" s="46"/>
      <c r="B45" s="44"/>
      <c r="C45" s="44"/>
      <c r="D45" s="44"/>
      <c r="E45" s="7"/>
    </row>
    <row r="46" spans="1:5" ht="15">
      <c r="A46" s="41" t="s">
        <v>0</v>
      </c>
      <c r="B46" s="42"/>
      <c r="C46" s="42"/>
      <c r="D46" s="41" t="s">
        <v>1</v>
      </c>
      <c r="E46" s="43" t="s">
        <v>2</v>
      </c>
    </row>
    <row r="47" spans="1:5" ht="12.75">
      <c r="A47" s="44"/>
      <c r="B47" s="44"/>
      <c r="C47" s="44"/>
      <c r="D47" s="44"/>
      <c r="E47" s="45"/>
    </row>
    <row r="48" spans="1:7" ht="12.75">
      <c r="A48" s="121" t="s">
        <v>118</v>
      </c>
      <c r="B48" s="44"/>
      <c r="C48" s="44"/>
      <c r="D48" s="47" t="s">
        <v>4</v>
      </c>
      <c r="E48" s="54">
        <f>V!H48</f>
        <v>0.0276</v>
      </c>
      <c r="G48" s="1" t="s">
        <v>31</v>
      </c>
    </row>
    <row r="49" spans="1:6" ht="12.75">
      <c r="A49" s="53" t="s">
        <v>18</v>
      </c>
      <c r="B49" s="44"/>
      <c r="C49" s="44"/>
      <c r="D49" s="47" t="s">
        <v>4</v>
      </c>
      <c r="E49" s="164">
        <v>0.0067</v>
      </c>
      <c r="F49" s="142"/>
    </row>
    <row r="50" spans="1:7" ht="12.75">
      <c r="A50" s="53" t="s">
        <v>19</v>
      </c>
      <c r="B50" s="44"/>
      <c r="C50" s="44"/>
      <c r="D50" s="47" t="s">
        <v>4</v>
      </c>
      <c r="E50" s="164">
        <v>-0.0798</v>
      </c>
      <c r="G50" s="1" t="s">
        <v>31</v>
      </c>
    </row>
    <row r="51" spans="1:6" ht="15">
      <c r="A51" s="53" t="s">
        <v>20</v>
      </c>
      <c r="B51" s="44"/>
      <c r="C51" s="44"/>
      <c r="D51" s="47" t="s">
        <v>4</v>
      </c>
      <c r="E51" s="165">
        <v>0.1549</v>
      </c>
      <c r="F51" s="1" t="s">
        <v>31</v>
      </c>
    </row>
    <row r="52" spans="1:5" ht="15">
      <c r="A52" s="121" t="s">
        <v>7</v>
      </c>
      <c r="B52" s="44"/>
      <c r="C52" s="44"/>
      <c r="D52" s="47" t="s">
        <v>4</v>
      </c>
      <c r="E52" s="50">
        <f>ROUNDUP(SUM(E48:E51),4)</f>
        <v>0.1094</v>
      </c>
    </row>
    <row r="53" ht="12.75">
      <c r="E53" s="106"/>
    </row>
    <row r="252" ht="12.75">
      <c r="H252" s="10"/>
    </row>
    <row r="253" ht="12.75">
      <c r="H253" s="11"/>
    </row>
    <row r="272" spans="8:12" ht="12.75">
      <c r="H272" s="10"/>
      <c r="I272" s="10"/>
      <c r="J272" s="10"/>
      <c r="L272" s="12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10" zoomScaleNormal="110" zoomScalePageLayoutView="0" workbookViewId="0" topLeftCell="A10">
      <selection activeCell="A12" sqref="A12"/>
    </sheetView>
  </sheetViews>
  <sheetFormatPr defaultColWidth="9.28125" defaultRowHeight="12.75"/>
  <cols>
    <col min="1" max="1" width="44.5742187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27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8" ht="12.75">
      <c r="A1" s="55" t="s">
        <v>104</v>
      </c>
      <c r="B1" s="125"/>
      <c r="C1" s="125"/>
      <c r="D1" s="125"/>
      <c r="E1" s="125"/>
      <c r="F1" s="55"/>
      <c r="G1" s="121"/>
      <c r="H1" s="116"/>
    </row>
    <row r="2" spans="1:8" ht="12.75">
      <c r="A2" s="56">
        <v>44317</v>
      </c>
      <c r="B2" s="125"/>
      <c r="C2" s="125"/>
      <c r="D2" s="125"/>
      <c r="E2" s="125"/>
      <c r="F2" s="128"/>
      <c r="G2" s="116"/>
      <c r="H2" s="116"/>
    </row>
    <row r="3" spans="1:8" ht="12.75">
      <c r="A3" s="55" t="s">
        <v>25</v>
      </c>
      <c r="B3" s="125"/>
      <c r="C3" s="125"/>
      <c r="D3" s="132"/>
      <c r="E3" s="125"/>
      <c r="F3" s="128"/>
      <c r="G3" s="126"/>
      <c r="H3" s="116"/>
    </row>
    <row r="4" spans="1:8" ht="12.75">
      <c r="A4" s="56">
        <f>A2</f>
        <v>44317</v>
      </c>
      <c r="B4" s="125"/>
      <c r="C4" s="125"/>
      <c r="D4" s="125"/>
      <c r="E4" s="125"/>
      <c r="F4" s="128"/>
      <c r="G4" s="126"/>
      <c r="H4" s="116"/>
    </row>
    <row r="5" spans="1:8" ht="12.75">
      <c r="A5" s="116"/>
      <c r="B5" s="116"/>
      <c r="C5" s="116"/>
      <c r="D5" s="116"/>
      <c r="E5" s="116"/>
      <c r="F5" s="117"/>
      <c r="G5" s="126"/>
      <c r="H5" s="116"/>
    </row>
    <row r="6" spans="1:8" ht="12.75">
      <c r="A6" s="116"/>
      <c r="B6" s="126"/>
      <c r="C6" s="116"/>
      <c r="D6" s="116"/>
      <c r="E6" s="116"/>
      <c r="F6" s="117"/>
      <c r="G6" s="116"/>
      <c r="H6" s="116"/>
    </row>
    <row r="7" spans="1:8" ht="12.75">
      <c r="A7" s="116"/>
      <c r="B7" s="116"/>
      <c r="C7" s="116"/>
      <c r="D7" s="116"/>
      <c r="E7" s="116"/>
      <c r="F7" s="117"/>
      <c r="G7" s="116"/>
      <c r="H7" s="116"/>
    </row>
    <row r="8" spans="1:8" ht="12.75">
      <c r="A8" s="116"/>
      <c r="B8" s="116"/>
      <c r="C8" s="116"/>
      <c r="D8" s="116"/>
      <c r="E8" s="116"/>
      <c r="F8" s="117"/>
      <c r="G8" s="116"/>
      <c r="H8" s="116"/>
    </row>
    <row r="9" spans="1:11" ht="12.75">
      <c r="A9" s="116"/>
      <c r="B9" s="120"/>
      <c r="C9" s="120"/>
      <c r="D9" s="120"/>
      <c r="E9" s="120"/>
      <c r="F9" s="117"/>
      <c r="G9" s="116"/>
      <c r="H9" s="116"/>
      <c r="J9" s="8"/>
      <c r="K9" s="8"/>
    </row>
    <row r="10" spans="1:11" s="14" customFormat="1" ht="45">
      <c r="A10" s="57" t="s">
        <v>26</v>
      </c>
      <c r="B10" s="57" t="s">
        <v>105</v>
      </c>
      <c r="C10" s="57" t="s">
        <v>27</v>
      </c>
      <c r="D10" s="57" t="s">
        <v>28</v>
      </c>
      <c r="E10" s="57" t="s">
        <v>139</v>
      </c>
      <c r="F10" s="58" t="s">
        <v>100</v>
      </c>
      <c r="G10" s="58"/>
      <c r="H10" s="58"/>
      <c r="J10" s="13"/>
      <c r="K10" s="13"/>
    </row>
    <row r="11" spans="1:8" ht="12.75">
      <c r="A11" s="116"/>
      <c r="B11" s="116"/>
      <c r="C11" s="116"/>
      <c r="D11" s="116"/>
      <c r="E11" s="116"/>
      <c r="F11" s="117"/>
      <c r="G11" s="121" t="s">
        <v>29</v>
      </c>
      <c r="H11" s="116"/>
    </row>
    <row r="12" spans="1:8" ht="12.75">
      <c r="A12" s="243"/>
      <c r="B12" s="116"/>
      <c r="C12" s="116"/>
      <c r="D12" s="116"/>
      <c r="E12" s="116"/>
      <c r="F12" s="160"/>
      <c r="G12" s="121" t="s">
        <v>30</v>
      </c>
      <c r="H12" s="116"/>
    </row>
    <row r="13" spans="1:11" ht="12.75">
      <c r="A13" s="244"/>
      <c r="B13" s="116"/>
      <c r="C13" s="166"/>
      <c r="D13" s="167"/>
      <c r="E13" s="168">
        <f>'[1]SUPPLIERS COSTS'!$E$12</f>
        <v>243036.8610100993</v>
      </c>
      <c r="F13" s="169"/>
      <c r="G13" s="116"/>
      <c r="H13" s="116"/>
      <c r="K13" s="16"/>
    </row>
    <row r="14" spans="1:11" ht="12.75">
      <c r="A14" s="243"/>
      <c r="B14" s="170">
        <f>'[1]SUPPLIERS COSTS'!$B$13</f>
        <v>64532</v>
      </c>
      <c r="C14" s="166">
        <f>'[2]SUPPLIERS COSTS'!$C$13</f>
        <v>1.0619</v>
      </c>
      <c r="D14" s="171">
        <f>'[1]SUPPLIERS COSTS'!$D$13</f>
        <v>2.5030511684125702</v>
      </c>
      <c r="E14" s="130">
        <f>ROUND(B14*C14*D14,0)</f>
        <v>171525</v>
      </c>
      <c r="F14" s="169" t="s">
        <v>131</v>
      </c>
      <c r="G14" s="172">
        <f>B14/$B$24</f>
        <v>0.33365907128490696</v>
      </c>
      <c r="H14" s="116"/>
      <c r="I14" s="155">
        <v>0.3514593263838534</v>
      </c>
      <c r="J14" s="15"/>
      <c r="K14" s="16"/>
    </row>
    <row r="15" spans="1:10" ht="12.75">
      <c r="A15" s="245"/>
      <c r="B15" s="129"/>
      <c r="C15" s="166"/>
      <c r="D15" s="171"/>
      <c r="E15" s="116"/>
      <c r="F15" s="169"/>
      <c r="G15" s="116"/>
      <c r="H15" s="116"/>
      <c r="I15" s="155"/>
      <c r="J15" s="15"/>
    </row>
    <row r="16" spans="1:11" ht="12.75">
      <c r="A16" s="244"/>
      <c r="B16" s="116"/>
      <c r="C16" s="116"/>
      <c r="D16" s="173"/>
      <c r="E16" s="168">
        <f>'[1]SUPPLIERS COSTS'!$E$15</f>
        <v>119409.41136760809</v>
      </c>
      <c r="F16" s="169"/>
      <c r="G16" s="116"/>
      <c r="H16" s="116"/>
      <c r="I16" s="155"/>
      <c r="K16" s="16"/>
    </row>
    <row r="17" spans="1:11" ht="12.75">
      <c r="A17" s="243"/>
      <c r="B17" s="129">
        <f>'[1]SUPPLIERS COSTS'!$B$16</f>
        <v>28345</v>
      </c>
      <c r="C17" s="166">
        <f>'[2]SUPPLIERS COSTS'!$C$16</f>
        <v>1.0879</v>
      </c>
      <c r="D17" s="171">
        <f>'[1]SUPPLIERS COSTS'!$D$16</f>
        <v>2.490561439407303</v>
      </c>
      <c r="E17" s="130">
        <f>ROUND(B17*C17*D17,0)</f>
        <v>76800</v>
      </c>
      <c r="F17" s="169" t="s">
        <v>131</v>
      </c>
      <c r="G17" s="172">
        <f>B17/$B$24</f>
        <v>0.14655622598975218</v>
      </c>
      <c r="H17" s="116"/>
      <c r="I17" s="155">
        <v>0.1474860099630882</v>
      </c>
      <c r="J17" s="15"/>
      <c r="K17" s="16"/>
    </row>
    <row r="18" spans="1:11" ht="12.75">
      <c r="A18" s="245"/>
      <c r="B18" s="129"/>
      <c r="C18" s="166"/>
      <c r="D18" s="171"/>
      <c r="E18" s="130"/>
      <c r="F18" s="169"/>
      <c r="G18" s="172"/>
      <c r="H18" s="116"/>
      <c r="I18" s="155"/>
      <c r="J18" s="15"/>
      <c r="K18" s="16"/>
    </row>
    <row r="19" spans="1:11" ht="12.75">
      <c r="A19" s="243"/>
      <c r="B19" s="129">
        <f>'[1]SUPPLIERS COSTS'!$B$18</f>
        <v>96817</v>
      </c>
      <c r="C19" s="166">
        <f>'[2]SUPPLIERS COSTS'!$C$18</f>
        <v>1.23868256</v>
      </c>
      <c r="D19" s="171">
        <f>'[2]SUPPLIERS COSTS'!$D$18</f>
        <v>3.0680913785802075</v>
      </c>
      <c r="E19" s="130">
        <f>ROUND(B19*C19*D19,0)</f>
        <v>367942</v>
      </c>
      <c r="F19" s="169" t="s">
        <v>131</v>
      </c>
      <c r="G19" s="172">
        <f>B19/$B$24</f>
        <v>0.5005868453572001</v>
      </c>
      <c r="H19" s="116"/>
      <c r="I19" s="155">
        <v>0.11020438849801595</v>
      </c>
      <c r="J19" s="15"/>
      <c r="K19" s="16"/>
    </row>
    <row r="20" spans="1:10" ht="12.75">
      <c r="A20" s="245"/>
      <c r="B20" s="129"/>
      <c r="C20" s="129"/>
      <c r="D20" s="174"/>
      <c r="E20" s="116"/>
      <c r="F20" s="169"/>
      <c r="G20" s="172"/>
      <c r="H20" s="116"/>
      <c r="I20" s="155"/>
      <c r="J20" s="17"/>
    </row>
    <row r="21" spans="1:10" ht="12.75">
      <c r="A21" s="245"/>
      <c r="B21" s="175">
        <f>'[1]SUPPLIERS COSTS'!$B$20</f>
        <v>3713</v>
      </c>
      <c r="C21" s="166">
        <f>'[2]SUPPLIERS COSTS'!$C$20</f>
        <v>1.2</v>
      </c>
      <c r="D21" s="174">
        <f>'[2]SUPPLIERS COSTS'!$D$20</f>
        <v>2.554253433880959</v>
      </c>
      <c r="E21" s="130">
        <f>ROUND(B21*C21*D21,0)</f>
        <v>11381</v>
      </c>
      <c r="F21" s="169" t="s">
        <v>131</v>
      </c>
      <c r="G21" s="172">
        <f>B21/$B$24</f>
        <v>0.01919785736814076</v>
      </c>
      <c r="H21" s="116"/>
      <c r="I21" s="155">
        <v>0.008991320778248215</v>
      </c>
      <c r="J21" s="17"/>
    </row>
    <row r="22" spans="1:11" ht="12.75" hidden="1">
      <c r="A22" s="245"/>
      <c r="B22" s="129"/>
      <c r="C22" s="176"/>
      <c r="D22" s="174">
        <v>4.65</v>
      </c>
      <c r="E22" s="130"/>
      <c r="F22" s="169" t="s">
        <v>131</v>
      </c>
      <c r="G22" s="172"/>
      <c r="H22" s="116"/>
      <c r="I22" s="155"/>
      <c r="J22" s="15"/>
      <c r="K22" s="16"/>
    </row>
    <row r="23" spans="1:11" ht="15">
      <c r="A23" s="245"/>
      <c r="B23" s="177">
        <f>'[1]SUPPLIERS COSTS'!$B$21</f>
        <v>0</v>
      </c>
      <c r="C23" s="178"/>
      <c r="D23" s="174">
        <f>'[2]SUPPLIERS COSTS'!$D$21</f>
        <v>0</v>
      </c>
      <c r="E23" s="61">
        <f>ROUND(B23*D23,0)</f>
        <v>0</v>
      </c>
      <c r="F23" s="169" t="s">
        <v>150</v>
      </c>
      <c r="G23" s="179">
        <f>B23/$B$24</f>
        <v>0</v>
      </c>
      <c r="H23" s="116"/>
      <c r="I23" s="155">
        <v>0.3818589543767941</v>
      </c>
      <c r="J23" s="15"/>
      <c r="K23" s="16"/>
    </row>
    <row r="24" spans="1:11" ht="15">
      <c r="A24" s="121" t="s">
        <v>32</v>
      </c>
      <c r="B24" s="59">
        <f>SUM(B14:B23)</f>
        <v>193407</v>
      </c>
      <c r="C24" s="129"/>
      <c r="D24" s="167"/>
      <c r="E24" s="59">
        <f>SUM(E13:E23)</f>
        <v>990094.2723777074</v>
      </c>
      <c r="F24" s="169"/>
      <c r="G24" s="172">
        <f>SUM(G14:G23)</f>
        <v>1</v>
      </c>
      <c r="H24" s="116"/>
      <c r="I24" s="155">
        <v>1</v>
      </c>
      <c r="J24" s="15"/>
      <c r="K24" s="158">
        <f>E24/B24</f>
        <v>5.119226669033217</v>
      </c>
    </row>
    <row r="25" spans="1:8" ht="12.75" customHeight="1">
      <c r="A25" s="116"/>
      <c r="B25" s="116"/>
      <c r="C25" s="116"/>
      <c r="D25" s="116"/>
      <c r="E25" s="116"/>
      <c r="F25" s="160"/>
      <c r="G25" s="172"/>
      <c r="H25" s="116"/>
    </row>
    <row r="26" spans="1:8" ht="12.75" customHeight="1">
      <c r="A26" s="116"/>
      <c r="B26" s="116"/>
      <c r="C26" s="116"/>
      <c r="D26" s="116"/>
      <c r="E26" s="116"/>
      <c r="F26" s="160"/>
      <c r="G26" s="172"/>
      <c r="H26" s="116"/>
    </row>
    <row r="27" spans="1:8" ht="12.75" customHeight="1">
      <c r="A27" s="170" t="s">
        <v>116</v>
      </c>
      <c r="B27" s="116">
        <f>B24*0.015</f>
        <v>2901.105</v>
      </c>
      <c r="C27" s="116"/>
      <c r="D27" s="116"/>
      <c r="E27" s="116"/>
      <c r="F27" s="117"/>
      <c r="G27" s="116"/>
      <c r="H27" s="116"/>
    </row>
    <row r="28" spans="1:8" ht="12.75">
      <c r="A28" s="116"/>
      <c r="B28" s="116"/>
      <c r="C28" s="116"/>
      <c r="D28" s="116"/>
      <c r="E28" s="116"/>
      <c r="F28" s="117"/>
      <c r="G28" s="116"/>
      <c r="H28" s="116"/>
    </row>
    <row r="29" spans="1:8" ht="12.75">
      <c r="A29" s="116"/>
      <c r="B29" s="116"/>
      <c r="C29" s="116"/>
      <c r="D29" s="116"/>
      <c r="E29" s="116"/>
      <c r="F29" s="117"/>
      <c r="G29" s="116"/>
      <c r="H29" s="116"/>
    </row>
    <row r="30" spans="1:8" ht="12.75">
      <c r="A30" s="55" t="s">
        <v>108</v>
      </c>
      <c r="B30" s="125"/>
      <c r="C30" s="125"/>
      <c r="D30" s="125"/>
      <c r="E30" s="125"/>
      <c r="F30" s="55"/>
      <c r="G30" s="116"/>
      <c r="H30" s="116"/>
    </row>
    <row r="31" spans="1:8" ht="12.75">
      <c r="A31" s="55" t="s">
        <v>114</v>
      </c>
      <c r="B31" s="125"/>
      <c r="C31" s="125"/>
      <c r="D31" s="132"/>
      <c r="E31" s="125"/>
      <c r="F31" s="128"/>
      <c r="G31" s="116"/>
      <c r="H31" s="116"/>
    </row>
    <row r="32" spans="1:8" ht="12.75">
      <c r="A32" s="56">
        <v>44408</v>
      </c>
      <c r="B32" s="56"/>
      <c r="C32" s="125"/>
      <c r="D32" s="125"/>
      <c r="E32" s="125"/>
      <c r="F32" s="128"/>
      <c r="G32" s="116"/>
      <c r="H32" s="116"/>
    </row>
    <row r="33" spans="1:8" ht="12.75">
      <c r="A33" s="180"/>
      <c r="B33" s="122"/>
      <c r="C33" s="122"/>
      <c r="D33" s="122"/>
      <c r="E33" s="122"/>
      <c r="F33" s="117"/>
      <c r="G33" s="116"/>
      <c r="H33" s="116"/>
    </row>
    <row r="34" spans="1:8" ht="12.75">
      <c r="A34" s="180" t="s">
        <v>111</v>
      </c>
      <c r="B34" s="129"/>
      <c r="C34" s="129"/>
      <c r="D34" s="129"/>
      <c r="E34" s="130"/>
      <c r="F34" s="117"/>
      <c r="G34" s="116"/>
      <c r="H34" s="116"/>
    </row>
    <row r="35" spans="1:8" ht="15">
      <c r="A35" s="180" t="s">
        <v>112</v>
      </c>
      <c r="B35" s="181"/>
      <c r="C35" s="181"/>
      <c r="D35" s="181"/>
      <c r="E35" s="130"/>
      <c r="F35" s="117"/>
      <c r="G35" s="116"/>
      <c r="H35" s="116"/>
    </row>
    <row r="36" spans="1:8" ht="12.75">
      <c r="A36" s="180" t="s">
        <v>113</v>
      </c>
      <c r="B36" s="182">
        <v>0.32</v>
      </c>
      <c r="C36" s="183"/>
      <c r="D36" s="183"/>
      <c r="E36" s="130"/>
      <c r="F36" s="117"/>
      <c r="G36" s="116"/>
      <c r="H36" s="116"/>
    </row>
    <row r="37" spans="1:8" ht="12.75">
      <c r="A37" s="180" t="s">
        <v>31</v>
      </c>
      <c r="B37" s="180"/>
      <c r="C37" s="180"/>
      <c r="D37" s="180"/>
      <c r="E37" s="130"/>
      <c r="F37" s="160"/>
      <c r="G37" s="116"/>
      <c r="H37" s="116"/>
    </row>
    <row r="38" spans="1:8" ht="12.75">
      <c r="A38" s="180" t="s">
        <v>110</v>
      </c>
      <c r="B38" s="184">
        <v>46400</v>
      </c>
      <c r="C38" s="129"/>
      <c r="D38" s="129"/>
      <c r="E38" s="130"/>
      <c r="F38" s="185" t="s">
        <v>131</v>
      </c>
      <c r="G38" s="186"/>
      <c r="H38" s="116"/>
    </row>
    <row r="39" spans="1:8" ht="12.75">
      <c r="A39" s="180"/>
      <c r="B39" s="129"/>
      <c r="C39" s="129"/>
      <c r="D39" s="129"/>
      <c r="E39" s="130"/>
      <c r="F39" s="160"/>
      <c r="G39" s="116"/>
      <c r="H39" s="116"/>
    </row>
    <row r="40" spans="1:8" ht="12.75">
      <c r="A40" s="180" t="s">
        <v>109</v>
      </c>
      <c r="B40" s="187"/>
      <c r="C40" s="187"/>
      <c r="D40" s="187"/>
      <c r="E40" s="130"/>
      <c r="F40" s="160"/>
      <c r="G40" s="116"/>
      <c r="H40" s="116"/>
    </row>
    <row r="41" spans="1:8" ht="12.75">
      <c r="A41" s="180" t="s">
        <v>107</v>
      </c>
      <c r="B41" s="149">
        <f>ROUND(B36*B38,0)</f>
        <v>14848</v>
      </c>
      <c r="C41" s="130"/>
      <c r="D41" s="130"/>
      <c r="E41" s="130"/>
      <c r="F41" s="185" t="s">
        <v>131</v>
      </c>
      <c r="G41" s="116"/>
      <c r="H41" s="116"/>
    </row>
    <row r="42" spans="1:8" ht="12.75">
      <c r="A42" s="116"/>
      <c r="B42" s="116"/>
      <c r="C42" s="116"/>
      <c r="D42" s="116"/>
      <c r="E42" s="130"/>
      <c r="F42" s="117"/>
      <c r="G42" s="116"/>
      <c r="H42" s="116"/>
    </row>
    <row r="43" spans="1:8" ht="12.75">
      <c r="A43" s="116"/>
      <c r="B43" s="116"/>
      <c r="C43" s="116"/>
      <c r="D43" s="116"/>
      <c r="E43" s="130"/>
      <c r="F43" s="117"/>
      <c r="G43" s="116"/>
      <c r="H43" s="116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I4" sqref="I4"/>
    </sheetView>
  </sheetViews>
  <sheetFormatPr defaultColWidth="9.28125" defaultRowHeight="12.75"/>
  <cols>
    <col min="1" max="1" width="34.7109375" style="16" customWidth="1"/>
    <col min="2" max="2" width="19.7109375" style="16" customWidth="1"/>
    <col min="3" max="3" width="6.00390625" style="16" customWidth="1"/>
    <col min="4" max="4" width="2.140625" style="16" customWidth="1"/>
    <col min="5" max="5" width="12.00390625" style="16" customWidth="1"/>
    <col min="6" max="6" width="0.9921875" style="16" customWidth="1"/>
    <col min="7" max="7" width="12.28125" style="16" customWidth="1"/>
    <col min="8" max="16384" width="9.28125" style="16" customWidth="1"/>
  </cols>
  <sheetData>
    <row r="1" spans="1:7" ht="12.75">
      <c r="A1" s="62" t="s">
        <v>33</v>
      </c>
      <c r="B1" s="228"/>
      <c r="C1" s="228"/>
      <c r="D1" s="228"/>
      <c r="E1" s="228"/>
      <c r="F1" s="228"/>
      <c r="G1" s="228"/>
    </row>
    <row r="2" spans="1:7" ht="12.75">
      <c r="A2" s="62" t="s">
        <v>34</v>
      </c>
      <c r="B2" s="228"/>
      <c r="C2" s="228"/>
      <c r="D2" s="228"/>
      <c r="E2" s="228"/>
      <c r="F2" s="228"/>
      <c r="G2" s="228"/>
    </row>
    <row r="3" spans="1:7" ht="12.75">
      <c r="A3" s="229">
        <v>44227</v>
      </c>
      <c r="B3" s="188"/>
      <c r="C3" s="228"/>
      <c r="D3" s="228"/>
      <c r="E3" s="228"/>
      <c r="F3" s="228"/>
      <c r="G3" s="228"/>
    </row>
    <row r="4" spans="1:7" ht="43.5" customHeight="1" thickBot="1">
      <c r="A4" s="228"/>
      <c r="B4" s="228"/>
      <c r="C4" s="228"/>
      <c r="D4" s="228"/>
      <c r="E4" s="228"/>
      <c r="F4" s="228"/>
      <c r="G4" s="228"/>
    </row>
    <row r="5" spans="1:7" ht="15">
      <c r="A5" s="230" t="s">
        <v>35</v>
      </c>
      <c r="B5" s="63"/>
      <c r="C5" s="63"/>
      <c r="D5" s="63"/>
      <c r="E5" s="231" t="s">
        <v>36</v>
      </c>
      <c r="F5" s="231"/>
      <c r="G5" s="232" t="s">
        <v>37</v>
      </c>
    </row>
    <row r="6" spans="1:7" ht="12.75">
      <c r="A6" s="233"/>
      <c r="B6" s="234"/>
      <c r="C6" s="234"/>
      <c r="D6" s="234"/>
      <c r="E6" s="234"/>
      <c r="F6" s="234"/>
      <c r="G6" s="235"/>
    </row>
    <row r="7" spans="1:7" ht="12.75">
      <c r="A7" s="157" t="s">
        <v>38</v>
      </c>
      <c r="B7" s="234"/>
      <c r="C7" s="234"/>
      <c r="D7" s="234"/>
      <c r="E7" s="236" t="s">
        <v>11</v>
      </c>
      <c r="F7" s="236"/>
      <c r="G7" s="237">
        <f>-G24</f>
        <v>0</v>
      </c>
    </row>
    <row r="8" spans="1:7" ht="12.75">
      <c r="A8" s="157" t="s">
        <v>39</v>
      </c>
      <c r="B8" s="234"/>
      <c r="C8" s="234"/>
      <c r="D8" s="234"/>
      <c r="E8" s="234"/>
      <c r="F8" s="234"/>
      <c r="G8" s="226">
        <v>0.999721</v>
      </c>
    </row>
    <row r="9" spans="1:7" ht="12.75">
      <c r="A9" s="157" t="s">
        <v>40</v>
      </c>
      <c r="B9" s="234"/>
      <c r="C9" s="234"/>
      <c r="D9" s="234"/>
      <c r="E9" s="236" t="s">
        <v>11</v>
      </c>
      <c r="F9" s="236"/>
      <c r="G9" s="237">
        <f>G7*G8</f>
        <v>0</v>
      </c>
    </row>
    <row r="10" spans="1:7" ht="12.75">
      <c r="A10" s="157" t="s">
        <v>41</v>
      </c>
      <c r="B10" s="238">
        <f>A3</f>
        <v>44227</v>
      </c>
      <c r="C10" s="234"/>
      <c r="D10" s="234"/>
      <c r="E10" s="236" t="s">
        <v>14</v>
      </c>
      <c r="F10" s="236"/>
      <c r="G10" s="227">
        <v>2804753</v>
      </c>
    </row>
    <row r="11" spans="1:8" ht="13.5" thickBot="1">
      <c r="A11" s="157" t="s">
        <v>42</v>
      </c>
      <c r="B11" s="234"/>
      <c r="C11" s="234"/>
      <c r="D11" s="234"/>
      <c r="E11" s="236" t="s">
        <v>4</v>
      </c>
      <c r="F11" s="236"/>
      <c r="G11" s="239">
        <f>ROUND(+G9/G10*1,4)</f>
        <v>0</v>
      </c>
      <c r="H11" s="60"/>
    </row>
    <row r="12" spans="1:7" ht="14.25" thickBot="1" thickTop="1">
      <c r="A12" s="240"/>
      <c r="B12" s="241"/>
      <c r="C12" s="241"/>
      <c r="D12" s="241"/>
      <c r="E12" s="241"/>
      <c r="F12" s="241"/>
      <c r="G12" s="242"/>
    </row>
    <row r="13" spans="1:7" ht="12.75">
      <c r="A13" s="130"/>
      <c r="B13" s="130"/>
      <c r="C13" s="130"/>
      <c r="D13" s="130"/>
      <c r="E13" s="130"/>
      <c r="F13" s="130"/>
      <c r="G13" s="130"/>
    </row>
    <row r="14" spans="1:7" ht="12.75">
      <c r="A14" s="130"/>
      <c r="B14" s="130"/>
      <c r="C14" s="130"/>
      <c r="D14" s="130"/>
      <c r="E14" s="130"/>
      <c r="F14" s="130"/>
      <c r="G14" s="13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9" s="18" customFormat="1" ht="29.25" customHeight="1">
      <c r="A16" s="189" t="s">
        <v>43</v>
      </c>
      <c r="B16" s="66"/>
      <c r="C16" s="66"/>
      <c r="D16" s="66"/>
      <c r="E16" s="67" t="s">
        <v>44</v>
      </c>
      <c r="F16" s="67"/>
      <c r="G16" s="68" t="s">
        <v>37</v>
      </c>
      <c r="I16" s="18" t="s">
        <v>31</v>
      </c>
    </row>
    <row r="17" spans="1:7" ht="12.75">
      <c r="A17" s="20"/>
      <c r="B17" s="108"/>
      <c r="C17" s="21"/>
      <c r="D17" s="21"/>
      <c r="E17" s="28"/>
      <c r="F17" s="22"/>
      <c r="G17" s="162"/>
    </row>
    <row r="18" spans="1:7" ht="12.75">
      <c r="A18" s="20"/>
      <c r="B18" s="21"/>
      <c r="C18" s="21"/>
      <c r="D18" s="21"/>
      <c r="E18" s="28"/>
      <c r="F18" s="19"/>
      <c r="G18" s="23"/>
    </row>
    <row r="19" spans="1:7" ht="12.75">
      <c r="A19" s="20"/>
      <c r="B19" s="21"/>
      <c r="C19" s="21"/>
      <c r="D19" s="21"/>
      <c r="E19" s="28"/>
      <c r="F19" s="19"/>
      <c r="G19" s="23"/>
    </row>
    <row r="20" spans="1:7" ht="12.75">
      <c r="A20" s="24"/>
      <c r="B20" s="21"/>
      <c r="C20" s="21"/>
      <c r="D20" s="21"/>
      <c r="E20" s="19"/>
      <c r="F20" s="19"/>
      <c r="G20" s="23"/>
    </row>
    <row r="21" spans="1:7" ht="12.75">
      <c r="A21" s="24"/>
      <c r="B21" s="21"/>
      <c r="C21" s="21"/>
      <c r="D21" s="21"/>
      <c r="E21" s="19"/>
      <c r="F21" s="19"/>
      <c r="G21" s="23"/>
    </row>
    <row r="22" spans="1:7" ht="12.75">
      <c r="A22" s="24"/>
      <c r="B22" s="21"/>
      <c r="C22" s="21"/>
      <c r="D22" s="21"/>
      <c r="E22" s="21"/>
      <c r="F22" s="21"/>
      <c r="G22" s="23"/>
    </row>
    <row r="23" spans="1:7" ht="12.75">
      <c r="A23" s="24"/>
      <c r="B23" s="21"/>
      <c r="C23" s="21"/>
      <c r="D23" s="21"/>
      <c r="E23" s="19"/>
      <c r="F23" s="19"/>
      <c r="G23" s="25"/>
    </row>
    <row r="24" spans="1:7" ht="13.5" thickBot="1">
      <c r="A24" s="69" t="s">
        <v>45</v>
      </c>
      <c r="B24" s="65"/>
      <c r="C24" s="65"/>
      <c r="D24" s="65"/>
      <c r="E24" s="65"/>
      <c r="F24" s="70"/>
      <c r="G24" s="71">
        <f>SUM(G17:G23)</f>
        <v>0</v>
      </c>
    </row>
    <row r="25" spans="1:7" ht="13.5" thickTop="1">
      <c r="A25" s="72"/>
      <c r="B25" s="73"/>
      <c r="C25" s="73"/>
      <c r="D25" s="73"/>
      <c r="E25" s="73"/>
      <c r="F25" s="74"/>
      <c r="G25" s="75"/>
    </row>
    <row r="26" spans="1:7" ht="12.75">
      <c r="A26" s="60"/>
      <c r="B26" s="60"/>
      <c r="C26" s="60"/>
      <c r="D26" s="60"/>
      <c r="E26" s="65"/>
      <c r="F26" s="76"/>
      <c r="G26" s="77"/>
    </row>
    <row r="27" spans="1:7" ht="12.75">
      <c r="A27" s="60"/>
      <c r="B27" s="60"/>
      <c r="C27" s="60"/>
      <c r="D27" s="60"/>
      <c r="E27" s="76"/>
      <c r="F27" s="76"/>
      <c r="G27" s="60"/>
    </row>
    <row r="28" spans="1:7" ht="12.75">
      <c r="A28" s="73"/>
      <c r="B28" s="73"/>
      <c r="C28" s="73"/>
      <c r="D28" s="73"/>
      <c r="E28" s="74"/>
      <c r="F28" s="74"/>
      <c r="G28" s="73"/>
    </row>
    <row r="29" spans="1:7" ht="12.75">
      <c r="A29" s="78" t="s">
        <v>46</v>
      </c>
      <c r="B29" s="79"/>
      <c r="C29" s="80"/>
      <c r="D29" s="80"/>
      <c r="E29" s="81"/>
      <c r="F29" s="81"/>
      <c r="G29" s="82"/>
    </row>
    <row r="30" spans="1:7" ht="12.75">
      <c r="A30" s="83" t="s">
        <v>99</v>
      </c>
      <c r="B30" s="161">
        <v>0.448462</v>
      </c>
      <c r="C30" s="85">
        <v>-0.5</v>
      </c>
      <c r="D30" s="85" t="s">
        <v>98</v>
      </c>
      <c r="E30" s="86">
        <f>+B30+C30</f>
        <v>-0.05153799999999997</v>
      </c>
      <c r="F30" s="70"/>
      <c r="G30" s="87"/>
    </row>
    <row r="31" spans="1:7" ht="12.75">
      <c r="A31" s="69"/>
      <c r="B31" s="84"/>
      <c r="C31" s="85"/>
      <c r="D31" s="85"/>
      <c r="E31" s="86"/>
      <c r="F31" s="65"/>
      <c r="G31" s="87"/>
    </row>
    <row r="32" spans="1:7" ht="12.75">
      <c r="A32" s="72"/>
      <c r="B32" s="73"/>
      <c r="C32" s="73"/>
      <c r="D32" s="73"/>
      <c r="E32" s="73"/>
      <c r="F32" s="73"/>
      <c r="G32" s="88"/>
    </row>
    <row r="40" ht="12.75">
      <c r="E40" s="16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1">
      <selection activeCell="C11" sqref="C11"/>
    </sheetView>
  </sheetViews>
  <sheetFormatPr defaultColWidth="8.8515625" defaultRowHeight="12.75"/>
  <cols>
    <col min="1" max="1" width="48.7109375" style="1" customWidth="1"/>
    <col min="2" max="2" width="7.28125" style="1" customWidth="1"/>
    <col min="3" max="3" width="11.7109375" style="1" customWidth="1"/>
    <col min="4" max="4" width="12.140625" style="1" customWidth="1"/>
    <col min="5" max="5" width="13.421875" style="1" customWidth="1"/>
    <col min="6" max="6" width="15.140625" style="1" customWidth="1"/>
    <col min="7" max="16384" width="8.8515625" style="1" customWidth="1"/>
  </cols>
  <sheetData>
    <row r="1" spans="1:6" ht="12.75">
      <c r="A1" s="55" t="s">
        <v>47</v>
      </c>
      <c r="B1" s="128"/>
      <c r="C1" s="128"/>
      <c r="D1" s="128"/>
      <c r="E1" s="128"/>
      <c r="F1" s="116"/>
    </row>
    <row r="2" spans="1:6" ht="12.75">
      <c r="A2" s="55" t="s">
        <v>34</v>
      </c>
      <c r="B2" s="128"/>
      <c r="C2" s="128"/>
      <c r="D2" s="128"/>
      <c r="E2" s="128"/>
      <c r="F2" s="116"/>
    </row>
    <row r="3" spans="1:6" ht="12.75">
      <c r="A3" s="89">
        <f>'[3]III'!$A$3</f>
        <v>44227</v>
      </c>
      <c r="B3" s="190"/>
      <c r="C3" s="128"/>
      <c r="D3" s="128"/>
      <c r="E3" s="128"/>
      <c r="F3" s="116"/>
    </row>
    <row r="4" spans="1:6" ht="12.75">
      <c r="A4" s="116"/>
      <c r="B4" s="116"/>
      <c r="C4" s="116"/>
      <c r="D4" s="116"/>
      <c r="E4" s="116"/>
      <c r="F4" s="116"/>
    </row>
    <row r="5" spans="1:6" ht="12.75">
      <c r="A5" s="116"/>
      <c r="B5" s="116"/>
      <c r="C5" s="116"/>
      <c r="D5" s="116"/>
      <c r="E5" s="116"/>
      <c r="F5" s="116"/>
    </row>
    <row r="6" spans="1:6" ht="12.75">
      <c r="A6" s="116"/>
      <c r="B6" s="116"/>
      <c r="C6" s="131" t="s">
        <v>48</v>
      </c>
      <c r="D6" s="131"/>
      <c r="E6" s="131"/>
      <c r="F6" s="116"/>
    </row>
    <row r="7" spans="1:7" ht="15">
      <c r="A7" s="41" t="s">
        <v>35</v>
      </c>
      <c r="B7" s="41" t="s">
        <v>36</v>
      </c>
      <c r="C7" s="143">
        <f>D7-40</f>
        <v>44142</v>
      </c>
      <c r="D7" s="143">
        <f>E7-45</f>
        <v>44182</v>
      </c>
      <c r="E7" s="143">
        <f>+'[3]III'!A3</f>
        <v>44227</v>
      </c>
      <c r="F7" s="116"/>
      <c r="G7" s="2"/>
    </row>
    <row r="8" spans="1:6" ht="12.75">
      <c r="A8" s="116"/>
      <c r="B8" s="116"/>
      <c r="C8" s="129" t="s">
        <v>31</v>
      </c>
      <c r="D8" s="129"/>
      <c r="E8" s="129"/>
      <c r="F8" s="116"/>
    </row>
    <row r="9" spans="1:6" ht="12.75">
      <c r="A9" s="116"/>
      <c r="B9" s="116"/>
      <c r="C9" s="191"/>
      <c r="D9" s="191"/>
      <c r="E9" s="191"/>
      <c r="F9" s="116"/>
    </row>
    <row r="10" spans="1:6" ht="12.75">
      <c r="A10" s="121" t="s">
        <v>49</v>
      </c>
      <c r="B10" s="192"/>
      <c r="C10" s="191"/>
      <c r="D10" s="191"/>
      <c r="E10" s="191"/>
      <c r="F10" s="116"/>
    </row>
    <row r="11" spans="1:6" ht="12.75">
      <c r="A11" s="121" t="s">
        <v>50</v>
      </c>
      <c r="B11" s="120" t="s">
        <v>14</v>
      </c>
      <c r="C11" s="193">
        <v>344830</v>
      </c>
      <c r="D11" s="193">
        <v>627004</v>
      </c>
      <c r="E11" s="193">
        <v>663551</v>
      </c>
      <c r="F11" s="116"/>
    </row>
    <row r="12" spans="1:6" ht="12.75">
      <c r="A12" s="121" t="s">
        <v>51</v>
      </c>
      <c r="B12" s="120" t="s">
        <v>14</v>
      </c>
      <c r="C12" s="175">
        <v>0</v>
      </c>
      <c r="D12" s="175">
        <v>0</v>
      </c>
      <c r="E12" s="175">
        <v>0</v>
      </c>
      <c r="F12" s="116"/>
    </row>
    <row r="13" spans="1:6" ht="12.75">
      <c r="A13" s="121" t="s">
        <v>52</v>
      </c>
      <c r="B13" s="120" t="s">
        <v>14</v>
      </c>
      <c r="C13" s="175">
        <v>0</v>
      </c>
      <c r="D13" s="175">
        <v>0</v>
      </c>
      <c r="E13" s="175">
        <v>0</v>
      </c>
      <c r="F13" s="116"/>
    </row>
    <row r="14" spans="1:6" ht="15">
      <c r="A14" s="121" t="s">
        <v>53</v>
      </c>
      <c r="B14" s="120" t="s">
        <v>14</v>
      </c>
      <c r="C14" s="94">
        <v>0</v>
      </c>
      <c r="D14" s="94">
        <v>0</v>
      </c>
      <c r="E14" s="94">
        <v>0</v>
      </c>
      <c r="F14" s="116"/>
    </row>
    <row r="15" spans="1:6" ht="15">
      <c r="A15" s="121" t="s">
        <v>54</v>
      </c>
      <c r="B15" s="120" t="s">
        <v>14</v>
      </c>
      <c r="C15" s="90">
        <f>SUM(C11:C13)</f>
        <v>344830</v>
      </c>
      <c r="D15" s="90">
        <f>SUM(D11:D13)</f>
        <v>627004</v>
      </c>
      <c r="E15" s="90">
        <f>SUM(E11:E13)</f>
        <v>663551</v>
      </c>
      <c r="F15" s="116"/>
    </row>
    <row r="16" spans="1:6" ht="12.75">
      <c r="A16" s="116"/>
      <c r="B16" s="116"/>
      <c r="C16" s="194"/>
      <c r="D16" s="194"/>
      <c r="E16" s="194"/>
      <c r="F16" s="116"/>
    </row>
    <row r="17" spans="1:10" ht="12.75">
      <c r="A17" s="121" t="s">
        <v>55</v>
      </c>
      <c r="B17" s="116"/>
      <c r="C17" s="195"/>
      <c r="D17" s="195"/>
      <c r="E17" s="195"/>
      <c r="F17" s="116"/>
      <c r="G17" s="110"/>
      <c r="H17" s="110"/>
      <c r="I17" s="109"/>
      <c r="J17" s="109"/>
    </row>
    <row r="18" spans="1:10" ht="12.75">
      <c r="A18" s="121" t="s">
        <v>50</v>
      </c>
      <c r="B18" s="120" t="s">
        <v>11</v>
      </c>
      <c r="C18" s="193">
        <v>1301696.58</v>
      </c>
      <c r="D18" s="193">
        <v>1791288.58</v>
      </c>
      <c r="E18" s="193">
        <v>1714795.93</v>
      </c>
      <c r="F18" s="116"/>
      <c r="G18" s="110"/>
      <c r="H18" s="110"/>
      <c r="I18" s="109"/>
      <c r="J18" s="109"/>
    </row>
    <row r="19" spans="1:10" ht="12.75">
      <c r="A19" s="121" t="s">
        <v>51</v>
      </c>
      <c r="B19" s="120" t="s">
        <v>11</v>
      </c>
      <c r="C19" s="175">
        <v>0</v>
      </c>
      <c r="D19" s="175">
        <v>0</v>
      </c>
      <c r="E19" s="175">
        <v>0</v>
      </c>
      <c r="F19" s="116"/>
      <c r="G19" s="110"/>
      <c r="H19" s="110"/>
      <c r="I19" s="109"/>
      <c r="J19" s="109"/>
    </row>
    <row r="20" spans="1:10" ht="12.75">
      <c r="A20" s="121" t="s">
        <v>52</v>
      </c>
      <c r="B20" s="120" t="s">
        <v>11</v>
      </c>
      <c r="C20" s="175">
        <v>0</v>
      </c>
      <c r="D20" s="175">
        <v>0</v>
      </c>
      <c r="E20" s="175">
        <v>0</v>
      </c>
      <c r="F20" s="116"/>
      <c r="G20" s="110"/>
      <c r="H20" s="110"/>
      <c r="I20" s="109"/>
      <c r="J20" s="109"/>
    </row>
    <row r="21" spans="1:10" ht="12.75">
      <c r="A21" s="196" t="s">
        <v>115</v>
      </c>
      <c r="B21" s="120" t="s">
        <v>11</v>
      </c>
      <c r="C21" s="193">
        <v>3477</v>
      </c>
      <c r="D21" s="193">
        <v>0</v>
      </c>
      <c r="E21" s="193">
        <v>8135</v>
      </c>
      <c r="F21" s="116"/>
      <c r="G21" s="110"/>
      <c r="H21" s="110"/>
      <c r="I21" s="109"/>
      <c r="J21" s="109"/>
    </row>
    <row r="22" spans="1:10" ht="15">
      <c r="A22" s="121" t="s">
        <v>56</v>
      </c>
      <c r="B22" s="120" t="s">
        <v>11</v>
      </c>
      <c r="C22" s="94">
        <v>0</v>
      </c>
      <c r="D22" s="94">
        <v>0</v>
      </c>
      <c r="E22" s="94">
        <v>0</v>
      </c>
      <c r="F22" s="116"/>
      <c r="G22" s="110"/>
      <c r="H22" s="110"/>
      <c r="I22" s="109"/>
      <c r="J22" s="109"/>
    </row>
    <row r="23" spans="1:10" ht="15">
      <c r="A23" s="121" t="s">
        <v>54</v>
      </c>
      <c r="B23" s="120" t="s">
        <v>11</v>
      </c>
      <c r="C23" s="90">
        <f>SUM(C18:C22)</f>
        <v>1305173.58</v>
      </c>
      <c r="D23" s="90">
        <f>SUM(D18:D22)</f>
        <v>1791288.58</v>
      </c>
      <c r="E23" s="90">
        <f>SUM(E18:E22)</f>
        <v>1722930.93</v>
      </c>
      <c r="F23" s="116"/>
      <c r="G23" s="110"/>
      <c r="H23" s="110"/>
      <c r="I23" s="109"/>
      <c r="J23" s="109"/>
    </row>
    <row r="24" spans="1:10" ht="12.75">
      <c r="A24" s="116"/>
      <c r="B24" s="116"/>
      <c r="C24" s="194"/>
      <c r="D24" s="194"/>
      <c r="E24" s="194"/>
      <c r="F24" s="116"/>
      <c r="G24" s="110"/>
      <c r="H24" s="110"/>
      <c r="I24" s="109"/>
      <c r="J24" s="109"/>
    </row>
    <row r="25" spans="1:10" ht="12.75">
      <c r="A25" s="121" t="s">
        <v>57</v>
      </c>
      <c r="B25" s="116"/>
      <c r="C25" s="195"/>
      <c r="D25" s="195"/>
      <c r="E25" s="195"/>
      <c r="F25" s="116"/>
      <c r="G25" s="110"/>
      <c r="H25" s="110"/>
      <c r="I25" s="109"/>
      <c r="J25" s="109"/>
    </row>
    <row r="26" spans="1:10" ht="12.75">
      <c r="A26" s="121" t="s">
        <v>58</v>
      </c>
      <c r="B26" s="120" t="s">
        <v>14</v>
      </c>
      <c r="C26" s="197">
        <v>117161</v>
      </c>
      <c r="D26" s="197">
        <v>231275</v>
      </c>
      <c r="E26" s="197">
        <v>598004</v>
      </c>
      <c r="F26" s="116"/>
      <c r="G26" s="110"/>
      <c r="H26" s="110"/>
      <c r="I26" s="109"/>
      <c r="J26" s="109"/>
    </row>
    <row r="27" spans="1:8" ht="15">
      <c r="A27" s="121" t="s">
        <v>53</v>
      </c>
      <c r="B27" s="120" t="s">
        <v>14</v>
      </c>
      <c r="C27" s="94">
        <v>0</v>
      </c>
      <c r="D27" s="94">
        <v>0</v>
      </c>
      <c r="E27" s="94">
        <v>0</v>
      </c>
      <c r="F27" s="116"/>
      <c r="G27" s="110"/>
      <c r="H27" s="110"/>
    </row>
    <row r="28" spans="1:8" ht="15">
      <c r="A28" s="121" t="s">
        <v>54</v>
      </c>
      <c r="B28" s="120" t="s">
        <v>14</v>
      </c>
      <c r="C28" s="90">
        <f>SUM(C26:C27)</f>
        <v>117161</v>
      </c>
      <c r="D28" s="90">
        <f>SUM(D26:D27)</f>
        <v>231275</v>
      </c>
      <c r="E28" s="90">
        <f>SUM(E26:E27)</f>
        <v>598004</v>
      </c>
      <c r="F28" s="116"/>
      <c r="G28" s="110"/>
      <c r="H28" s="110"/>
    </row>
    <row r="29" spans="1:6" ht="12.75">
      <c r="A29" s="116"/>
      <c r="B29" s="116"/>
      <c r="C29" s="194"/>
      <c r="D29" s="194"/>
      <c r="E29" s="194"/>
      <c r="F29" s="116"/>
    </row>
    <row r="30" spans="1:6" ht="12.75">
      <c r="A30" s="116"/>
      <c r="B30" s="116"/>
      <c r="C30" s="116"/>
      <c r="D30" s="116"/>
      <c r="E30" s="116"/>
      <c r="F30" s="116"/>
    </row>
    <row r="31" spans="1:6" ht="12.75">
      <c r="A31" s="121" t="s">
        <v>59</v>
      </c>
      <c r="B31" s="120" t="s">
        <v>11</v>
      </c>
      <c r="C31" s="114">
        <f>C23/C28</f>
        <v>11.140000341410538</v>
      </c>
      <c r="D31" s="114">
        <f>D23/D28</f>
        <v>7.745275451302562</v>
      </c>
      <c r="E31" s="114">
        <f>IF(E28=0,0,E23/E28)</f>
        <v>2.8811361295242173</v>
      </c>
      <c r="F31" s="116"/>
    </row>
    <row r="32" spans="1:6" ht="15">
      <c r="A32" s="121" t="s">
        <v>97</v>
      </c>
      <c r="B32" s="120" t="s">
        <v>11</v>
      </c>
      <c r="C32" s="198">
        <v>3.4633</v>
      </c>
      <c r="D32" s="152">
        <f>C32</f>
        <v>3.4633</v>
      </c>
      <c r="E32" s="152">
        <f>C32</f>
        <v>3.4633</v>
      </c>
      <c r="F32" s="199"/>
    </row>
    <row r="33" spans="1:6" ht="12.75">
      <c r="A33" s="121" t="s">
        <v>60</v>
      </c>
      <c r="B33" s="120" t="s">
        <v>11</v>
      </c>
      <c r="C33" s="114">
        <f>ROUND(+C31-C32,4)</f>
        <v>7.6767</v>
      </c>
      <c r="D33" s="114">
        <f>ROUND(+D31-D32,4)</f>
        <v>4.282</v>
      </c>
      <c r="E33" s="114">
        <f>ROUND(+E31-E32,4)</f>
        <v>-0.5822</v>
      </c>
      <c r="F33" s="116"/>
    </row>
    <row r="34" spans="1:6" ht="15">
      <c r="A34" s="121" t="s">
        <v>61</v>
      </c>
      <c r="B34" s="120" t="s">
        <v>14</v>
      </c>
      <c r="C34" s="91">
        <f>C26</f>
        <v>117161</v>
      </c>
      <c r="D34" s="91">
        <f>D26</f>
        <v>231275</v>
      </c>
      <c r="E34" s="91">
        <f>E26</f>
        <v>598004</v>
      </c>
      <c r="F34" s="116"/>
    </row>
    <row r="35" spans="1:6" ht="15">
      <c r="A35" s="121" t="s">
        <v>62</v>
      </c>
      <c r="B35" s="120" t="s">
        <v>11</v>
      </c>
      <c r="C35" s="90">
        <f>ROUND(C33*C34,0)</f>
        <v>899410</v>
      </c>
      <c r="D35" s="90">
        <f>ROUND(D33*D34,0)</f>
        <v>990320</v>
      </c>
      <c r="E35" s="90">
        <f>ROUND(E33*E34,0)</f>
        <v>-348158</v>
      </c>
      <c r="F35" s="116"/>
    </row>
    <row r="36" spans="1:6" ht="12.75">
      <c r="A36" s="116"/>
      <c r="B36" s="116"/>
      <c r="C36" s="200"/>
      <c r="D36" s="200"/>
      <c r="E36" s="200"/>
      <c r="F36" s="116"/>
    </row>
    <row r="37" spans="1:6" ht="12.75">
      <c r="A37" s="201"/>
      <c r="B37" s="116"/>
      <c r="C37" s="200"/>
      <c r="D37" s="200"/>
      <c r="E37" s="200"/>
      <c r="F37" s="116"/>
    </row>
    <row r="38" spans="1:6" s="26" customFormat="1" ht="30">
      <c r="A38" s="92" t="s">
        <v>35</v>
      </c>
      <c r="B38" s="92" t="s">
        <v>36</v>
      </c>
      <c r="C38" s="92"/>
      <c r="D38" s="116"/>
      <c r="E38" s="92" t="s">
        <v>63</v>
      </c>
      <c r="F38" s="202"/>
    </row>
    <row r="39" spans="1:6" ht="12.75">
      <c r="A39" s="116"/>
      <c r="B39" s="116"/>
      <c r="C39" s="116"/>
      <c r="D39" s="116"/>
      <c r="E39" s="120"/>
      <c r="F39" s="116"/>
    </row>
    <row r="40" spans="1:6" ht="12.75">
      <c r="A40" s="116"/>
      <c r="B40" s="116"/>
      <c r="C40" s="116"/>
      <c r="D40" s="116"/>
      <c r="E40" s="116"/>
      <c r="F40" s="116"/>
    </row>
    <row r="41" spans="1:6" ht="12.75">
      <c r="A41" s="121" t="s">
        <v>101</v>
      </c>
      <c r="B41" s="203" t="s">
        <v>11</v>
      </c>
      <c r="C41" s="200"/>
      <c r="D41" s="116"/>
      <c r="E41" s="195">
        <f>SUM(C35:E35)</f>
        <v>1541572</v>
      </c>
      <c r="F41" s="116"/>
    </row>
    <row r="42" spans="1:6" ht="12.75">
      <c r="A42" s="121" t="s">
        <v>102</v>
      </c>
      <c r="B42" s="203" t="s">
        <v>14</v>
      </c>
      <c r="C42" s="200"/>
      <c r="D42" s="116"/>
      <c r="E42" s="204">
        <f>'[3]III'!$G$10</f>
        <v>2804753</v>
      </c>
      <c r="F42" s="116"/>
    </row>
    <row r="43" spans="1:6" ht="12.75">
      <c r="A43" s="121" t="s">
        <v>103</v>
      </c>
      <c r="B43" s="203" t="s">
        <v>4</v>
      </c>
      <c r="C43" s="200"/>
      <c r="D43" s="116"/>
      <c r="E43" s="114">
        <f>ROUND(E41/E42,4)</f>
        <v>0.5496</v>
      </c>
      <c r="F43" s="116"/>
    </row>
    <row r="44" spans="1:6" ht="15">
      <c r="A44" s="121"/>
      <c r="B44" s="203"/>
      <c r="C44" s="200"/>
      <c r="D44" s="116"/>
      <c r="E44" s="91"/>
      <c r="F44" s="116"/>
    </row>
    <row r="45" spans="1:6" ht="15">
      <c r="A45" s="121"/>
      <c r="B45" s="203"/>
      <c r="C45" s="200"/>
      <c r="D45" s="116"/>
      <c r="E45" s="50"/>
      <c r="F45" s="116"/>
    </row>
    <row r="46" ht="12.75">
      <c r="A46" s="1" t="s">
        <v>31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80" zoomScaleNormal="80" zoomScalePageLayoutView="0" workbookViewId="0" topLeftCell="A28">
      <selection activeCell="I34" sqref="I34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27" customWidth="1"/>
    <col min="7" max="7" width="0.71875" style="27" customWidth="1"/>
    <col min="8" max="8" width="18.00390625" style="1" customWidth="1"/>
    <col min="9" max="9" width="12.7109375" style="1" customWidth="1"/>
    <col min="10" max="16384" width="9.28125" style="1" customWidth="1"/>
  </cols>
  <sheetData>
    <row r="1" spans="1:10" ht="12.75">
      <c r="A1" s="55" t="s">
        <v>64</v>
      </c>
      <c r="B1" s="132"/>
      <c r="C1" s="132"/>
      <c r="D1" s="132"/>
      <c r="E1" s="133"/>
      <c r="F1" s="133"/>
      <c r="G1" s="133"/>
      <c r="H1" s="128"/>
      <c r="I1" s="116"/>
      <c r="J1" s="116"/>
    </row>
    <row r="2" spans="1:10" ht="12.75">
      <c r="A2" s="55" t="s">
        <v>34</v>
      </c>
      <c r="B2" s="125"/>
      <c r="C2" s="125"/>
      <c r="D2" s="125"/>
      <c r="E2" s="128"/>
      <c r="F2" s="128"/>
      <c r="G2" s="128"/>
      <c r="H2" s="128"/>
      <c r="I2" s="116"/>
      <c r="J2" s="116"/>
    </row>
    <row r="3" spans="1:10" ht="12.75">
      <c r="A3" s="89">
        <f>III!$A$3</f>
        <v>44227</v>
      </c>
      <c r="B3" s="125"/>
      <c r="C3" s="125"/>
      <c r="D3" s="125"/>
      <c r="E3" s="128"/>
      <c r="F3" s="128"/>
      <c r="G3" s="128"/>
      <c r="H3" s="128"/>
      <c r="I3" s="116"/>
      <c r="J3" s="116"/>
    </row>
    <row r="4" spans="1:10" ht="12.75">
      <c r="A4" s="116"/>
      <c r="B4" s="116"/>
      <c r="C4" s="116"/>
      <c r="D4" s="116"/>
      <c r="E4" s="116"/>
      <c r="F4" s="117"/>
      <c r="G4" s="117"/>
      <c r="H4" s="116"/>
      <c r="I4" s="116"/>
      <c r="J4" s="116"/>
    </row>
    <row r="5" spans="1:10" ht="12.75">
      <c r="A5" s="131" t="s">
        <v>35</v>
      </c>
      <c r="B5" s="134"/>
      <c r="C5" s="134"/>
      <c r="D5" s="134"/>
      <c r="E5" s="128"/>
      <c r="F5" s="135" t="s">
        <v>36</v>
      </c>
      <c r="G5" s="120"/>
      <c r="H5" s="135" t="s">
        <v>37</v>
      </c>
      <c r="I5" s="116"/>
      <c r="J5" s="116"/>
    </row>
    <row r="6" spans="1:10" ht="12.75">
      <c r="A6" s="116"/>
      <c r="B6" s="116"/>
      <c r="C6" s="116"/>
      <c r="D6" s="116"/>
      <c r="E6" s="116"/>
      <c r="F6" s="117"/>
      <c r="G6" s="117"/>
      <c r="H6" s="116"/>
      <c r="I6" s="116"/>
      <c r="J6" s="116"/>
    </row>
    <row r="7" spans="1:10" ht="12.75">
      <c r="A7" s="121" t="s">
        <v>65</v>
      </c>
      <c r="B7" s="116"/>
      <c r="C7" s="116"/>
      <c r="D7" s="116"/>
      <c r="E7" s="116"/>
      <c r="F7" s="117"/>
      <c r="G7" s="117"/>
      <c r="H7" s="116"/>
      <c r="I7" s="116"/>
      <c r="J7" s="116"/>
    </row>
    <row r="8" spans="1:10" ht="12.75">
      <c r="A8" s="121" t="s">
        <v>66</v>
      </c>
      <c r="B8" s="116"/>
      <c r="C8" s="116"/>
      <c r="D8" s="116"/>
      <c r="E8" s="116"/>
      <c r="F8" s="117"/>
      <c r="G8" s="117"/>
      <c r="H8" s="116"/>
      <c r="I8" s="116"/>
      <c r="J8" s="116"/>
    </row>
    <row r="9" spans="1:10" ht="12.75">
      <c r="A9" s="121" t="s">
        <v>67</v>
      </c>
      <c r="B9" s="116"/>
      <c r="C9" s="116"/>
      <c r="D9" s="116"/>
      <c r="E9" s="116"/>
      <c r="F9" s="124" t="s">
        <v>11</v>
      </c>
      <c r="G9" s="124"/>
      <c r="H9" s="205">
        <v>959594</v>
      </c>
      <c r="I9" s="116"/>
      <c r="J9" s="116"/>
    </row>
    <row r="10" spans="1:10" ht="13.5">
      <c r="A10" s="126" t="s">
        <v>68</v>
      </c>
      <c r="B10" s="116"/>
      <c r="C10" s="136"/>
      <c r="D10" s="206">
        <v>0.3138</v>
      </c>
      <c r="E10" s="119" t="s">
        <v>31</v>
      </c>
      <c r="F10" s="117"/>
      <c r="G10" s="117"/>
      <c r="H10" s="116"/>
      <c r="I10" s="121" t="s">
        <v>69</v>
      </c>
      <c r="J10" s="116"/>
    </row>
    <row r="11" spans="1:10" ht="12.75">
      <c r="A11" s="121" t="s">
        <v>70</v>
      </c>
      <c r="B11" s="116"/>
      <c r="C11" s="116"/>
      <c r="D11" s="116"/>
      <c r="E11" s="116"/>
      <c r="F11" s="117"/>
      <c r="G11" s="117"/>
      <c r="H11" s="116"/>
      <c r="I11" s="153">
        <v>43861</v>
      </c>
      <c r="J11" s="116"/>
    </row>
    <row r="12" spans="1:10" ht="12.75">
      <c r="A12" s="121" t="s">
        <v>67</v>
      </c>
      <c r="B12" s="116"/>
      <c r="C12" s="116"/>
      <c r="D12" s="116"/>
      <c r="E12" s="116"/>
      <c r="F12" s="117"/>
      <c r="G12" s="117"/>
      <c r="H12" s="116"/>
      <c r="I12" s="116"/>
      <c r="J12" s="116"/>
    </row>
    <row r="13" spans="1:10" ht="12.75">
      <c r="A13" s="121" t="s">
        <v>71</v>
      </c>
      <c r="B13" s="121">
        <f>III!$G$10</f>
        <v>2804753</v>
      </c>
      <c r="C13" s="121"/>
      <c r="D13" s="121"/>
      <c r="E13" s="121"/>
      <c r="F13" s="117"/>
      <c r="G13" s="117"/>
      <c r="H13" s="116"/>
      <c r="I13" s="116"/>
      <c r="J13" s="116"/>
    </row>
    <row r="14" spans="1:10" ht="12.75">
      <c r="A14" s="121" t="s">
        <v>72</v>
      </c>
      <c r="B14" s="116"/>
      <c r="C14" s="116"/>
      <c r="D14" s="116"/>
      <c r="E14" s="116"/>
      <c r="F14" s="117"/>
      <c r="G14" s="117"/>
      <c r="H14" s="116"/>
      <c r="I14" s="116"/>
      <c r="J14" s="116"/>
    </row>
    <row r="15" spans="1:10" ht="12.75">
      <c r="A15" s="121" t="s">
        <v>73</v>
      </c>
      <c r="B15" s="116"/>
      <c r="C15" s="116"/>
      <c r="D15" s="116"/>
      <c r="E15" s="116"/>
      <c r="F15" s="117"/>
      <c r="G15" s="117"/>
      <c r="H15" s="116"/>
      <c r="I15" s="116"/>
      <c r="J15" s="116"/>
    </row>
    <row r="16" spans="1:10" ht="12.75">
      <c r="A16" s="121" t="s">
        <v>74</v>
      </c>
      <c r="B16" s="116"/>
      <c r="C16" s="116"/>
      <c r="D16" s="116"/>
      <c r="E16" s="116"/>
      <c r="F16" s="117"/>
      <c r="G16" s="117"/>
      <c r="H16" s="116"/>
      <c r="I16" s="116"/>
      <c r="J16" s="116"/>
    </row>
    <row r="17" spans="1:10" ht="15">
      <c r="A17" s="121" t="s">
        <v>75</v>
      </c>
      <c r="B17" s="116"/>
      <c r="C17" s="116"/>
      <c r="D17" s="116"/>
      <c r="E17" s="116"/>
      <c r="F17" s="124" t="s">
        <v>11</v>
      </c>
      <c r="G17" s="124"/>
      <c r="H17" s="156">
        <f>B13*D10</f>
        <v>880131.4914</v>
      </c>
      <c r="I17" s="116"/>
      <c r="J17" s="116"/>
    </row>
    <row r="18" spans="1:10" ht="15">
      <c r="A18" s="121" t="s">
        <v>76</v>
      </c>
      <c r="B18" s="116"/>
      <c r="C18" s="116"/>
      <c r="D18" s="116"/>
      <c r="E18" s="116"/>
      <c r="F18" s="120" t="s">
        <v>11</v>
      </c>
      <c r="G18" s="120"/>
      <c r="H18" s="159">
        <f>H9-H17</f>
        <v>79462.50859999994</v>
      </c>
      <c r="I18" s="116"/>
      <c r="J18" s="116"/>
    </row>
    <row r="19" spans="1:10" ht="12.75">
      <c r="A19" s="116"/>
      <c r="B19" s="116"/>
      <c r="C19" s="116"/>
      <c r="D19" s="116"/>
      <c r="E19" s="116"/>
      <c r="F19" s="117"/>
      <c r="G19" s="117"/>
      <c r="H19" s="116"/>
      <c r="I19" s="116"/>
      <c r="J19" s="116"/>
    </row>
    <row r="20" spans="1:10" ht="12.75">
      <c r="A20" s="121" t="s">
        <v>77</v>
      </c>
      <c r="B20" s="116"/>
      <c r="C20" s="116"/>
      <c r="D20" s="116"/>
      <c r="E20" s="116"/>
      <c r="F20" s="117"/>
      <c r="G20" s="117"/>
      <c r="H20" s="116"/>
      <c r="I20" s="116"/>
      <c r="J20" s="116"/>
    </row>
    <row r="21" spans="1:10" ht="12.75">
      <c r="A21" s="121" t="s">
        <v>78</v>
      </c>
      <c r="B21" s="116"/>
      <c r="C21" s="116"/>
      <c r="D21" s="116"/>
      <c r="E21" s="116"/>
      <c r="F21" s="117"/>
      <c r="G21" s="117"/>
      <c r="H21" s="116"/>
      <c r="I21" s="116"/>
      <c r="J21" s="116"/>
    </row>
    <row r="22" spans="1:10" ht="12.75">
      <c r="A22" s="121" t="s">
        <v>79</v>
      </c>
      <c r="B22" s="116"/>
      <c r="C22" s="116"/>
      <c r="D22" s="116"/>
      <c r="E22" s="116"/>
      <c r="F22" s="124" t="s">
        <v>11</v>
      </c>
      <c r="G22" s="124"/>
      <c r="H22" s="205">
        <v>0</v>
      </c>
      <c r="I22" s="116"/>
      <c r="J22" s="116"/>
    </row>
    <row r="23" spans="1:10" ht="12.75">
      <c r="A23" s="121" t="s">
        <v>80</v>
      </c>
      <c r="B23" s="116"/>
      <c r="C23" s="116"/>
      <c r="D23" s="116"/>
      <c r="E23" s="116"/>
      <c r="F23" s="117"/>
      <c r="G23" s="117"/>
      <c r="H23" s="116"/>
      <c r="I23" s="121" t="s">
        <v>81</v>
      </c>
      <c r="J23" s="116"/>
    </row>
    <row r="24" spans="1:10" ht="12.75">
      <c r="A24" s="126" t="s">
        <v>82</v>
      </c>
      <c r="B24" s="137">
        <v>0</v>
      </c>
      <c r="C24" s="116" t="s">
        <v>4</v>
      </c>
      <c r="D24" s="116"/>
      <c r="E24" s="116"/>
      <c r="F24" s="117"/>
      <c r="G24" s="117"/>
      <c r="H24" s="116"/>
      <c r="I24" s="153">
        <f>I11</f>
        <v>43861</v>
      </c>
      <c r="J24" s="116"/>
    </row>
    <row r="25" spans="1:10" ht="12.75">
      <c r="A25" s="121" t="s">
        <v>83</v>
      </c>
      <c r="B25" s="116"/>
      <c r="C25" s="116"/>
      <c r="D25" s="116"/>
      <c r="E25" s="116"/>
      <c r="F25" s="117"/>
      <c r="G25" s="117"/>
      <c r="H25" s="116"/>
      <c r="I25" s="116"/>
      <c r="J25" s="116"/>
    </row>
    <row r="26" spans="1:10" ht="12.75">
      <c r="A26" s="121" t="s">
        <v>84</v>
      </c>
      <c r="B26" s="116"/>
      <c r="C26" s="116"/>
      <c r="D26" s="116"/>
      <c r="E26" s="116"/>
      <c r="F26" s="117"/>
      <c r="G26" s="117"/>
      <c r="H26" s="116"/>
      <c r="I26" s="116"/>
      <c r="J26" s="116"/>
    </row>
    <row r="27" spans="1:10" ht="12.75">
      <c r="A27" s="121" t="s">
        <v>85</v>
      </c>
      <c r="B27" s="116"/>
      <c r="C27" s="116"/>
      <c r="D27" s="116"/>
      <c r="E27" s="116"/>
      <c r="F27" s="117"/>
      <c r="G27" s="117"/>
      <c r="H27" s="116"/>
      <c r="I27" s="116"/>
      <c r="J27" s="116"/>
    </row>
    <row r="28" spans="1:10" ht="12.75">
      <c r="A28" s="121" t="s">
        <v>86</v>
      </c>
      <c r="B28" s="116"/>
      <c r="C28" s="116"/>
      <c r="D28" s="116"/>
      <c r="E28" s="116"/>
      <c r="F28" s="117"/>
      <c r="G28" s="117"/>
      <c r="H28" s="116"/>
      <c r="I28" s="116"/>
      <c r="J28" s="116"/>
    </row>
    <row r="29" spans="1:10" ht="12.75">
      <c r="A29" s="121" t="s">
        <v>87</v>
      </c>
      <c r="B29" s="130">
        <f>III!$G$10</f>
        <v>2804753</v>
      </c>
      <c r="C29" s="130"/>
      <c r="D29" s="130"/>
      <c r="E29" s="130"/>
      <c r="F29" s="124" t="s">
        <v>11</v>
      </c>
      <c r="G29" s="124"/>
      <c r="H29" s="140">
        <f>B13*B24</f>
        <v>0</v>
      </c>
      <c r="I29" s="116"/>
      <c r="J29" s="116"/>
    </row>
    <row r="30" spans="1:10" ht="12.75">
      <c r="A30" s="121" t="s">
        <v>88</v>
      </c>
      <c r="B30" s="116"/>
      <c r="C30" s="116"/>
      <c r="D30" s="116"/>
      <c r="E30" s="116"/>
      <c r="F30" s="120" t="s">
        <v>11</v>
      </c>
      <c r="G30" s="120"/>
      <c r="H30" s="141">
        <f>H22-H29</f>
        <v>0</v>
      </c>
      <c r="I30" s="116"/>
      <c r="J30" s="116"/>
    </row>
    <row r="31" spans="1:10" ht="12.75">
      <c r="A31" s="116"/>
      <c r="B31" s="116"/>
      <c r="C31" s="116"/>
      <c r="D31" s="116"/>
      <c r="E31" s="116"/>
      <c r="F31" s="117"/>
      <c r="G31" s="117"/>
      <c r="H31" s="116"/>
      <c r="I31" s="116"/>
      <c r="J31" s="116"/>
    </row>
    <row r="32" spans="1:10" ht="12.75">
      <c r="A32" s="121" t="s">
        <v>89</v>
      </c>
      <c r="B32" s="116"/>
      <c r="C32" s="116"/>
      <c r="D32" s="116"/>
      <c r="E32" s="116"/>
      <c r="F32" s="117"/>
      <c r="G32" s="117"/>
      <c r="H32" s="116"/>
      <c r="I32" s="116"/>
      <c r="J32" s="116"/>
    </row>
    <row r="33" spans="1:10" ht="12.75">
      <c r="A33" s="121" t="s">
        <v>119</v>
      </c>
      <c r="B33" s="116"/>
      <c r="C33" s="116"/>
      <c r="D33" s="116"/>
      <c r="E33" s="116"/>
      <c r="F33" s="117"/>
      <c r="G33" s="117"/>
      <c r="H33" s="116"/>
      <c r="I33" s="121" t="s">
        <v>138</v>
      </c>
      <c r="J33" s="116"/>
    </row>
    <row r="34" spans="1:10" ht="12.75">
      <c r="A34" s="121" t="s">
        <v>90</v>
      </c>
      <c r="B34" s="116"/>
      <c r="C34" s="116"/>
      <c r="D34" s="116"/>
      <c r="E34" s="116"/>
      <c r="F34" s="124" t="s">
        <v>11</v>
      </c>
      <c r="G34" s="124"/>
      <c r="H34" s="205">
        <v>-24859</v>
      </c>
      <c r="I34" s="154">
        <f>I11</f>
        <v>43861</v>
      </c>
      <c r="J34" s="116"/>
    </row>
    <row r="35" spans="1:10" ht="13.5">
      <c r="A35" s="116"/>
      <c r="B35" s="116"/>
      <c r="C35" s="138"/>
      <c r="D35" s="137"/>
      <c r="E35" s="119"/>
      <c r="F35" s="117"/>
      <c r="G35" s="117"/>
      <c r="H35" s="116"/>
      <c r="I35" s="148"/>
      <c r="J35" s="116"/>
    </row>
    <row r="36" spans="1:10" ht="12.75">
      <c r="A36" s="121"/>
      <c r="B36" s="116"/>
      <c r="C36" s="116"/>
      <c r="D36" s="116"/>
      <c r="E36" s="116"/>
      <c r="F36" s="116"/>
      <c r="G36" s="117"/>
      <c r="H36" s="117"/>
      <c r="I36" s="116"/>
      <c r="J36" s="207"/>
    </row>
    <row r="37" spans="1:10" ht="14.25" customHeight="1">
      <c r="A37" s="121" t="s">
        <v>31</v>
      </c>
      <c r="B37" s="116"/>
      <c r="C37" s="116"/>
      <c r="D37" s="116"/>
      <c r="E37" s="116"/>
      <c r="F37" s="117"/>
      <c r="G37" s="117"/>
      <c r="H37" s="116"/>
      <c r="I37" s="116"/>
      <c r="J37" s="116"/>
    </row>
    <row r="38" spans="1:10" ht="12.75" hidden="1">
      <c r="A38" s="121" t="s">
        <v>120</v>
      </c>
      <c r="B38" s="130"/>
      <c r="C38" s="130" t="s">
        <v>91</v>
      </c>
      <c r="D38" s="130"/>
      <c r="E38" s="130"/>
      <c r="F38" s="120"/>
      <c r="G38" s="120"/>
      <c r="H38" s="116"/>
      <c r="I38" s="116"/>
      <c r="J38" s="116"/>
    </row>
    <row r="39" spans="1:10" ht="12.75" hidden="1">
      <c r="A39" s="121" t="s">
        <v>92</v>
      </c>
      <c r="B39" s="116"/>
      <c r="C39" s="116"/>
      <c r="D39" s="116"/>
      <c r="E39" s="116"/>
      <c r="F39" s="117"/>
      <c r="G39" s="117"/>
      <c r="H39" s="116"/>
      <c r="I39" s="116"/>
      <c r="J39" s="116"/>
    </row>
    <row r="40" spans="1:10" ht="12.75" hidden="1">
      <c r="A40" s="121" t="s">
        <v>93</v>
      </c>
      <c r="B40" s="116"/>
      <c r="C40" s="116"/>
      <c r="D40" s="116"/>
      <c r="E40" s="116"/>
      <c r="F40" s="117"/>
      <c r="G40" s="117"/>
      <c r="H40" s="116"/>
      <c r="I40" s="116"/>
      <c r="J40" s="116"/>
    </row>
    <row r="41" spans="1:10" ht="12.75" hidden="1">
      <c r="A41" s="121" t="s">
        <v>94</v>
      </c>
      <c r="B41" s="116"/>
      <c r="C41" s="116"/>
      <c r="D41" s="116"/>
      <c r="E41" s="116"/>
      <c r="F41" s="117"/>
      <c r="G41" s="117"/>
      <c r="H41" s="116"/>
      <c r="I41" s="116"/>
      <c r="J41" s="116"/>
    </row>
    <row r="42" spans="1:10" ht="14.25" customHeight="1">
      <c r="A42" s="126" t="s">
        <v>127</v>
      </c>
      <c r="B42" s="116"/>
      <c r="C42" s="116"/>
      <c r="D42" s="116"/>
      <c r="E42" s="116"/>
      <c r="F42" s="124" t="s">
        <v>11</v>
      </c>
      <c r="G42" s="124"/>
      <c r="H42" s="112">
        <f>VI!J23</f>
        <v>-22719</v>
      </c>
      <c r="I42" s="116"/>
      <c r="J42" s="116"/>
    </row>
    <row r="43" spans="1:10" ht="15">
      <c r="A43" s="121" t="s">
        <v>95</v>
      </c>
      <c r="B43" s="116"/>
      <c r="C43" s="116"/>
      <c r="D43" s="116"/>
      <c r="E43" s="116"/>
      <c r="F43" s="120" t="s">
        <v>11</v>
      </c>
      <c r="G43" s="120"/>
      <c r="H43" s="93">
        <f>H34-H42</f>
        <v>-2140</v>
      </c>
      <c r="I43" s="116"/>
      <c r="J43" s="116"/>
    </row>
    <row r="44" spans="1:10" ht="7.5" customHeight="1">
      <c r="A44" s="121"/>
      <c r="B44" s="116"/>
      <c r="C44" s="116"/>
      <c r="D44" s="116"/>
      <c r="E44" s="116"/>
      <c r="F44" s="120"/>
      <c r="G44" s="120"/>
      <c r="H44" s="93"/>
      <c r="I44" s="116"/>
      <c r="J44" s="116"/>
    </row>
    <row r="45" spans="1:10" ht="15">
      <c r="A45" s="121" t="s">
        <v>96</v>
      </c>
      <c r="B45" s="129"/>
      <c r="C45" s="129"/>
      <c r="D45" s="129"/>
      <c r="E45" s="129"/>
      <c r="F45" s="124" t="s">
        <v>11</v>
      </c>
      <c r="G45" s="124"/>
      <c r="H45" s="94">
        <f>SUM(H18+H30+H43)</f>
        <v>77322.50859999994</v>
      </c>
      <c r="I45" s="116"/>
      <c r="J45" s="116"/>
    </row>
    <row r="46" spans="1:10" ht="7.5" customHeight="1">
      <c r="A46" s="121"/>
      <c r="B46" s="129"/>
      <c r="C46" s="129"/>
      <c r="D46" s="129"/>
      <c r="E46" s="129"/>
      <c r="F46" s="124"/>
      <c r="G46" s="124"/>
      <c r="H46" s="129"/>
      <c r="I46" s="116"/>
      <c r="J46" s="116"/>
    </row>
    <row r="47" spans="1:10" ht="12.75" customHeight="1">
      <c r="A47" s="126" t="s">
        <v>117</v>
      </c>
      <c r="B47" s="116"/>
      <c r="C47" s="116"/>
      <c r="D47" s="116"/>
      <c r="E47" s="116"/>
      <c r="F47" s="120" t="s">
        <v>14</v>
      </c>
      <c r="G47" s="117"/>
      <c r="H47" s="94">
        <f>III!$G$10</f>
        <v>2804753</v>
      </c>
      <c r="I47" s="116"/>
      <c r="J47" s="116"/>
    </row>
    <row r="48" spans="1:10" ht="15">
      <c r="A48" s="121" t="s">
        <v>7</v>
      </c>
      <c r="B48" s="116"/>
      <c r="C48" s="116"/>
      <c r="D48" s="116"/>
      <c r="E48" s="116"/>
      <c r="F48" s="120" t="s">
        <v>4</v>
      </c>
      <c r="G48" s="117"/>
      <c r="H48" s="107">
        <f>ROUND(H45/H47,4)</f>
        <v>0.0276</v>
      </c>
      <c r="I48" s="116"/>
      <c r="J48" s="116"/>
    </row>
    <row r="49" spans="1:10" ht="12.75">
      <c r="A49" s="139"/>
      <c r="B49" s="116"/>
      <c r="C49" s="116"/>
      <c r="D49" s="116"/>
      <c r="E49" s="116"/>
      <c r="F49" s="117"/>
      <c r="G49" s="117"/>
      <c r="H49" s="116"/>
      <c r="I49" s="116"/>
      <c r="J49" s="116"/>
    </row>
    <row r="50" spans="1:10" ht="12.75">
      <c r="A50" s="139"/>
      <c r="B50" s="116"/>
      <c r="C50" s="116"/>
      <c r="D50" s="116"/>
      <c r="E50" s="116"/>
      <c r="F50" s="117"/>
      <c r="G50" s="117"/>
      <c r="H50" s="116"/>
      <c r="I50" s="116"/>
      <c r="J50" s="116"/>
    </row>
    <row r="51" spans="1:10" ht="12.75">
      <c r="A51" s="127"/>
      <c r="B51" s="116"/>
      <c r="C51" s="116"/>
      <c r="D51" s="116"/>
      <c r="E51" s="116"/>
      <c r="F51" s="117"/>
      <c r="G51" s="117"/>
      <c r="H51" s="116"/>
      <c r="I51" s="116"/>
      <c r="J51" s="116"/>
    </row>
    <row r="52" spans="1:10" ht="12.75" customHeight="1">
      <c r="A52" s="116"/>
      <c r="B52" s="116"/>
      <c r="C52" s="116"/>
      <c r="D52" s="116"/>
      <c r="E52" s="116"/>
      <c r="F52" s="117"/>
      <c r="G52" s="117"/>
      <c r="H52" s="116"/>
      <c r="I52" s="116"/>
      <c r="J52" s="116"/>
    </row>
    <row r="53" spans="1:10" ht="12.75">
      <c r="A53" s="116"/>
      <c r="B53" s="29"/>
      <c r="C53" s="116"/>
      <c r="D53" s="116"/>
      <c r="E53" s="116"/>
      <c r="F53" s="117"/>
      <c r="G53" s="117"/>
      <c r="H53" s="116"/>
      <c r="I53" s="116"/>
      <c r="J53" s="116"/>
    </row>
    <row r="54" spans="1:10" ht="12.75">
      <c r="A54" s="116"/>
      <c r="B54" s="118"/>
      <c r="C54" s="116"/>
      <c r="D54" s="116"/>
      <c r="E54" s="116"/>
      <c r="F54" s="117"/>
      <c r="G54" s="117"/>
      <c r="H54" s="116"/>
      <c r="I54" s="116"/>
      <c r="J54" s="116"/>
    </row>
    <row r="55" spans="1:10" ht="12.75">
      <c r="A55" s="116"/>
      <c r="B55" s="116"/>
      <c r="C55" s="116"/>
      <c r="D55" s="116"/>
      <c r="E55" s="116"/>
      <c r="F55" s="117"/>
      <c r="G55" s="117"/>
      <c r="H55" s="116"/>
      <c r="I55" s="116"/>
      <c r="J55" s="116"/>
    </row>
    <row r="56" spans="1:10" ht="12.75">
      <c r="A56" s="116"/>
      <c r="B56" s="116"/>
      <c r="C56" s="116"/>
      <c r="D56" s="116"/>
      <c r="E56" s="116"/>
      <c r="F56" s="117"/>
      <c r="G56" s="117"/>
      <c r="H56" s="116"/>
      <c r="I56" s="116"/>
      <c r="J56" s="116"/>
    </row>
    <row r="57" spans="1:10" ht="12.75">
      <c r="A57" s="116"/>
      <c r="B57" s="116"/>
      <c r="C57" s="116"/>
      <c r="D57" s="116"/>
      <c r="E57" s="116"/>
      <c r="F57" s="117"/>
      <c r="G57" s="117"/>
      <c r="H57" s="116"/>
      <c r="I57" s="116"/>
      <c r="J57" s="116"/>
    </row>
    <row r="58" spans="1:10" ht="12.75">
      <c r="A58" s="116"/>
      <c r="B58" s="116"/>
      <c r="C58" s="116"/>
      <c r="D58" s="116"/>
      <c r="E58" s="116"/>
      <c r="F58" s="117"/>
      <c r="G58" s="117"/>
      <c r="H58" s="116"/>
      <c r="I58" s="116"/>
      <c r="J58" s="116"/>
    </row>
    <row r="59" spans="1:10" ht="12.75">
      <c r="A59" s="116"/>
      <c r="B59" s="116"/>
      <c r="C59" s="116"/>
      <c r="D59" s="116"/>
      <c r="E59" s="116"/>
      <c r="F59" s="117"/>
      <c r="G59" s="117"/>
      <c r="H59" s="116"/>
      <c r="I59" s="116"/>
      <c r="J59" s="116"/>
    </row>
    <row r="60" spans="1:10" ht="12.75">
      <c r="A60" s="116"/>
      <c r="B60" s="116"/>
      <c r="C60" s="116"/>
      <c r="D60" s="116"/>
      <c r="E60" s="116"/>
      <c r="F60" s="117"/>
      <c r="G60" s="117"/>
      <c r="H60" s="116"/>
      <c r="I60" s="116"/>
      <c r="J60" s="116"/>
    </row>
    <row r="61" spans="1:10" ht="12.75">
      <c r="A61" s="116"/>
      <c r="B61" s="116"/>
      <c r="C61" s="116"/>
      <c r="D61" s="116"/>
      <c r="E61" s="116"/>
      <c r="F61" s="117"/>
      <c r="G61" s="117"/>
      <c r="H61" s="116"/>
      <c r="I61" s="116"/>
      <c r="J61" s="116"/>
    </row>
    <row r="62" spans="1:8" ht="12.75">
      <c r="A62" s="116"/>
      <c r="B62" s="116"/>
      <c r="C62" s="116"/>
      <c r="D62" s="116"/>
      <c r="E62" s="116"/>
      <c r="F62" s="117"/>
      <c r="G62" s="117"/>
      <c r="H62" s="116"/>
    </row>
    <row r="63" spans="1:8" ht="12.75">
      <c r="A63" s="116"/>
      <c r="B63" s="116"/>
      <c r="C63" s="116"/>
      <c r="D63" s="116"/>
      <c r="E63" s="116"/>
      <c r="F63" s="117"/>
      <c r="G63" s="117"/>
      <c r="H63" s="116"/>
    </row>
    <row r="64" spans="1:8" ht="12.75">
      <c r="A64" s="116"/>
      <c r="B64" s="116"/>
      <c r="C64" s="116"/>
      <c r="D64" s="116"/>
      <c r="E64" s="116"/>
      <c r="F64" s="117"/>
      <c r="G64" s="117"/>
      <c r="H64" s="116"/>
    </row>
    <row r="65" spans="1:8" ht="12.75">
      <c r="A65" s="116"/>
      <c r="B65" s="116"/>
      <c r="C65" s="116"/>
      <c r="D65" s="116"/>
      <c r="E65" s="116"/>
      <c r="F65" s="117"/>
      <c r="G65" s="117"/>
      <c r="H65" s="116"/>
    </row>
    <row r="66" spans="1:8" ht="12.75">
      <c r="A66" s="116"/>
      <c r="B66" s="116"/>
      <c r="C66" s="116"/>
      <c r="D66" s="116"/>
      <c r="E66" s="116"/>
      <c r="F66" s="117"/>
      <c r="G66" s="117"/>
      <c r="H66" s="116"/>
    </row>
    <row r="67" spans="1:8" ht="12.75">
      <c r="A67" s="116"/>
      <c r="B67" s="116"/>
      <c r="C67" s="116"/>
      <c r="D67" s="116"/>
      <c r="E67" s="116"/>
      <c r="F67" s="117"/>
      <c r="G67" s="117"/>
      <c r="H67" s="116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0">
      <selection activeCell="C9" sqref="C9"/>
    </sheetView>
  </sheetViews>
  <sheetFormatPr defaultColWidth="9.140625" defaultRowHeight="12.75"/>
  <cols>
    <col min="1" max="1" width="10.8515625" style="144" bestFit="1" customWidth="1"/>
    <col min="2" max="2" width="10.7109375" style="144" customWidth="1"/>
    <col min="3" max="3" width="10.421875" style="144" customWidth="1"/>
    <col min="4" max="4" width="2.7109375" style="144" customWidth="1"/>
    <col min="5" max="8" width="12.140625" style="144" customWidth="1"/>
    <col min="9" max="9" width="2.7109375" style="144" customWidth="1"/>
    <col min="10" max="10" width="13.8515625" style="144" bestFit="1" customWidth="1"/>
    <col min="11" max="16384" width="9.140625" style="144" customWidth="1"/>
  </cols>
  <sheetData>
    <row r="1" spans="1:10" ht="12.75">
      <c r="A1" s="150" t="s">
        <v>124</v>
      </c>
      <c r="B1" s="116"/>
      <c r="C1" s="122"/>
      <c r="D1" s="116"/>
      <c r="E1" s="116"/>
      <c r="F1" s="116"/>
      <c r="G1" s="116"/>
      <c r="H1" s="116"/>
      <c r="I1" s="116"/>
      <c r="J1" s="29" t="s">
        <v>125</v>
      </c>
    </row>
    <row r="2" spans="1:10" ht="12.75">
      <c r="A2" s="29" t="s">
        <v>126</v>
      </c>
      <c r="B2" s="116"/>
      <c r="C2" s="122"/>
      <c r="D2" s="116"/>
      <c r="E2" s="116"/>
      <c r="F2" s="116"/>
      <c r="G2" s="116"/>
      <c r="H2" s="116"/>
      <c r="I2" s="116"/>
      <c r="J2" s="116"/>
    </row>
    <row r="3" spans="1:10" ht="15">
      <c r="A3" s="208"/>
      <c r="B3" s="116"/>
      <c r="C3" s="122"/>
      <c r="D3" s="116"/>
      <c r="E3" s="116"/>
      <c r="F3" s="116"/>
      <c r="G3" s="116"/>
      <c r="H3" s="116"/>
      <c r="I3" s="116"/>
      <c r="J3" s="116"/>
    </row>
    <row r="4" spans="1:10" ht="15">
      <c r="A4" s="116"/>
      <c r="B4" s="116"/>
      <c r="C4" s="209"/>
      <c r="D4" s="210"/>
      <c r="E4" s="210"/>
      <c r="F4" s="210"/>
      <c r="G4" s="210"/>
      <c r="H4" s="210"/>
      <c r="I4" s="210"/>
      <c r="J4" s="210"/>
    </row>
    <row r="5" spans="1:10" ht="15">
      <c r="A5" s="116"/>
      <c r="B5" s="116"/>
      <c r="C5" s="209"/>
      <c r="D5" s="210"/>
      <c r="E5" s="210"/>
      <c r="F5" s="210"/>
      <c r="G5" s="210"/>
      <c r="H5" s="210"/>
      <c r="I5" s="210"/>
      <c r="J5" s="210"/>
    </row>
    <row r="6" spans="1:10" ht="12.75">
      <c r="A6" s="148"/>
      <c r="B6" s="148"/>
      <c r="C6" s="211" t="s">
        <v>132</v>
      </c>
      <c r="D6" s="148"/>
      <c r="E6" s="212" t="s">
        <v>133</v>
      </c>
      <c r="F6" s="212" t="s">
        <v>134</v>
      </c>
      <c r="G6" s="213" t="s">
        <v>135</v>
      </c>
      <c r="H6" s="213" t="s">
        <v>136</v>
      </c>
      <c r="I6" s="148"/>
      <c r="J6" s="212" t="s">
        <v>137</v>
      </c>
    </row>
    <row r="7" spans="1:10" ht="15">
      <c r="A7" s="148"/>
      <c r="B7" s="148"/>
      <c r="C7" s="214"/>
      <c r="D7" s="148"/>
      <c r="E7" s="215" t="s">
        <v>147</v>
      </c>
      <c r="F7" s="215" t="s">
        <v>148</v>
      </c>
      <c r="G7" s="215" t="s">
        <v>149</v>
      </c>
      <c r="H7" s="215" t="s">
        <v>151</v>
      </c>
      <c r="I7" s="148"/>
      <c r="J7" s="216"/>
    </row>
    <row r="8" spans="1:10" ht="12.75">
      <c r="A8" s="148"/>
      <c r="B8" s="148" t="s">
        <v>128</v>
      </c>
      <c r="C8" s="214"/>
      <c r="D8" s="148"/>
      <c r="E8" s="217">
        <v>-24859</v>
      </c>
      <c r="F8" s="217">
        <v>57677</v>
      </c>
      <c r="G8" s="217">
        <v>430671</v>
      </c>
      <c r="H8" s="217">
        <v>-229771</v>
      </c>
      <c r="I8" s="148"/>
      <c r="J8" s="148"/>
    </row>
    <row r="9" spans="1:10" ht="12.75">
      <c r="A9" s="148"/>
      <c r="B9" s="148"/>
      <c r="C9" s="218" t="s">
        <v>130</v>
      </c>
      <c r="D9" s="148"/>
      <c r="E9" s="148"/>
      <c r="F9" s="148"/>
      <c r="G9" s="148"/>
      <c r="H9" s="148"/>
      <c r="I9" s="148"/>
      <c r="J9" s="148"/>
    </row>
    <row r="10" spans="1:10" ht="12.75">
      <c r="A10" s="148"/>
      <c r="B10" s="148" t="s">
        <v>146</v>
      </c>
      <c r="C10" s="219">
        <v>497640</v>
      </c>
      <c r="D10" s="148"/>
      <c r="E10" s="220">
        <v>-0.0081</v>
      </c>
      <c r="F10" s="220"/>
      <c r="G10" s="220"/>
      <c r="H10" s="220"/>
      <c r="I10" s="221"/>
      <c r="J10" s="222">
        <f>ROUND(E10*C10,0)</f>
        <v>-4031</v>
      </c>
    </row>
    <row r="11" spans="1:10" ht="12.75">
      <c r="A11" s="148"/>
      <c r="B11" s="221" t="s">
        <v>152</v>
      </c>
      <c r="C11" s="219">
        <v>487889</v>
      </c>
      <c r="D11" s="148"/>
      <c r="E11" s="220">
        <v>-0.0081</v>
      </c>
      <c r="F11" s="220"/>
      <c r="G11" s="220"/>
      <c r="H11" s="220"/>
      <c r="I11" s="221"/>
      <c r="J11" s="222">
        <f>ROUND(E11*C11,0)</f>
        <v>-3952</v>
      </c>
    </row>
    <row r="12" spans="1:10" ht="12.75">
      <c r="A12" s="148"/>
      <c r="B12" s="148" t="s">
        <v>153</v>
      </c>
      <c r="C12" s="219">
        <v>299871</v>
      </c>
      <c r="D12" s="148"/>
      <c r="E12" s="220">
        <v>-0.0081</v>
      </c>
      <c r="F12" s="220"/>
      <c r="G12" s="220"/>
      <c r="H12" s="220"/>
      <c r="I12" s="221"/>
      <c r="J12" s="222">
        <f>ROUND(E12*C12,0)</f>
        <v>-2429</v>
      </c>
    </row>
    <row r="13" spans="1:10" ht="12.75">
      <c r="A13" s="148"/>
      <c r="B13" s="148" t="s">
        <v>121</v>
      </c>
      <c r="C13" s="219">
        <v>203138</v>
      </c>
      <c r="D13" s="148"/>
      <c r="E13" s="220">
        <v>-0.0081</v>
      </c>
      <c r="F13" s="220">
        <v>0.0192</v>
      </c>
      <c r="G13" s="220"/>
      <c r="H13" s="220"/>
      <c r="I13" s="221"/>
      <c r="J13" s="222">
        <f>ROUND(E13*C13,0)</f>
        <v>-1645</v>
      </c>
    </row>
    <row r="14" spans="1:10" ht="12.75">
      <c r="A14" s="148"/>
      <c r="B14" s="221" t="s">
        <v>122</v>
      </c>
      <c r="C14" s="219">
        <v>153300</v>
      </c>
      <c r="D14" s="148"/>
      <c r="E14" s="220">
        <v>-0.0081</v>
      </c>
      <c r="F14" s="220">
        <v>0.0192</v>
      </c>
      <c r="G14" s="220"/>
      <c r="H14" s="220"/>
      <c r="I14" s="221"/>
      <c r="J14" s="222">
        <f>ROUND(E14*C14,0)</f>
        <v>-1242</v>
      </c>
    </row>
    <row r="15" spans="1:10" ht="12.75">
      <c r="A15" s="148"/>
      <c r="B15" s="148" t="s">
        <v>123</v>
      </c>
      <c r="C15" s="219">
        <v>58852</v>
      </c>
      <c r="D15" s="148"/>
      <c r="E15" s="220">
        <v>-0.0081</v>
      </c>
      <c r="F15" s="220">
        <v>0.0192</v>
      </c>
      <c r="G15" s="220"/>
      <c r="H15" s="220"/>
      <c r="I15" s="221"/>
      <c r="J15" s="222">
        <f aca="true" t="shared" si="0" ref="J15:J20">ROUND(E15*C15,0)</f>
        <v>-477</v>
      </c>
    </row>
    <row r="16" spans="1:10" ht="12.75">
      <c r="A16" s="148"/>
      <c r="B16" s="148" t="s">
        <v>140</v>
      </c>
      <c r="C16" s="219">
        <v>53860</v>
      </c>
      <c r="D16" s="148"/>
      <c r="E16" s="220">
        <v>-0.0081</v>
      </c>
      <c r="F16" s="220">
        <v>0.0192</v>
      </c>
      <c r="G16" s="220">
        <v>0.1549</v>
      </c>
      <c r="H16" s="220"/>
      <c r="I16" s="221"/>
      <c r="J16" s="222">
        <f t="shared" si="0"/>
        <v>-436</v>
      </c>
    </row>
    <row r="17" spans="1:10" ht="12.75">
      <c r="A17" s="148"/>
      <c r="B17" s="221" t="s">
        <v>141</v>
      </c>
      <c r="C17" s="219">
        <v>47491</v>
      </c>
      <c r="D17" s="221"/>
      <c r="E17" s="220">
        <v>-0.0081</v>
      </c>
      <c r="F17" s="220">
        <v>0.0192</v>
      </c>
      <c r="G17" s="220">
        <v>0.1549</v>
      </c>
      <c r="H17" s="220"/>
      <c r="I17" s="221"/>
      <c r="J17" s="222">
        <f t="shared" si="0"/>
        <v>-385</v>
      </c>
    </row>
    <row r="18" spans="1:10" ht="12.75">
      <c r="A18" s="148"/>
      <c r="B18" s="148" t="s">
        <v>142</v>
      </c>
      <c r="C18" s="219">
        <v>56271</v>
      </c>
      <c r="D18" s="148"/>
      <c r="E18" s="220">
        <v>-0.0081</v>
      </c>
      <c r="F18" s="220">
        <v>0.0192</v>
      </c>
      <c r="G18" s="220">
        <v>0.1549</v>
      </c>
      <c r="H18" s="220"/>
      <c r="I18" s="221"/>
      <c r="J18" s="222">
        <f t="shared" si="0"/>
        <v>-456</v>
      </c>
    </row>
    <row r="19" spans="1:10" ht="12.75">
      <c r="A19" s="148"/>
      <c r="B19" s="148" t="s">
        <v>143</v>
      </c>
      <c r="C19" s="219">
        <v>117161</v>
      </c>
      <c r="D19" s="148"/>
      <c r="E19" s="220">
        <v>-0.0081</v>
      </c>
      <c r="F19" s="220">
        <v>0.0192</v>
      </c>
      <c r="G19" s="220">
        <v>0.1549</v>
      </c>
      <c r="H19" s="220">
        <v>-0.0798</v>
      </c>
      <c r="I19" s="221"/>
      <c r="J19" s="222">
        <f t="shared" si="0"/>
        <v>-949</v>
      </c>
    </row>
    <row r="20" spans="1:10" s="151" customFormat="1" ht="12.75">
      <c r="A20" s="221"/>
      <c r="B20" s="221" t="s">
        <v>144</v>
      </c>
      <c r="C20" s="219">
        <v>231275</v>
      </c>
      <c r="D20" s="221"/>
      <c r="E20" s="220">
        <v>-0.0081</v>
      </c>
      <c r="F20" s="220">
        <v>0.0192</v>
      </c>
      <c r="G20" s="220">
        <v>0.1549</v>
      </c>
      <c r="H20" s="220">
        <v>-0.0798</v>
      </c>
      <c r="I20" s="221"/>
      <c r="J20" s="222">
        <f t="shared" si="0"/>
        <v>-1873</v>
      </c>
    </row>
    <row r="21" spans="1:10" ht="12.75">
      <c r="A21" s="148"/>
      <c r="B21" s="148" t="s">
        <v>145</v>
      </c>
      <c r="C21" s="218">
        <v>598004</v>
      </c>
      <c r="D21" s="148"/>
      <c r="E21" s="220">
        <v>-0.0081</v>
      </c>
      <c r="F21" s="220">
        <v>0.0192</v>
      </c>
      <c r="G21" s="220">
        <v>0.1549</v>
      </c>
      <c r="H21" s="220">
        <v>-0.0798</v>
      </c>
      <c r="I21" s="223"/>
      <c r="J21" s="224">
        <f>ROUND(E21*C21,0)</f>
        <v>-4844</v>
      </c>
    </row>
    <row r="22" spans="1:10" ht="12.75">
      <c r="A22" s="116"/>
      <c r="B22" s="116"/>
      <c r="C22" s="219"/>
      <c r="D22" s="116"/>
      <c r="E22" s="225"/>
      <c r="F22" s="225"/>
      <c r="G22" s="225"/>
      <c r="H22" s="225"/>
      <c r="I22" s="116"/>
      <c r="J22" s="146"/>
    </row>
    <row r="23" spans="1:10" ht="12.75">
      <c r="A23" s="116"/>
      <c r="B23" s="116"/>
      <c r="C23" s="122">
        <f>SUM(C10:C21)</f>
        <v>2804752</v>
      </c>
      <c r="D23" s="116"/>
      <c r="E23" s="225"/>
      <c r="F23" s="225"/>
      <c r="G23" s="225"/>
      <c r="H23" s="225"/>
      <c r="I23" s="225"/>
      <c r="J23" s="146">
        <f>SUM(J10:J22)</f>
        <v>-22719</v>
      </c>
    </row>
    <row r="24" spans="1:10" ht="12.75">
      <c r="A24" s="116"/>
      <c r="B24" s="116"/>
      <c r="C24" s="122"/>
      <c r="D24" s="116"/>
      <c r="E24" s="225"/>
      <c r="F24" s="225"/>
      <c r="G24" s="225"/>
      <c r="H24" s="225"/>
      <c r="I24" s="225"/>
      <c r="J24" s="116"/>
    </row>
    <row r="25" spans="1:10" ht="12.75">
      <c r="A25" s="116"/>
      <c r="B25" s="116" t="s">
        <v>129</v>
      </c>
      <c r="C25" s="122"/>
      <c r="D25" s="116"/>
      <c r="E25" s="225"/>
      <c r="F25" s="225"/>
      <c r="G25" s="225"/>
      <c r="H25" s="225"/>
      <c r="I25" s="225"/>
      <c r="J25" s="145">
        <f>V!H34</f>
        <v>-24859</v>
      </c>
    </row>
    <row r="26" spans="1:10" ht="12.75">
      <c r="A26" s="116"/>
      <c r="B26" s="116"/>
      <c r="C26" s="122"/>
      <c r="D26" s="116"/>
      <c r="E26" s="225"/>
      <c r="F26" s="225"/>
      <c r="G26" s="225"/>
      <c r="H26" s="225"/>
      <c r="I26" s="225"/>
      <c r="J26" s="116"/>
    </row>
    <row r="27" spans="1:10" ht="12.75">
      <c r="A27" s="116"/>
      <c r="B27" s="116" t="s">
        <v>126</v>
      </c>
      <c r="C27" s="122"/>
      <c r="D27" s="116"/>
      <c r="E27" s="225"/>
      <c r="F27" s="225"/>
      <c r="G27" s="225"/>
      <c r="H27" s="225"/>
      <c r="I27" s="225"/>
      <c r="J27" s="147">
        <f>J25-J23</f>
        <v>-2140</v>
      </c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2021-03-24T21:51:52Z</cp:lastPrinted>
  <dcterms:created xsi:type="dcterms:W3CDTF">1998-02-24T14:52:22Z</dcterms:created>
  <dcterms:modified xsi:type="dcterms:W3CDTF">2021-03-25T11:17:34Z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