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i\Google Drive\South Eastern\Application\"/>
    </mc:Choice>
  </mc:AlternateContent>
  <xr:revisionPtr revIDLastSave="0" documentId="13_ncr:1_{CBBD71D7-EAA9-4F03-B0C7-613AB47D43DD}" xr6:coauthVersionLast="47" xr6:coauthVersionMax="47" xr10:uidLastSave="{00000000-0000-0000-0000-000000000000}"/>
  <bookViews>
    <workbookView xWindow="-96" yWindow="-96" windowWidth="23232" windowHeight="12552" xr2:uid="{A84E7303-DE4D-4B49-889C-886EC4A7CB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37" i="1"/>
  <c r="G19" i="1" l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0" i="1"/>
  <c r="H10" i="1" s="1"/>
  <c r="G8" i="1"/>
  <c r="H8" i="1" s="1"/>
  <c r="E14" i="1"/>
  <c r="E9" i="1"/>
  <c r="D11" i="1"/>
  <c r="G11" i="1" s="1"/>
  <c r="H11" i="1" s="1"/>
  <c r="D9" i="1"/>
  <c r="G9" i="1" s="1"/>
  <c r="H9" i="1" s="1"/>
  <c r="C19" i="1"/>
  <c r="E19" i="1" s="1"/>
  <c r="C18" i="1"/>
  <c r="E18" i="1" s="1"/>
  <c r="C17" i="1"/>
  <c r="E17" i="1" s="1"/>
  <c r="C16" i="1"/>
  <c r="E16" i="1" s="1"/>
  <c r="C15" i="1"/>
  <c r="E15" i="1" s="1"/>
  <c r="C13" i="1"/>
  <c r="E13" i="1" s="1"/>
  <c r="C12" i="1"/>
  <c r="E12" i="1" s="1"/>
  <c r="C11" i="1"/>
  <c r="C10" i="1"/>
  <c r="E10" i="1" s="1"/>
  <c r="C9" i="1"/>
  <c r="C8" i="1"/>
  <c r="E8" i="1" s="1"/>
  <c r="E11" i="1" l="1"/>
  <c r="I17" i="1"/>
  <c r="I10" i="1"/>
  <c r="I12" i="1"/>
  <c r="I18" i="1"/>
  <c r="I19" i="1"/>
  <c r="I13" i="1"/>
  <c r="I14" i="1"/>
  <c r="I9" i="1"/>
  <c r="I15" i="1"/>
  <c r="I16" i="1"/>
  <c r="I11" i="1"/>
  <c r="I8" i="1"/>
  <c r="I20" i="1" l="1"/>
  <c r="I23" i="1" l="1"/>
  <c r="I25" i="1" s="1"/>
  <c r="I31" i="1"/>
  <c r="I27" i="1" l="1"/>
  <c r="I29" i="1" s="1"/>
  <c r="I33" i="1"/>
  <c r="I35" i="1" s="1"/>
</calcChain>
</file>

<file path=xl/sharedStrings.xml><?xml version="1.0" encoding="utf-8"?>
<sst xmlns="http://schemas.openxmlformats.org/spreadsheetml/2006/main" count="41" uniqueCount="30">
  <si>
    <t>Total</t>
  </si>
  <si>
    <t>Pro Forma</t>
  </si>
  <si>
    <t>Employee</t>
  </si>
  <si>
    <t>Wages</t>
  </si>
  <si>
    <t>Adjustments</t>
  </si>
  <si>
    <t>Pro Forma Salaries &amp; Wages Expense</t>
  </si>
  <si>
    <t>Less: Test Year Salaries &amp; Wages Exp</t>
  </si>
  <si>
    <t xml:space="preserve"> </t>
  </si>
  <si>
    <t>Times: 7.65 Percent FICA Rate</t>
  </si>
  <si>
    <t>Less: Test Year Pension Contribution</t>
  </si>
  <si>
    <t>Number</t>
  </si>
  <si>
    <t>Test Year</t>
  </si>
  <si>
    <t xml:space="preserve">Normal </t>
  </si>
  <si>
    <t>Hours</t>
  </si>
  <si>
    <t xml:space="preserve">Current </t>
  </si>
  <si>
    <t>Normal</t>
  </si>
  <si>
    <t>Wage</t>
  </si>
  <si>
    <t>Rate</t>
  </si>
  <si>
    <t>Overtime</t>
  </si>
  <si>
    <t>Current</t>
  </si>
  <si>
    <t>Total Pro Forma Wages</t>
  </si>
  <si>
    <t>Salaries &amp; Wages Adjustment</t>
  </si>
  <si>
    <t>FICA Adjustment</t>
  </si>
  <si>
    <t>Pro Forma Salaries and Wages - Employees</t>
  </si>
  <si>
    <t>Pro Forma Pension Contribution</t>
  </si>
  <si>
    <t>Times: 3.00% Pension Contribution Rate</t>
  </si>
  <si>
    <t>Employee Pension &amp; Benefits Adjustment</t>
  </si>
  <si>
    <t>Times 2% Contribution Rate</t>
  </si>
  <si>
    <t>Discretionary Contribution Amount</t>
  </si>
  <si>
    <t>SEWA Salaries &amp; Wages and Associated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</si>
</sst>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[$$-409]* #,##0_);_([$$-409]* \(#,##0\);_([$$-409]* &quot;-&quot;??_);_(@_)"/>
    <numFmt numFmtId="167" formatCode="_(&quot;$&quot;* #,##0_);_(&quot;$&quot;* \(#,##0\);_(&quot;$&quot;* &quot;-&quot;??_);_(@_)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"/>
      <family val="2"/>
    </font>
    <font>
      <u val="sing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65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3" fillId="0" borderId="0" xfId="1" applyNumberFormat="1" applyFont="1"/>
    <xf numFmtId="43" fontId="3" fillId="0" borderId="0" xfId="1" applyFont="1"/>
    <xf numFmtId="43" fontId="3" fillId="0" borderId="0" xfId="4" applyFont="1"/>
    <xf numFmtId="43" fontId="7" fillId="0" borderId="0" xfId="4" applyFont="1"/>
    <xf numFmtId="164" fontId="7" fillId="0" borderId="0" xfId="1" applyNumberFormat="1" applyFont="1"/>
    <xf numFmtId="43" fontId="7" fillId="0" borderId="0" xfId="1" applyFont="1"/>
    <xf numFmtId="164" fontId="6" fillId="0" borderId="0" xfId="1" applyNumberFormat="1" applyFont="1"/>
    <xf numFmtId="0" fontId="9" fillId="0" borderId="0" xfId="0" applyFont="1" applyAlignment="1">
      <alignment horizontal="center"/>
    </xf>
    <xf numFmtId="166" fontId="3" fillId="0" borderId="0" xfId="0" applyNumberFormat="1" applyFont="1"/>
    <xf numFmtId="43" fontId="4" fillId="0" borderId="0" xfId="1" applyFont="1"/>
    <xf numFmtId="0" fontId="8" fillId="0" borderId="0" xfId="0" applyFont="1"/>
    <xf numFmtId="167" fontId="8" fillId="0" borderId="2" xfId="2" applyNumberFormat="1" applyFont="1" applyBorder="1"/>
    <xf numFmtId="167" fontId="3" fillId="0" borderId="0" xfId="2" applyNumberFormat="1" applyFont="1"/>
    <xf numFmtId="10" fontId="3" fillId="0" borderId="1" xfId="0" applyNumberFormat="1" applyFont="1" applyBorder="1"/>
    <xf numFmtId="43" fontId="6" fillId="0" borderId="0" xfId="1" applyFont="1"/>
    <xf numFmtId="164" fontId="3" fillId="0" borderId="1" xfId="1" applyNumberFormat="1" applyFont="1" applyBorder="1"/>
    <xf numFmtId="10" fontId="3" fillId="0" borderId="0" xfId="3" applyNumberFormat="1" applyFont="1"/>
    <xf numFmtId="0" fontId="3" fillId="0" borderId="0" xfId="1" applyNumberFormat="1" applyFont="1"/>
    <xf numFmtId="0" fontId="3" fillId="0" borderId="0" xfId="0" applyFont="1" applyBorder="1" applyAlignment="1">
      <alignment horizontal="center"/>
    </xf>
    <xf numFmtId="167" fontId="8" fillId="0" borderId="0" xfId="2" applyNumberFormat="1" applyFont="1" applyBorder="1"/>
    <xf numFmtId="10" fontId="3" fillId="0" borderId="0" xfId="0" applyNumberFormat="1" applyFont="1" applyBorder="1"/>
    <xf numFmtId="167" fontId="3" fillId="0" borderId="0" xfId="2" applyNumberFormat="1" applyFont="1" applyBorder="1"/>
    <xf numFmtId="164" fontId="3" fillId="0" borderId="0" xfId="1" applyNumberFormat="1" applyFont="1" applyBorder="1"/>
    <xf numFmtId="0" fontId="10" fillId="0" borderId="0" xfId="0" applyFont="1"/>
    <xf numFmtId="0" fontId="7" fillId="0" borderId="0" xfId="0" applyFont="1"/>
    <xf numFmtId="164" fontId="10" fillId="0" borderId="0" xfId="1" applyNumberFormat="1" applyFont="1" applyBorder="1"/>
    <xf numFmtId="164" fontId="8" fillId="0" borderId="0" xfId="1" applyNumberFormat="1" applyFont="1" applyBorder="1"/>
    <xf numFmtId="164" fontId="7" fillId="0" borderId="0" xfId="1" applyNumberFormat="1" applyFont="1" applyBorder="1"/>
    <xf numFmtId="0" fontId="2" fillId="0" borderId="0" xfId="0" applyFont="1"/>
    <xf numFmtId="164" fontId="0" fillId="0" borderId="0" xfId="0" applyNumberFormat="1"/>
    <xf numFmtId="3" fontId="11" fillId="0" borderId="0" xfId="0" applyNumberFormat="1" applyFont="1"/>
    <xf numFmtId="10" fontId="3" fillId="0" borderId="1" xfId="3" applyNumberFormat="1" applyFont="1" applyBorder="1"/>
  </cellXfs>
  <cellStyles count="5">
    <cellStyle name="Comma" xfId="1" builtinId="3"/>
    <cellStyle name="Comma 2" xfId="4" xr:uid="{7EBC0709-DABB-4EA4-AFFA-CFAA08B2F1DC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B4BB-8162-42D1-8C99-923B20E6E818}">
  <dimension ref="B3:P41"/>
  <sheetViews>
    <sheetView tabSelected="1" workbookViewId="0"/>
  </sheetViews>
  <sheetFormatPr defaultRowHeight="14.4" x14ac:dyDescent="0.55000000000000004"/>
  <cols>
    <col min="2" max="2" width="9.1015625" customWidth="1"/>
    <col min="3" max="3" width="11.05078125" customWidth="1"/>
    <col min="4" max="4" width="10.26171875"/>
    <col min="5" max="5" width="11.41796875" customWidth="1"/>
    <col min="6" max="6" width="10.3671875" customWidth="1"/>
    <col min="7" max="7" width="11.41796875" customWidth="1"/>
    <col min="8" max="8" width="11.68359375" customWidth="1"/>
    <col min="9" max="12" width="12.20703125" customWidth="1"/>
    <col min="13" max="13" width="10.26171875"/>
    <col min="14" max="14" width="14.15625" customWidth="1"/>
    <col min="15" max="15" width="12.83984375" customWidth="1"/>
    <col min="16" max="16" width="10.26171875"/>
  </cols>
  <sheetData>
    <row r="3" spans="2:16" ht="15.6" x14ac:dyDescent="0.6">
      <c r="B3" s="3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6" x14ac:dyDescent="0.55000000000000004"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6" x14ac:dyDescent="0.55000000000000004">
      <c r="B5" s="1"/>
      <c r="C5" s="2" t="s">
        <v>11</v>
      </c>
      <c r="D5" s="2" t="s">
        <v>14</v>
      </c>
      <c r="E5" s="2" t="s">
        <v>1</v>
      </c>
      <c r="F5" s="2" t="s">
        <v>11</v>
      </c>
      <c r="G5" s="2" t="s">
        <v>19</v>
      </c>
      <c r="H5" s="2" t="s">
        <v>1</v>
      </c>
      <c r="I5" s="2" t="s">
        <v>0</v>
      </c>
      <c r="J5" s="2"/>
      <c r="K5" s="2"/>
      <c r="L5" s="2"/>
      <c r="M5" s="1"/>
    </row>
    <row r="6" spans="2:16" x14ac:dyDescent="0.55000000000000004">
      <c r="B6" s="2" t="s">
        <v>2</v>
      </c>
      <c r="C6" s="2" t="s">
        <v>12</v>
      </c>
      <c r="D6" s="2" t="s">
        <v>16</v>
      </c>
      <c r="E6" s="2" t="s">
        <v>15</v>
      </c>
      <c r="F6" s="2" t="s">
        <v>18</v>
      </c>
      <c r="G6" s="2" t="s">
        <v>18</v>
      </c>
      <c r="H6" s="2" t="s">
        <v>18</v>
      </c>
      <c r="I6" s="2" t="s">
        <v>1</v>
      </c>
      <c r="J6" s="2"/>
      <c r="K6" s="2"/>
      <c r="L6" s="2"/>
      <c r="M6" s="1"/>
    </row>
    <row r="7" spans="2:16" x14ac:dyDescent="0.55000000000000004">
      <c r="B7" s="3" t="s">
        <v>10</v>
      </c>
      <c r="C7" s="3" t="s">
        <v>13</v>
      </c>
      <c r="D7" s="3" t="s">
        <v>17</v>
      </c>
      <c r="E7" s="3" t="s">
        <v>3</v>
      </c>
      <c r="F7" s="3" t="s">
        <v>13</v>
      </c>
      <c r="G7" s="3" t="s">
        <v>3</v>
      </c>
      <c r="H7" s="3" t="s">
        <v>3</v>
      </c>
      <c r="I7" s="3" t="s">
        <v>3</v>
      </c>
      <c r="J7" s="26"/>
      <c r="K7" s="26"/>
      <c r="L7" s="26"/>
      <c r="M7" s="1"/>
    </row>
    <row r="8" spans="2:16" x14ac:dyDescent="0.55000000000000004">
      <c r="B8" s="25">
        <v>138</v>
      </c>
      <c r="C8" s="5">
        <f>32+1801+56+120+72</f>
        <v>2081</v>
      </c>
      <c r="D8" s="6">
        <v>18.5</v>
      </c>
      <c r="E8" s="4">
        <f t="shared" ref="E8:E9" si="0">C8*D8</f>
        <v>38498.5</v>
      </c>
      <c r="F8" s="6">
        <v>3.5</v>
      </c>
      <c r="G8" s="6">
        <f>D8*1.5</f>
        <v>27.75</v>
      </c>
      <c r="H8" s="7">
        <f>F8*G8</f>
        <v>97.125</v>
      </c>
      <c r="I8" s="4">
        <f>H8+E8</f>
        <v>38595.625</v>
      </c>
      <c r="J8" s="4"/>
      <c r="K8" s="4"/>
      <c r="L8" s="4"/>
      <c r="M8" s="1"/>
    </row>
    <row r="9" spans="2:16" x14ac:dyDescent="0.55000000000000004">
      <c r="B9" s="25">
        <v>228</v>
      </c>
      <c r="C9" s="8">
        <f>1120+960</f>
        <v>2080</v>
      </c>
      <c r="D9" s="6">
        <f>1057.7/40</f>
        <v>26.442500000000003</v>
      </c>
      <c r="E9" s="4">
        <f t="shared" si="0"/>
        <v>55000.400000000009</v>
      </c>
      <c r="F9" s="9">
        <v>0</v>
      </c>
      <c r="G9" s="6">
        <f t="shared" ref="G9:G19" si="1">D9*1.5</f>
        <v>39.663750000000007</v>
      </c>
      <c r="H9" s="7">
        <f t="shared" ref="H9:H19" si="2">F9*G9</f>
        <v>0</v>
      </c>
      <c r="I9" s="4">
        <f t="shared" ref="I9:I19" si="3">H9+E9</f>
        <v>55000.400000000009</v>
      </c>
      <c r="J9" s="4"/>
      <c r="K9" s="4"/>
      <c r="L9" s="4"/>
      <c r="M9" s="1"/>
    </row>
    <row r="10" spans="2:16" x14ac:dyDescent="0.55000000000000004">
      <c r="B10" s="25">
        <v>2316</v>
      </c>
      <c r="C10" s="8">
        <f>1859+49.5+120+72</f>
        <v>2100.5</v>
      </c>
      <c r="D10" s="9">
        <v>19.5</v>
      </c>
      <c r="E10" s="4">
        <f>C10*D10</f>
        <v>40959.75</v>
      </c>
      <c r="F10" s="9">
        <v>67</v>
      </c>
      <c r="G10" s="6">
        <f t="shared" si="1"/>
        <v>29.25</v>
      </c>
      <c r="H10" s="7">
        <f t="shared" si="2"/>
        <v>1959.75</v>
      </c>
      <c r="I10" s="4">
        <f t="shared" si="3"/>
        <v>42919.5</v>
      </c>
      <c r="J10" s="4"/>
      <c r="K10" s="4"/>
      <c r="L10" s="4"/>
      <c r="M10" s="1"/>
    </row>
    <row r="11" spans="2:16" x14ac:dyDescent="0.55000000000000004">
      <c r="B11" s="25">
        <v>4901</v>
      </c>
      <c r="C11" s="8">
        <f>1120+960+120</f>
        <v>2200</v>
      </c>
      <c r="D11" s="9">
        <f>1538.47/40</f>
        <v>38.461750000000002</v>
      </c>
      <c r="E11" s="4">
        <f t="shared" ref="E11:E19" si="4">C11*D11</f>
        <v>84615.85</v>
      </c>
      <c r="F11" s="9">
        <v>0</v>
      </c>
      <c r="G11" s="6">
        <f t="shared" si="1"/>
        <v>57.692625000000007</v>
      </c>
      <c r="H11" s="7">
        <f t="shared" si="2"/>
        <v>0</v>
      </c>
      <c r="I11" s="4">
        <f t="shared" si="3"/>
        <v>84615.85</v>
      </c>
      <c r="J11" s="4"/>
      <c r="K11" s="4"/>
      <c r="L11" s="4"/>
      <c r="M11" s="1"/>
      <c r="N11" s="1"/>
      <c r="O11" s="11"/>
      <c r="P11" s="12"/>
    </row>
    <row r="12" spans="2:16" x14ac:dyDescent="0.55000000000000004">
      <c r="B12" s="25">
        <v>4920</v>
      </c>
      <c r="C12" s="8">
        <f>24+1799.5+68+110.5+72</f>
        <v>2074</v>
      </c>
      <c r="D12" s="9">
        <v>18.5</v>
      </c>
      <c r="E12" s="4">
        <f t="shared" si="4"/>
        <v>38369</v>
      </c>
      <c r="F12" s="9">
        <v>1</v>
      </c>
      <c r="G12" s="6">
        <f t="shared" si="1"/>
        <v>27.75</v>
      </c>
      <c r="H12" s="7">
        <f t="shared" si="2"/>
        <v>27.75</v>
      </c>
      <c r="I12" s="4">
        <f t="shared" si="3"/>
        <v>38396.75</v>
      </c>
      <c r="J12" s="4"/>
      <c r="K12" s="4"/>
      <c r="L12" s="4"/>
      <c r="M12" s="1"/>
      <c r="N12" s="1"/>
      <c r="O12" s="10"/>
      <c r="P12" s="4"/>
    </row>
    <row r="13" spans="2:16" x14ac:dyDescent="0.55000000000000004">
      <c r="B13" s="25">
        <v>5309</v>
      </c>
      <c r="C13" s="8">
        <f>1919+53+88+72</f>
        <v>2132</v>
      </c>
      <c r="D13" s="9">
        <v>19</v>
      </c>
      <c r="E13" s="4">
        <f t="shared" si="4"/>
        <v>40508</v>
      </c>
      <c r="F13" s="9">
        <v>59.75</v>
      </c>
      <c r="G13" s="6">
        <f t="shared" si="1"/>
        <v>28.5</v>
      </c>
      <c r="H13" s="7">
        <f t="shared" si="2"/>
        <v>1702.875</v>
      </c>
      <c r="I13" s="4">
        <f t="shared" si="3"/>
        <v>42210.875</v>
      </c>
      <c r="J13" s="4"/>
      <c r="K13" s="4"/>
      <c r="L13" s="4"/>
      <c r="M13" s="1"/>
      <c r="N13" s="1"/>
      <c r="O13" s="1"/>
      <c r="P13" s="12"/>
    </row>
    <row r="14" spans="2:16" x14ac:dyDescent="0.55000000000000004">
      <c r="B14" s="25">
        <v>5347</v>
      </c>
      <c r="C14" s="8">
        <v>1930</v>
      </c>
      <c r="D14" s="9">
        <v>18</v>
      </c>
      <c r="E14" s="4">
        <f t="shared" si="4"/>
        <v>34740</v>
      </c>
      <c r="F14" s="9"/>
      <c r="G14" s="6">
        <f t="shared" si="1"/>
        <v>27</v>
      </c>
      <c r="H14" s="7">
        <f t="shared" si="2"/>
        <v>0</v>
      </c>
      <c r="I14" s="4">
        <f t="shared" si="3"/>
        <v>34740</v>
      </c>
      <c r="J14" s="4"/>
      <c r="K14" s="4"/>
      <c r="L14" s="4"/>
      <c r="M14" s="1"/>
      <c r="N14" s="1"/>
      <c r="O14" s="1"/>
      <c r="P14" s="12"/>
    </row>
    <row r="15" spans="2:16" x14ac:dyDescent="0.55000000000000004">
      <c r="B15" s="25">
        <v>6465</v>
      </c>
      <c r="C15" s="8">
        <f>1913+68+108+72</f>
        <v>2161</v>
      </c>
      <c r="D15" s="9">
        <v>19</v>
      </c>
      <c r="E15" s="4">
        <f t="shared" si="4"/>
        <v>41059</v>
      </c>
      <c r="F15" s="9">
        <v>72</v>
      </c>
      <c r="G15" s="6">
        <f t="shared" si="1"/>
        <v>28.5</v>
      </c>
      <c r="H15" s="7">
        <f t="shared" si="2"/>
        <v>2052</v>
      </c>
      <c r="I15" s="4">
        <f t="shared" si="3"/>
        <v>43111</v>
      </c>
      <c r="J15" s="4"/>
      <c r="K15" s="4"/>
      <c r="L15" s="4"/>
      <c r="M15" s="9"/>
      <c r="N15" s="9"/>
      <c r="O15" s="9"/>
      <c r="P15" s="13"/>
    </row>
    <row r="16" spans="2:16" x14ac:dyDescent="0.55000000000000004">
      <c r="B16" s="25">
        <v>6784</v>
      </c>
      <c r="C16" s="8">
        <f>1974+40+80+72</f>
        <v>2166</v>
      </c>
      <c r="D16" s="9">
        <v>19</v>
      </c>
      <c r="E16" s="4">
        <f t="shared" si="4"/>
        <v>41154</v>
      </c>
      <c r="F16" s="9">
        <v>201</v>
      </c>
      <c r="G16" s="6">
        <f t="shared" si="1"/>
        <v>28.5</v>
      </c>
      <c r="H16" s="7">
        <f t="shared" si="2"/>
        <v>5728.5</v>
      </c>
      <c r="I16" s="4">
        <f t="shared" si="3"/>
        <v>46882.5</v>
      </c>
      <c r="J16" s="4"/>
      <c r="K16" s="4"/>
      <c r="L16" s="4"/>
      <c r="M16" s="9"/>
      <c r="N16" s="9"/>
      <c r="O16" s="9"/>
      <c r="P16" s="9"/>
    </row>
    <row r="17" spans="2:16" x14ac:dyDescent="0.55000000000000004">
      <c r="B17" s="25">
        <v>6913</v>
      </c>
      <c r="C17" s="8">
        <f>1931+56+88+72</f>
        <v>2147</v>
      </c>
      <c r="D17" s="9">
        <v>20</v>
      </c>
      <c r="E17" s="4">
        <f t="shared" si="4"/>
        <v>42940</v>
      </c>
      <c r="F17" s="9">
        <v>309.5</v>
      </c>
      <c r="G17" s="6">
        <f t="shared" si="1"/>
        <v>30</v>
      </c>
      <c r="H17" s="7">
        <f t="shared" si="2"/>
        <v>9285</v>
      </c>
      <c r="I17" s="4">
        <f t="shared" si="3"/>
        <v>52225</v>
      </c>
      <c r="J17" s="4"/>
      <c r="K17" s="4"/>
      <c r="L17" s="4"/>
      <c r="M17" s="9"/>
      <c r="N17" s="9"/>
      <c r="O17" s="9"/>
      <c r="P17" s="9"/>
    </row>
    <row r="18" spans="2:16" x14ac:dyDescent="0.55000000000000004">
      <c r="B18" s="25">
        <v>7666</v>
      </c>
      <c r="C18" s="8">
        <f>1936+56+88+72</f>
        <v>2152</v>
      </c>
      <c r="D18" s="9">
        <v>19</v>
      </c>
      <c r="E18" s="4">
        <f t="shared" si="4"/>
        <v>40888</v>
      </c>
      <c r="F18" s="9">
        <v>129</v>
      </c>
      <c r="G18" s="6">
        <f t="shared" si="1"/>
        <v>28.5</v>
      </c>
      <c r="H18" s="7">
        <f t="shared" si="2"/>
        <v>3676.5</v>
      </c>
      <c r="I18" s="4">
        <f t="shared" si="3"/>
        <v>44564.5</v>
      </c>
      <c r="J18" s="4"/>
      <c r="K18" s="4"/>
      <c r="L18" s="4"/>
      <c r="M18" s="9"/>
      <c r="N18" s="9"/>
      <c r="O18" s="9"/>
      <c r="P18" s="9"/>
    </row>
    <row r="19" spans="2:16" ht="16.2" x14ac:dyDescent="0.85">
      <c r="B19" s="25">
        <v>8600</v>
      </c>
      <c r="C19" s="8">
        <f>112+1716.5+56+120+72</f>
        <v>2076.5</v>
      </c>
      <c r="D19" s="9">
        <v>17.5</v>
      </c>
      <c r="E19" s="4">
        <f t="shared" si="4"/>
        <v>36338.75</v>
      </c>
      <c r="F19" s="9">
        <v>11</v>
      </c>
      <c r="G19" s="6">
        <f t="shared" si="1"/>
        <v>26.25</v>
      </c>
      <c r="H19" s="7">
        <f t="shared" si="2"/>
        <v>288.75</v>
      </c>
      <c r="I19" s="14">
        <f t="shared" si="3"/>
        <v>36627.5</v>
      </c>
      <c r="J19" s="14"/>
      <c r="K19" s="14"/>
      <c r="L19" s="14"/>
      <c r="M19" s="9"/>
      <c r="N19" s="9"/>
      <c r="O19" s="9"/>
      <c r="P19" s="9"/>
    </row>
    <row r="20" spans="2:16" x14ac:dyDescent="0.55000000000000004">
      <c r="B20" s="4"/>
      <c r="C20" s="4"/>
      <c r="D20" s="9"/>
      <c r="E20" s="4"/>
      <c r="F20" s="4"/>
      <c r="G20" s="4"/>
      <c r="H20" s="7" t="s">
        <v>20</v>
      </c>
      <c r="I20" s="4">
        <f>SUM(I8:I19)</f>
        <v>559889.5</v>
      </c>
      <c r="J20" s="4"/>
      <c r="K20" s="4"/>
      <c r="L20" s="4"/>
      <c r="M20" s="9"/>
      <c r="N20" s="9"/>
      <c r="O20" s="9"/>
      <c r="P20" s="9"/>
    </row>
    <row r="21" spans="2:16" x14ac:dyDescent="0.55000000000000004">
      <c r="B21" s="4"/>
      <c r="C21" s="4"/>
      <c r="D21" s="1"/>
      <c r="E21" s="1"/>
      <c r="F21" s="1"/>
      <c r="G21" s="1"/>
      <c r="H21" s="1"/>
      <c r="I21" s="15"/>
      <c r="J21" s="15"/>
      <c r="K21" s="15"/>
      <c r="L21" s="15"/>
      <c r="M21" s="9"/>
      <c r="N21" s="9"/>
      <c r="O21" s="9"/>
      <c r="P21" s="9"/>
    </row>
    <row r="22" spans="2:16" x14ac:dyDescent="0.55000000000000004">
      <c r="B22" s="4"/>
      <c r="C22" s="4"/>
      <c r="D22" s="1"/>
      <c r="E22" s="1"/>
      <c r="F22" s="1"/>
      <c r="G22" s="1"/>
      <c r="H22" s="1"/>
      <c r="I22" s="15" t="s">
        <v>4</v>
      </c>
      <c r="J22" s="15"/>
      <c r="K22" s="15"/>
      <c r="L22" s="15"/>
      <c r="M22" s="9"/>
      <c r="N22" s="9"/>
      <c r="O22" s="9"/>
      <c r="P22" s="9"/>
    </row>
    <row r="23" spans="2:16" x14ac:dyDescent="0.55000000000000004">
      <c r="B23" s="4"/>
      <c r="C23" s="4"/>
      <c r="E23" s="1" t="s">
        <v>5</v>
      </c>
      <c r="F23" s="1"/>
      <c r="G23" s="1"/>
      <c r="H23" s="1"/>
      <c r="I23" s="16">
        <f>I20</f>
        <v>559889.5</v>
      </c>
      <c r="J23" s="16"/>
      <c r="K23" s="16"/>
      <c r="L23" s="16"/>
      <c r="M23" s="9"/>
      <c r="N23" s="17"/>
      <c r="O23" s="9"/>
      <c r="P23" s="9"/>
    </row>
    <row r="24" spans="2:16" ht="16.2" x14ac:dyDescent="0.85">
      <c r="B24" s="4"/>
      <c r="C24" s="4"/>
      <c r="E24" s="1" t="s">
        <v>6</v>
      </c>
      <c r="F24" s="1"/>
      <c r="G24" s="1"/>
      <c r="H24" s="1"/>
      <c r="I24" s="14">
        <v>-449520</v>
      </c>
      <c r="J24" s="14"/>
      <c r="K24" s="14"/>
      <c r="L24" s="14"/>
      <c r="M24" s="9"/>
      <c r="N24" s="9"/>
      <c r="O24" s="9"/>
      <c r="P24" s="9"/>
    </row>
    <row r="25" spans="2:16" ht="14.7" thickBot="1" x14ac:dyDescent="0.6">
      <c r="B25" s="4"/>
      <c r="C25" s="4"/>
      <c r="E25" s="18" t="s">
        <v>21</v>
      </c>
      <c r="F25" s="18"/>
      <c r="G25" s="18"/>
      <c r="H25" s="18"/>
      <c r="I25" s="19">
        <f>I23+I24</f>
        <v>110369.5</v>
      </c>
      <c r="J25" s="33"/>
      <c r="K25" s="34"/>
      <c r="L25" s="27"/>
      <c r="M25" s="9"/>
      <c r="N25" s="9"/>
      <c r="O25" s="9"/>
      <c r="P25" s="9"/>
    </row>
    <row r="26" spans="2:16" ht="16.5" thickTop="1" x14ac:dyDescent="0.85">
      <c r="B26" s="14"/>
      <c r="C26" s="4"/>
      <c r="E26" s="1"/>
      <c r="F26" s="1"/>
      <c r="G26" s="1"/>
      <c r="H26" s="1"/>
      <c r="I26" s="1" t="s">
        <v>7</v>
      </c>
      <c r="J26" s="4"/>
      <c r="K26" s="12"/>
      <c r="L26" s="1"/>
      <c r="M26" s="9"/>
      <c r="N26" s="9"/>
      <c r="O26" s="9"/>
      <c r="P26" s="9"/>
    </row>
    <row r="27" spans="2:16" x14ac:dyDescent="0.55000000000000004">
      <c r="B27" s="4"/>
      <c r="C27" s="4"/>
      <c r="E27" s="31" t="s">
        <v>21</v>
      </c>
      <c r="F27" s="1"/>
      <c r="G27" s="1"/>
      <c r="H27" s="1"/>
      <c r="I27" s="20">
        <f>I25</f>
        <v>110369.5</v>
      </c>
      <c r="J27" s="4"/>
      <c r="K27" s="12"/>
      <c r="L27" s="20"/>
      <c r="M27" s="9"/>
      <c r="N27" s="9"/>
      <c r="O27" s="9"/>
      <c r="P27" s="9"/>
    </row>
    <row r="28" spans="2:16" x14ac:dyDescent="0.55000000000000004">
      <c r="B28" s="4"/>
      <c r="C28" s="4"/>
      <c r="E28" s="1" t="s">
        <v>8</v>
      </c>
      <c r="F28" s="1"/>
      <c r="G28" s="1"/>
      <c r="H28" s="1"/>
      <c r="I28" s="21">
        <v>7.6499999999999999E-2</v>
      </c>
      <c r="J28" s="30"/>
      <c r="K28" s="35"/>
      <c r="L28" s="28"/>
      <c r="M28" s="9"/>
      <c r="N28" s="9"/>
      <c r="O28" s="9"/>
      <c r="P28" s="9"/>
    </row>
    <row r="29" spans="2:16" ht="14.7" thickBot="1" x14ac:dyDescent="0.6">
      <c r="B29" s="4"/>
      <c r="C29" s="4"/>
      <c r="E29" s="32" t="s">
        <v>22</v>
      </c>
      <c r="F29" s="1"/>
      <c r="H29" s="1"/>
      <c r="I29" s="19">
        <f>+I27*I28</f>
        <v>8443.2667500000007</v>
      </c>
      <c r="J29" s="4"/>
      <c r="K29" s="34"/>
      <c r="L29" s="4"/>
      <c r="M29" s="9"/>
      <c r="N29" s="9"/>
      <c r="O29" s="9"/>
      <c r="P29" s="9"/>
    </row>
    <row r="30" spans="2:16" ht="16.5" thickTop="1" x14ac:dyDescent="0.85">
      <c r="B30" s="4"/>
      <c r="C30" s="4"/>
      <c r="J30" s="30"/>
      <c r="K30" s="35"/>
      <c r="L30" s="29"/>
      <c r="M30" s="9"/>
      <c r="N30" s="9"/>
      <c r="O30" s="22"/>
      <c r="P30" s="22"/>
    </row>
    <row r="31" spans="2:16" x14ac:dyDescent="0.55000000000000004">
      <c r="B31" s="4"/>
      <c r="C31" s="4"/>
      <c r="E31" s="1" t="s">
        <v>23</v>
      </c>
      <c r="F31" s="1"/>
      <c r="G31" s="1"/>
      <c r="H31" s="1"/>
      <c r="I31" s="20">
        <f>I20</f>
        <v>559889.5</v>
      </c>
      <c r="J31" s="4"/>
      <c r="K31" s="12"/>
      <c r="L31" s="20"/>
      <c r="M31" s="9"/>
      <c r="N31" s="17"/>
      <c r="O31" s="9"/>
      <c r="P31" s="9"/>
    </row>
    <row r="32" spans="2:16" x14ac:dyDescent="0.55000000000000004">
      <c r="B32" s="4"/>
      <c r="C32" s="4"/>
      <c r="E32" s="1" t="s">
        <v>25</v>
      </c>
      <c r="F32" s="1"/>
      <c r="G32" s="1"/>
      <c r="H32" s="1"/>
      <c r="I32" s="21">
        <v>0.03</v>
      </c>
      <c r="J32" s="30"/>
      <c r="K32" s="35"/>
      <c r="L32" s="28"/>
      <c r="M32" s="9"/>
      <c r="N32" s="1"/>
      <c r="O32" s="9"/>
      <c r="P32" s="9"/>
    </row>
    <row r="33" spans="2:16" ht="16.2" x14ac:dyDescent="0.85">
      <c r="B33" s="4"/>
      <c r="C33" s="4"/>
      <c r="E33" s="1" t="s">
        <v>24</v>
      </c>
      <c r="F33" s="1"/>
      <c r="G33" s="1"/>
      <c r="H33" s="1"/>
      <c r="I33" s="4">
        <f>+I31*I32</f>
        <v>16796.684999999998</v>
      </c>
      <c r="J33" s="4"/>
      <c r="K33" s="12"/>
      <c r="L33" s="4"/>
      <c r="M33" s="9"/>
      <c r="N33" s="1"/>
      <c r="O33" s="22"/>
      <c r="P33" s="9"/>
    </row>
    <row r="34" spans="2:16" x14ac:dyDescent="0.55000000000000004">
      <c r="B34" s="4"/>
      <c r="C34" s="4"/>
      <c r="E34" s="1" t="s">
        <v>9</v>
      </c>
      <c r="F34" s="1"/>
      <c r="G34" s="1"/>
      <c r="H34" s="1"/>
      <c r="I34" s="23">
        <v>-13944</v>
      </c>
      <c r="J34" s="30"/>
      <c r="K34" s="35"/>
      <c r="L34" s="30"/>
      <c r="M34" s="9"/>
      <c r="N34" s="1"/>
      <c r="O34" s="9"/>
      <c r="P34" s="9"/>
    </row>
    <row r="35" spans="2:16" ht="14.7" thickBot="1" x14ac:dyDescent="0.6">
      <c r="B35" s="4"/>
      <c r="C35" s="4"/>
      <c r="E35" s="18" t="s">
        <v>26</v>
      </c>
      <c r="F35" s="18"/>
      <c r="G35" s="18"/>
      <c r="H35" s="18"/>
      <c r="I35" s="19">
        <f>+I33+I34</f>
        <v>2852.6849999999977</v>
      </c>
      <c r="J35" s="33"/>
      <c r="K35" s="34"/>
      <c r="L35" s="27"/>
      <c r="M35" s="9"/>
      <c r="N35" s="9"/>
      <c r="O35" s="9"/>
      <c r="P35" s="9"/>
    </row>
    <row r="36" spans="2:16" ht="14.7" thickTop="1" x14ac:dyDescent="0.55000000000000004">
      <c r="B36" s="1"/>
      <c r="C36" s="1"/>
      <c r="E36" s="1"/>
      <c r="F36" s="1"/>
      <c r="G36" s="1"/>
      <c r="H36" s="4"/>
      <c r="I36" s="4"/>
      <c r="J36" s="4"/>
      <c r="K36" s="4"/>
      <c r="L36" s="4"/>
      <c r="M36" s="9"/>
      <c r="N36" s="9"/>
      <c r="O36" s="9"/>
      <c r="P36" s="9"/>
    </row>
    <row r="37" spans="2:16" x14ac:dyDescent="0.55000000000000004">
      <c r="B37" s="1"/>
      <c r="C37" s="1"/>
      <c r="E37" s="1" t="s">
        <v>23</v>
      </c>
      <c r="F37" s="1"/>
      <c r="G37" s="1"/>
      <c r="H37" s="1"/>
      <c r="I37" s="20">
        <f>I20</f>
        <v>559889.5</v>
      </c>
      <c r="J37" s="4"/>
      <c r="K37" s="4"/>
      <c r="L37" s="4"/>
      <c r="M37" s="9"/>
      <c r="N37" s="9"/>
      <c r="O37" s="9"/>
      <c r="P37" s="9"/>
    </row>
    <row r="38" spans="2:16" x14ac:dyDescent="0.55000000000000004">
      <c r="B38" s="1"/>
      <c r="C38" s="1"/>
      <c r="E38" s="1" t="s">
        <v>27</v>
      </c>
      <c r="F38" s="1"/>
      <c r="G38" s="1"/>
      <c r="H38" s="4"/>
      <c r="I38" s="39">
        <v>0.02</v>
      </c>
      <c r="J38" s="24"/>
      <c r="K38" s="24"/>
      <c r="L38" s="24"/>
      <c r="M38" s="9"/>
      <c r="N38" s="9"/>
      <c r="O38" s="9"/>
      <c r="P38" s="9"/>
    </row>
    <row r="39" spans="2:16" ht="14.7" thickBot="1" x14ac:dyDescent="0.6">
      <c r="C39" s="1"/>
      <c r="E39" s="36" t="s">
        <v>28</v>
      </c>
      <c r="F39" s="18"/>
      <c r="G39" s="18"/>
      <c r="H39" s="18"/>
      <c r="I39" s="19">
        <f>I37*I38</f>
        <v>11197.79</v>
      </c>
      <c r="J39" s="33"/>
      <c r="K39" s="34"/>
      <c r="L39" s="27"/>
      <c r="M39" s="9"/>
      <c r="N39" s="9"/>
      <c r="O39" s="9"/>
      <c r="P39" s="9"/>
    </row>
    <row r="40" spans="2:16" ht="14.7" thickTop="1" x14ac:dyDescent="0.55000000000000004">
      <c r="B40" s="1"/>
      <c r="C40" s="1"/>
      <c r="D40" s="1"/>
      <c r="E40" s="1"/>
      <c r="F40" s="1"/>
      <c r="G40" s="1"/>
      <c r="H40" s="4"/>
      <c r="I40" s="4"/>
      <c r="J40" s="4"/>
      <c r="K40" s="4"/>
      <c r="L40" s="4"/>
      <c r="M40" s="9"/>
      <c r="N40" s="9"/>
      <c r="O40" s="9"/>
      <c r="P40" s="9"/>
    </row>
    <row r="41" spans="2:16" x14ac:dyDescent="0.55000000000000004">
      <c r="K41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AlanV</dc:creator>
  <cp:lastModifiedBy>AlanV</cp:lastModifiedBy>
  <dcterms:created xsi:type="dcterms:W3CDTF">2021-06-24T14:17:10Z</dcterms:created>
  <dcterms:modified xsi:type="dcterms:W3CDTF">2021-06-25T14:28:37Z</dcterms:modified>
</cp:coreProperties>
</file>