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6" i="1"/>
  <c r="B51"/>
  <c r="B50"/>
  <c r="D44"/>
  <c r="D46" s="1"/>
  <c r="E8" s="1"/>
  <c r="C44"/>
  <c r="C46" s="1"/>
  <c r="F43"/>
  <c r="E43"/>
  <c r="E45" s="1"/>
  <c r="B38"/>
  <c r="B37"/>
  <c r="C33"/>
  <c r="C37" s="1"/>
  <c r="C39" s="1"/>
  <c r="D32"/>
  <c r="E31"/>
  <c r="G31" s="1"/>
  <c r="D31"/>
  <c r="F30"/>
  <c r="E30"/>
  <c r="E32" s="1"/>
  <c r="B25"/>
  <c r="B24"/>
  <c r="D19"/>
  <c r="D20" s="1"/>
  <c r="E6" s="1"/>
  <c r="G18"/>
  <c r="E18"/>
  <c r="C18"/>
  <c r="C19" s="1"/>
  <c r="F17"/>
  <c r="E17"/>
  <c r="F12"/>
  <c r="F45" l="1"/>
  <c r="F46" s="1"/>
  <c r="D51" s="1"/>
  <c r="F51" s="1"/>
  <c r="D8"/>
  <c r="C50"/>
  <c r="C52" s="1"/>
  <c r="F32"/>
  <c r="F33" s="1"/>
  <c r="D38" s="1"/>
  <c r="F38" s="1"/>
  <c r="E19"/>
  <c r="F19" s="1"/>
  <c r="F20" s="1"/>
  <c r="D25" s="1"/>
  <c r="F25" s="1"/>
  <c r="D33"/>
  <c r="E7" s="1"/>
  <c r="D7"/>
  <c r="E9"/>
  <c r="E20"/>
  <c r="D24" s="1"/>
  <c r="E33"/>
  <c r="D37" s="1"/>
  <c r="D39" s="1"/>
  <c r="C20"/>
  <c r="F37"/>
  <c r="E44"/>
  <c r="F39" l="1"/>
  <c r="F7" s="1"/>
  <c r="F50"/>
  <c r="F52" s="1"/>
  <c r="F8" s="1"/>
  <c r="G32"/>
  <c r="G33" s="1"/>
  <c r="G45"/>
  <c r="G44"/>
  <c r="E46"/>
  <c r="D50" s="1"/>
  <c r="D52" s="1"/>
  <c r="D6"/>
  <c r="D9" s="1"/>
  <c r="C24"/>
  <c r="D26"/>
  <c r="G19"/>
  <c r="G20" s="1"/>
  <c r="G46" l="1"/>
  <c r="C26"/>
  <c r="F24"/>
  <c r="F26" s="1"/>
  <c r="F6" s="1"/>
  <c r="F9" s="1"/>
  <c r="F11" s="1"/>
  <c r="F13" s="1"/>
</calcChain>
</file>

<file path=xl/sharedStrings.xml><?xml version="1.0" encoding="utf-8"?>
<sst xmlns="http://schemas.openxmlformats.org/spreadsheetml/2006/main" count="70" uniqueCount="28">
  <si>
    <t>CURRENT BILLING ANALYSIS - 2019 USAGE &amp; EXISTING RATES</t>
  </si>
  <si>
    <t>South Eastern Water Association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</si>
  <si>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</si>
  <si>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</si>
  <si>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</si>
  <si>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</si>
  <si>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</si>
  <si>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</si>
  <si>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2" Meters</t>
  </si>
  <si>
    <t>Totals</t>
  </si>
  <si>
    <t>Less Net Billing Adjustments</t>
  </si>
  <si>
    <t>Pro Forma Retail Sales Revenue</t>
  </si>
  <si>
    <t>Pro Forma Sales for Resale</t>
  </si>
  <si>
    <t>TOTAL SALES</t>
  </si>
  <si>
    <t>5/8" x 3/4" METERS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</si>
  <si>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</si>
  <si>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</si>
  <si>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</si>
  <si>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</si>
  <si>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</si>
  <si>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</si>
  <si>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</si>
  <si>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</si>
  <si>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</si>
  <si>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1" METERS</t>
  </si>
  <si>
    <t>2" METERS</t>
  </si>
  <si>
    <t>SALES FOR RESALE</t>
  </si>
  <si>
    <t>ALL SALES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</si>
</sst>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"/>
      <family val="2"/>
    </font>
    <font>
      <u val="singleAccounting"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0" borderId="0" xfId="2" applyNumberFormat="1" applyFont="1"/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64" fontId="3" fillId="0" borderId="0" xfId="0" applyNumberFormat="1" applyFont="1"/>
    <xf numFmtId="164" fontId="3" fillId="0" borderId="0" xfId="1" applyNumberFormat="1" applyFont="1" applyBorder="1"/>
    <xf numFmtId="165" fontId="3" fillId="0" borderId="0" xfId="2" applyNumberFormat="1" applyFont="1" applyBorder="1"/>
    <xf numFmtId="43" fontId="3" fillId="0" borderId="0" xfId="1" applyFont="1" applyAlignment="1">
      <alignment horizontal="right"/>
    </xf>
    <xf numFmtId="164" fontId="7" fillId="0" borderId="0" xfId="1" applyNumberFormat="1" applyFont="1" applyAlignment="1">
      <alignment vertical="center"/>
    </xf>
    <xf numFmtId="0" fontId="3" fillId="0" borderId="0" xfId="0" applyFont="1" applyFill="1"/>
    <xf numFmtId="43" fontId="3" fillId="0" borderId="0" xfId="1" applyFont="1" applyFill="1" applyAlignment="1">
      <alignment horizontal="right"/>
    </xf>
    <xf numFmtId="165" fontId="3" fillId="0" borderId="0" xfId="0" applyNumberFormat="1" applyFont="1" applyFill="1"/>
    <xf numFmtId="164" fontId="6" fillId="0" borderId="0" xfId="1" applyNumberFormat="1" applyFont="1" applyFill="1"/>
    <xf numFmtId="165" fontId="3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37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7" fontId="3" fillId="0" borderId="0" xfId="0" applyNumberFormat="1" applyFont="1"/>
    <xf numFmtId="164" fontId="3" fillId="0" borderId="0" xfId="3" applyNumberFormat="1" applyFont="1" applyFill="1"/>
    <xf numFmtId="37" fontId="3" fillId="0" borderId="1" xfId="0" applyNumberFormat="1" applyFont="1" applyBorder="1"/>
    <xf numFmtId="164" fontId="3" fillId="0" borderId="1" xfId="3" applyNumberFormat="1" applyFont="1" applyFill="1" applyBorder="1"/>
    <xf numFmtId="164" fontId="3" fillId="0" borderId="0" xfId="3" applyNumberFormat="1" applyFont="1" applyBorder="1"/>
    <xf numFmtId="0" fontId="9" fillId="0" borderId="0" xfId="0" applyFont="1" applyAlignment="1">
      <alignment horizontal="left"/>
    </xf>
    <xf numFmtId="164" fontId="3" fillId="0" borderId="0" xfId="3" applyNumberFormat="1" applyFont="1"/>
    <xf numFmtId="44" fontId="3" fillId="0" borderId="0" xfId="4" applyFont="1"/>
    <xf numFmtId="165" fontId="3" fillId="0" borderId="0" xfId="4" applyNumberFormat="1" applyFont="1"/>
    <xf numFmtId="43" fontId="3" fillId="0" borderId="1" xfId="3" applyFont="1" applyBorder="1"/>
    <xf numFmtId="164" fontId="3" fillId="0" borderId="1" xfId="1" applyNumberFormat="1" applyFont="1" applyBorder="1"/>
    <xf numFmtId="3" fontId="3" fillId="0" borderId="0" xfId="0" applyNumberFormat="1" applyFont="1"/>
    <xf numFmtId="43" fontId="3" fillId="0" borderId="0" xfId="3" applyFont="1"/>
  </cellXfs>
  <cellStyles count="5">
    <cellStyle name="Comma" xfId="1" builtinId="3"/>
    <cellStyle name="Comma 2" xfId="3"/>
    <cellStyle name="Currency" xfId="2" builtinId="4"/>
    <cellStyle name="Currency 2" xf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A4" sqref="A4"/>
    </sheetView>
  </sheetViews>
  <sheetFormatPr defaultRowHeight="15"/>
  <cols>
    <col min="1" max="1" width="12.85546875" customWidth="1"/>
    <col min="2" max="2" width="12.5703125" customWidth="1"/>
    <col min="3" max="3" width="10.28515625" customWidth="1"/>
    <col min="4" max="7" width="14.8554687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2" t="s">
        <v>1</v>
      </c>
      <c r="B2" s="2"/>
      <c r="C2" s="2"/>
      <c r="D2" s="2"/>
      <c r="E2" s="2"/>
      <c r="F2" s="2"/>
      <c r="G2" s="2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4" t="s">
        <v>2</v>
      </c>
      <c r="C4" s="3"/>
      <c r="D4" s="3"/>
      <c r="E4" s="3"/>
      <c r="F4" s="3"/>
      <c r="G4" s="3"/>
    </row>
    <row r="5" spans="1:7">
      <c r="A5" s="3"/>
      <c r="B5" s="5"/>
      <c r="C5" s="6"/>
      <c r="D5" s="7" t="s">
        <v>3</v>
      </c>
      <c r="E5" s="7" t="s">
        <v>4</v>
      </c>
      <c r="F5" s="7" t="s">
        <v>5</v>
      </c>
      <c r="G5" s="3"/>
    </row>
    <row r="6" spans="1:7">
      <c r="A6" s="3"/>
      <c r="B6" s="3" t="s">
        <v>6</v>
      </c>
      <c r="C6" s="3"/>
      <c r="D6" s="8">
        <f>C20</f>
        <v>90859</v>
      </c>
      <c r="E6" s="9">
        <f>D20</f>
        <v>296766554</v>
      </c>
      <c r="F6" s="10">
        <f>F26</f>
        <v>4146964.2667800002</v>
      </c>
      <c r="G6" s="3"/>
    </row>
    <row r="7" spans="1:7">
      <c r="A7" s="3"/>
      <c r="B7" s="3" t="s">
        <v>7</v>
      </c>
      <c r="C7" s="3"/>
      <c r="D7" s="8">
        <f>C33</f>
        <v>72</v>
      </c>
      <c r="E7" s="9">
        <f>D33</f>
        <v>464100</v>
      </c>
      <c r="F7" s="8">
        <f>F39</f>
        <v>7165.3710000000001</v>
      </c>
      <c r="G7" s="3"/>
    </row>
    <row r="8" spans="1:7" ht="17.25">
      <c r="A8" s="3"/>
      <c r="B8" s="3" t="s">
        <v>8</v>
      </c>
      <c r="C8" s="3"/>
      <c r="D8" s="11">
        <f>C46</f>
        <v>56</v>
      </c>
      <c r="E8" s="12">
        <f>D46</f>
        <v>1398630</v>
      </c>
      <c r="F8" s="11">
        <f>F52</f>
        <v>22176.571000000004</v>
      </c>
      <c r="G8" s="3"/>
    </row>
    <row r="9" spans="1:7">
      <c r="A9" s="3"/>
      <c r="B9" s="3" t="s">
        <v>9</v>
      </c>
      <c r="C9" s="3"/>
      <c r="D9" s="13">
        <f>SUM(D6:D8)</f>
        <v>90987</v>
      </c>
      <c r="E9" s="14">
        <f>SUM(E6:E8)</f>
        <v>298629284</v>
      </c>
      <c r="F9" s="15">
        <f>SUM(F6:F8)</f>
        <v>4176306.20878</v>
      </c>
      <c r="G9" s="3"/>
    </row>
    <row r="10" spans="1:7" ht="17.25">
      <c r="A10" s="3"/>
      <c r="B10" s="3"/>
      <c r="C10" s="3"/>
      <c r="D10" s="3"/>
      <c r="E10" s="16" t="s">
        <v>10</v>
      </c>
      <c r="F10" s="11">
        <v>-83229</v>
      </c>
      <c r="G10" s="17"/>
    </row>
    <row r="11" spans="1:7">
      <c r="A11" s="3"/>
      <c r="B11" s="3"/>
      <c r="C11" s="18"/>
      <c r="D11" s="18"/>
      <c r="E11" s="19" t="s">
        <v>11</v>
      </c>
      <c r="F11" s="20">
        <f>F9+F10</f>
        <v>4093077.20878</v>
      </c>
      <c r="G11" s="3"/>
    </row>
    <row r="12" spans="1:7" ht="17.25">
      <c r="A12" s="3"/>
      <c r="B12" s="3"/>
      <c r="C12" s="18"/>
      <c r="D12" s="18"/>
      <c r="E12" s="16" t="s">
        <v>12</v>
      </c>
      <c r="F12" s="21">
        <f>D56</f>
        <v>27218.436300000001</v>
      </c>
      <c r="G12" s="3"/>
    </row>
    <row r="13" spans="1:7">
      <c r="A13" s="3"/>
      <c r="B13" s="3"/>
      <c r="C13" s="18"/>
      <c r="D13" s="18"/>
      <c r="E13" s="19" t="s">
        <v>13</v>
      </c>
      <c r="F13" s="20">
        <f>F11+F12</f>
        <v>4120295.6450800002</v>
      </c>
      <c r="G13" s="3"/>
    </row>
    <row r="14" spans="1:7">
      <c r="A14" s="3"/>
      <c r="B14" s="3"/>
      <c r="C14" s="3"/>
      <c r="D14" s="3"/>
      <c r="E14" s="3"/>
      <c r="F14" s="22"/>
      <c r="G14" s="3"/>
    </row>
    <row r="15" spans="1:7" ht="15.75">
      <c r="A15" s="23" t="s">
        <v>14</v>
      </c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24" t="s">
        <v>15</v>
      </c>
      <c r="F16" s="24" t="s">
        <v>16</v>
      </c>
      <c r="G16" s="3"/>
    </row>
    <row r="17" spans="1:7">
      <c r="A17" s="3"/>
      <c r="B17" s="7" t="s">
        <v>17</v>
      </c>
      <c r="C17" s="25" t="s">
        <v>18</v>
      </c>
      <c r="D17" s="25" t="s">
        <v>19</v>
      </c>
      <c r="E17" s="25">
        <f>B18</f>
        <v>2000</v>
      </c>
      <c r="F17" s="25">
        <f>B19</f>
        <v>2000</v>
      </c>
      <c r="G17" s="7" t="s">
        <v>20</v>
      </c>
    </row>
    <row r="18" spans="1:7">
      <c r="A18" s="26" t="s">
        <v>15</v>
      </c>
      <c r="B18" s="27">
        <v>2000</v>
      </c>
      <c r="C18" s="28">
        <f>8264+31224</f>
        <v>39488</v>
      </c>
      <c r="D18" s="28">
        <v>33771036</v>
      </c>
      <c r="E18" s="28">
        <f>D18</f>
        <v>33771036</v>
      </c>
      <c r="F18" s="28">
        <v>0</v>
      </c>
      <c r="G18" s="28">
        <f>SUM(E18:F18)</f>
        <v>33771036</v>
      </c>
    </row>
    <row r="19" spans="1:7">
      <c r="A19" s="26" t="s">
        <v>16</v>
      </c>
      <c r="B19" s="29">
        <v>2000</v>
      </c>
      <c r="C19" s="30">
        <f>90859-C18</f>
        <v>51371</v>
      </c>
      <c r="D19" s="30">
        <f>296766554-D18</f>
        <v>262995518</v>
      </c>
      <c r="E19" s="30">
        <f>C19*E$17</f>
        <v>102742000</v>
      </c>
      <c r="F19" s="30">
        <f>D19-E19</f>
        <v>160253518</v>
      </c>
      <c r="G19" s="30">
        <f>SUM(E19:F19)</f>
        <v>262995518</v>
      </c>
    </row>
    <row r="20" spans="1:7">
      <c r="A20" s="26"/>
      <c r="B20" s="27"/>
      <c r="C20" s="31">
        <f>SUM(C18:C19)</f>
        <v>90859</v>
      </c>
      <c r="D20" s="31">
        <f>SUM(D18:D19)</f>
        <v>296766554</v>
      </c>
      <c r="E20" s="31">
        <f>SUM(E18:E19)</f>
        <v>136513036</v>
      </c>
      <c r="F20" s="31">
        <f>SUM(F18:F19)</f>
        <v>160253518</v>
      </c>
      <c r="G20" s="31">
        <f>SUM(G18:G19)</f>
        <v>296766554</v>
      </c>
    </row>
    <row r="21" spans="1:7">
      <c r="A21" s="26"/>
      <c r="B21" s="27"/>
      <c r="C21" s="3"/>
      <c r="D21" s="27"/>
      <c r="E21" s="27"/>
      <c r="F21" s="27"/>
      <c r="G21" s="27"/>
    </row>
    <row r="22" spans="1:7">
      <c r="A22" s="32" t="s">
        <v>21</v>
      </c>
      <c r="B22" s="32"/>
      <c r="C22" s="3"/>
      <c r="D22" s="27"/>
      <c r="E22" s="27"/>
      <c r="F22" s="27"/>
      <c r="G22" s="27"/>
    </row>
    <row r="23" spans="1:7">
      <c r="A23" s="26"/>
      <c r="B23" s="7"/>
      <c r="C23" s="25" t="s">
        <v>18</v>
      </c>
      <c r="D23" s="7" t="s">
        <v>19</v>
      </c>
      <c r="E23" s="25" t="s">
        <v>22</v>
      </c>
      <c r="F23" s="25" t="s">
        <v>23</v>
      </c>
      <c r="G23" s="27"/>
    </row>
    <row r="24" spans="1:7">
      <c r="A24" s="26" t="s">
        <v>15</v>
      </c>
      <c r="B24" s="27">
        <f>B18</f>
        <v>2000</v>
      </c>
      <c r="C24" s="33">
        <f>C20</f>
        <v>90859</v>
      </c>
      <c r="D24" s="28">
        <f>E20</f>
        <v>136513036</v>
      </c>
      <c r="E24" s="34">
        <v>25.87</v>
      </c>
      <c r="F24" s="35">
        <f>E24*C24</f>
        <v>2350522.33</v>
      </c>
      <c r="G24" s="27"/>
    </row>
    <row r="25" spans="1:7">
      <c r="A25" s="26" t="s">
        <v>16</v>
      </c>
      <c r="B25" s="29">
        <f>B19</f>
        <v>2000</v>
      </c>
      <c r="C25" s="6"/>
      <c r="D25" s="30">
        <f>F20</f>
        <v>160253518</v>
      </c>
      <c r="E25" s="36">
        <v>11.21</v>
      </c>
      <c r="F25" s="37">
        <f>E25*(D25/1000)</f>
        <v>1796441.9367800003</v>
      </c>
      <c r="G25" s="27"/>
    </row>
    <row r="26" spans="1:7">
      <c r="A26" s="26"/>
      <c r="B26" s="27" t="s">
        <v>20</v>
      </c>
      <c r="C26" s="8">
        <f>SUM(C24:C25)</f>
        <v>90859</v>
      </c>
      <c r="D26" s="31">
        <f>SUM(D24:D25)</f>
        <v>296766554</v>
      </c>
      <c r="E26" s="3"/>
      <c r="F26" s="35">
        <f>SUM(F24:F25)</f>
        <v>4146964.2667800002</v>
      </c>
      <c r="G26" s="27"/>
    </row>
    <row r="27" spans="1:7">
      <c r="A27" s="26"/>
      <c r="B27" s="27"/>
      <c r="C27" s="8"/>
      <c r="D27" s="31"/>
      <c r="E27" s="3"/>
      <c r="F27" s="35"/>
      <c r="G27" s="27"/>
    </row>
    <row r="28" spans="1:7" ht="15.75">
      <c r="A28" s="23" t="s">
        <v>24</v>
      </c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24" t="s">
        <v>15</v>
      </c>
      <c r="F29" s="24" t="s">
        <v>16</v>
      </c>
      <c r="G29" s="3"/>
    </row>
    <row r="30" spans="1:7">
      <c r="A30" s="3"/>
      <c r="B30" s="7" t="s">
        <v>17</v>
      </c>
      <c r="C30" s="25" t="s">
        <v>18</v>
      </c>
      <c r="D30" s="25" t="s">
        <v>19</v>
      </c>
      <c r="E30" s="25">
        <f>B31</f>
        <v>5000</v>
      </c>
      <c r="F30" s="25">
        <f>B32</f>
        <v>5000</v>
      </c>
      <c r="G30" s="7" t="s">
        <v>20</v>
      </c>
    </row>
    <row r="31" spans="1:7">
      <c r="A31" s="26" t="s">
        <v>15</v>
      </c>
      <c r="B31" s="27">
        <v>5000</v>
      </c>
      <c r="C31" s="28">
        <v>44</v>
      </c>
      <c r="D31" s="28">
        <f>22200+44800</f>
        <v>67000</v>
      </c>
      <c r="E31" s="28">
        <f>D31</f>
        <v>67000</v>
      </c>
      <c r="F31" s="28">
        <v>0</v>
      </c>
      <c r="G31" s="28">
        <f>SUM(E31:F31)</f>
        <v>67000</v>
      </c>
    </row>
    <row r="32" spans="1:7">
      <c r="A32" s="26" t="s">
        <v>16</v>
      </c>
      <c r="B32" s="29">
        <v>5000</v>
      </c>
      <c r="C32" s="30">
        <v>28</v>
      </c>
      <c r="D32" s="30">
        <f>95900+301200</f>
        <v>397100</v>
      </c>
      <c r="E32" s="30">
        <f>$C32*E$30</f>
        <v>140000</v>
      </c>
      <c r="F32" s="30">
        <f>D32-E32</f>
        <v>257100</v>
      </c>
      <c r="G32" s="30">
        <f>SUM(E32:F32)</f>
        <v>397100</v>
      </c>
    </row>
    <row r="33" spans="1:7">
      <c r="A33" s="26"/>
      <c r="B33" s="27"/>
      <c r="C33" s="31">
        <f>SUM(C31:C32)</f>
        <v>72</v>
      </c>
      <c r="D33" s="31">
        <f>SUM(D31:D32)</f>
        <v>464100</v>
      </c>
      <c r="E33" s="31">
        <f>SUM(E31:E32)</f>
        <v>207000</v>
      </c>
      <c r="F33" s="31">
        <f>SUM(F31:F32)</f>
        <v>257100</v>
      </c>
      <c r="G33" s="31">
        <f>SUM(G31:G32)</f>
        <v>464100</v>
      </c>
    </row>
    <row r="34" spans="1:7">
      <c r="A34" s="26"/>
      <c r="B34" s="27"/>
      <c r="C34" s="3"/>
      <c r="D34" s="27"/>
      <c r="E34" s="27"/>
      <c r="F34" s="27"/>
      <c r="G34" s="27"/>
    </row>
    <row r="35" spans="1:7">
      <c r="A35" s="32" t="s">
        <v>21</v>
      </c>
      <c r="B35" s="32"/>
      <c r="C35" s="3"/>
      <c r="D35" s="27"/>
      <c r="E35" s="27"/>
      <c r="F35" s="27"/>
      <c r="G35" s="27"/>
    </row>
    <row r="36" spans="1:7">
      <c r="A36" s="26"/>
      <c r="B36" s="7"/>
      <c r="C36" s="25" t="s">
        <v>18</v>
      </c>
      <c r="D36" s="7" t="s">
        <v>19</v>
      </c>
      <c r="E36" s="25" t="s">
        <v>22</v>
      </c>
      <c r="F36" s="25" t="s">
        <v>23</v>
      </c>
      <c r="G36" s="27"/>
    </row>
    <row r="37" spans="1:7">
      <c r="A37" s="26" t="s">
        <v>15</v>
      </c>
      <c r="B37" s="27">
        <f>B31</f>
        <v>5000</v>
      </c>
      <c r="C37" s="33">
        <f>C33</f>
        <v>72</v>
      </c>
      <c r="D37" s="28">
        <f>E33</f>
        <v>207000</v>
      </c>
      <c r="E37" s="34">
        <v>59.49</v>
      </c>
      <c r="F37" s="35">
        <f>E37*C37</f>
        <v>4283.28</v>
      </c>
      <c r="G37" s="27"/>
    </row>
    <row r="38" spans="1:7">
      <c r="A38" s="26" t="s">
        <v>16</v>
      </c>
      <c r="B38" s="29">
        <f>B32</f>
        <v>5000</v>
      </c>
      <c r="C38" s="6"/>
      <c r="D38" s="30">
        <f>F33</f>
        <v>257100</v>
      </c>
      <c r="E38" s="36">
        <v>11.21</v>
      </c>
      <c r="F38" s="37">
        <f>E38*(D38/1000)</f>
        <v>2882.0910000000003</v>
      </c>
      <c r="G38" s="27"/>
    </row>
    <row r="39" spans="1:7">
      <c r="A39" s="26"/>
      <c r="B39" s="27" t="s">
        <v>20</v>
      </c>
      <c r="C39" s="8">
        <f>SUM(C37:C38)</f>
        <v>72</v>
      </c>
      <c r="D39" s="31">
        <f>SUM(D37:D38)</f>
        <v>464100</v>
      </c>
      <c r="E39" s="3"/>
      <c r="F39" s="35">
        <f>SUM(F37:F38)</f>
        <v>7165.3710000000001</v>
      </c>
      <c r="G39" s="27"/>
    </row>
    <row r="40" spans="1:7">
      <c r="A40" s="26"/>
      <c r="B40" s="27"/>
      <c r="C40" s="38"/>
      <c r="D40" s="31"/>
      <c r="E40" s="3"/>
      <c r="F40" s="34"/>
      <c r="G40" s="27"/>
    </row>
    <row r="41" spans="1:7" ht="15.75">
      <c r="A41" s="23" t="s">
        <v>25</v>
      </c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24" t="s">
        <v>15</v>
      </c>
      <c r="F42" s="24" t="s">
        <v>16</v>
      </c>
      <c r="G42" s="3"/>
    </row>
    <row r="43" spans="1:7">
      <c r="A43" s="3"/>
      <c r="B43" s="7" t="s">
        <v>17</v>
      </c>
      <c r="C43" s="25" t="s">
        <v>18</v>
      </c>
      <c r="D43" s="25" t="s">
        <v>19</v>
      </c>
      <c r="E43" s="25">
        <f>B44</f>
        <v>20000</v>
      </c>
      <c r="F43" s="25">
        <f>B45</f>
        <v>20000</v>
      </c>
      <c r="G43" s="7" t="s">
        <v>20</v>
      </c>
    </row>
    <row r="44" spans="1:7">
      <c r="A44" s="26" t="s">
        <v>15</v>
      </c>
      <c r="B44" s="27">
        <v>20000</v>
      </c>
      <c r="C44" s="28">
        <f>56-15</f>
        <v>41</v>
      </c>
      <c r="D44" s="28">
        <f>1398630-1141100</f>
        <v>257530</v>
      </c>
      <c r="E44" s="28">
        <f>D44</f>
        <v>257530</v>
      </c>
      <c r="F44" s="28">
        <v>0</v>
      </c>
      <c r="G44" s="28">
        <f>SUM(E44:F44)</f>
        <v>257530</v>
      </c>
    </row>
    <row r="45" spans="1:7">
      <c r="A45" s="26" t="s">
        <v>16</v>
      </c>
      <c r="B45" s="29">
        <v>20000</v>
      </c>
      <c r="C45" s="30">
        <v>15</v>
      </c>
      <c r="D45" s="30">
        <v>1141100</v>
      </c>
      <c r="E45" s="30">
        <f>$C45*E$43</f>
        <v>300000</v>
      </c>
      <c r="F45" s="30">
        <f>D45-E45</f>
        <v>841100</v>
      </c>
      <c r="G45" s="30">
        <f>SUM(E45:F45)</f>
        <v>1141100</v>
      </c>
    </row>
    <row r="46" spans="1:7">
      <c r="A46" s="26"/>
      <c r="B46" s="27"/>
      <c r="C46" s="8">
        <f>SUM(C44:C45)</f>
        <v>56</v>
      </c>
      <c r="D46" s="31">
        <f>SUM(D44:D45)</f>
        <v>1398630</v>
      </c>
      <c r="E46" s="31">
        <f>SUM(E44:E45)</f>
        <v>557530</v>
      </c>
      <c r="F46" s="31">
        <f>SUM(F44:F45)</f>
        <v>841100</v>
      </c>
      <c r="G46" s="31">
        <f>SUM(G44:G45)</f>
        <v>1398630</v>
      </c>
    </row>
    <row r="47" spans="1:7">
      <c r="A47" s="26"/>
      <c r="B47" s="27"/>
      <c r="C47" s="3"/>
      <c r="D47" s="27"/>
      <c r="E47" s="27"/>
      <c r="F47" s="27"/>
      <c r="G47" s="27"/>
    </row>
    <row r="48" spans="1:7">
      <c r="A48" s="32" t="s">
        <v>21</v>
      </c>
      <c r="B48" s="32"/>
      <c r="C48" s="3"/>
      <c r="D48" s="27"/>
      <c r="E48" s="27"/>
      <c r="F48" s="27"/>
      <c r="G48" s="27"/>
    </row>
    <row r="49" spans="1:7">
      <c r="A49" s="26"/>
      <c r="B49" s="7"/>
      <c r="C49" s="25" t="s">
        <v>18</v>
      </c>
      <c r="D49" s="7" t="s">
        <v>19</v>
      </c>
      <c r="E49" s="25" t="s">
        <v>22</v>
      </c>
      <c r="F49" s="25" t="s">
        <v>23</v>
      </c>
      <c r="G49" s="27"/>
    </row>
    <row r="50" spans="1:7">
      <c r="A50" s="26" t="s">
        <v>15</v>
      </c>
      <c r="B50" s="27">
        <f>B44</f>
        <v>20000</v>
      </c>
      <c r="C50" s="33">
        <f>C46</f>
        <v>56</v>
      </c>
      <c r="D50" s="28">
        <f>E46</f>
        <v>557530</v>
      </c>
      <c r="E50" s="34">
        <v>227.64</v>
      </c>
      <c r="F50" s="35">
        <f>E50*C50</f>
        <v>12747.84</v>
      </c>
      <c r="G50" s="27"/>
    </row>
    <row r="51" spans="1:7">
      <c r="A51" s="26" t="s">
        <v>16</v>
      </c>
      <c r="B51" s="29">
        <f>B45</f>
        <v>20000</v>
      </c>
      <c r="C51" s="37"/>
      <c r="D51" s="30">
        <f>F46</f>
        <v>841100</v>
      </c>
      <c r="E51" s="36">
        <v>11.21</v>
      </c>
      <c r="F51" s="37">
        <f>E51*(D51/1000)</f>
        <v>9428.7310000000016</v>
      </c>
      <c r="G51" s="27"/>
    </row>
    <row r="52" spans="1:7">
      <c r="A52" s="26"/>
      <c r="B52" s="27" t="s">
        <v>20</v>
      </c>
      <c r="C52" s="8">
        <f>SUM(C50:C51)</f>
        <v>56</v>
      </c>
      <c r="D52" s="31">
        <f>SUM(D50:D51)</f>
        <v>1398630</v>
      </c>
      <c r="E52" s="3"/>
      <c r="F52" s="35">
        <f>SUM(F50:F51)</f>
        <v>22176.571000000004</v>
      </c>
      <c r="G52" s="27"/>
    </row>
    <row r="53" spans="1:7">
      <c r="A53" s="26"/>
      <c r="B53" s="27"/>
      <c r="C53" s="38"/>
      <c r="D53" s="31"/>
      <c r="E53" s="3"/>
      <c r="F53" s="34"/>
      <c r="G53" s="27"/>
    </row>
    <row r="54" spans="1:7" ht="15.75">
      <c r="A54" s="23" t="s">
        <v>26</v>
      </c>
      <c r="B54" s="3"/>
      <c r="C54" s="3"/>
      <c r="D54" s="3"/>
      <c r="E54" s="3"/>
      <c r="F54" s="3"/>
      <c r="G54" s="3"/>
    </row>
    <row r="55" spans="1:7">
      <c r="A55" s="3"/>
      <c r="B55" s="25" t="s">
        <v>19</v>
      </c>
      <c r="C55" s="25" t="s">
        <v>22</v>
      </c>
      <c r="D55" s="7" t="s">
        <v>20</v>
      </c>
      <c r="E55" s="3"/>
      <c r="F55" s="3"/>
      <c r="G55" s="3"/>
    </row>
    <row r="56" spans="1:7">
      <c r="A56" s="26" t="s">
        <v>27</v>
      </c>
      <c r="B56" s="33">
        <v>7376270</v>
      </c>
      <c r="C56" s="39">
        <v>3.69</v>
      </c>
      <c r="D56" s="35">
        <f>(B56/1000)*C56</f>
        <v>27218.436300000001</v>
      </c>
      <c r="E56" s="3"/>
      <c r="F56" s="3"/>
      <c r="G56" s="3"/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Vilines</dc:creator>
  <cp:lastModifiedBy>Alan Vilines</cp:lastModifiedBy>
  <dcterms:created xsi:type="dcterms:W3CDTF">2021-04-15T12:29:07Z</dcterms:created>
  <dcterms:modified xsi:type="dcterms:W3CDTF">2021-04-15T12:36:26Z</dcterms:modified>
</cp:coreProperties>
</file>