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w\Documents\CATALYST Consulting\Clients\EKPC\A_EKPC 2021 Rate Case - PassThru Cases\South KY\Analysis\"/>
    </mc:Choice>
  </mc:AlternateContent>
  <xr:revisionPtr revIDLastSave="0" documentId="13_ncr:1_{2EE97626-49F9-42A9-9ADA-F9606EE68A72}" xr6:coauthVersionLast="46" xr6:coauthVersionMax="46" xr10:uidLastSave="{00000000-0000-0000-0000-000000000000}"/>
  <bookViews>
    <workbookView xWindow="-108" yWindow="-108" windowWidth="23256" windowHeight="12576" xr2:uid="{5A56C961-47FC-4CB4-AEDD-3C6FC9A16749}"/>
  </bookViews>
  <sheets>
    <sheet name="Billing Detail" sheetId="1" r:id="rId1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0">'Billing Detail'!$A$1:$N$69</definedName>
    <definedName name="_xlnm.Print_Titles" localSheetId="0">'Billing Detail'!$1:$5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11" i="1"/>
  <c r="A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M67" i="1" l="1"/>
  <c r="M66" i="1"/>
  <c r="M62" i="1"/>
  <c r="M61" i="1"/>
  <c r="M57" i="1"/>
  <c r="M56" i="1"/>
  <c r="M55" i="1"/>
  <c r="M54" i="1"/>
  <c r="M53" i="1"/>
  <c r="M52" i="1"/>
  <c r="M48" i="1"/>
  <c r="M47" i="1"/>
  <c r="M46" i="1"/>
  <c r="M44" i="1"/>
  <c r="M43" i="1"/>
  <c r="M39" i="1"/>
  <c r="M38" i="1"/>
  <c r="M36" i="1"/>
  <c r="M34" i="1"/>
  <c r="M30" i="1"/>
  <c r="M29" i="1"/>
  <c r="M28" i="1"/>
  <c r="M24" i="1"/>
  <c r="M19" i="1"/>
  <c r="M18" i="1"/>
  <c r="M14" i="1"/>
  <c r="M9" i="1"/>
  <c r="M8" i="1"/>
  <c r="M10" i="1" l="1"/>
  <c r="N9" i="1" s="1"/>
  <c r="M63" i="1"/>
  <c r="N62" i="1" s="1"/>
  <c r="M31" i="1"/>
  <c r="N29" i="1" s="1"/>
  <c r="M40" i="1"/>
  <c r="N38" i="1" s="1"/>
  <c r="M58" i="1"/>
  <c r="M68" i="1"/>
  <c r="M20" i="1"/>
  <c r="M49" i="1"/>
  <c r="N43" i="1" s="1"/>
  <c r="F67" i="1"/>
  <c r="F62" i="1"/>
  <c r="F57" i="1"/>
  <c r="F47" i="1"/>
  <c r="G47" i="1" s="1"/>
  <c r="F48" i="1"/>
  <c r="F39" i="1"/>
  <c r="F30" i="1"/>
  <c r="F24" i="1"/>
  <c r="F19" i="1"/>
  <c r="F14" i="1"/>
  <c r="F66" i="1"/>
  <c r="F61" i="1"/>
  <c r="F56" i="1"/>
  <c r="G56" i="1" s="1"/>
  <c r="F55" i="1"/>
  <c r="G55" i="1" s="1"/>
  <c r="F54" i="1"/>
  <c r="G54" i="1" s="1"/>
  <c r="F53" i="1"/>
  <c r="G53" i="1" s="1"/>
  <c r="F52" i="1"/>
  <c r="F46" i="1"/>
  <c r="G46" i="1" s="1"/>
  <c r="F45" i="1"/>
  <c r="F44" i="1"/>
  <c r="F43" i="1"/>
  <c r="F38" i="1"/>
  <c r="F37" i="1"/>
  <c r="F36" i="1"/>
  <c r="F35" i="1"/>
  <c r="F34" i="1"/>
  <c r="F29" i="1"/>
  <c r="F28" i="1"/>
  <c r="F18" i="1"/>
  <c r="F9" i="1"/>
  <c r="F8" i="1"/>
  <c r="I54" i="1"/>
  <c r="I55" i="1"/>
  <c r="I53" i="1"/>
  <c r="I56" i="1"/>
  <c r="I47" i="1"/>
  <c r="I46" i="1"/>
  <c r="N61" i="1" l="1"/>
  <c r="N8" i="1"/>
  <c r="N28" i="1"/>
  <c r="N30" i="1"/>
  <c r="N55" i="1"/>
  <c r="N56" i="1"/>
  <c r="N54" i="1"/>
  <c r="N39" i="1"/>
  <c r="N66" i="1"/>
  <c r="N67" i="1"/>
  <c r="N34" i="1"/>
  <c r="N36" i="1"/>
  <c r="N53" i="1"/>
  <c r="N52" i="1"/>
  <c r="N57" i="1"/>
  <c r="N47" i="1"/>
  <c r="N48" i="1"/>
  <c r="N19" i="1"/>
  <c r="N44" i="1"/>
  <c r="N18" i="1"/>
  <c r="N46" i="1"/>
  <c r="I45" i="1"/>
  <c r="G45" i="1"/>
  <c r="I44" i="1"/>
  <c r="G44" i="1"/>
  <c r="I35" i="1"/>
  <c r="G35" i="1"/>
  <c r="I36" i="1"/>
  <c r="G36" i="1"/>
  <c r="I37" i="1"/>
  <c r="G37" i="1"/>
  <c r="I38" i="1"/>
  <c r="G38" i="1"/>
  <c r="I29" i="1"/>
  <c r="G29" i="1"/>
  <c r="I34" i="1" l="1"/>
  <c r="G34" i="1"/>
  <c r="I67" i="1" l="1"/>
  <c r="G67" i="1" l="1"/>
  <c r="I66" i="1"/>
  <c r="G66" i="1"/>
  <c r="G68" i="1" l="1"/>
  <c r="I68" i="1"/>
  <c r="J67" i="1" l="1"/>
  <c r="J66" i="1"/>
  <c r="I62" i="1"/>
  <c r="G62" i="1"/>
  <c r="I61" i="1"/>
  <c r="G61" i="1"/>
  <c r="J68" i="1" l="1"/>
  <c r="G63" i="1"/>
  <c r="I63" i="1"/>
  <c r="J62" i="1" l="1"/>
  <c r="J61" i="1"/>
  <c r="J63" i="1" l="1"/>
  <c r="I39" i="1" l="1"/>
  <c r="G39" i="1"/>
  <c r="I30" i="1"/>
  <c r="G30" i="1"/>
  <c r="I14" i="1" l="1"/>
  <c r="G14" i="1"/>
  <c r="I28" i="1" l="1"/>
  <c r="G28" i="1"/>
  <c r="I24" i="1"/>
  <c r="G24" i="1"/>
  <c r="I19" i="1"/>
  <c r="G19" i="1"/>
  <c r="I31" i="1" l="1"/>
  <c r="J29" i="1" s="1"/>
  <c r="G31" i="1"/>
  <c r="J30" i="1" l="1"/>
  <c r="J28" i="1"/>
  <c r="A8" i="1"/>
  <c r="A9" i="1" s="1"/>
  <c r="A10" i="1" s="1"/>
  <c r="A24" i="1" l="1"/>
  <c r="A25" i="1" s="1"/>
  <c r="J31" i="1"/>
  <c r="I18" i="1" l="1"/>
  <c r="G18" i="1"/>
  <c r="I48" i="1"/>
  <c r="G48" i="1"/>
  <c r="I43" i="1"/>
  <c r="G43" i="1"/>
  <c r="I57" i="1"/>
  <c r="G57" i="1"/>
  <c r="I52" i="1"/>
  <c r="G52" i="1"/>
  <c r="G25" i="1" l="1"/>
  <c r="G15" i="1"/>
  <c r="G40" i="1"/>
  <c r="I40" i="1"/>
  <c r="I25" i="1"/>
  <c r="I15" i="1"/>
  <c r="G20" i="1"/>
  <c r="I20" i="1"/>
  <c r="G49" i="1"/>
  <c r="G58" i="1"/>
  <c r="I49" i="1"/>
  <c r="I58" i="1"/>
  <c r="J57" i="1" s="1"/>
  <c r="I9" i="1"/>
  <c r="I8" i="1"/>
  <c r="G9" i="1"/>
  <c r="G8" i="1"/>
  <c r="J46" i="1" l="1"/>
  <c r="J47" i="1"/>
  <c r="J44" i="1"/>
  <c r="J45" i="1"/>
  <c r="J34" i="1"/>
  <c r="J36" i="1"/>
  <c r="J37" i="1"/>
  <c r="J38" i="1"/>
  <c r="J35" i="1"/>
  <c r="J39" i="1"/>
  <c r="J43" i="1"/>
  <c r="J48" i="1"/>
  <c r="J56" i="1"/>
  <c r="J53" i="1"/>
  <c r="J54" i="1"/>
  <c r="J55" i="1"/>
  <c r="J52" i="1"/>
  <c r="J14" i="1"/>
  <c r="J24" i="1"/>
  <c r="J19" i="1"/>
  <c r="J18" i="1"/>
  <c r="G10" i="1"/>
  <c r="I10" i="1"/>
  <c r="J58" i="1" l="1"/>
  <c r="J25" i="1"/>
  <c r="J20" i="1"/>
  <c r="J15" i="1"/>
  <c r="J49" i="1"/>
  <c r="J9" i="1"/>
  <c r="J8" i="1"/>
  <c r="J40" i="1"/>
  <c r="J10" i="1" l="1"/>
</calcChain>
</file>

<file path=xl/sharedStrings.xml><?xml version="1.0" encoding="utf-8"?>
<sst xmlns="http://schemas.openxmlformats.org/spreadsheetml/2006/main" count="80" uniqueCount="50">
  <si>
    <t>#</t>
  </si>
  <si>
    <t>Total Base Rates</t>
  </si>
  <si>
    <t>Code</t>
  </si>
  <si>
    <t>Classification</t>
  </si>
  <si>
    <t>Billing Component</t>
  </si>
  <si>
    <t>Billing Units</t>
  </si>
  <si>
    <t>Customer Charge</t>
  </si>
  <si>
    <t>2019 Rate</t>
  </si>
  <si>
    <t xml:space="preserve">          2019 Revenue</t>
  </si>
  <si>
    <t xml:space="preserve">       Present Rate</t>
  </si>
  <si>
    <t xml:space="preserve">            Present Revenue</t>
  </si>
  <si>
    <t>Energy Charge per kWh</t>
  </si>
  <si>
    <t>Demand Charge per kW</t>
  </si>
  <si>
    <t>Last Rate Order</t>
  </si>
  <si>
    <t>Target Share</t>
  </si>
  <si>
    <t>Rate</t>
  </si>
  <si>
    <t>B</t>
  </si>
  <si>
    <t>Residential, Farm and Non-Farm Service (ETS)</t>
  </si>
  <si>
    <t>Residential, Farm and Non-Farm Service</t>
  </si>
  <si>
    <t>A-ETS</t>
  </si>
  <si>
    <t>Small Commercial Rate</t>
  </si>
  <si>
    <t>Small Commercial Rate (ETS)</t>
  </si>
  <si>
    <t>B-ETS</t>
  </si>
  <si>
    <t>LP</t>
  </si>
  <si>
    <t>Large Power Rate (500 KW to 4,999 KW)</t>
  </si>
  <si>
    <t>LP-1</t>
  </si>
  <si>
    <t>Large Power Rate (Excess of 50 kVA)</t>
  </si>
  <si>
    <t>Substation Charge 500-999 kW</t>
  </si>
  <si>
    <t>Substation Charge 1000-2999 kW</t>
  </si>
  <si>
    <t>Substation Charge 3000-7499 kW</t>
  </si>
  <si>
    <t>Large Power Rate (5,000 KW to 9,999 KW)</t>
  </si>
  <si>
    <t>LP-2</t>
  </si>
  <si>
    <t>SOUTH KENTUCKY RECC</t>
  </si>
  <si>
    <t>Substation Charge 7500-14799 kW</t>
  </si>
  <si>
    <t>Energy Charge-All Remaining - per kWh</t>
  </si>
  <si>
    <t>Energy Charge-First 400 - per kWh</t>
  </si>
  <si>
    <t>Large Power Rate (500 KW to 2,999 KW)</t>
  </si>
  <si>
    <t>LP-3</t>
  </si>
  <si>
    <t>Demand Charge per kW - Contract</t>
  </si>
  <si>
    <t>Demand Charge per kW - Excess</t>
  </si>
  <si>
    <t>Optional Power Service</t>
  </si>
  <si>
    <t>OPS</t>
  </si>
  <si>
    <t>All Electric Schools</t>
  </si>
  <si>
    <t>AES</t>
  </si>
  <si>
    <t xml:space="preserve">A </t>
  </si>
  <si>
    <t xml:space="preserve">Customers  </t>
  </si>
  <si>
    <t>Billing Unit</t>
  </si>
  <si>
    <t>Revenue</t>
  </si>
  <si>
    <t>Share</t>
  </si>
  <si>
    <t>BILLING DETERMINANTS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</si>
</sst>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_);_(* \(#,##0.00000\);_(* &quot;-&quot;??_);_(@_)"/>
    <numFmt numFmtId="167" formatCode="_(* #,##0.000000_);_(* \(#,##0.00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3" fillId="0" borderId="0" xfId="0" applyFont="1"/>
    <xf numFmtId="10" fontId="3" fillId="0" borderId="0" xfId="3" applyNumberFormat="1" applyFont="1"/>
    <xf numFmtId="165" fontId="3" fillId="0" borderId="0" xfId="2" applyNumberFormat="1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wrapText="1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165" fontId="5" fillId="0" borderId="2" xfId="2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Fill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43" fontId="3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0" fontId="3" fillId="0" borderId="0" xfId="3" applyNumberFormat="1" applyFont="1" applyAlignment="1">
      <alignment vertical="center"/>
    </xf>
    <xf numFmtId="10" fontId="4" fillId="2" borderId="0" xfId="3" applyNumberFormat="1" applyFont="1" applyFill="1"/>
    <xf numFmtId="0" fontId="5" fillId="0" borderId="0" xfId="0" applyFont="1" applyFill="1"/>
    <xf numFmtId="43" fontId="5" fillId="0" borderId="0" xfId="1" applyFont="1" applyFill="1"/>
    <xf numFmtId="167" fontId="5" fillId="0" borderId="0" xfId="1" applyNumberFormat="1" applyFont="1" applyFill="1"/>
    <xf numFmtId="166" fontId="5" fillId="0" borderId="0" xfId="1" applyNumberFormat="1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/>
    <xf numFmtId="0" fontId="7" fillId="0" borderId="1" xfId="0" applyFont="1" applyFill="1" applyBorder="1" applyAlignment="1">
      <alignment horizontal="right" wrapText="1"/>
    </xf>
    <xf numFmtId="0" fontId="7" fillId="0" borderId="0" xfId="0" applyFont="1" applyFill="1" applyAlignment="1">
      <alignment horizontal="right" wrapText="1"/>
    </xf>
    <xf numFmtId="0" fontId="7" fillId="0" borderId="0" xfId="0" applyFont="1" applyFill="1" applyBorder="1" applyAlignment="1">
      <alignment horizontal="right" wrapText="1"/>
    </xf>
    <xf numFmtId="0" fontId="5" fillId="0" borderId="3" xfId="0" applyFont="1" applyFill="1" applyBorder="1"/>
    <xf numFmtId="164" fontId="5" fillId="0" borderId="0" xfId="1" applyNumberFormat="1" applyFont="1" applyFill="1"/>
    <xf numFmtId="165" fontId="5" fillId="0" borderId="0" xfId="2" applyNumberFormat="1" applyFont="1" applyFill="1"/>
    <xf numFmtId="10" fontId="5" fillId="0" borderId="0" xfId="3" applyNumberFormat="1" applyFont="1" applyFill="1"/>
    <xf numFmtId="0" fontId="5" fillId="0" borderId="2" xfId="0" applyFont="1" applyFill="1" applyBorder="1" applyAlignment="1">
      <alignment vertical="center"/>
    </xf>
    <xf numFmtId="10" fontId="5" fillId="0" borderId="2" xfId="3" applyNumberFormat="1" applyFont="1" applyFill="1" applyBorder="1" applyAlignment="1">
      <alignment vertical="center"/>
    </xf>
    <xf numFmtId="0" fontId="5" fillId="0" borderId="0" xfId="0" applyFont="1" applyFill="1" applyBorder="1"/>
    <xf numFmtId="0" fontId="8" fillId="3" borderId="1" xfId="0" applyFont="1" applyFill="1" applyBorder="1" applyAlignment="1">
      <alignment horizontal="right" wrapText="1"/>
    </xf>
    <xf numFmtId="164" fontId="3" fillId="0" borderId="0" xfId="1" applyNumberFormat="1" applyFont="1"/>
    <xf numFmtId="164" fontId="8" fillId="3" borderId="1" xfId="1" applyNumberFormat="1" applyFont="1" applyFill="1" applyBorder="1" applyAlignment="1">
      <alignment horizontal="right" wrapText="1"/>
    </xf>
    <xf numFmtId="164" fontId="3" fillId="0" borderId="0" xfId="1" applyNumberFormat="1" applyFont="1" applyAlignment="1">
      <alignment vertical="center"/>
    </xf>
    <xf numFmtId="165" fontId="8" fillId="3" borderId="1" xfId="2" applyNumberFormat="1" applyFont="1" applyFill="1" applyBorder="1" applyAlignment="1">
      <alignment horizontal="right" wrapText="1"/>
    </xf>
    <xf numFmtId="165" fontId="3" fillId="0" borderId="0" xfId="2" applyNumberFormat="1" applyFont="1" applyAlignment="1">
      <alignment vertical="center"/>
    </xf>
    <xf numFmtId="0" fontId="8" fillId="3" borderId="0" xfId="0" applyFont="1" applyFill="1" applyAlignment="1">
      <alignment horizontal="center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164" fontId="4" fillId="4" borderId="0" xfId="1" applyNumberFormat="1" applyFont="1" applyFill="1"/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N69"/>
  <sheetViews>
    <sheetView tabSelected="1" view="pageBreakPreview" zoomScale="75" zoomScaleNormal="75" zoomScaleSheetLayoutView="75" workbookViewId="0">
      <pane xSplit="4" ySplit="5" topLeftCell="E24" activePane="bottomRight" state="frozen"/>
      <selection activeCell="G13" sqref="G13"/>
      <selection pane="topRight" activeCell="G13" sqref="G13"/>
      <selection pane="bottomLeft" activeCell="G13" sqref="G13"/>
      <selection pane="bottomRight" activeCell="J44" sqref="J44"/>
    </sheetView>
  </sheetViews>
  <sheetFormatPr defaultColWidth="8.88671875" defaultRowHeight="13.2" x14ac:dyDescent="0.25"/>
  <cols>
    <col min="1" max="1" width="7.44140625" style="4" customWidth="1"/>
    <col min="2" max="2" width="27" style="1" customWidth="1"/>
    <col min="3" max="3" width="9.77734375" style="7" customWidth="1"/>
    <col min="4" max="4" width="36.109375" style="1" customWidth="1"/>
    <col min="5" max="5" width="13.33203125" style="25" bestFit="1" customWidth="1"/>
    <col min="6" max="6" width="17.6640625" style="25" hidden="1" customWidth="1"/>
    <col min="7" max="7" width="16.6640625" style="25" hidden="1" customWidth="1"/>
    <col min="8" max="8" width="12.21875" style="25" bestFit="1" customWidth="1"/>
    <col min="9" max="9" width="15.33203125" style="25" bestFit="1" customWidth="1"/>
    <col min="10" max="10" width="8.5546875" style="25" bestFit="1" customWidth="1"/>
    <col min="11" max="11" width="15.33203125" style="42" customWidth="1"/>
    <col min="12" max="12" width="11.6640625" style="1" customWidth="1"/>
    <col min="13" max="13" width="13.77734375" style="3" customWidth="1"/>
    <col min="14" max="14" width="8.88671875" style="2"/>
    <col min="15" max="16384" width="8.88671875" style="1"/>
  </cols>
  <sheetData>
    <row r="1" spans="1:14" x14ac:dyDescent="0.25">
      <c r="A1" s="17" t="s">
        <v>32</v>
      </c>
      <c r="F1" s="26"/>
    </row>
    <row r="2" spans="1:14" ht="14.4" customHeight="1" x14ac:dyDescent="0.25">
      <c r="A2" s="17" t="s">
        <v>49</v>
      </c>
      <c r="F2" s="27"/>
      <c r="G2" s="28"/>
      <c r="H2" s="29"/>
      <c r="I2" s="30"/>
    </row>
    <row r="4" spans="1:14" x14ac:dyDescent="0.25">
      <c r="D4" s="16"/>
      <c r="K4" s="47" t="s">
        <v>13</v>
      </c>
      <c r="L4" s="47"/>
      <c r="M4" s="47"/>
      <c r="N4" s="47"/>
    </row>
    <row r="5" spans="1:14" ht="38.4" customHeight="1" x14ac:dyDescent="0.25">
      <c r="A5" s="9" t="s">
        <v>0</v>
      </c>
      <c r="B5" s="9" t="s">
        <v>3</v>
      </c>
      <c r="C5" s="5" t="s">
        <v>2</v>
      </c>
      <c r="D5" s="9" t="s">
        <v>4</v>
      </c>
      <c r="E5" s="31" t="s">
        <v>5</v>
      </c>
      <c r="F5" s="31" t="s">
        <v>7</v>
      </c>
      <c r="G5" s="31" t="s">
        <v>8</v>
      </c>
      <c r="H5" s="31" t="s">
        <v>9</v>
      </c>
      <c r="I5" s="31" t="s">
        <v>10</v>
      </c>
      <c r="J5" s="31" t="s">
        <v>14</v>
      </c>
      <c r="K5" s="43" t="s">
        <v>46</v>
      </c>
      <c r="L5" s="41" t="s">
        <v>15</v>
      </c>
      <c r="M5" s="45" t="s">
        <v>47</v>
      </c>
      <c r="N5" s="41" t="s">
        <v>48</v>
      </c>
    </row>
    <row r="6" spans="1:14" ht="30.6" customHeight="1" thickBot="1" x14ac:dyDescent="0.3">
      <c r="A6" s="18"/>
      <c r="B6" s="12"/>
      <c r="C6" s="13"/>
      <c r="D6" s="12"/>
      <c r="E6" s="32"/>
      <c r="F6" s="33"/>
      <c r="G6" s="33"/>
      <c r="H6" s="33"/>
      <c r="I6" s="33"/>
      <c r="J6" s="33"/>
    </row>
    <row r="7" spans="1:14" x14ac:dyDescent="0.25">
      <c r="A7" s="19">
        <v>1</v>
      </c>
      <c r="B7" s="48" t="s">
        <v>18</v>
      </c>
      <c r="C7" s="15" t="s">
        <v>44</v>
      </c>
      <c r="D7" s="1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x14ac:dyDescent="0.25">
      <c r="A8" s="19">
        <f>A7+1</f>
        <v>2</v>
      </c>
      <c r="B8" s="49"/>
      <c r="D8" s="1" t="s">
        <v>6</v>
      </c>
      <c r="E8" s="35">
        <v>756515</v>
      </c>
      <c r="F8" s="26">
        <f>H8</f>
        <v>12.82</v>
      </c>
      <c r="G8" s="36">
        <f>F8*E8</f>
        <v>9698522.3000000007</v>
      </c>
      <c r="H8" s="26">
        <v>12.82</v>
      </c>
      <c r="I8" s="36">
        <f>H8*E8</f>
        <v>9698522.3000000007</v>
      </c>
      <c r="J8" s="37">
        <f>I8/I10</f>
        <v>0.13144500665953204</v>
      </c>
      <c r="K8" s="42">
        <v>739180</v>
      </c>
      <c r="L8" s="1">
        <v>12.82</v>
      </c>
      <c r="M8" s="3">
        <f>L8*K8</f>
        <v>9476287.5999999996</v>
      </c>
      <c r="N8" s="24">
        <f>M8/M10</f>
        <v>0.11546160503431967</v>
      </c>
    </row>
    <row r="9" spans="1:14" x14ac:dyDescent="0.25">
      <c r="A9" s="19">
        <f t="shared" ref="A9:A69" si="0">A8+1</f>
        <v>3</v>
      </c>
      <c r="B9" s="6"/>
      <c r="D9" s="1" t="s">
        <v>11</v>
      </c>
      <c r="E9" s="35">
        <v>787773269</v>
      </c>
      <c r="F9" s="28">
        <f>H9+0.00159</f>
        <v>8.294E-2</v>
      </c>
      <c r="G9" s="36">
        <f t="shared" ref="G9" si="1">F9*E9</f>
        <v>65337914.930859998</v>
      </c>
      <c r="H9" s="28">
        <v>8.1350000000000006E-2</v>
      </c>
      <c r="I9" s="36">
        <f t="shared" ref="I9" si="2">H9*E9</f>
        <v>64085355.433150001</v>
      </c>
      <c r="J9" s="37">
        <f>I9/I10</f>
        <v>0.86855499334046793</v>
      </c>
      <c r="K9" s="42">
        <v>849780821</v>
      </c>
      <c r="L9" s="1">
        <v>8.5430000000000006E-2</v>
      </c>
      <c r="M9" s="3">
        <f>L9*K9</f>
        <v>72596775.538029999</v>
      </c>
      <c r="N9" s="24">
        <f>M9/M10</f>
        <v>0.88453839496568043</v>
      </c>
    </row>
    <row r="10" spans="1:14" s="4" customFormat="1" ht="20.399999999999999" customHeight="1" x14ac:dyDescent="0.3">
      <c r="A10" s="19">
        <f t="shared" si="0"/>
        <v>4</v>
      </c>
      <c r="C10" s="8"/>
      <c r="D10" s="10" t="s">
        <v>1</v>
      </c>
      <c r="E10" s="38"/>
      <c r="F10" s="38"/>
      <c r="G10" s="11">
        <f>SUM(G8:G9)</f>
        <v>75036437.230859995</v>
      </c>
      <c r="H10" s="38"/>
      <c r="I10" s="11">
        <f>SUM(I8:I9)</f>
        <v>73783877.733150005</v>
      </c>
      <c r="J10" s="39">
        <f>SUM(J8:J9)</f>
        <v>1</v>
      </c>
      <c r="K10" s="44"/>
      <c r="M10" s="11">
        <f>SUM(M8:M9)</f>
        <v>82073063.138029993</v>
      </c>
      <c r="N10" s="23"/>
    </row>
    <row r="11" spans="1:14" ht="13.8" thickBot="1" x14ac:dyDescent="0.3">
      <c r="A11" s="19">
        <f t="shared" si="0"/>
        <v>5</v>
      </c>
    </row>
    <row r="12" spans="1:14" x14ac:dyDescent="0.25">
      <c r="A12" s="19">
        <f t="shared" si="0"/>
        <v>6</v>
      </c>
      <c r="B12" s="48" t="s">
        <v>17</v>
      </c>
      <c r="C12" s="15" t="s">
        <v>19</v>
      </c>
      <c r="D12" s="1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4" x14ac:dyDescent="0.25">
      <c r="A13" s="19">
        <f t="shared" si="0"/>
        <v>7</v>
      </c>
      <c r="B13" s="49"/>
      <c r="D13" s="1" t="s">
        <v>45</v>
      </c>
      <c r="E13" s="35">
        <v>15688</v>
      </c>
      <c r="F13" s="28"/>
      <c r="G13" s="36"/>
      <c r="H13" s="28"/>
      <c r="I13" s="36"/>
      <c r="J13" s="37"/>
    </row>
    <row r="14" spans="1:14" x14ac:dyDescent="0.25">
      <c r="A14" s="19">
        <f t="shared" si="0"/>
        <v>8</v>
      </c>
      <c r="D14" s="1" t="s">
        <v>11</v>
      </c>
      <c r="E14" s="35">
        <v>5725217</v>
      </c>
      <c r="F14" s="28">
        <f>H14+0.00159</f>
        <v>6.055E-2</v>
      </c>
      <c r="G14" s="36">
        <f t="shared" ref="G14" si="3">F14*E14</f>
        <v>346661.88935000001</v>
      </c>
      <c r="H14" s="28">
        <v>5.8959999999999999E-2</v>
      </c>
      <c r="I14" s="36">
        <f t="shared" ref="I14" si="4">H14*E14</f>
        <v>337558.79431999999</v>
      </c>
      <c r="J14" s="37">
        <f>I14/I15</f>
        <v>1</v>
      </c>
      <c r="K14" s="42">
        <v>10530523</v>
      </c>
      <c r="L14" s="1">
        <v>5.126E-2</v>
      </c>
      <c r="M14" s="3">
        <f>L14*K14</f>
        <v>539794.60898000002</v>
      </c>
      <c r="N14" s="24">
        <v>1</v>
      </c>
    </row>
    <row r="15" spans="1:14" s="4" customFormat="1" ht="20.399999999999999" customHeight="1" x14ac:dyDescent="0.25">
      <c r="A15" s="19">
        <f t="shared" si="0"/>
        <v>9</v>
      </c>
      <c r="C15" s="8"/>
      <c r="D15" s="10" t="s">
        <v>1</v>
      </c>
      <c r="E15" s="38"/>
      <c r="F15" s="38"/>
      <c r="G15" s="11">
        <f>SUM(G14:G14)</f>
        <v>346661.88935000001</v>
      </c>
      <c r="H15" s="38"/>
      <c r="I15" s="11">
        <f>SUM(I14:I14)</f>
        <v>337558.79431999999</v>
      </c>
      <c r="J15" s="39">
        <f>SUM(J14:J14)</f>
        <v>1</v>
      </c>
      <c r="K15" s="42"/>
      <c r="M15" s="46"/>
      <c r="N15" s="23"/>
    </row>
    <row r="16" spans="1:14" ht="13.8" thickBot="1" x14ac:dyDescent="0.3">
      <c r="A16" s="19">
        <f t="shared" si="0"/>
        <v>10</v>
      </c>
    </row>
    <row r="17" spans="1:14" x14ac:dyDescent="0.25">
      <c r="A17" s="19">
        <f t="shared" si="0"/>
        <v>11</v>
      </c>
      <c r="B17" s="48" t="s">
        <v>20</v>
      </c>
      <c r="C17" s="15" t="s">
        <v>16</v>
      </c>
      <c r="D17" s="1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x14ac:dyDescent="0.25">
      <c r="A18" s="19">
        <f t="shared" si="0"/>
        <v>12</v>
      </c>
      <c r="B18" s="49"/>
      <c r="D18" s="1" t="s">
        <v>6</v>
      </c>
      <c r="E18" s="35">
        <v>54725</v>
      </c>
      <c r="F18" s="26">
        <f>H18</f>
        <v>23.79</v>
      </c>
      <c r="G18" s="36">
        <f>F18*E18</f>
        <v>1301907.75</v>
      </c>
      <c r="H18" s="26">
        <v>23.79</v>
      </c>
      <c r="I18" s="36">
        <f>H18*E18</f>
        <v>1301907.75</v>
      </c>
      <c r="J18" s="37">
        <f>I18/I20</f>
        <v>0.16609437725270956</v>
      </c>
      <c r="K18" s="42">
        <v>50982</v>
      </c>
      <c r="L18" s="1">
        <v>23.79</v>
      </c>
      <c r="M18" s="3">
        <f t="shared" ref="M18:M19" si="5">L18*K18</f>
        <v>1212861.78</v>
      </c>
      <c r="N18" s="24">
        <f>M18/M20</f>
        <v>0.14249637114758867</v>
      </c>
    </row>
    <row r="19" spans="1:14" x14ac:dyDescent="0.25">
      <c r="A19" s="19">
        <f t="shared" si="0"/>
        <v>13</v>
      </c>
      <c r="D19" s="1" t="s">
        <v>11</v>
      </c>
      <c r="E19" s="35">
        <v>70208954</v>
      </c>
      <c r="F19" s="28">
        <f>H19+0.00159</f>
        <v>9.4689999999999996E-2</v>
      </c>
      <c r="G19" s="36">
        <f t="shared" ref="G19" si="6">F19*E19</f>
        <v>6648085.8542599995</v>
      </c>
      <c r="H19" s="28">
        <v>9.3100000000000002E-2</v>
      </c>
      <c r="I19" s="36">
        <f t="shared" ref="I19" si="7">H19*E19</f>
        <v>6536453.6173999999</v>
      </c>
      <c r="J19" s="37">
        <f>I19/I20</f>
        <v>0.83390562274729041</v>
      </c>
      <c r="K19" s="42">
        <v>75104607</v>
      </c>
      <c r="L19" s="1">
        <v>9.7180000000000002E-2</v>
      </c>
      <c r="M19" s="3">
        <f t="shared" si="5"/>
        <v>7298665.7082599998</v>
      </c>
      <c r="N19" s="24">
        <f>M19/M20</f>
        <v>0.85750362885241138</v>
      </c>
    </row>
    <row r="20" spans="1:14" s="4" customFormat="1" ht="20.399999999999999" customHeight="1" x14ac:dyDescent="0.25">
      <c r="A20" s="19">
        <f t="shared" si="0"/>
        <v>14</v>
      </c>
      <c r="C20" s="8"/>
      <c r="D20" s="10" t="s">
        <v>1</v>
      </c>
      <c r="E20" s="38"/>
      <c r="F20" s="38"/>
      <c r="G20" s="11">
        <f>SUM(G18:G19)</f>
        <v>7949993.6042599995</v>
      </c>
      <c r="H20" s="38"/>
      <c r="I20" s="11">
        <f>SUM(I18:I19)</f>
        <v>7838361.3673999999</v>
      </c>
      <c r="J20" s="39">
        <f>SUM(J18:J19)</f>
        <v>1</v>
      </c>
      <c r="K20" s="42"/>
      <c r="M20" s="11">
        <f>SUM(M18:M19)</f>
        <v>8511527.4882599991</v>
      </c>
      <c r="N20" s="23"/>
    </row>
    <row r="21" spans="1:14" ht="13.8" thickBot="1" x14ac:dyDescent="0.3">
      <c r="A21" s="19">
        <f t="shared" si="0"/>
        <v>15</v>
      </c>
    </row>
    <row r="22" spans="1:14" x14ac:dyDescent="0.25">
      <c r="A22" s="19">
        <f t="shared" si="0"/>
        <v>16</v>
      </c>
      <c r="B22" s="48" t="s">
        <v>21</v>
      </c>
      <c r="C22" s="15" t="s">
        <v>22</v>
      </c>
      <c r="D22" s="1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4" x14ac:dyDescent="0.25">
      <c r="A23" s="19"/>
      <c r="B23" s="49"/>
      <c r="C23" s="21"/>
      <c r="D23" s="22" t="s">
        <v>45</v>
      </c>
      <c r="E23" s="40">
        <v>87</v>
      </c>
      <c r="F23" s="40"/>
      <c r="G23" s="40"/>
      <c r="H23" s="40"/>
      <c r="I23" s="40"/>
      <c r="J23" s="40"/>
    </row>
    <row r="24" spans="1:14" x14ac:dyDescent="0.25">
      <c r="A24" s="19">
        <f>A22+1</f>
        <v>17</v>
      </c>
      <c r="D24" s="1" t="s">
        <v>11</v>
      </c>
      <c r="E24" s="35">
        <v>28893</v>
      </c>
      <c r="F24" s="28">
        <f>H24+0.00159</f>
        <v>6.7549999999999999E-2</v>
      </c>
      <c r="G24" s="36">
        <f t="shared" ref="G24" si="8">F24*E24</f>
        <v>1951.7221500000001</v>
      </c>
      <c r="H24" s="28">
        <v>6.5960000000000005E-2</v>
      </c>
      <c r="I24" s="36">
        <f t="shared" ref="I24" si="9">H24*E24</f>
        <v>1905.7822800000001</v>
      </c>
      <c r="J24" s="37">
        <f>I24/I25</f>
        <v>1</v>
      </c>
      <c r="K24" s="42">
        <v>31036</v>
      </c>
      <c r="L24" s="1">
        <v>7.0040000000000005E-2</v>
      </c>
      <c r="M24" s="3">
        <f>L24*K24</f>
        <v>2173.7614400000002</v>
      </c>
      <c r="N24" s="24">
        <v>1</v>
      </c>
    </row>
    <row r="25" spans="1:14" s="4" customFormat="1" ht="20.399999999999999" customHeight="1" x14ac:dyDescent="0.25">
      <c r="A25" s="19">
        <f t="shared" si="0"/>
        <v>18</v>
      </c>
      <c r="C25" s="8"/>
      <c r="D25" s="10" t="s">
        <v>1</v>
      </c>
      <c r="E25" s="38"/>
      <c r="F25" s="38"/>
      <c r="G25" s="11">
        <f>SUM(G24:G24)</f>
        <v>1951.7221500000001</v>
      </c>
      <c r="H25" s="38"/>
      <c r="I25" s="11">
        <f>SUM(I24:I24)</f>
        <v>1905.7822800000001</v>
      </c>
      <c r="J25" s="39">
        <f>SUM(J24:J24)</f>
        <v>1</v>
      </c>
      <c r="K25" s="42"/>
      <c r="M25" s="46"/>
      <c r="N25" s="23"/>
    </row>
    <row r="26" spans="1:14" ht="13.8" thickBot="1" x14ac:dyDescent="0.3">
      <c r="A26" s="19">
        <f t="shared" si="0"/>
        <v>19</v>
      </c>
    </row>
    <row r="27" spans="1:14" x14ac:dyDescent="0.25">
      <c r="A27" s="19">
        <f t="shared" si="0"/>
        <v>20</v>
      </c>
      <c r="B27" s="48" t="s">
        <v>26</v>
      </c>
      <c r="C27" s="15" t="s">
        <v>23</v>
      </c>
      <c r="D27" s="1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pans="1:14" x14ac:dyDescent="0.25">
      <c r="A28" s="19">
        <f t="shared" si="0"/>
        <v>21</v>
      </c>
      <c r="B28" s="49"/>
      <c r="D28" s="1" t="s">
        <v>6</v>
      </c>
      <c r="E28" s="35">
        <v>5125</v>
      </c>
      <c r="F28" s="26">
        <f>H28</f>
        <v>50</v>
      </c>
      <c r="G28" s="36">
        <f>F28*E28</f>
        <v>256250</v>
      </c>
      <c r="H28" s="26">
        <v>50</v>
      </c>
      <c r="I28" s="36">
        <f>H28*E28</f>
        <v>256250</v>
      </c>
      <c r="J28" s="37">
        <f>I28/I31</f>
        <v>1.6574970488250285E-2</v>
      </c>
      <c r="K28" s="42">
        <v>4175</v>
      </c>
      <c r="L28" s="1">
        <v>50</v>
      </c>
      <c r="M28" s="3">
        <f t="shared" ref="M28:M30" si="10">L28*K28</f>
        <v>208750</v>
      </c>
      <c r="N28" s="24">
        <f>M28/M31</f>
        <v>1.2226626929749802E-2</v>
      </c>
    </row>
    <row r="29" spans="1:14" x14ac:dyDescent="0.25">
      <c r="A29" s="19">
        <f t="shared" si="0"/>
        <v>22</v>
      </c>
      <c r="D29" s="1" t="s">
        <v>12</v>
      </c>
      <c r="E29" s="35">
        <v>626287.4</v>
      </c>
      <c r="F29" s="26">
        <f>H29</f>
        <v>7</v>
      </c>
      <c r="G29" s="36">
        <f t="shared" ref="G29" si="11">F29*E29</f>
        <v>4384011.8</v>
      </c>
      <c r="H29" s="26">
        <v>7</v>
      </c>
      <c r="I29" s="36">
        <f t="shared" ref="I29" si="12">H29*E29</f>
        <v>4384011.8</v>
      </c>
      <c r="J29" s="37">
        <f>I29/I31</f>
        <v>0.28357020958103807</v>
      </c>
      <c r="K29" s="42">
        <v>653357</v>
      </c>
      <c r="L29" s="1">
        <v>7</v>
      </c>
      <c r="M29" s="3">
        <f t="shared" si="10"/>
        <v>4573499</v>
      </c>
      <c r="N29" s="24">
        <f>M29/M31</f>
        <v>0.26787289119321578</v>
      </c>
    </row>
    <row r="30" spans="1:14" x14ac:dyDescent="0.25">
      <c r="A30" s="19">
        <f t="shared" si="0"/>
        <v>23</v>
      </c>
      <c r="D30" s="1" t="s">
        <v>11</v>
      </c>
      <c r="E30" s="35">
        <v>193245149</v>
      </c>
      <c r="F30" s="28">
        <f>H30+0.00159</f>
        <v>5.7579999999999999E-2</v>
      </c>
      <c r="G30" s="36">
        <f t="shared" ref="G30" si="13">F30*E30</f>
        <v>11127055.67942</v>
      </c>
      <c r="H30" s="28">
        <v>5.5989999999999998E-2</v>
      </c>
      <c r="I30" s="36">
        <f t="shared" ref="I30" si="14">H30*E30</f>
        <v>10819795.892509999</v>
      </c>
      <c r="J30" s="37">
        <f>I30/I31</f>
        <v>0.69985481993071175</v>
      </c>
      <c r="K30" s="42">
        <v>204613675</v>
      </c>
      <c r="L30" s="1">
        <v>6.0069999999999998E-2</v>
      </c>
      <c r="M30" s="3">
        <f t="shared" si="10"/>
        <v>12291143.457249999</v>
      </c>
      <c r="N30" s="24">
        <f>M30/M31</f>
        <v>0.71990048187703437</v>
      </c>
    </row>
    <row r="31" spans="1:14" s="4" customFormat="1" ht="20.399999999999999" customHeight="1" x14ac:dyDescent="0.3">
      <c r="A31" s="19">
        <f t="shared" si="0"/>
        <v>24</v>
      </c>
      <c r="C31" s="8"/>
      <c r="D31" s="10" t="s">
        <v>1</v>
      </c>
      <c r="E31" s="38"/>
      <c r="F31" s="38"/>
      <c r="G31" s="11">
        <f>SUM(G28:G30)</f>
        <v>15767317.479419999</v>
      </c>
      <c r="H31" s="38"/>
      <c r="I31" s="11">
        <f>SUM(I28:I30)</f>
        <v>15460057.692509998</v>
      </c>
      <c r="J31" s="39">
        <f>SUM(J28:J30)</f>
        <v>1</v>
      </c>
      <c r="K31" s="44"/>
      <c r="M31" s="11">
        <f>SUM(M28:M30)</f>
        <v>17073392.457249999</v>
      </c>
      <c r="N31" s="23"/>
    </row>
    <row r="32" spans="1:14" ht="13.8" thickBot="1" x14ac:dyDescent="0.3">
      <c r="A32" s="19">
        <f t="shared" si="0"/>
        <v>25</v>
      </c>
    </row>
    <row r="33" spans="1:14" x14ac:dyDescent="0.25">
      <c r="A33" s="19">
        <f t="shared" si="0"/>
        <v>26</v>
      </c>
      <c r="B33" s="48" t="s">
        <v>24</v>
      </c>
      <c r="C33" s="15" t="s">
        <v>25</v>
      </c>
      <c r="D33" s="14"/>
      <c r="E33" s="34"/>
      <c r="F33" s="34"/>
      <c r="G33" s="34"/>
      <c r="H33" s="34"/>
      <c r="I33" s="34"/>
      <c r="J33" s="34"/>
      <c r="K33" s="34"/>
      <c r="L33" s="34"/>
      <c r="M33" s="34"/>
      <c r="N33" s="34"/>
    </row>
    <row r="34" spans="1:14" x14ac:dyDescent="0.25">
      <c r="A34" s="19">
        <f t="shared" si="0"/>
        <v>27</v>
      </c>
      <c r="B34" s="49"/>
      <c r="D34" s="1" t="s">
        <v>6</v>
      </c>
      <c r="E34" s="35">
        <v>19</v>
      </c>
      <c r="F34" s="26">
        <f>H34</f>
        <v>142.85</v>
      </c>
      <c r="G34" s="36">
        <f>F34*E34</f>
        <v>2714.15</v>
      </c>
      <c r="H34" s="26">
        <v>142.85</v>
      </c>
      <c r="I34" s="36">
        <f>H34*E34</f>
        <v>2714.15</v>
      </c>
      <c r="J34" s="37">
        <f>I34/I40</f>
        <v>1.1429636785972477E-3</v>
      </c>
      <c r="K34" s="42">
        <v>12</v>
      </c>
      <c r="L34" s="1">
        <v>136.99</v>
      </c>
      <c r="M34" s="3">
        <f>L34*K34</f>
        <v>1643.88</v>
      </c>
      <c r="N34" s="24">
        <f>M34/M40</f>
        <v>1.5323675386654551E-3</v>
      </c>
    </row>
    <row r="35" spans="1:14" x14ac:dyDescent="0.25">
      <c r="A35" s="19">
        <f t="shared" si="0"/>
        <v>28</v>
      </c>
      <c r="D35" s="1" t="s">
        <v>27</v>
      </c>
      <c r="E35" s="35">
        <v>0</v>
      </c>
      <c r="F35" s="26">
        <f t="shared" ref="F35:F38" si="15">H35</f>
        <v>359.99</v>
      </c>
      <c r="G35" s="36">
        <f t="shared" ref="G35" si="16">F35*E35</f>
        <v>0</v>
      </c>
      <c r="H35" s="26">
        <v>359.99</v>
      </c>
      <c r="I35" s="36">
        <f t="shared" ref="I35" si="17">H35*E35</f>
        <v>0</v>
      </c>
      <c r="J35" s="37">
        <f>I35/I40</f>
        <v>0</v>
      </c>
      <c r="N35" s="24"/>
    </row>
    <row r="36" spans="1:14" x14ac:dyDescent="0.25">
      <c r="A36" s="19">
        <f t="shared" si="0"/>
        <v>29</v>
      </c>
      <c r="D36" s="1" t="s">
        <v>28</v>
      </c>
      <c r="E36" s="35">
        <v>12</v>
      </c>
      <c r="F36" s="26">
        <f t="shared" si="15"/>
        <v>1078.8399999999999</v>
      </c>
      <c r="G36" s="36">
        <f t="shared" ref="G36" si="18">F36*E36</f>
        <v>12946.079999999998</v>
      </c>
      <c r="H36" s="26">
        <v>1078.8399999999999</v>
      </c>
      <c r="I36" s="36">
        <f t="shared" ref="I36" si="19">H36*E36</f>
        <v>12946.079999999998</v>
      </c>
      <c r="J36" s="37">
        <f>I36/I40</f>
        <v>5.451761774483449E-3</v>
      </c>
      <c r="K36" s="42">
        <v>12</v>
      </c>
      <c r="L36" s="1">
        <v>1034.5999999999999</v>
      </c>
      <c r="M36" s="3">
        <f>L36*K36</f>
        <v>12415.199999999999</v>
      </c>
      <c r="N36" s="24">
        <f>M36/M40</f>
        <v>1.1573015953743189E-2</v>
      </c>
    </row>
    <row r="37" spans="1:14" x14ac:dyDescent="0.25">
      <c r="A37" s="19">
        <f t="shared" si="0"/>
        <v>30</v>
      </c>
      <c r="D37" s="1" t="s">
        <v>29</v>
      </c>
      <c r="E37" s="35">
        <v>7</v>
      </c>
      <c r="F37" s="26">
        <f t="shared" si="15"/>
        <v>2711.96</v>
      </c>
      <c r="G37" s="36">
        <f t="shared" ref="G37" si="20">F37*E37</f>
        <v>18983.72</v>
      </c>
      <c r="H37" s="26">
        <v>2711.96</v>
      </c>
      <c r="I37" s="36">
        <f t="shared" ref="I37" si="21">H37*E37</f>
        <v>18983.72</v>
      </c>
      <c r="J37" s="37">
        <f>I37/I40</f>
        <v>7.9942900888529157E-3</v>
      </c>
      <c r="N37" s="24"/>
    </row>
    <row r="38" spans="1:14" x14ac:dyDescent="0.25">
      <c r="A38" s="19">
        <f t="shared" si="0"/>
        <v>31</v>
      </c>
      <c r="D38" s="1" t="s">
        <v>12</v>
      </c>
      <c r="E38" s="35">
        <v>84768.741999999998</v>
      </c>
      <c r="F38" s="26">
        <f t="shared" si="15"/>
        <v>6.16</v>
      </c>
      <c r="G38" s="36">
        <f t="shared" ref="G38" si="22">F38*E38</f>
        <v>522175.45072000002</v>
      </c>
      <c r="H38" s="26">
        <v>6.16</v>
      </c>
      <c r="I38" s="36">
        <f t="shared" ref="I38" si="23">H38*E38</f>
        <v>522175.45072000002</v>
      </c>
      <c r="J38" s="37">
        <f>I38/I40</f>
        <v>0.21989483780487704</v>
      </c>
      <c r="K38" s="42">
        <v>29090</v>
      </c>
      <c r="L38" s="1">
        <v>5.91</v>
      </c>
      <c r="M38" s="3">
        <f>L38*K38</f>
        <v>171921.9</v>
      </c>
      <c r="N38" s="24">
        <f>M38/M40</f>
        <v>0.1602595923946325</v>
      </c>
    </row>
    <row r="39" spans="1:14" x14ac:dyDescent="0.25">
      <c r="A39" s="19">
        <f t="shared" si="0"/>
        <v>32</v>
      </c>
      <c r="D39" s="1" t="s">
        <v>11</v>
      </c>
      <c r="E39" s="35">
        <v>35504697</v>
      </c>
      <c r="F39" s="28">
        <f>H39+0.00159</f>
        <v>5.2790000000000004E-2</v>
      </c>
      <c r="G39" s="36">
        <f t="shared" ref="G39" si="24">F39*E39</f>
        <v>1874292.9546300001</v>
      </c>
      <c r="H39" s="28">
        <v>5.1200000000000002E-2</v>
      </c>
      <c r="I39" s="36">
        <f t="shared" ref="I39" si="25">H39*E39</f>
        <v>1817840.4864000001</v>
      </c>
      <c r="J39" s="37">
        <f>I39/I40</f>
        <v>0.76551614665318934</v>
      </c>
      <c r="K39" s="42">
        <v>15182167</v>
      </c>
      <c r="L39" s="1">
        <v>5.8409999999999997E-2</v>
      </c>
      <c r="M39" s="3">
        <f>L39*K39</f>
        <v>886790.37446999992</v>
      </c>
      <c r="N39" s="24">
        <f>M39/M40</f>
        <v>0.82663502411295886</v>
      </c>
    </row>
    <row r="40" spans="1:14" s="4" customFormat="1" ht="20.399999999999999" customHeight="1" x14ac:dyDescent="0.3">
      <c r="A40" s="19">
        <f t="shared" si="0"/>
        <v>33</v>
      </c>
      <c r="C40" s="8"/>
      <c r="D40" s="10" t="s">
        <v>1</v>
      </c>
      <c r="E40" s="38"/>
      <c r="F40" s="38"/>
      <c r="G40" s="11">
        <f>SUM(G34:G39)</f>
        <v>2431112.3553499999</v>
      </c>
      <c r="H40" s="38"/>
      <c r="I40" s="11">
        <f>SUM(I34:I39)</f>
        <v>2374659.8871200001</v>
      </c>
      <c r="J40" s="39">
        <f>SUM(J34:J39)</f>
        <v>1</v>
      </c>
      <c r="K40" s="44"/>
      <c r="M40" s="11">
        <f>SUM(M34:M39)</f>
        <v>1072771.3544699999</v>
      </c>
      <c r="N40" s="23"/>
    </row>
    <row r="41" spans="1:14" ht="13.8" thickBot="1" x14ac:dyDescent="0.3">
      <c r="A41" s="19">
        <f t="shared" si="0"/>
        <v>34</v>
      </c>
      <c r="K41" s="44"/>
    </row>
    <row r="42" spans="1:14" x14ac:dyDescent="0.25">
      <c r="A42" s="19">
        <f t="shared" si="0"/>
        <v>35</v>
      </c>
      <c r="B42" s="48" t="s">
        <v>30</v>
      </c>
      <c r="C42" s="15" t="s">
        <v>31</v>
      </c>
      <c r="D42" s="14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1:14" x14ac:dyDescent="0.25">
      <c r="A43" s="19">
        <f t="shared" si="0"/>
        <v>36</v>
      </c>
      <c r="B43" s="49"/>
      <c r="D43" s="1" t="s">
        <v>6</v>
      </c>
      <c r="E43" s="35">
        <v>17</v>
      </c>
      <c r="F43" s="26">
        <f t="shared" ref="F43:F46" si="26">H43</f>
        <v>142.85</v>
      </c>
      <c r="G43" s="36">
        <f>F43*E43</f>
        <v>2428.4499999999998</v>
      </c>
      <c r="H43" s="26">
        <v>142.85</v>
      </c>
      <c r="I43" s="36">
        <f>H43*E43</f>
        <v>2428.4499999999998</v>
      </c>
      <c r="J43" s="37">
        <f>I43/I49</f>
        <v>6.6418135675361874E-4</v>
      </c>
      <c r="K43" s="44">
        <v>13</v>
      </c>
      <c r="L43" s="1">
        <v>136.99</v>
      </c>
      <c r="M43" s="3">
        <f>L43*K43</f>
        <v>1780.8700000000001</v>
      </c>
      <c r="N43" s="24">
        <f>M43/M49</f>
        <v>5.6654558161088652E-4</v>
      </c>
    </row>
    <row r="44" spans="1:14" x14ac:dyDescent="0.25">
      <c r="A44" s="19">
        <f t="shared" si="0"/>
        <v>37</v>
      </c>
      <c r="D44" s="1" t="s">
        <v>29</v>
      </c>
      <c r="E44" s="50">
        <v>17</v>
      </c>
      <c r="F44" s="26">
        <f t="shared" si="26"/>
        <v>2711.96</v>
      </c>
      <c r="G44" s="36">
        <f t="shared" ref="G44:G47" si="27">F44*E44</f>
        <v>46103.32</v>
      </c>
      <c r="H44" s="26">
        <v>2711.96</v>
      </c>
      <c r="I44" s="36">
        <f t="shared" ref="I44:I47" si="28">H44*E44</f>
        <v>46103.32</v>
      </c>
      <c r="J44" s="37">
        <f>I44/I49</f>
        <v>1.2609263368999257E-2</v>
      </c>
      <c r="K44" s="44">
        <v>13</v>
      </c>
      <c r="L44" s="1">
        <v>2600.75</v>
      </c>
      <c r="M44" s="3">
        <f>L44*K44</f>
        <v>33809.75</v>
      </c>
      <c r="N44" s="24">
        <f>M44/M49</f>
        <v>1.0755846568176606E-2</v>
      </c>
    </row>
    <row r="45" spans="1:14" x14ac:dyDescent="0.25">
      <c r="A45" s="19">
        <f t="shared" si="0"/>
        <v>38</v>
      </c>
      <c r="D45" s="1" t="s">
        <v>33</v>
      </c>
      <c r="E45" s="50">
        <v>0</v>
      </c>
      <c r="F45" s="26">
        <f t="shared" si="26"/>
        <v>3262.8</v>
      </c>
      <c r="G45" s="36">
        <f t="shared" si="27"/>
        <v>0</v>
      </c>
      <c r="H45" s="26">
        <v>3262.8</v>
      </c>
      <c r="I45" s="36">
        <f t="shared" si="28"/>
        <v>0</v>
      </c>
      <c r="J45" s="37">
        <f>I45/I49</f>
        <v>0</v>
      </c>
      <c r="K45" s="44"/>
      <c r="N45" s="24"/>
    </row>
    <row r="46" spans="1:14" x14ac:dyDescent="0.25">
      <c r="A46" s="19">
        <f t="shared" si="0"/>
        <v>39</v>
      </c>
      <c r="D46" s="1" t="s">
        <v>12</v>
      </c>
      <c r="E46" s="35">
        <v>115608</v>
      </c>
      <c r="F46" s="26">
        <f t="shared" si="26"/>
        <v>6.16</v>
      </c>
      <c r="G46" s="36">
        <f t="shared" si="27"/>
        <v>712145.28</v>
      </c>
      <c r="H46" s="26">
        <v>6.16</v>
      </c>
      <c r="I46" s="36">
        <f t="shared" si="28"/>
        <v>712145.28</v>
      </c>
      <c r="J46" s="37">
        <f>I46/I49</f>
        <v>0.1947718167045176</v>
      </c>
      <c r="K46" s="44">
        <v>94280</v>
      </c>
      <c r="L46" s="1">
        <v>5.91</v>
      </c>
      <c r="M46" s="3">
        <f>L46*K46</f>
        <v>557194.80000000005</v>
      </c>
      <c r="N46" s="24">
        <f>M46/M49</f>
        <v>0.17725957090442404</v>
      </c>
    </row>
    <row r="47" spans="1:14" x14ac:dyDescent="0.25">
      <c r="A47" s="19">
        <f t="shared" si="0"/>
        <v>40</v>
      </c>
      <c r="D47" s="1" t="s">
        <v>35</v>
      </c>
      <c r="E47" s="35">
        <v>34000000</v>
      </c>
      <c r="F47" s="28">
        <f>H47+0.00159</f>
        <v>5.1709999999999999E-2</v>
      </c>
      <c r="G47" s="36">
        <f t="shared" si="27"/>
        <v>1758140</v>
      </c>
      <c r="H47" s="28">
        <v>5.0119999999999998E-2</v>
      </c>
      <c r="I47" s="36">
        <f t="shared" si="28"/>
        <v>1704080</v>
      </c>
      <c r="J47" s="37">
        <f>I47/I49</f>
        <v>0.46606607771076475</v>
      </c>
      <c r="K47" s="44">
        <v>37711970</v>
      </c>
      <c r="L47" s="1">
        <v>5.8409999999999997E-2</v>
      </c>
      <c r="M47" s="3">
        <f>L47*K47</f>
        <v>2202756.1676999996</v>
      </c>
      <c r="N47" s="24">
        <f>M47/M49</f>
        <v>0.70075961422033262</v>
      </c>
    </row>
    <row r="48" spans="1:14" x14ac:dyDescent="0.25">
      <c r="A48" s="19">
        <f t="shared" si="0"/>
        <v>41</v>
      </c>
      <c r="D48" s="1" t="s">
        <v>34</v>
      </c>
      <c r="E48" s="35">
        <v>27550255</v>
      </c>
      <c r="F48" s="28">
        <f>H48+0.00159</f>
        <v>4.4839999999999998E-2</v>
      </c>
      <c r="G48" s="36">
        <f t="shared" ref="G48" si="29">F48*E48</f>
        <v>1235353.4342</v>
      </c>
      <c r="H48" s="28">
        <v>4.3249999999999997E-2</v>
      </c>
      <c r="I48" s="36">
        <f t="shared" ref="I48" si="30">H48*E48</f>
        <v>1191548.5287499998</v>
      </c>
      <c r="J48" s="37">
        <f>I48/I49</f>
        <v>0.3258886608589649</v>
      </c>
      <c r="K48" s="44">
        <v>6712502</v>
      </c>
      <c r="L48" s="1">
        <v>5.1819999999999998E-2</v>
      </c>
      <c r="M48" s="3">
        <f>L48*K48</f>
        <v>347841.85363999999</v>
      </c>
      <c r="N48" s="24">
        <f>M48/M49</f>
        <v>0.11065842272545591</v>
      </c>
    </row>
    <row r="49" spans="1:14" s="4" customFormat="1" ht="20.399999999999999" customHeight="1" x14ac:dyDescent="0.3">
      <c r="A49" s="19">
        <f t="shared" si="0"/>
        <v>42</v>
      </c>
      <c r="C49" s="8"/>
      <c r="D49" s="10" t="s">
        <v>1</v>
      </c>
      <c r="E49" s="38"/>
      <c r="F49" s="38"/>
      <c r="G49" s="11">
        <f>SUM(G43:G48)</f>
        <v>3754170.4841999998</v>
      </c>
      <c r="H49" s="38"/>
      <c r="I49" s="11">
        <f>SUM(I43:I48)</f>
        <v>3656305.5787499994</v>
      </c>
      <c r="J49" s="39">
        <f>SUM(J43:J48)</f>
        <v>1</v>
      </c>
      <c r="K49" s="44"/>
      <c r="M49" s="11">
        <f>SUM(M43:M48)</f>
        <v>3143383.4413399994</v>
      </c>
      <c r="N49" s="23"/>
    </row>
    <row r="50" spans="1:14" ht="13.8" thickBot="1" x14ac:dyDescent="0.3">
      <c r="A50" s="19">
        <f t="shared" si="0"/>
        <v>43</v>
      </c>
    </row>
    <row r="51" spans="1:14" x14ac:dyDescent="0.25">
      <c r="A51" s="19">
        <f t="shared" si="0"/>
        <v>44</v>
      </c>
      <c r="B51" s="48" t="s">
        <v>36</v>
      </c>
      <c r="C51" s="15" t="s">
        <v>37</v>
      </c>
      <c r="D51" s="1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 x14ac:dyDescent="0.25">
      <c r="A52" s="19">
        <f t="shared" si="0"/>
        <v>45</v>
      </c>
      <c r="B52" s="49"/>
      <c r="D52" s="1" t="s">
        <v>6</v>
      </c>
      <c r="E52" s="35">
        <v>96</v>
      </c>
      <c r="F52" s="26">
        <f t="shared" ref="F52:F56" si="31">H52</f>
        <v>145.86000000000001</v>
      </c>
      <c r="G52" s="36">
        <f>F52*E52</f>
        <v>14002.560000000001</v>
      </c>
      <c r="H52" s="26">
        <v>145.86000000000001</v>
      </c>
      <c r="I52" s="36">
        <f>H52*E52</f>
        <v>14002.560000000001</v>
      </c>
      <c r="J52" s="37">
        <f>I52/I58</f>
        <v>3.3549112322314493E-3</v>
      </c>
      <c r="K52" s="42">
        <v>108</v>
      </c>
      <c r="L52" s="1">
        <v>145.86000000000001</v>
      </c>
      <c r="M52" s="3">
        <f t="shared" ref="M52:M57" si="32">L52*K52</f>
        <v>15752.880000000001</v>
      </c>
      <c r="N52" s="24">
        <f>M52/M58</f>
        <v>3.4157165859420137E-3</v>
      </c>
    </row>
    <row r="53" spans="1:14" x14ac:dyDescent="0.25">
      <c r="A53" s="19">
        <f t="shared" si="0"/>
        <v>46</v>
      </c>
      <c r="D53" s="1" t="s">
        <v>27</v>
      </c>
      <c r="E53" s="35">
        <v>48</v>
      </c>
      <c r="F53" s="26">
        <f t="shared" si="31"/>
        <v>367.59</v>
      </c>
      <c r="G53" s="36">
        <f t="shared" ref="G53:G55" si="33">F53*E53</f>
        <v>17644.32</v>
      </c>
      <c r="H53" s="26">
        <v>367.59</v>
      </c>
      <c r="I53" s="36">
        <f t="shared" ref="I53:I55" si="34">H53*E53</f>
        <v>17644.32</v>
      </c>
      <c r="J53" s="37">
        <f>I53/I58</f>
        <v>4.227450362868361E-3</v>
      </c>
      <c r="K53" s="42">
        <v>36</v>
      </c>
      <c r="L53" s="1">
        <v>367.59</v>
      </c>
      <c r="M53" s="3">
        <f t="shared" si="32"/>
        <v>13233.24</v>
      </c>
      <c r="N53" s="24">
        <f>M53/M58</f>
        <v>2.8693799072773544E-3</v>
      </c>
    </row>
    <row r="54" spans="1:14" x14ac:dyDescent="0.25">
      <c r="A54" s="19">
        <f t="shared" si="0"/>
        <v>47</v>
      </c>
      <c r="D54" s="1" t="s">
        <v>28</v>
      </c>
      <c r="E54" s="35">
        <v>48</v>
      </c>
      <c r="F54" s="26">
        <f t="shared" si="31"/>
        <v>1101.5999999999999</v>
      </c>
      <c r="G54" s="36">
        <f t="shared" ref="G54" si="35">F54*E54</f>
        <v>52876.799999999996</v>
      </c>
      <c r="H54" s="26">
        <v>1101.5999999999999</v>
      </c>
      <c r="I54" s="36">
        <f t="shared" ref="I54" si="36">H54*E54</f>
        <v>52876.799999999996</v>
      </c>
      <c r="J54" s="37">
        <f>I54/I58</f>
        <v>1.2668895562272603E-2</v>
      </c>
      <c r="K54" s="42">
        <v>72</v>
      </c>
      <c r="L54" s="1">
        <v>1101.5999999999999</v>
      </c>
      <c r="M54" s="3">
        <f t="shared" si="32"/>
        <v>79315.199999999997</v>
      </c>
      <c r="N54" s="24">
        <f>M54/M58</f>
        <v>1.719801357956818E-2</v>
      </c>
    </row>
    <row r="55" spans="1:14" x14ac:dyDescent="0.25">
      <c r="A55" s="19">
        <f t="shared" si="0"/>
        <v>48</v>
      </c>
      <c r="D55" s="1" t="s">
        <v>38</v>
      </c>
      <c r="E55" s="35">
        <v>128040</v>
      </c>
      <c r="F55" s="26">
        <f t="shared" si="31"/>
        <v>6.29</v>
      </c>
      <c r="G55" s="36">
        <f t="shared" si="33"/>
        <v>805371.6</v>
      </c>
      <c r="H55" s="26">
        <v>6.29</v>
      </c>
      <c r="I55" s="36">
        <f t="shared" si="34"/>
        <v>805371.6</v>
      </c>
      <c r="J55" s="37">
        <f>I55/I58</f>
        <v>0.19296116045638895</v>
      </c>
      <c r="K55" s="42">
        <v>141140</v>
      </c>
      <c r="L55" s="1">
        <v>6.29</v>
      </c>
      <c r="M55" s="3">
        <f t="shared" si="32"/>
        <v>887770.6</v>
      </c>
      <c r="N55" s="24">
        <f>M55/M58</f>
        <v>0.19249640465309792</v>
      </c>
    </row>
    <row r="56" spans="1:14" x14ac:dyDescent="0.25">
      <c r="A56" s="19">
        <f t="shared" si="0"/>
        <v>49</v>
      </c>
      <c r="D56" s="1" t="s">
        <v>39</v>
      </c>
      <c r="E56" s="35">
        <v>7892</v>
      </c>
      <c r="F56" s="26">
        <f t="shared" si="31"/>
        <v>9.1300000000000008</v>
      </c>
      <c r="G56" s="36">
        <f t="shared" ref="G56" si="37">F56*E56</f>
        <v>72053.960000000006</v>
      </c>
      <c r="H56" s="26">
        <v>9.1300000000000008</v>
      </c>
      <c r="I56" s="36">
        <f t="shared" ref="I56" si="38">H56*E56</f>
        <v>72053.960000000006</v>
      </c>
      <c r="J56" s="37">
        <f>I56/I58</f>
        <v>1.7263603207610292E-2</v>
      </c>
      <c r="K56" s="42">
        <v>2371</v>
      </c>
      <c r="L56" s="1">
        <v>9.1300000000000008</v>
      </c>
      <c r="M56" s="3">
        <f t="shared" si="32"/>
        <v>21647.230000000003</v>
      </c>
      <c r="N56" s="24">
        <f>M56/M58</f>
        <v>4.6937958361075276E-3</v>
      </c>
    </row>
    <row r="57" spans="1:14" x14ac:dyDescent="0.25">
      <c r="A57" s="19">
        <f t="shared" si="0"/>
        <v>50</v>
      </c>
      <c r="B57" s="20"/>
      <c r="D57" s="1" t="s">
        <v>11</v>
      </c>
      <c r="E57" s="35">
        <v>67688104</v>
      </c>
      <c r="F57" s="28">
        <f>H57+0.00159</f>
        <v>4.904E-2</v>
      </c>
      <c r="G57" s="36">
        <f t="shared" ref="G57" si="39">F57*E57</f>
        <v>3319424.6201599999</v>
      </c>
      <c r="H57" s="28">
        <v>4.7449999999999999E-2</v>
      </c>
      <c r="I57" s="36">
        <f t="shared" ref="I57" si="40">H57*E57</f>
        <v>3211800.5348</v>
      </c>
      <c r="J57" s="37">
        <f>I57/I58</f>
        <v>0.76952397917862836</v>
      </c>
      <c r="K57" s="42">
        <v>69748929</v>
      </c>
      <c r="L57" s="1">
        <v>5.1529999999999999E-2</v>
      </c>
      <c r="M57" s="3">
        <f t="shared" si="32"/>
        <v>3594162.3113699998</v>
      </c>
      <c r="N57" s="24">
        <f>M57/M58</f>
        <v>0.77932668943800698</v>
      </c>
    </row>
    <row r="58" spans="1:14" s="4" customFormat="1" ht="20.399999999999999" customHeight="1" x14ac:dyDescent="0.3">
      <c r="A58" s="19">
        <f t="shared" si="0"/>
        <v>51</v>
      </c>
      <c r="C58" s="8"/>
      <c r="D58" s="10" t="s">
        <v>1</v>
      </c>
      <c r="E58" s="38"/>
      <c r="F58" s="38"/>
      <c r="G58" s="11">
        <f>SUM(G52:G57)</f>
        <v>4281373.8601599997</v>
      </c>
      <c r="H58" s="38"/>
      <c r="I58" s="11">
        <f>SUM(I52:I57)</f>
        <v>4173749.7747999998</v>
      </c>
      <c r="J58" s="39">
        <f>SUM(J52:J57)</f>
        <v>1</v>
      </c>
      <c r="K58" s="44"/>
      <c r="M58" s="11">
        <f>SUM(M52:M57)</f>
        <v>4611881.4613699997</v>
      </c>
      <c r="N58" s="23"/>
    </row>
    <row r="59" spans="1:14" ht="13.8" thickBot="1" x14ac:dyDescent="0.3">
      <c r="A59" s="19">
        <f t="shared" si="0"/>
        <v>52</v>
      </c>
    </row>
    <row r="60" spans="1:14" x14ac:dyDescent="0.25">
      <c r="A60" s="19">
        <f t="shared" si="0"/>
        <v>53</v>
      </c>
      <c r="B60" s="48" t="s">
        <v>40</v>
      </c>
      <c r="C60" s="15" t="s">
        <v>41</v>
      </c>
      <c r="D60" s="1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 x14ac:dyDescent="0.25">
      <c r="A61" s="19">
        <f t="shared" si="0"/>
        <v>54</v>
      </c>
      <c r="B61" s="49"/>
      <c r="D61" s="1" t="s">
        <v>6</v>
      </c>
      <c r="E61" s="35">
        <v>1989</v>
      </c>
      <c r="F61" s="26">
        <f t="shared" ref="F61" si="41">H61</f>
        <v>50</v>
      </c>
      <c r="G61" s="36">
        <f>F61*E61</f>
        <v>99450</v>
      </c>
      <c r="H61" s="26">
        <v>50</v>
      </c>
      <c r="I61" s="36">
        <f>H61*E61</f>
        <v>99450</v>
      </c>
      <c r="J61" s="37">
        <f>I61/I63</f>
        <v>6.6227310658403551E-2</v>
      </c>
      <c r="K61" s="42">
        <v>2035</v>
      </c>
      <c r="L61" s="4">
        <v>50</v>
      </c>
      <c r="M61" s="3">
        <f>L61*K61</f>
        <v>101750</v>
      </c>
      <c r="N61" s="24">
        <f>M61/M63</f>
        <v>6.2640791562394785E-2</v>
      </c>
    </row>
    <row r="62" spans="1:14" x14ac:dyDescent="0.25">
      <c r="A62" s="19">
        <f t="shared" si="0"/>
        <v>55</v>
      </c>
      <c r="D62" s="1" t="s">
        <v>11</v>
      </c>
      <c r="E62" s="35">
        <v>13991183</v>
      </c>
      <c r="F62" s="28">
        <f>H62+0.00159</f>
        <v>0.10181</v>
      </c>
      <c r="G62" s="36">
        <f t="shared" ref="G62" si="42">F62*E62</f>
        <v>1424442.3412299999</v>
      </c>
      <c r="H62" s="27">
        <v>0.10022</v>
      </c>
      <c r="I62" s="36">
        <f t="shared" ref="I62" si="43">H62*E62</f>
        <v>1402196.36026</v>
      </c>
      <c r="J62" s="37">
        <f>I62/I63</f>
        <v>0.93377268934159641</v>
      </c>
      <c r="K62" s="42">
        <v>14598187</v>
      </c>
      <c r="L62" s="4">
        <v>0.1043</v>
      </c>
      <c r="M62" s="3">
        <f>L62*K62</f>
        <v>1522590.9041000002</v>
      </c>
      <c r="N62" s="24">
        <f>M62/M63</f>
        <v>0.93735920843760523</v>
      </c>
    </row>
    <row r="63" spans="1:14" s="4" customFormat="1" ht="20.399999999999999" customHeight="1" x14ac:dyDescent="0.3">
      <c r="A63" s="19">
        <f t="shared" si="0"/>
        <v>56</v>
      </c>
      <c r="C63" s="8"/>
      <c r="D63" s="10" t="s">
        <v>1</v>
      </c>
      <c r="E63" s="38"/>
      <c r="F63" s="38"/>
      <c r="G63" s="11">
        <f>SUM(G61:G62)</f>
        <v>1523892.3412299999</v>
      </c>
      <c r="H63" s="38"/>
      <c r="I63" s="11">
        <f>SUM(I61:I62)</f>
        <v>1501646.36026</v>
      </c>
      <c r="J63" s="39">
        <f>SUM(J61:J62)</f>
        <v>1</v>
      </c>
      <c r="K63" s="44"/>
      <c r="M63" s="11">
        <f>SUM(M61:M62)</f>
        <v>1624340.9041000002</v>
      </c>
      <c r="N63" s="23"/>
    </row>
    <row r="64" spans="1:14" ht="13.8" thickBot="1" x14ac:dyDescent="0.3">
      <c r="A64" s="19">
        <f t="shared" si="0"/>
        <v>57</v>
      </c>
    </row>
    <row r="65" spans="1:14" x14ac:dyDescent="0.25">
      <c r="A65" s="19">
        <f t="shared" si="0"/>
        <v>58</v>
      </c>
      <c r="B65" s="48" t="s">
        <v>42</v>
      </c>
      <c r="C65" s="15" t="s">
        <v>43</v>
      </c>
      <c r="D65" s="1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 x14ac:dyDescent="0.25">
      <c r="A66" s="19">
        <f t="shared" si="0"/>
        <v>59</v>
      </c>
      <c r="B66" s="49"/>
      <c r="D66" s="1" t="s">
        <v>6</v>
      </c>
      <c r="E66" s="35">
        <v>187</v>
      </c>
      <c r="F66" s="26">
        <f t="shared" ref="F66" si="44">H66</f>
        <v>83.02</v>
      </c>
      <c r="G66" s="36">
        <f>F66*E66</f>
        <v>15524.74</v>
      </c>
      <c r="H66" s="26">
        <v>83.02</v>
      </c>
      <c r="I66" s="36">
        <f>H66*E66</f>
        <v>15524.74</v>
      </c>
      <c r="J66" s="37">
        <f>I66/I68</f>
        <v>1.9329411390299697E-2</v>
      </c>
      <c r="K66" s="42">
        <v>147</v>
      </c>
      <c r="L66" s="1">
        <v>83.02</v>
      </c>
      <c r="M66" s="3">
        <f>L66*K66</f>
        <v>12203.939999999999</v>
      </c>
      <c r="N66" s="24">
        <f>M66/M68</f>
        <v>1.5589832166430447E-2</v>
      </c>
    </row>
    <row r="67" spans="1:14" x14ac:dyDescent="0.25">
      <c r="A67" s="19">
        <f t="shared" si="0"/>
        <v>60</v>
      </c>
      <c r="B67" s="6"/>
      <c r="D67" s="1" t="s">
        <v>11</v>
      </c>
      <c r="E67" s="35">
        <v>10426820</v>
      </c>
      <c r="F67" s="28">
        <f>H67+0.00159</f>
        <v>7.712999999999999E-2</v>
      </c>
      <c r="G67" s="36">
        <f t="shared" ref="G67" si="45">F67*E67</f>
        <v>804220.62659999984</v>
      </c>
      <c r="H67" s="27">
        <v>7.5539999999999996E-2</v>
      </c>
      <c r="I67" s="36">
        <f t="shared" ref="I67" si="46">H67*E67</f>
        <v>787641.9828</v>
      </c>
      <c r="J67" s="37">
        <f>I67/I68</f>
        <v>0.98067058860970036</v>
      </c>
      <c r="K67" s="42">
        <v>9678600</v>
      </c>
      <c r="L67" s="1">
        <v>7.9619999999999996E-2</v>
      </c>
      <c r="M67" s="3">
        <f>L67*K67</f>
        <v>770610.13199999998</v>
      </c>
      <c r="N67" s="24">
        <f>M67/M68</f>
        <v>0.9844101678335696</v>
      </c>
    </row>
    <row r="68" spans="1:14" s="4" customFormat="1" ht="20.399999999999999" customHeight="1" x14ac:dyDescent="0.3">
      <c r="A68" s="19">
        <f t="shared" si="0"/>
        <v>61</v>
      </c>
      <c r="C68" s="8"/>
      <c r="D68" s="10" t="s">
        <v>1</v>
      </c>
      <c r="E68" s="38"/>
      <c r="F68" s="38"/>
      <c r="G68" s="11">
        <f>SUM(G66:G67)</f>
        <v>819745.36659999983</v>
      </c>
      <c r="H68" s="38"/>
      <c r="I68" s="11">
        <f>SUM(I66:I67)</f>
        <v>803166.72279999999</v>
      </c>
      <c r="J68" s="39">
        <f>SUM(J66:J67)</f>
        <v>1</v>
      </c>
      <c r="K68" s="44"/>
      <c r="M68" s="11">
        <f>SUM(M66:M67)</f>
        <v>782814.07199999993</v>
      </c>
      <c r="N68" s="23"/>
    </row>
    <row r="69" spans="1:14" x14ac:dyDescent="0.25">
      <c r="A69" s="19">
        <f t="shared" si="0"/>
        <v>62</v>
      </c>
    </row>
  </sheetData>
  <mergeCells count="11">
    <mergeCell ref="K4:N4"/>
    <mergeCell ref="B42:B43"/>
    <mergeCell ref="B51:B52"/>
    <mergeCell ref="B60:B61"/>
    <mergeCell ref="B65:B66"/>
    <mergeCell ref="B33:B34"/>
    <mergeCell ref="B7:B8"/>
    <mergeCell ref="B12:B13"/>
    <mergeCell ref="B17:B18"/>
    <mergeCell ref="B22:B23"/>
    <mergeCell ref="B27:B28"/>
  </mergeCells>
  <phoneticPr fontId="6" type="noConversion"/>
  <printOptions horizontalCentered="1"/>
  <pageMargins left="0.7" right="0.7" top="0.75" bottom="0.75" header="0.3" footer="0.3"/>
  <pageSetup scale="55" fitToHeight="8" orientation="landscape" r:id="rId1"/>
  <headerFooter>
    <oddHeader>&amp;R&amp;"Arial,Bold"&amp;10Exhibit 3
 Page &amp;P of &amp;N</oddHeader>
  </headerFooter>
  <rowBreaks count="2" manualBreakCount="2">
    <brk id="26" max="13" man="1"/>
    <brk id="5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Billing Detail</vt:lpstr>
      <vt:lpstr>'Billing Detail'!Print_Area</vt:lpstr>
      <vt:lpstr>'Billing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2021-03-24T17:51:19Z</cp:lastPrinted>
  <dcterms:created xsi:type="dcterms:W3CDTF">2021-02-09T02:13:44Z</dcterms:created>
  <dcterms:modified xsi:type="dcterms:W3CDTF">2021-05-26T14:28:51Z</dcterms:modified>
</cp:coreProperties>
</file>