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Nolin\Analysis\"/>
    </mc:Choice>
  </mc:AlternateContent>
  <xr:revisionPtr revIDLastSave="0" documentId="13_ncr:1_{CCF743E7-7C62-403F-97D9-6160F1346F4B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Detail'!$A$1:$J$35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M33" i="1" l="1"/>
  <c r="M32" i="1"/>
  <c r="M31" i="1"/>
  <c r="M30" i="1"/>
  <c r="M25" i="1"/>
  <c r="M26" i="1"/>
  <c r="M24" i="1"/>
  <c r="M20" i="1"/>
  <c r="M19" i="1"/>
  <c r="M18" i="1"/>
  <c r="M14" i="1"/>
  <c r="M13" i="1"/>
  <c r="K9" i="1"/>
  <c r="M9" i="1" s="1"/>
  <c r="K8" i="1"/>
  <c r="M8" i="1" s="1"/>
  <c r="M21" i="1" l="1"/>
  <c r="N20" i="1" s="1"/>
  <c r="N19" i="1"/>
  <c r="N18" i="1"/>
  <c r="M15" i="1"/>
  <c r="N13" i="1" s="1"/>
  <c r="M10" i="1"/>
  <c r="N9" i="1" s="1"/>
  <c r="M34" i="1"/>
  <c r="N31" i="1" s="1"/>
  <c r="M27" i="1"/>
  <c r="N26" i="1" s="1"/>
  <c r="N8" i="1" l="1"/>
  <c r="N14" i="1"/>
  <c r="N30" i="1"/>
  <c r="N32" i="1"/>
  <c r="N33" i="1"/>
  <c r="N24" i="1"/>
  <c r="N25" i="1"/>
  <c r="E9" i="1" l="1"/>
  <c r="E8" i="1"/>
  <c r="G8" i="1" s="1"/>
  <c r="I31" i="1"/>
  <c r="F25" i="1"/>
  <c r="F24" i="1"/>
  <c r="F20" i="1"/>
  <c r="F19" i="1"/>
  <c r="F9" i="1"/>
  <c r="F14" i="1"/>
  <c r="I32" i="1" l="1"/>
  <c r="G32" i="1"/>
  <c r="I14" i="1"/>
  <c r="G14" i="1"/>
  <c r="I25" i="1" l="1"/>
  <c r="G25" i="1"/>
  <c r="I19" i="1"/>
  <c r="G19" i="1"/>
  <c r="A8" i="1" l="1"/>
  <c r="A9" i="1" s="1"/>
  <c r="A10" i="1" s="1"/>
  <c r="I26" i="1" l="1"/>
  <c r="G26" i="1"/>
  <c r="I24" i="1"/>
  <c r="G24" i="1"/>
  <c r="I13" i="1"/>
  <c r="G13" i="1"/>
  <c r="I20" i="1"/>
  <c r="G20" i="1"/>
  <c r="I18" i="1"/>
  <c r="G18" i="1"/>
  <c r="I33" i="1"/>
  <c r="J31" i="1" s="1"/>
  <c r="I30" i="1"/>
  <c r="G27" i="1" l="1"/>
  <c r="G15" i="1"/>
  <c r="I27" i="1"/>
  <c r="I15" i="1"/>
  <c r="G21" i="1"/>
  <c r="I21" i="1"/>
  <c r="J20" i="1" s="1"/>
  <c r="I34" i="1"/>
  <c r="G34" i="1"/>
  <c r="I9" i="1"/>
  <c r="I8" i="1"/>
  <c r="G9" i="1"/>
  <c r="J14" i="1" l="1"/>
  <c r="J25" i="1"/>
  <c r="J26" i="1"/>
  <c r="J19" i="1"/>
  <c r="J33" i="1"/>
  <c r="J32" i="1"/>
  <c r="J24" i="1"/>
  <c r="J18" i="1"/>
  <c r="J30" i="1"/>
  <c r="J13" i="1"/>
  <c r="G10" i="1"/>
  <c r="I10" i="1"/>
  <c r="J34" i="1" l="1"/>
  <c r="J27" i="1"/>
  <c r="J21" i="1"/>
  <c r="J15" i="1"/>
  <c r="J9" i="1"/>
  <c r="J8" i="1"/>
  <c r="J10" i="1" l="1"/>
</calcChain>
</file>

<file path=xl/sharedStrings.xml><?xml version="1.0" encoding="utf-8"?>
<sst xmlns="http://schemas.openxmlformats.org/spreadsheetml/2006/main" count="44" uniqueCount="30">
  <si>
    <t>#</t>
  </si>
  <si>
    <t>Total Base Rates</t>
  </si>
  <si>
    <t>Code</t>
  </si>
  <si>
    <t>Classification</t>
  </si>
  <si>
    <t>Billing Component</t>
  </si>
  <si>
    <t>Billing Units</t>
  </si>
  <si>
    <t>Customer Charge</t>
  </si>
  <si>
    <t>2019 Rate</t>
  </si>
  <si>
    <t xml:space="preserve">          2019 Revenue</t>
  </si>
  <si>
    <t xml:space="preserve">       Present Rate</t>
  </si>
  <si>
    <t xml:space="preserve">            Present Revenue</t>
  </si>
  <si>
    <t>Energy Charge per kWh</t>
  </si>
  <si>
    <t>Demand Charge per kW</t>
  </si>
  <si>
    <t>NOLIN RECC</t>
  </si>
  <si>
    <t>Residential</t>
  </si>
  <si>
    <t>Commercial</t>
  </si>
  <si>
    <t>Large Power</t>
  </si>
  <si>
    <t>Industrial</t>
  </si>
  <si>
    <t>Demand Charge -Contract per kW</t>
  </si>
  <si>
    <t>Demand Charge - Excess per kW</t>
  </si>
  <si>
    <t>Last Rate Order</t>
  </si>
  <si>
    <t>Target Share</t>
  </si>
  <si>
    <t>Rate</t>
  </si>
  <si>
    <t>Billing Unit</t>
  </si>
  <si>
    <t>Share</t>
  </si>
  <si>
    <t>Revenue</t>
  </si>
  <si>
    <t>Rate switch from Rate 10</t>
  </si>
  <si>
    <t>to Rate 9 on 7/1/2019</t>
  </si>
  <si>
    <t>Note</t>
  </si>
  <si>
    <t>BILLING DETERMINANTS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</si>
</sst>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10" fontId="4" fillId="2" borderId="0" xfId="3" applyNumberFormat="1" applyFont="1" applyFill="1"/>
    <xf numFmtId="10" fontId="3" fillId="0" borderId="0" xfId="3" applyNumberFormat="1" applyFont="1" applyAlignment="1">
      <alignment vertical="center"/>
    </xf>
    <xf numFmtId="0" fontId="8" fillId="0" borderId="0" xfId="0" applyFont="1" applyFill="1" applyAlignment="1">
      <alignment horizontal="left"/>
    </xf>
    <xf numFmtId="17" fontId="8" fillId="0" borderId="0" xfId="0" applyNumberFormat="1" applyFont="1" applyFill="1" applyAlignment="1">
      <alignment horizontal="left"/>
    </xf>
    <xf numFmtId="0" fontId="5" fillId="0" borderId="0" xfId="0" applyFont="1"/>
    <xf numFmtId="43" fontId="6" fillId="0" borderId="0" xfId="1" applyFont="1"/>
    <xf numFmtId="0" fontId="6" fillId="0" borderId="0" xfId="0" applyFont="1" applyFill="1"/>
    <xf numFmtId="168" fontId="6" fillId="0" borderId="0" xfId="1" applyNumberFormat="1" applyFont="1"/>
    <xf numFmtId="0" fontId="6" fillId="0" borderId="0" xfId="0" applyFont="1" applyAlignment="1"/>
    <xf numFmtId="0" fontId="7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6" fillId="0" borderId="3" xfId="0" applyFont="1" applyBorder="1"/>
    <xf numFmtId="0" fontId="6" fillId="0" borderId="3" xfId="0" applyFont="1" applyFill="1" applyBorder="1"/>
    <xf numFmtId="164" fontId="6" fillId="0" borderId="0" xfId="1" applyNumberFormat="1" applyFont="1"/>
    <xf numFmtId="43" fontId="6" fillId="0" borderId="0" xfId="1" applyFont="1" applyFill="1"/>
    <xf numFmtId="165" fontId="6" fillId="0" borderId="0" xfId="2" applyNumberFormat="1" applyFont="1"/>
    <xf numFmtId="10" fontId="6" fillId="0" borderId="0" xfId="3" applyNumberFormat="1" applyFont="1"/>
    <xf numFmtId="167" fontId="6" fillId="0" borderId="0" xfId="1" applyNumberFormat="1" applyFont="1" applyFill="1"/>
    <xf numFmtId="166" fontId="6" fillId="0" borderId="0" xfId="0" applyNumberFormat="1" applyFont="1"/>
    <xf numFmtId="0" fontId="6" fillId="0" borderId="2" xfId="0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0" fontId="6" fillId="0" borderId="2" xfId="3" applyNumberFormat="1" applyFont="1" applyBorder="1" applyAlignment="1">
      <alignment vertical="center"/>
    </xf>
    <xf numFmtId="164" fontId="6" fillId="0" borderId="0" xfId="1" applyNumberFormat="1" applyFont="1" applyFill="1"/>
    <xf numFmtId="166" fontId="6" fillId="0" borderId="0" xfId="0" applyNumberFormat="1" applyFont="1" applyFill="1"/>
    <xf numFmtId="43" fontId="8" fillId="0" borderId="0" xfId="1" applyFont="1" applyFill="1"/>
    <xf numFmtId="165" fontId="6" fillId="0" borderId="0" xfId="2" applyNumberFormat="1" applyFont="1" applyFill="1"/>
    <xf numFmtId="0" fontId="9" fillId="2" borderId="0" xfId="0" applyFont="1" applyFill="1" applyAlignment="1">
      <alignment horizontal="right"/>
    </xf>
    <xf numFmtId="165" fontId="9" fillId="2" borderId="0" xfId="2" applyNumberFormat="1" applyFont="1" applyFill="1" applyAlignment="1">
      <alignment horizontal="right"/>
    </xf>
    <xf numFmtId="10" fontId="9" fillId="2" borderId="0" xfId="3" applyNumberFormat="1" applyFont="1" applyFill="1" applyAlignment="1">
      <alignment horizontal="right"/>
    </xf>
    <xf numFmtId="0" fontId="9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CCFF"/>
      <color rgb="FFFFFFCC"/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O35"/>
  <sheetViews>
    <sheetView tabSelected="1" zoomScale="75" zoomScaleNormal="75" zoomScaleSheetLayoutView="75" workbookViewId="0">
      <pane xSplit="4" ySplit="5" topLeftCell="E18" activePane="bottomRight" state="frozen"/>
      <selection activeCell="P25" sqref="P25"/>
      <selection pane="topRight" activeCell="P25" sqref="P25"/>
      <selection pane="bottomLeft" activeCell="P25" sqref="P25"/>
      <selection pane="bottomRight" activeCell="A35" sqref="A35"/>
    </sheetView>
  </sheetViews>
  <sheetFormatPr defaultColWidth="8.88671875" defaultRowHeight="13.2" x14ac:dyDescent="0.25"/>
  <cols>
    <col min="1" max="1" width="8.109375" style="4" customWidth="1"/>
    <col min="2" max="2" width="18.5546875" style="1" customWidth="1"/>
    <col min="3" max="3" width="7.77734375" style="7" customWidth="1"/>
    <col min="4" max="4" width="32.88671875" style="1" bestFit="1" customWidth="1"/>
    <col min="5" max="5" width="14.44140625" style="21" bestFit="1" customWidth="1"/>
    <col min="6" max="6" width="10" style="21" hidden="1" customWidth="1"/>
    <col min="7" max="7" width="12.6640625" style="21" hidden="1" customWidth="1"/>
    <col min="8" max="8" width="12.21875" style="21" bestFit="1" customWidth="1"/>
    <col min="9" max="9" width="15.33203125" style="21" bestFit="1" customWidth="1"/>
    <col min="10" max="10" width="8.5546875" style="21" bestFit="1" customWidth="1"/>
    <col min="11" max="11" width="11.33203125" style="1" bestFit="1" customWidth="1"/>
    <col min="12" max="12" width="8.21875" style="1" bestFit="1" customWidth="1"/>
    <col min="13" max="13" width="12.6640625" style="3" bestFit="1" customWidth="1"/>
    <col min="14" max="14" width="7.5546875" style="2" bestFit="1" customWidth="1"/>
    <col min="15" max="16384" width="8.88671875" style="1"/>
  </cols>
  <sheetData>
    <row r="1" spans="1:14" x14ac:dyDescent="0.25">
      <c r="A1" s="18" t="s">
        <v>13</v>
      </c>
      <c r="F1" s="27"/>
    </row>
    <row r="2" spans="1:14" ht="14.4" customHeight="1" x14ac:dyDescent="0.25">
      <c r="A2" s="18" t="s">
        <v>29</v>
      </c>
      <c r="F2" s="29"/>
      <c r="G2" s="29"/>
      <c r="H2" s="29"/>
      <c r="I2" s="30"/>
    </row>
    <row r="4" spans="1:14" x14ac:dyDescent="0.25">
      <c r="D4" s="16"/>
      <c r="E4" s="28"/>
      <c r="F4" s="28"/>
      <c r="G4" s="28"/>
      <c r="H4" s="28"/>
      <c r="I4" s="28"/>
      <c r="J4" s="28"/>
      <c r="K4" s="51" t="s">
        <v>20</v>
      </c>
      <c r="L4" s="51"/>
      <c r="M4" s="51"/>
      <c r="N4" s="51"/>
    </row>
    <row r="5" spans="1:14" ht="38.4" customHeight="1" x14ac:dyDescent="0.25">
      <c r="A5" s="9" t="s">
        <v>0</v>
      </c>
      <c r="B5" s="9" t="s">
        <v>3</v>
      </c>
      <c r="C5" s="5" t="s">
        <v>2</v>
      </c>
      <c r="D5" s="9" t="s">
        <v>4</v>
      </c>
      <c r="E5" s="31" t="s">
        <v>5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21</v>
      </c>
      <c r="K5" s="48" t="s">
        <v>23</v>
      </c>
      <c r="L5" s="48" t="s">
        <v>22</v>
      </c>
      <c r="M5" s="49" t="s">
        <v>25</v>
      </c>
      <c r="N5" s="50" t="s">
        <v>24</v>
      </c>
    </row>
    <row r="6" spans="1:14" ht="30.6" customHeight="1" thickBot="1" x14ac:dyDescent="0.3">
      <c r="A6" s="19"/>
      <c r="B6" s="12"/>
      <c r="C6" s="13"/>
      <c r="D6" s="12"/>
      <c r="E6" s="32"/>
      <c r="F6" s="32"/>
      <c r="G6" s="32"/>
      <c r="H6" s="32"/>
      <c r="I6" s="32"/>
      <c r="J6" s="32"/>
    </row>
    <row r="7" spans="1:14" x14ac:dyDescent="0.25">
      <c r="A7" s="20">
        <v>1</v>
      </c>
      <c r="B7" s="14" t="s">
        <v>14</v>
      </c>
      <c r="C7" s="15">
        <v>1</v>
      </c>
      <c r="D7" s="14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x14ac:dyDescent="0.25">
      <c r="A8" s="20">
        <f>A7+1</f>
        <v>2</v>
      </c>
      <c r="C8" s="1"/>
      <c r="D8" s="1" t="s">
        <v>6</v>
      </c>
      <c r="E8" s="35">
        <f>374957+26032</f>
        <v>400989</v>
      </c>
      <c r="F8" s="36">
        <v>13.5</v>
      </c>
      <c r="G8" s="37">
        <f>F8*E8</f>
        <v>5413351.5</v>
      </c>
      <c r="H8" s="27">
        <v>13.5</v>
      </c>
      <c r="I8" s="37">
        <f>H8*E8</f>
        <v>5413351.5</v>
      </c>
      <c r="J8" s="38">
        <f>I8/I10</f>
        <v>0.11357293610315269</v>
      </c>
      <c r="K8" s="1">
        <f>375274+15439</f>
        <v>390713</v>
      </c>
      <c r="L8" s="1">
        <v>13.5</v>
      </c>
      <c r="M8" s="3">
        <f>L8*K8</f>
        <v>5274625.5</v>
      </c>
      <c r="N8" s="22">
        <f>M8/M10</f>
        <v>0.11446079513482843</v>
      </c>
    </row>
    <row r="9" spans="1:14" x14ac:dyDescent="0.25">
      <c r="A9" s="20">
        <f t="shared" ref="A9:A35" si="0">A8+1</f>
        <v>3</v>
      </c>
      <c r="B9" s="6"/>
      <c r="D9" s="1" t="s">
        <v>11</v>
      </c>
      <c r="E9" s="35">
        <f>445564618+31090910</f>
        <v>476655528</v>
      </c>
      <c r="F9" s="39">
        <f>H9+0.00158</f>
        <v>9.0219999999999995E-2</v>
      </c>
      <c r="G9" s="37">
        <f t="shared" ref="G9" si="1">F9*E9</f>
        <v>43003861.736159995</v>
      </c>
      <c r="H9" s="40">
        <v>8.8639999999999997E-2</v>
      </c>
      <c r="I9" s="37">
        <f t="shared" ref="I9" si="2">H9*E9</f>
        <v>42250746.00192</v>
      </c>
      <c r="J9" s="38">
        <f>I9/I10</f>
        <v>0.88642706389684733</v>
      </c>
      <c r="K9" s="1">
        <f>423005481+17160104</f>
        <v>440165585</v>
      </c>
      <c r="L9" s="1">
        <v>9.2710000000000001E-2</v>
      </c>
      <c r="M9" s="3">
        <f>L9*K9</f>
        <v>40807751.385350004</v>
      </c>
      <c r="N9" s="22">
        <f>M9/M10</f>
        <v>0.88553920486517157</v>
      </c>
    </row>
    <row r="10" spans="1:14" s="4" customFormat="1" ht="20.399999999999999" customHeight="1" x14ac:dyDescent="0.3">
      <c r="A10" s="20">
        <f t="shared" si="0"/>
        <v>4</v>
      </c>
      <c r="C10" s="8"/>
      <c r="D10" s="10" t="s">
        <v>1</v>
      </c>
      <c r="E10" s="41"/>
      <c r="F10" s="41"/>
      <c r="G10" s="11">
        <f>SUM(G8:G9)</f>
        <v>48417213.236159995</v>
      </c>
      <c r="H10" s="41"/>
      <c r="I10" s="42">
        <f>SUM(I8:I9)</f>
        <v>47664097.50192</v>
      </c>
      <c r="J10" s="43">
        <f>SUM(J8:J9)</f>
        <v>1</v>
      </c>
      <c r="M10" s="42">
        <f>SUM(M8:M9)</f>
        <v>46082376.885350004</v>
      </c>
      <c r="N10" s="23"/>
    </row>
    <row r="11" spans="1:14" ht="13.8" thickBot="1" x14ac:dyDescent="0.3">
      <c r="A11" s="20">
        <f t="shared" si="0"/>
        <v>5</v>
      </c>
    </row>
    <row r="12" spans="1:14" x14ac:dyDescent="0.25">
      <c r="A12" s="20">
        <f t="shared" si="0"/>
        <v>6</v>
      </c>
      <c r="B12" s="14" t="s">
        <v>15</v>
      </c>
      <c r="C12" s="15">
        <v>2</v>
      </c>
      <c r="D12" s="14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25">
      <c r="A13" s="20">
        <f t="shared" si="0"/>
        <v>7</v>
      </c>
      <c r="C13" s="1"/>
      <c r="D13" s="1" t="s">
        <v>6</v>
      </c>
      <c r="E13" s="35">
        <v>20554</v>
      </c>
      <c r="F13" s="27">
        <v>23</v>
      </c>
      <c r="G13" s="37">
        <f>F13*E13</f>
        <v>472742</v>
      </c>
      <c r="H13" s="27">
        <v>23</v>
      </c>
      <c r="I13" s="37">
        <f>H13*E13</f>
        <v>472742</v>
      </c>
      <c r="J13" s="38">
        <f>I13/I15</f>
        <v>0.16345668044898118</v>
      </c>
      <c r="K13" s="1">
        <v>20281</v>
      </c>
      <c r="L13" s="1">
        <v>23</v>
      </c>
      <c r="M13" s="3">
        <f>L13*K13</f>
        <v>466463</v>
      </c>
      <c r="N13" s="22">
        <f>M13/M15</f>
        <v>0.16288357501895165</v>
      </c>
    </row>
    <row r="14" spans="1:14" x14ac:dyDescent="0.25">
      <c r="A14" s="20">
        <f t="shared" si="0"/>
        <v>8</v>
      </c>
      <c r="D14" s="1" t="s">
        <v>11</v>
      </c>
      <c r="E14" s="35">
        <v>27474593</v>
      </c>
      <c r="F14" s="40">
        <f>H14+0.00158</f>
        <v>8.9639999999999997E-2</v>
      </c>
      <c r="G14" s="37">
        <f t="shared" ref="G14" si="3">F14*E14</f>
        <v>2462822.5165200001</v>
      </c>
      <c r="H14" s="40">
        <v>8.8059999999999999E-2</v>
      </c>
      <c r="I14" s="37">
        <f t="shared" ref="I14" si="4">H14*E14</f>
        <v>2419412.6595800002</v>
      </c>
      <c r="J14" s="38">
        <f>I14/I15</f>
        <v>0.83654331955101879</v>
      </c>
      <c r="K14" s="1">
        <v>26021043</v>
      </c>
      <c r="L14" s="1">
        <v>9.2130000000000004E-2</v>
      </c>
      <c r="M14" s="3">
        <f>L14*K14</f>
        <v>2397318.6915899999</v>
      </c>
      <c r="N14" s="22">
        <f>M14/M15</f>
        <v>0.83711642498104832</v>
      </c>
    </row>
    <row r="15" spans="1:14" s="4" customFormat="1" ht="20.399999999999999" customHeight="1" x14ac:dyDescent="0.3">
      <c r="A15" s="20">
        <f t="shared" si="0"/>
        <v>9</v>
      </c>
      <c r="C15" s="8"/>
      <c r="D15" s="10" t="s">
        <v>1</v>
      </c>
      <c r="E15" s="41"/>
      <c r="F15" s="41"/>
      <c r="G15" s="11">
        <f>SUM(G13:G14)</f>
        <v>2935564.5165200001</v>
      </c>
      <c r="H15" s="41"/>
      <c r="I15" s="42">
        <f>SUM(I13:I14)</f>
        <v>2892154.6595800002</v>
      </c>
      <c r="J15" s="43">
        <f>SUM(J13:J14)</f>
        <v>1</v>
      </c>
      <c r="M15" s="42">
        <f>SUM(M13:M14)</f>
        <v>2863781.6915899999</v>
      </c>
      <c r="N15" s="23"/>
    </row>
    <row r="16" spans="1:14" ht="13.8" thickBot="1" x14ac:dyDescent="0.3">
      <c r="A16" s="20">
        <f t="shared" si="0"/>
        <v>10</v>
      </c>
    </row>
    <row r="17" spans="1:15" x14ac:dyDescent="0.25">
      <c r="A17" s="20">
        <f t="shared" si="0"/>
        <v>11</v>
      </c>
      <c r="B17" s="14" t="s">
        <v>16</v>
      </c>
      <c r="C17" s="15">
        <v>3</v>
      </c>
      <c r="D17" s="14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5" x14ac:dyDescent="0.25">
      <c r="A18" s="20">
        <f t="shared" si="0"/>
        <v>12</v>
      </c>
      <c r="C18" s="1"/>
      <c r="D18" s="1" t="s">
        <v>6</v>
      </c>
      <c r="E18" s="35">
        <v>2010</v>
      </c>
      <c r="F18" s="27">
        <v>35</v>
      </c>
      <c r="G18" s="37">
        <f>F18*E18</f>
        <v>70350</v>
      </c>
      <c r="H18" s="27">
        <v>35</v>
      </c>
      <c r="I18" s="37">
        <f>H18*E18</f>
        <v>70350</v>
      </c>
      <c r="J18" s="38">
        <f>I18/I21</f>
        <v>3.2245307584176236E-2</v>
      </c>
      <c r="K18" s="1">
        <v>1834</v>
      </c>
      <c r="L18" s="1">
        <v>35</v>
      </c>
      <c r="M18" s="3">
        <f>L18*K18</f>
        <v>64190</v>
      </c>
      <c r="N18" s="22">
        <f>M18/M21</f>
        <v>3.1663597335017946E-2</v>
      </c>
    </row>
    <row r="19" spans="1:15" x14ac:dyDescent="0.25">
      <c r="A19" s="20">
        <f t="shared" si="0"/>
        <v>13</v>
      </c>
      <c r="D19" s="1" t="s">
        <v>12</v>
      </c>
      <c r="E19" s="35">
        <v>77846.523255813969</v>
      </c>
      <c r="F19" s="27">
        <f>H19</f>
        <v>6.02</v>
      </c>
      <c r="G19" s="37">
        <f t="shared" ref="G19" si="5">F19*E19</f>
        <v>468636.07000000007</v>
      </c>
      <c r="H19" s="27">
        <v>6.02</v>
      </c>
      <c r="I19" s="37">
        <f t="shared" ref="I19" si="6">H19*E19</f>
        <v>468636.07000000007</v>
      </c>
      <c r="J19" s="38">
        <f>I19/I21</f>
        <v>0.21480190792024945</v>
      </c>
      <c r="K19" s="1">
        <v>66911</v>
      </c>
      <c r="L19" s="1">
        <v>6.02</v>
      </c>
      <c r="M19" s="3">
        <f>L19*K19</f>
        <v>402804.22</v>
      </c>
      <c r="N19" s="22">
        <f>M19/M21</f>
        <v>0.19869497783028481</v>
      </c>
    </row>
    <row r="20" spans="1:15" x14ac:dyDescent="0.25">
      <c r="A20" s="20">
        <f t="shared" si="0"/>
        <v>14</v>
      </c>
      <c r="D20" s="1" t="s">
        <v>11</v>
      </c>
      <c r="E20" s="35">
        <v>23538139</v>
      </c>
      <c r="F20" s="40">
        <f>H20+0.00158</f>
        <v>7.1370000000000003E-2</v>
      </c>
      <c r="G20" s="37">
        <f t="shared" ref="G20" si="7">F20*E20</f>
        <v>1679916.98043</v>
      </c>
      <c r="H20" s="40">
        <v>6.9790000000000005E-2</v>
      </c>
      <c r="I20" s="37">
        <f t="shared" ref="I20" si="8">H20*E20</f>
        <v>1642726.7208100001</v>
      </c>
      <c r="J20" s="38">
        <f>I20/I21</f>
        <v>0.75295278449557435</v>
      </c>
      <c r="K20" s="1">
        <v>21124491</v>
      </c>
      <c r="L20" s="1">
        <v>7.3859999999999995E-2</v>
      </c>
      <c r="M20" s="3">
        <f>L20*K20</f>
        <v>1560254.9052599999</v>
      </c>
      <c r="N20" s="22">
        <f>M20/M21</f>
        <v>0.76964142483469722</v>
      </c>
    </row>
    <row r="21" spans="1:15" s="4" customFormat="1" ht="20.399999999999999" customHeight="1" x14ac:dyDescent="0.3">
      <c r="A21" s="20">
        <f t="shared" si="0"/>
        <v>15</v>
      </c>
      <c r="C21" s="8"/>
      <c r="D21" s="10" t="s">
        <v>1</v>
      </c>
      <c r="E21" s="41"/>
      <c r="F21" s="41"/>
      <c r="G21" s="11">
        <f>SUM(G18:G20)</f>
        <v>2218903.0504299998</v>
      </c>
      <c r="H21" s="41"/>
      <c r="I21" s="42">
        <f>SUM(I18:I20)</f>
        <v>2181712.7908100002</v>
      </c>
      <c r="J21" s="43">
        <f>SUM(J18:J20)</f>
        <v>1</v>
      </c>
      <c r="M21" s="42">
        <f>SUM(M18:M20)</f>
        <v>2027249.1252599999</v>
      </c>
      <c r="N21" s="23"/>
    </row>
    <row r="22" spans="1:15" ht="13.8" thickBot="1" x14ac:dyDescent="0.3">
      <c r="A22" s="20">
        <f t="shared" si="0"/>
        <v>16</v>
      </c>
    </row>
    <row r="23" spans="1:15" x14ac:dyDescent="0.25">
      <c r="A23" s="20">
        <f t="shared" si="0"/>
        <v>17</v>
      </c>
      <c r="B23" s="14" t="s">
        <v>17</v>
      </c>
      <c r="C23" s="15">
        <v>4</v>
      </c>
      <c r="D23" s="14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5" x14ac:dyDescent="0.25">
      <c r="A24" s="20">
        <f t="shared" si="0"/>
        <v>18</v>
      </c>
      <c r="C24" s="1"/>
      <c r="D24" s="1" t="s">
        <v>6</v>
      </c>
      <c r="E24" s="35">
        <v>1361</v>
      </c>
      <c r="F24" s="27">
        <f>H24</f>
        <v>42.5</v>
      </c>
      <c r="G24" s="37">
        <f>F24*E24</f>
        <v>57842.5</v>
      </c>
      <c r="H24" s="27">
        <v>42.5</v>
      </c>
      <c r="I24" s="37">
        <f>H24*E24</f>
        <v>57842.5</v>
      </c>
      <c r="J24" s="38">
        <f>I24/I27</f>
        <v>1.0384389631939252E-2</v>
      </c>
      <c r="K24" s="1">
        <v>1246</v>
      </c>
      <c r="L24" s="1">
        <v>42.5</v>
      </c>
      <c r="M24" s="3">
        <f t="shared" ref="M24" si="9">L24*K24</f>
        <v>52955</v>
      </c>
      <c r="N24" s="22">
        <f>M24/M27</f>
        <v>1.1375443802808831E-2</v>
      </c>
      <c r="O24" s="16"/>
    </row>
    <row r="25" spans="1:15" x14ac:dyDescent="0.25">
      <c r="A25" s="20">
        <f t="shared" si="0"/>
        <v>19</v>
      </c>
      <c r="D25" s="1" t="s">
        <v>11</v>
      </c>
      <c r="E25" s="35">
        <v>72116295</v>
      </c>
      <c r="F25" s="40">
        <f>H25+0.00158</f>
        <v>6.2660000000000007E-2</v>
      </c>
      <c r="G25" s="37">
        <f t="shared" ref="G25" si="10">F25*E25</f>
        <v>4518807.0447000004</v>
      </c>
      <c r="H25" s="40">
        <v>6.1080000000000002E-2</v>
      </c>
      <c r="I25" s="37">
        <f t="shared" ref="I25" si="11">H25*E25</f>
        <v>4404863.2986000003</v>
      </c>
      <c r="J25" s="38">
        <f>I25/I27</f>
        <v>0.79079944276425773</v>
      </c>
      <c r="K25" s="1">
        <v>70640798</v>
      </c>
      <c r="L25" s="1">
        <v>6.515E-2</v>
      </c>
      <c r="M25" s="3">
        <f>L25*K25</f>
        <v>4602247.9896999998</v>
      </c>
      <c r="N25" s="22">
        <f>M25/M27</f>
        <v>0.98862455619719114</v>
      </c>
      <c r="O25" s="16"/>
    </row>
    <row r="26" spans="1:15" x14ac:dyDescent="0.25">
      <c r="A26" s="20">
        <f t="shared" si="0"/>
        <v>20</v>
      </c>
      <c r="D26" s="1" t="s">
        <v>12</v>
      </c>
      <c r="E26" s="35">
        <v>223724.00202020202</v>
      </c>
      <c r="F26" s="27">
        <v>4.95</v>
      </c>
      <c r="G26" s="37">
        <f t="shared" ref="G26" si="12">F26*E26</f>
        <v>1107433.81</v>
      </c>
      <c r="H26" s="27">
        <v>4.95</v>
      </c>
      <c r="I26" s="37">
        <f t="shared" ref="I26" si="13">H26*E26</f>
        <v>1107433.81</v>
      </c>
      <c r="J26" s="38">
        <f>I26/I27</f>
        <v>0.19881616760380316</v>
      </c>
      <c r="K26" s="1">
        <v>214928</v>
      </c>
      <c r="L26" s="1">
        <v>4.95</v>
      </c>
      <c r="M26" s="3">
        <f>L26*K26</f>
        <v>1063893.6000000001</v>
      </c>
      <c r="N26" s="22">
        <f>M26/M27</f>
        <v>0.22853860558904687</v>
      </c>
      <c r="O26" s="16"/>
    </row>
    <row r="27" spans="1:15" s="4" customFormat="1" ht="20.399999999999999" customHeight="1" x14ac:dyDescent="0.3">
      <c r="A27" s="20">
        <f t="shared" si="0"/>
        <v>21</v>
      </c>
      <c r="C27" s="8"/>
      <c r="D27" s="10" t="s">
        <v>1</v>
      </c>
      <c r="E27" s="41"/>
      <c r="F27" s="41"/>
      <c r="G27" s="11">
        <f>SUM(G24:G26)</f>
        <v>5684083.354700001</v>
      </c>
      <c r="H27" s="41"/>
      <c r="I27" s="42">
        <f>SUM(I24:I26)</f>
        <v>5570139.6085999999</v>
      </c>
      <c r="J27" s="43">
        <f>SUM(J24:J26)</f>
        <v>1</v>
      </c>
      <c r="M27" s="42">
        <f>SUM(M24:M25)</f>
        <v>4655202.9896999998</v>
      </c>
      <c r="N27" s="23"/>
    </row>
    <row r="28" spans="1:15" ht="13.8" thickBot="1" x14ac:dyDescent="0.3">
      <c r="A28" s="20">
        <f t="shared" si="0"/>
        <v>22</v>
      </c>
    </row>
    <row r="29" spans="1:15" x14ac:dyDescent="0.25">
      <c r="A29" s="20">
        <f t="shared" si="0"/>
        <v>23</v>
      </c>
      <c r="B29" s="14" t="s">
        <v>17</v>
      </c>
      <c r="C29" s="15">
        <v>9</v>
      </c>
      <c r="D29" s="14"/>
      <c r="E29" s="33"/>
      <c r="F29" s="34"/>
      <c r="G29" s="34"/>
      <c r="H29" s="33"/>
      <c r="I29" s="33"/>
      <c r="J29" s="33"/>
      <c r="K29" s="33"/>
      <c r="L29" s="33"/>
      <c r="M29" s="33"/>
      <c r="N29" s="33"/>
    </row>
    <row r="30" spans="1:15" x14ac:dyDescent="0.25">
      <c r="A30" s="20">
        <f t="shared" si="0"/>
        <v>24</v>
      </c>
      <c r="C30" s="1"/>
      <c r="D30" s="1" t="s">
        <v>6</v>
      </c>
      <c r="E30" s="35">
        <v>12</v>
      </c>
      <c r="F30" s="46"/>
      <c r="G30" s="47">
        <v>10982.879999999997</v>
      </c>
      <c r="H30" s="27">
        <v>610.48</v>
      </c>
      <c r="I30" s="37">
        <f>H30*E30</f>
        <v>7325.76</v>
      </c>
      <c r="J30" s="38">
        <f>I30/I34</f>
        <v>7.4824562947850099E-3</v>
      </c>
      <c r="K30" s="1">
        <v>12</v>
      </c>
      <c r="L30" s="1">
        <v>1220</v>
      </c>
      <c r="M30" s="3">
        <f t="shared" ref="M30:M33" si="14">L30*K30</f>
        <v>14640</v>
      </c>
      <c r="N30" s="22">
        <f>M30/M34</f>
        <v>5.3506181553596424E-3</v>
      </c>
    </row>
    <row r="31" spans="1:15" x14ac:dyDescent="0.25">
      <c r="A31" s="20">
        <f t="shared" si="0"/>
        <v>25</v>
      </c>
      <c r="B31" s="26" t="s">
        <v>28</v>
      </c>
      <c r="D31" s="1" t="s">
        <v>18</v>
      </c>
      <c r="E31" s="44">
        <v>30000</v>
      </c>
      <c r="F31" s="36"/>
      <c r="G31" s="47">
        <v>380920</v>
      </c>
      <c r="H31" s="27">
        <v>6.14</v>
      </c>
      <c r="I31" s="37">
        <f t="shared" ref="I31" si="15">H31*E31</f>
        <v>184200</v>
      </c>
      <c r="J31" s="38">
        <f>I31/I33</f>
        <v>0.2338951345137166</v>
      </c>
      <c r="K31" s="1">
        <v>78600</v>
      </c>
      <c r="L31" s="1">
        <v>7.17</v>
      </c>
      <c r="M31" s="3">
        <f t="shared" si="14"/>
        <v>563562</v>
      </c>
      <c r="N31" s="22">
        <f>M31/M34</f>
        <v>0.20597029158953489</v>
      </c>
    </row>
    <row r="32" spans="1:15" x14ac:dyDescent="0.25">
      <c r="A32" s="20">
        <f t="shared" si="0"/>
        <v>26</v>
      </c>
      <c r="B32" s="24" t="s">
        <v>26</v>
      </c>
      <c r="D32" s="1" t="s">
        <v>19</v>
      </c>
      <c r="E32" s="44">
        <v>0</v>
      </c>
      <c r="F32" s="36"/>
      <c r="G32" s="47">
        <f t="shared" ref="G32" si="16">F32*E32</f>
        <v>0</v>
      </c>
      <c r="H32" s="27">
        <v>8.93</v>
      </c>
      <c r="I32" s="37">
        <f t="shared" ref="I32" si="17">H32*E32</f>
        <v>0</v>
      </c>
      <c r="J32" s="38">
        <f>I32/I34</f>
        <v>0</v>
      </c>
      <c r="L32" s="1">
        <v>9.98</v>
      </c>
      <c r="M32" s="3">
        <f t="shared" si="14"/>
        <v>0</v>
      </c>
      <c r="N32" s="22">
        <f>M32/M34</f>
        <v>0</v>
      </c>
    </row>
    <row r="33" spans="1:14" x14ac:dyDescent="0.25">
      <c r="A33" s="20">
        <f t="shared" si="0"/>
        <v>27</v>
      </c>
      <c r="B33" s="25" t="s">
        <v>27</v>
      </c>
      <c r="D33" s="1" t="s">
        <v>11</v>
      </c>
      <c r="E33" s="35">
        <v>14938020</v>
      </c>
      <c r="F33" s="45"/>
      <c r="G33" s="47">
        <v>1469183.7000000002</v>
      </c>
      <c r="H33" s="40">
        <v>5.2720000000000003E-2</v>
      </c>
      <c r="I33" s="37">
        <f t="shared" ref="I33" si="18">H33*E33</f>
        <v>787532.41440000001</v>
      </c>
      <c r="J33" s="38">
        <f>I33/I34</f>
        <v>0.80437754874231715</v>
      </c>
      <c r="K33" s="1">
        <v>43454097</v>
      </c>
      <c r="L33" s="1">
        <v>4.9660000000000003E-2</v>
      </c>
      <c r="M33" s="3">
        <f t="shared" si="14"/>
        <v>2157930.4570200001</v>
      </c>
      <c r="N33" s="22">
        <f>M33/M34</f>
        <v>0.78867909025510541</v>
      </c>
    </row>
    <row r="34" spans="1:14" s="4" customFormat="1" ht="20.399999999999999" customHeight="1" x14ac:dyDescent="0.3">
      <c r="A34" s="20">
        <f t="shared" si="0"/>
        <v>28</v>
      </c>
      <c r="C34" s="8"/>
      <c r="D34" s="10" t="s">
        <v>1</v>
      </c>
      <c r="E34" s="41"/>
      <c r="F34" s="41"/>
      <c r="G34" s="11">
        <f>SUM(G30:G33)</f>
        <v>1861086.58</v>
      </c>
      <c r="H34" s="41"/>
      <c r="I34" s="42">
        <f>SUM(I30:I33)</f>
        <v>979058.17440000002</v>
      </c>
      <c r="J34" s="43">
        <f>SUM(J30:J33)</f>
        <v>1.0457551395508187</v>
      </c>
      <c r="M34" s="42">
        <f>SUM(M30:M33)</f>
        <v>2736132.4570200001</v>
      </c>
      <c r="N34" s="23"/>
    </row>
    <row r="35" spans="1:14" x14ac:dyDescent="0.25">
      <c r="A35" s="20"/>
      <c r="B35" s="16"/>
      <c r="C35" s="17"/>
      <c r="D35" s="16"/>
      <c r="E35" s="28"/>
      <c r="F35" s="28"/>
      <c r="G35" s="28"/>
      <c r="H35" s="28"/>
      <c r="I35" s="28"/>
      <c r="J35" s="28"/>
    </row>
  </sheetData>
  <mergeCells count="1">
    <mergeCell ref="K4:N4"/>
  </mergeCells>
  <printOptions horizontalCentered="1"/>
  <pageMargins left="0.7" right="0.7" top="0.75" bottom="0.75" header="0.3" footer="0.3"/>
  <pageSetup scale="60" fitToHeight="7" orientation="landscape" r:id="rId1"/>
  <headerFooter>
    <oddHeader>&amp;R&amp;"Arial,Bold"&amp;10Exhibit 3
Page &amp;P of &amp;N</oddHeader>
  </headerFooter>
  <rowBreaks count="1" manualBreakCount="1">
    <brk id="2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Detail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2021-03-31T05:11:26Z</cp:lastPrinted>
  <dcterms:created xsi:type="dcterms:W3CDTF">2021-02-09T02:13:44Z</dcterms:created>
  <dcterms:modified xsi:type="dcterms:W3CDTF">2021-05-24T14:42:15Z</dcterms:modified>
</cp:coreProperties>
</file>