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Inter-County\Analysis\"/>
    </mc:Choice>
  </mc:AlternateContent>
  <xr:revisionPtr revIDLastSave="0" documentId="13_ncr:1_{937F50C4-4D39-4F6B-9BD7-7A79A136E08A}" xr6:coauthVersionLast="46" xr6:coauthVersionMax="46" xr10:uidLastSave="{00000000-0000-0000-0000-000000000000}"/>
  <bookViews>
    <workbookView xWindow="-108" yWindow="-108" windowWidth="23256" windowHeight="12576" xr2:uid="{5A56C961-47FC-4CB4-AEDD-3C6FC9A16749}"/>
  </bookViews>
  <sheets>
    <sheet name="Billing Detail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0">'Billing Detail'!$A$1:$N$45</definedName>
    <definedName name="_xlnm.Print_Titles" localSheetId="0">'Billing Detail'!$1:$5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M43" i="1" l="1"/>
  <c r="M42" i="1"/>
  <c r="M41" i="1"/>
  <c r="M40" i="1"/>
  <c r="M36" i="1"/>
  <c r="M35" i="1"/>
  <c r="M31" i="1"/>
  <c r="M30" i="1"/>
  <c r="M29" i="1"/>
  <c r="M25" i="1"/>
  <c r="M24" i="1"/>
  <c r="M23" i="1"/>
  <c r="M19" i="1"/>
  <c r="M14" i="1"/>
  <c r="M13" i="1"/>
  <c r="K9" i="1"/>
  <c r="M9" i="1" s="1"/>
  <c r="K8" i="1"/>
  <c r="M8" i="1" s="1"/>
  <c r="M37" i="1" l="1"/>
  <c r="N36" i="1" s="1"/>
  <c r="M32" i="1"/>
  <c r="N30" i="1" s="1"/>
  <c r="M10" i="1"/>
  <c r="N9" i="1" s="1"/>
  <c r="M44" i="1"/>
  <c r="M15" i="1"/>
  <c r="N13" i="1" s="1"/>
  <c r="M26" i="1"/>
  <c r="E9" i="1"/>
  <c r="E8" i="1"/>
  <c r="H18" i="1"/>
  <c r="H14" i="1"/>
  <c r="H13" i="1"/>
  <c r="F19" i="1"/>
  <c r="F42" i="1"/>
  <c r="F41" i="1"/>
  <c r="G41" i="1" s="1"/>
  <c r="F40" i="1"/>
  <c r="F35" i="1"/>
  <c r="F30" i="1"/>
  <c r="G30" i="1" s="1"/>
  <c r="F29" i="1"/>
  <c r="F24" i="1"/>
  <c r="G24" i="1" s="1"/>
  <c r="F23" i="1"/>
  <c r="F43" i="1"/>
  <c r="F36" i="1"/>
  <c r="F31" i="1"/>
  <c r="F25" i="1"/>
  <c r="F9" i="1"/>
  <c r="F14" i="1" s="1"/>
  <c r="F8" i="1"/>
  <c r="F13" i="1" s="1"/>
  <c r="I41" i="1"/>
  <c r="I30" i="1"/>
  <c r="I24" i="1"/>
  <c r="N35" i="1" l="1"/>
  <c r="N8" i="1"/>
  <c r="N31" i="1"/>
  <c r="N29" i="1"/>
  <c r="N43" i="1"/>
  <c r="N42" i="1"/>
  <c r="N41" i="1"/>
  <c r="N23" i="1"/>
  <c r="N25" i="1"/>
  <c r="N24" i="1"/>
  <c r="N14" i="1"/>
  <c r="N40" i="1"/>
  <c r="F18" i="1"/>
  <c r="I35" i="1" l="1"/>
  <c r="G35" i="1"/>
  <c r="I42" i="1" l="1"/>
  <c r="G42" i="1"/>
  <c r="I36" i="1"/>
  <c r="G36" i="1"/>
  <c r="I31" i="1"/>
  <c r="G31" i="1"/>
  <c r="I25" i="1" l="1"/>
  <c r="G25" i="1"/>
  <c r="I29" i="1" l="1"/>
  <c r="G29" i="1"/>
  <c r="I19" i="1"/>
  <c r="G19" i="1"/>
  <c r="I14" i="1"/>
  <c r="G14" i="1"/>
  <c r="I32" i="1" l="1"/>
  <c r="J30" i="1" s="1"/>
  <c r="G32" i="1"/>
  <c r="J31" i="1" l="1"/>
  <c r="J29" i="1"/>
  <c r="A8" i="1"/>
  <c r="A9" i="1" s="1"/>
  <c r="A10" i="1" s="1"/>
  <c r="J32" i="1" l="1"/>
  <c r="I18" i="1" l="1"/>
  <c r="G18" i="1"/>
  <c r="I13" i="1"/>
  <c r="G13" i="1"/>
  <c r="I43" i="1"/>
  <c r="G43" i="1"/>
  <c r="I40" i="1"/>
  <c r="G40" i="1"/>
  <c r="I23" i="1"/>
  <c r="G23" i="1"/>
  <c r="G26" i="1" s="1"/>
  <c r="G20" i="1" l="1"/>
  <c r="G37" i="1"/>
  <c r="I37" i="1"/>
  <c r="J35" i="1" s="1"/>
  <c r="I20" i="1"/>
  <c r="G15" i="1"/>
  <c r="I15" i="1"/>
  <c r="I26" i="1"/>
  <c r="J24" i="1" s="1"/>
  <c r="G44" i="1"/>
  <c r="I44" i="1"/>
  <c r="J41" i="1" s="1"/>
  <c r="I9" i="1"/>
  <c r="I8" i="1"/>
  <c r="G9" i="1"/>
  <c r="G8" i="1"/>
  <c r="J40" i="1" l="1"/>
  <c r="J36" i="1"/>
  <c r="J42" i="1"/>
  <c r="J19" i="1"/>
  <c r="J43" i="1"/>
  <c r="J14" i="1"/>
  <c r="J25" i="1"/>
  <c r="J18" i="1"/>
  <c r="J13" i="1"/>
  <c r="J23" i="1"/>
  <c r="G10" i="1"/>
  <c r="I10" i="1"/>
  <c r="J26" i="1" l="1"/>
  <c r="J44" i="1"/>
  <c r="J20" i="1"/>
  <c r="J15" i="1"/>
  <c r="J9" i="1"/>
  <c r="J8" i="1"/>
  <c r="J37" i="1"/>
  <c r="J10" i="1" l="1"/>
</calcChain>
</file>

<file path=xl/sharedStrings.xml><?xml version="1.0" encoding="utf-8"?>
<sst xmlns="http://schemas.openxmlformats.org/spreadsheetml/2006/main" count="51" uniqueCount="33">
  <si>
    <t>#</t>
  </si>
  <si>
    <t>Total Base Rates</t>
  </si>
  <si>
    <t>Code</t>
  </si>
  <si>
    <t>Classification</t>
  </si>
  <si>
    <t>Billing Component</t>
  </si>
  <si>
    <t>Billing Units</t>
  </si>
  <si>
    <t>Customer Charge</t>
  </si>
  <si>
    <t>2019 Rate</t>
  </si>
  <si>
    <t xml:space="preserve">          2019 Revenue</t>
  </si>
  <si>
    <t xml:space="preserve">       Present Rate</t>
  </si>
  <si>
    <t xml:space="preserve">            Present Revenue</t>
  </si>
  <si>
    <t>Energy Charge per kWh</t>
  </si>
  <si>
    <t>Energy Charge - Off Peak per kWh</t>
  </si>
  <si>
    <t>Demand Charge per kW</t>
  </si>
  <si>
    <t>Last Rate Order</t>
  </si>
  <si>
    <t>Target Share</t>
  </si>
  <si>
    <t>Rate</t>
  </si>
  <si>
    <t>Schedule 1 - Rates for Farm and Home Service</t>
  </si>
  <si>
    <t>Schedule NM - Net Metering</t>
  </si>
  <si>
    <t>Schedule 1-A - Farm and Home Marketing Rate (ETS)</t>
  </si>
  <si>
    <t>Schedule 2 - Small Commercial and Small Power</t>
  </si>
  <si>
    <t>Schedule 4 - Large Power Rate (LPR)</t>
  </si>
  <si>
    <t>Schedule 5 - All Electric School Rate</t>
  </si>
  <si>
    <t>Demand Charge-Excess per kW</t>
  </si>
  <si>
    <t>Demand Charge-Contract per kW</t>
  </si>
  <si>
    <t>11,12</t>
  </si>
  <si>
    <t>B1</t>
  </si>
  <si>
    <t>Schedule B1 - Large Industrial Rate</t>
  </si>
  <si>
    <t>Billing Det</t>
  </si>
  <si>
    <t>Share</t>
  </si>
  <si>
    <t>INTER-COUNTY ENERGY COOPERATIVE</t>
  </si>
  <si>
    <t>BILLING DETERMINANTS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</si>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</sst>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0_);_(* \(#,##0.00000\);_(* &quot;-&quot;??_);_(@_)"/>
    <numFmt numFmtId="167" formatCode="_(* #,##0.000000_);_(* \(#,##0.00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3" fillId="0" borderId="0" xfId="0" applyFont="1"/>
    <xf numFmtId="10" fontId="3" fillId="0" borderId="0" xfId="3" applyNumberFormat="1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165" fontId="5" fillId="0" borderId="2" xfId="2" applyNumberFormat="1" applyFont="1" applyFill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167" fontId="3" fillId="0" borderId="0" xfId="1" applyNumberFormat="1" applyFont="1"/>
    <xf numFmtId="43" fontId="3" fillId="0" borderId="0" xfId="0" applyNumberFormat="1" applyFont="1"/>
    <xf numFmtId="0" fontId="3" fillId="0" borderId="0" xfId="0" applyFont="1" applyFill="1" applyAlignment="1">
      <alignment vertical="center"/>
    </xf>
    <xf numFmtId="10" fontId="3" fillId="0" borderId="0" xfId="3" applyNumberFormat="1" applyFont="1" applyAlignment="1">
      <alignment vertical="center"/>
    </xf>
    <xf numFmtId="10" fontId="4" fillId="2" borderId="0" xfId="3" applyNumberFormat="1" applyFont="1" applyFill="1"/>
    <xf numFmtId="0" fontId="5" fillId="0" borderId="0" xfId="0" applyFont="1" applyFill="1"/>
    <xf numFmtId="165" fontId="5" fillId="0" borderId="0" xfId="2" applyNumberFormat="1" applyFont="1" applyFill="1"/>
    <xf numFmtId="43" fontId="5" fillId="0" borderId="0" xfId="1" applyFont="1" applyFill="1"/>
    <xf numFmtId="166" fontId="5" fillId="0" borderId="0" xfId="1" applyNumberFormat="1" applyFont="1" applyFill="1"/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5" fillId="0" borderId="3" xfId="0" applyFont="1" applyFill="1" applyBorder="1"/>
    <xf numFmtId="10" fontId="5" fillId="0" borderId="0" xfId="3" applyNumberFormat="1" applyFont="1" applyFill="1"/>
    <xf numFmtId="164" fontId="5" fillId="0" borderId="0" xfId="1" applyNumberFormat="1" applyFont="1" applyFill="1"/>
    <xf numFmtId="167" fontId="5" fillId="0" borderId="0" xfId="1" applyNumberFormat="1" applyFont="1" applyFill="1"/>
    <xf numFmtId="0" fontId="5" fillId="0" borderId="0" xfId="0" applyFont="1" applyFill="1" applyAlignment="1"/>
    <xf numFmtId="0" fontId="7" fillId="0" borderId="0" xfId="0" applyFont="1" applyFill="1" applyAlignment="1">
      <alignment horizontal="right" wrapText="1"/>
    </xf>
    <xf numFmtId="10" fontId="5" fillId="0" borderId="2" xfId="3" applyNumberFormat="1" applyFont="1" applyFill="1" applyBorder="1" applyAlignment="1">
      <alignment vertical="center"/>
    </xf>
    <xf numFmtId="0" fontId="4" fillId="3" borderId="0" xfId="0" applyFont="1" applyFill="1"/>
    <xf numFmtId="10" fontId="4" fillId="3" borderId="0" xfId="3" applyNumberFormat="1" applyFont="1" applyFill="1"/>
    <xf numFmtId="0" fontId="8" fillId="3" borderId="1" xfId="0" applyFont="1" applyFill="1" applyBorder="1" applyAlignment="1">
      <alignment horizontal="right" wrapText="1"/>
    </xf>
    <xf numFmtId="164" fontId="3" fillId="0" borderId="0" xfId="1" applyNumberFormat="1" applyFont="1"/>
    <xf numFmtId="164" fontId="3" fillId="0" borderId="0" xfId="1" applyNumberFormat="1" applyFont="1" applyAlignment="1">
      <alignment vertical="center"/>
    </xf>
    <xf numFmtId="165" fontId="3" fillId="0" borderId="0" xfId="2" applyNumberFormat="1" applyFont="1"/>
    <xf numFmtId="165" fontId="4" fillId="3" borderId="0" xfId="2" applyNumberFormat="1" applyFont="1" applyFill="1"/>
    <xf numFmtId="165" fontId="8" fillId="3" borderId="1" xfId="2" applyNumberFormat="1" applyFont="1" applyFill="1" applyBorder="1" applyAlignment="1">
      <alignment horizontal="right" wrapText="1"/>
    </xf>
    <xf numFmtId="165" fontId="3" fillId="0" borderId="0" xfId="2" applyNumberFormat="1" applyFont="1" applyAlignment="1">
      <alignment vertical="center"/>
    </xf>
    <xf numFmtId="0" fontId="8" fillId="3" borderId="0" xfId="0" applyFont="1" applyFill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5">
    <cellStyle name="Comma" xfId="1" builtinId="3"/>
    <cellStyle name="Currency" xfId="2" builtinId="4"/>
    <cellStyle name="Normal" xfId="0" builtinId="0"/>
    <cellStyle name="Normal 2" xfId="4" xr:uid="{07BB8BC8-C5A2-4D23-8181-BEF9162D0260}"/>
    <cellStyle name="Percent" xfId="3" builtinId="5"/>
  </cellStyles>
  <dxfs count="0"/>
  <tableStyles count="0" defaultTableStyle="TableStyleMedium2" defaultPivotStyle="PivotStyleLight16"/>
  <colors>
    <mruColors>
      <color rgb="FF0000FF"/>
      <color rgb="FFFFFFCC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sheetPr>
    <pageSetUpPr fitToPage="1"/>
  </sheetPr>
  <dimension ref="A1:N45"/>
  <sheetViews>
    <sheetView tabSelected="1" view="pageBreakPreview" zoomScale="75" zoomScaleNormal="75" zoomScaleSheetLayoutView="75" workbookViewId="0">
      <pane xSplit="4" ySplit="5" topLeftCell="E6" activePane="bottomRight" state="frozen"/>
      <selection activeCell="C25" sqref="C25"/>
      <selection pane="topRight" activeCell="C25" sqref="C25"/>
      <selection pane="bottomLeft" activeCell="C25" sqref="C25"/>
      <selection pane="bottomRight" activeCell="L5" sqref="L5"/>
    </sheetView>
  </sheetViews>
  <sheetFormatPr defaultColWidth="8.88671875" defaultRowHeight="13.2" x14ac:dyDescent="0.25"/>
  <cols>
    <col min="1" max="1" width="7.44140625" style="3" customWidth="1"/>
    <col min="2" max="2" width="32.21875" style="1" customWidth="1"/>
    <col min="3" max="3" width="6.6640625" style="5" customWidth="1"/>
    <col min="4" max="4" width="30.44140625" style="1" customWidth="1"/>
    <col min="5" max="5" width="12.6640625" style="24" customWidth="1"/>
    <col min="6" max="6" width="10" style="24" hidden="1" customWidth="1"/>
    <col min="7" max="7" width="12.6640625" style="24" hidden="1" customWidth="1"/>
    <col min="8" max="8" width="12.21875" style="24" bestFit="1" customWidth="1"/>
    <col min="9" max="9" width="15.33203125" style="24" customWidth="1"/>
    <col min="10" max="10" width="8.5546875" style="24" bestFit="1" customWidth="1"/>
    <col min="11" max="11" width="12.6640625" style="1" bestFit="1" customWidth="1"/>
    <col min="12" max="12" width="8.21875" style="1" bestFit="1" customWidth="1"/>
    <col min="13" max="13" width="12.6640625" style="44" bestFit="1" customWidth="1"/>
    <col min="14" max="14" width="8.5546875" style="2" bestFit="1" customWidth="1"/>
    <col min="15" max="16384" width="8.88671875" style="1"/>
  </cols>
  <sheetData>
    <row r="1" spans="1:14" x14ac:dyDescent="0.25">
      <c r="A1" s="16" t="s">
        <v>30</v>
      </c>
      <c r="F1" s="26"/>
      <c r="G1" s="26"/>
    </row>
    <row r="2" spans="1:14" ht="14.4" customHeight="1" x14ac:dyDescent="0.25">
      <c r="A2" s="16" t="s">
        <v>31</v>
      </c>
      <c r="F2" s="35"/>
      <c r="G2" s="35"/>
      <c r="H2" s="29"/>
      <c r="I2" s="36"/>
    </row>
    <row r="3" spans="1:14" x14ac:dyDescent="0.25">
      <c r="K3" s="48" t="s">
        <v>14</v>
      </c>
      <c r="L3" s="48"/>
      <c r="M3" s="48"/>
      <c r="N3" s="48"/>
    </row>
    <row r="4" spans="1:14" x14ac:dyDescent="0.25">
      <c r="D4" s="14"/>
      <c r="K4" s="39"/>
      <c r="L4" s="39"/>
      <c r="M4" s="45"/>
      <c r="N4" s="40"/>
    </row>
    <row r="5" spans="1:14" ht="38.4" customHeight="1" x14ac:dyDescent="0.25">
      <c r="A5" s="7" t="s">
        <v>0</v>
      </c>
      <c r="B5" s="7" t="s">
        <v>3</v>
      </c>
      <c r="C5" s="4" t="s">
        <v>2</v>
      </c>
      <c r="D5" s="7" t="s">
        <v>4</v>
      </c>
      <c r="E5" s="30" t="s">
        <v>5</v>
      </c>
      <c r="F5" s="30" t="s">
        <v>7</v>
      </c>
      <c r="G5" s="30" t="s">
        <v>8</v>
      </c>
      <c r="H5" s="30" t="s">
        <v>9</v>
      </c>
      <c r="I5" s="30" t="s">
        <v>10</v>
      </c>
      <c r="J5" s="30" t="s">
        <v>15</v>
      </c>
      <c r="K5" s="41" t="s">
        <v>28</v>
      </c>
      <c r="L5" s="41" t="s">
        <v>16</v>
      </c>
      <c r="M5" s="46" t="s">
        <v>32</v>
      </c>
      <c r="N5" s="41" t="s">
        <v>29</v>
      </c>
    </row>
    <row r="6" spans="1:14" ht="30.6" customHeight="1" thickBot="1" x14ac:dyDescent="0.3">
      <c r="A6" s="17"/>
      <c r="B6" s="10"/>
      <c r="C6" s="11"/>
      <c r="D6" s="10"/>
      <c r="E6" s="37"/>
      <c r="F6" s="31"/>
      <c r="G6" s="31"/>
      <c r="H6" s="31"/>
      <c r="I6" s="31"/>
      <c r="J6" s="31"/>
    </row>
    <row r="7" spans="1:14" x14ac:dyDescent="0.25">
      <c r="A7" s="18">
        <v>1</v>
      </c>
      <c r="B7" s="49" t="s">
        <v>17</v>
      </c>
      <c r="C7" s="13">
        <v>1</v>
      </c>
      <c r="D7" s="1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A8" s="18">
        <f>A7+1</f>
        <v>2</v>
      </c>
      <c r="B8" s="50"/>
      <c r="C8" s="1"/>
      <c r="D8" s="1" t="s">
        <v>6</v>
      </c>
      <c r="E8" s="34">
        <f>275312+1901</f>
        <v>277213</v>
      </c>
      <c r="F8" s="26">
        <f>H8</f>
        <v>15.2</v>
      </c>
      <c r="G8" s="25">
        <f>F8*E8</f>
        <v>4213637.5999999996</v>
      </c>
      <c r="H8" s="26">
        <v>15.2</v>
      </c>
      <c r="I8" s="25">
        <f>H8*E8</f>
        <v>4213637.5999999996</v>
      </c>
      <c r="J8" s="33">
        <f>I8/I10</f>
        <v>0.11242672345368791</v>
      </c>
      <c r="K8" s="42">
        <f>299724+498</f>
        <v>300222</v>
      </c>
      <c r="L8" s="1">
        <v>15.2</v>
      </c>
      <c r="M8" s="44">
        <f>L8*K8</f>
        <v>4563374.3999999994</v>
      </c>
      <c r="N8" s="23">
        <f>M8/M10</f>
        <v>0.12939802097927269</v>
      </c>
    </row>
    <row r="9" spans="1:14" x14ac:dyDescent="0.25">
      <c r="A9" s="18">
        <f t="shared" ref="A9:A45" si="0">A8+1</f>
        <v>3</v>
      </c>
      <c r="B9" s="19"/>
      <c r="D9" s="1" t="s">
        <v>11</v>
      </c>
      <c r="E9" s="34">
        <f>356169364+2796112</f>
        <v>358965476</v>
      </c>
      <c r="F9" s="27">
        <f>H9+0.00159</f>
        <v>9.4259999999999997E-2</v>
      </c>
      <c r="G9" s="25">
        <f t="shared" ref="G9" si="1">F9*E9</f>
        <v>33836085.767760001</v>
      </c>
      <c r="H9" s="27">
        <v>9.2670000000000002E-2</v>
      </c>
      <c r="I9" s="25">
        <f t="shared" ref="I9" si="2">H9*E9</f>
        <v>33265330.660920002</v>
      </c>
      <c r="J9" s="33">
        <f>I9/I10</f>
        <v>0.88757327654631202</v>
      </c>
      <c r="K9" s="42">
        <f>325333953+390739</f>
        <v>325724692</v>
      </c>
      <c r="L9" s="1">
        <v>9.4259999999999997E-2</v>
      </c>
      <c r="M9" s="44">
        <f>L9*K9</f>
        <v>30702809.467919998</v>
      </c>
      <c r="N9" s="23">
        <f>M9/M10</f>
        <v>0.87060197902072733</v>
      </c>
    </row>
    <row r="10" spans="1:14" s="3" customFormat="1" ht="20.399999999999999" customHeight="1" x14ac:dyDescent="0.3">
      <c r="A10" s="18">
        <f t="shared" si="0"/>
        <v>4</v>
      </c>
      <c r="C10" s="6"/>
      <c r="D10" s="8" t="s">
        <v>1</v>
      </c>
      <c r="E10" s="28"/>
      <c r="F10" s="28"/>
      <c r="G10" s="9">
        <f>SUM(G8:G9)</f>
        <v>38049723.367760003</v>
      </c>
      <c r="H10" s="28"/>
      <c r="I10" s="9">
        <f>SUM(I8:I9)</f>
        <v>37478968.260920003</v>
      </c>
      <c r="J10" s="38">
        <f>SUM(J8:J9)</f>
        <v>0.99999999999999989</v>
      </c>
      <c r="K10" s="43"/>
      <c r="M10" s="9">
        <f>SUM(M8:M9)</f>
        <v>35266183.867919996</v>
      </c>
      <c r="N10" s="22"/>
    </row>
    <row r="11" spans="1:14" ht="13.8" thickBot="1" x14ac:dyDescent="0.3">
      <c r="A11" s="18">
        <f t="shared" si="0"/>
        <v>5</v>
      </c>
      <c r="K11" s="42"/>
    </row>
    <row r="12" spans="1:14" x14ac:dyDescent="0.25">
      <c r="A12" s="18">
        <f t="shared" si="0"/>
        <v>6</v>
      </c>
      <c r="B12" s="49" t="s">
        <v>18</v>
      </c>
      <c r="C12" s="13">
        <v>8</v>
      </c>
      <c r="D12" s="1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x14ac:dyDescent="0.25">
      <c r="A13" s="18">
        <f t="shared" si="0"/>
        <v>7</v>
      </c>
      <c r="B13" s="50"/>
      <c r="C13" s="1"/>
      <c r="D13" s="1" t="s">
        <v>6</v>
      </c>
      <c r="E13" s="34">
        <v>291</v>
      </c>
      <c r="F13" s="26">
        <f>F8</f>
        <v>15.2</v>
      </c>
      <c r="G13" s="25">
        <f>F13*E13</f>
        <v>4423.2</v>
      </c>
      <c r="H13" s="26">
        <f>H8</f>
        <v>15.2</v>
      </c>
      <c r="I13" s="25">
        <f>H13*E13</f>
        <v>4423.2</v>
      </c>
      <c r="J13" s="33">
        <f>I13/I15</f>
        <v>0.11693083042933096</v>
      </c>
      <c r="K13" s="42">
        <v>228</v>
      </c>
      <c r="L13" s="1">
        <v>15.2</v>
      </c>
      <c r="M13" s="44">
        <f>L13*K13</f>
        <v>3465.6</v>
      </c>
      <c r="N13" s="23">
        <f>M13/M15</f>
        <v>0.1454255178473404</v>
      </c>
    </row>
    <row r="14" spans="1:14" x14ac:dyDescent="0.25">
      <c r="A14" s="18">
        <f t="shared" si="0"/>
        <v>8</v>
      </c>
      <c r="B14" s="14"/>
      <c r="D14" s="1" t="s">
        <v>11</v>
      </c>
      <c r="E14" s="34">
        <v>360465</v>
      </c>
      <c r="F14" s="35">
        <f>F9</f>
        <v>9.4259999999999997E-2</v>
      </c>
      <c r="G14" s="25">
        <f t="shared" ref="G14" si="3">F14*E14</f>
        <v>33977.430899999999</v>
      </c>
      <c r="H14" s="35">
        <f>H9</f>
        <v>9.2670000000000002E-2</v>
      </c>
      <c r="I14" s="25">
        <f t="shared" ref="I14" si="4">H14*E14</f>
        <v>33404.291550000002</v>
      </c>
      <c r="J14" s="33">
        <f>I14/I15</f>
        <v>0.88306916957066905</v>
      </c>
      <c r="K14" s="42">
        <v>216053</v>
      </c>
      <c r="L14" s="1">
        <v>9.4259999999999997E-2</v>
      </c>
      <c r="M14" s="44">
        <f>L14*K14</f>
        <v>20365.155780000001</v>
      </c>
      <c r="N14" s="23">
        <f>M14/M15</f>
        <v>0.85457448215265963</v>
      </c>
    </row>
    <row r="15" spans="1:14" s="3" customFormat="1" ht="20.399999999999999" customHeight="1" x14ac:dyDescent="0.25">
      <c r="A15" s="18">
        <f t="shared" si="0"/>
        <v>9</v>
      </c>
      <c r="B15" s="21"/>
      <c r="C15" s="6"/>
      <c r="D15" s="8" t="s">
        <v>1</v>
      </c>
      <c r="E15" s="28"/>
      <c r="F15" s="28"/>
      <c r="G15" s="9">
        <f>SUM(G13:G14)</f>
        <v>38400.630899999996</v>
      </c>
      <c r="H15" s="28"/>
      <c r="I15" s="9">
        <f>SUM(I13:I14)</f>
        <v>37827.491549999999</v>
      </c>
      <c r="J15" s="38">
        <f>SUM(J13:J14)</f>
        <v>1</v>
      </c>
      <c r="K15" s="42"/>
      <c r="M15" s="9">
        <f>SUM(M13:M14)</f>
        <v>23830.75578</v>
      </c>
      <c r="N15" s="22"/>
    </row>
    <row r="16" spans="1:14" ht="13.8" thickBot="1" x14ac:dyDescent="0.3">
      <c r="A16" s="18">
        <f t="shared" si="0"/>
        <v>10</v>
      </c>
      <c r="K16" s="42"/>
    </row>
    <row r="17" spans="1:14" x14ac:dyDescent="0.25">
      <c r="A17" s="18">
        <f t="shared" si="0"/>
        <v>11</v>
      </c>
      <c r="B17" s="49" t="s">
        <v>19</v>
      </c>
      <c r="C17" s="13" t="s">
        <v>25</v>
      </c>
      <c r="D17" s="1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18">
        <f t="shared" si="0"/>
        <v>12</v>
      </c>
      <c r="B18" s="50"/>
      <c r="C18" s="1"/>
      <c r="D18" s="1" t="s">
        <v>6</v>
      </c>
      <c r="E18" s="34">
        <v>729</v>
      </c>
      <c r="F18" s="26">
        <f>F8</f>
        <v>15.2</v>
      </c>
      <c r="G18" s="25">
        <f>F18*E18</f>
        <v>11080.8</v>
      </c>
      <c r="H18" s="26">
        <f>H8</f>
        <v>15.2</v>
      </c>
      <c r="I18" s="25">
        <f>H18*E18</f>
        <v>11080.8</v>
      </c>
      <c r="J18" s="33">
        <f>I18/I20</f>
        <v>0.35741875380923466</v>
      </c>
      <c r="K18" s="42"/>
    </row>
    <row r="19" spans="1:14" x14ac:dyDescent="0.25">
      <c r="A19" s="18">
        <f t="shared" si="0"/>
        <v>13</v>
      </c>
      <c r="B19" s="14"/>
      <c r="D19" s="1" t="s">
        <v>11</v>
      </c>
      <c r="E19" s="34">
        <v>329826</v>
      </c>
      <c r="F19" s="35">
        <f>H19+0.00159</f>
        <v>6.1990000000000003E-2</v>
      </c>
      <c r="G19" s="25">
        <f t="shared" ref="G19" si="5">F19*E19</f>
        <v>20445.91374</v>
      </c>
      <c r="H19" s="35">
        <v>6.0400000000000002E-2</v>
      </c>
      <c r="I19" s="25">
        <f t="shared" ref="I19" si="6">H19*E19</f>
        <v>19921.490400000002</v>
      </c>
      <c r="J19" s="33">
        <f>I19/I20</f>
        <v>0.6425812461907654</v>
      </c>
      <c r="K19" s="42">
        <v>334818</v>
      </c>
      <c r="L19" s="1">
        <v>6.1990000000000003E-2</v>
      </c>
      <c r="M19" s="44">
        <f>L19*K19</f>
        <v>20755.367819999999</v>
      </c>
    </row>
    <row r="20" spans="1:14" s="3" customFormat="1" ht="20.399999999999999" customHeight="1" x14ac:dyDescent="0.25">
      <c r="A20" s="18">
        <f t="shared" si="0"/>
        <v>14</v>
      </c>
      <c r="B20" s="21"/>
      <c r="C20" s="6"/>
      <c r="D20" s="8" t="s">
        <v>1</v>
      </c>
      <c r="E20" s="28"/>
      <c r="F20" s="28"/>
      <c r="G20" s="9">
        <f>SUM(G18:G19)</f>
        <v>31526.713739999999</v>
      </c>
      <c r="H20" s="28"/>
      <c r="I20" s="9">
        <f>SUM(I18:I19)</f>
        <v>31002.290400000002</v>
      </c>
      <c r="J20" s="38">
        <f>SUM(J18:J19)</f>
        <v>1</v>
      </c>
      <c r="K20" s="42"/>
      <c r="M20" s="47"/>
      <c r="N20" s="22"/>
    </row>
    <row r="21" spans="1:14" ht="13.8" thickBot="1" x14ac:dyDescent="0.3">
      <c r="A21" s="18">
        <f t="shared" si="0"/>
        <v>15</v>
      </c>
      <c r="K21" s="42"/>
    </row>
    <row r="22" spans="1:14" x14ac:dyDescent="0.25">
      <c r="A22" s="18">
        <f t="shared" si="0"/>
        <v>16</v>
      </c>
      <c r="B22" s="49" t="s">
        <v>20</v>
      </c>
      <c r="C22" s="13">
        <v>2</v>
      </c>
      <c r="D22" s="1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18">
        <f t="shared" si="0"/>
        <v>17</v>
      </c>
      <c r="B23" s="50"/>
      <c r="C23" s="1"/>
      <c r="D23" s="1" t="s">
        <v>6</v>
      </c>
      <c r="E23" s="34">
        <v>10129</v>
      </c>
      <c r="F23" s="26">
        <f>H23</f>
        <v>18</v>
      </c>
      <c r="G23" s="25">
        <f>F23*E23</f>
        <v>182322</v>
      </c>
      <c r="H23" s="26">
        <v>18</v>
      </c>
      <c r="I23" s="25">
        <f>H23*E23</f>
        <v>182322</v>
      </c>
      <c r="J23" s="33">
        <f>I23/I26</f>
        <v>8.6188791028371348E-2</v>
      </c>
      <c r="K23" s="42">
        <v>10164</v>
      </c>
      <c r="L23" s="1">
        <v>18</v>
      </c>
      <c r="M23" s="44">
        <f>L23*K23</f>
        <v>182952</v>
      </c>
      <c r="N23" s="23">
        <f>M23/M26</f>
        <v>0.10987681738014438</v>
      </c>
    </row>
    <row r="24" spans="1:14" x14ac:dyDescent="0.25">
      <c r="A24" s="18">
        <f t="shared" si="0"/>
        <v>18</v>
      </c>
      <c r="D24" s="1" t="s">
        <v>13</v>
      </c>
      <c r="E24" s="34">
        <v>77713.111000000004</v>
      </c>
      <c r="F24" s="26">
        <f>H24</f>
        <v>5.85</v>
      </c>
      <c r="G24" s="25">
        <f t="shared" ref="G24" si="7">F24*E24</f>
        <v>454621.69935000001</v>
      </c>
      <c r="H24" s="26">
        <v>5.85</v>
      </c>
      <c r="I24" s="25">
        <f t="shared" ref="I24" si="8">H24*E24</f>
        <v>454621.69935000001</v>
      </c>
      <c r="J24" s="33">
        <f>I24/I26</f>
        <v>0.2149125977240279</v>
      </c>
      <c r="K24" s="42">
        <v>33104</v>
      </c>
      <c r="L24" s="1">
        <v>5.85</v>
      </c>
      <c r="M24" s="44">
        <f>L24*K24</f>
        <v>193658.4</v>
      </c>
      <c r="N24" s="23">
        <f>M24/M26</f>
        <v>0.1163068381374948</v>
      </c>
    </row>
    <row r="25" spans="1:14" x14ac:dyDescent="0.25">
      <c r="A25" s="18">
        <f t="shared" si="0"/>
        <v>19</v>
      </c>
      <c r="D25" s="1" t="s">
        <v>12</v>
      </c>
      <c r="E25" s="34">
        <v>17564878</v>
      </c>
      <c r="F25" s="27">
        <f>H25+0.00159</f>
        <v>8.5759999999999989E-2</v>
      </c>
      <c r="G25" s="25">
        <f t="shared" ref="G25" si="9">F25*E25</f>
        <v>1506363.9372799997</v>
      </c>
      <c r="H25" s="27">
        <v>8.4169999999999995E-2</v>
      </c>
      <c r="I25" s="25">
        <f t="shared" ref="I25" si="10">H25*E25</f>
        <v>1478435.7812599998</v>
      </c>
      <c r="J25" s="33">
        <f>I25/I26</f>
        <v>0.69889861124760067</v>
      </c>
      <c r="K25" s="42">
        <v>15023953</v>
      </c>
      <c r="L25" s="1">
        <v>8.5760000000000003E-2</v>
      </c>
      <c r="M25" s="44">
        <f>L25*K25</f>
        <v>1288454.2092800001</v>
      </c>
      <c r="N25" s="23">
        <f>M25/M26</f>
        <v>0.77381634448236092</v>
      </c>
    </row>
    <row r="26" spans="1:14" s="3" customFormat="1" ht="20.399999999999999" customHeight="1" x14ac:dyDescent="0.3">
      <c r="A26" s="18">
        <f t="shared" si="0"/>
        <v>20</v>
      </c>
      <c r="C26" s="6"/>
      <c r="D26" s="8" t="s">
        <v>1</v>
      </c>
      <c r="E26" s="28"/>
      <c r="F26" s="28"/>
      <c r="G26" s="9">
        <f>SUM(G23:G25)</f>
        <v>2143307.6366299996</v>
      </c>
      <c r="H26" s="28"/>
      <c r="I26" s="9">
        <f>SUM(I23:I25)</f>
        <v>2115379.48061</v>
      </c>
      <c r="J26" s="38">
        <f>SUM(J23:J25)</f>
        <v>0.99999999999999989</v>
      </c>
      <c r="K26" s="43"/>
      <c r="M26" s="9">
        <f>SUM(M23:M25)</f>
        <v>1665064.60928</v>
      </c>
      <c r="N26" s="22"/>
    </row>
    <row r="27" spans="1:14" ht="13.8" thickBot="1" x14ac:dyDescent="0.3">
      <c r="A27" s="18">
        <f t="shared" si="0"/>
        <v>21</v>
      </c>
      <c r="B27" s="14"/>
      <c r="C27" s="15"/>
      <c r="D27" s="14"/>
      <c r="K27" s="42"/>
    </row>
    <row r="28" spans="1:14" x14ac:dyDescent="0.25">
      <c r="A28" s="18">
        <f t="shared" si="0"/>
        <v>22</v>
      </c>
      <c r="B28" s="49" t="s">
        <v>21</v>
      </c>
      <c r="C28" s="13">
        <v>4</v>
      </c>
      <c r="D28" s="1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18">
        <f t="shared" si="0"/>
        <v>23</v>
      </c>
      <c r="B29" s="50"/>
      <c r="C29" s="1"/>
      <c r="D29" s="1" t="s">
        <v>6</v>
      </c>
      <c r="E29" s="34">
        <v>1223</v>
      </c>
      <c r="F29" s="26">
        <f>H29</f>
        <v>31.65</v>
      </c>
      <c r="G29" s="25">
        <f>F29*E29</f>
        <v>38707.949999999997</v>
      </c>
      <c r="H29" s="26">
        <v>31.65</v>
      </c>
      <c r="I29" s="25">
        <f>H29*E29</f>
        <v>38707.949999999997</v>
      </c>
      <c r="J29" s="33">
        <f>I29/I32</f>
        <v>1.8691342217319981E-2</v>
      </c>
      <c r="K29" s="42">
        <v>1344</v>
      </c>
      <c r="L29" s="1">
        <v>31.65</v>
      </c>
      <c r="M29" s="44">
        <f>L29*K29</f>
        <v>42537.599999999999</v>
      </c>
      <c r="N29" s="23">
        <f>M29/M32</f>
        <v>2.1482182687118056E-2</v>
      </c>
    </row>
    <row r="30" spans="1:14" x14ac:dyDescent="0.25">
      <c r="A30" s="18">
        <f t="shared" si="0"/>
        <v>24</v>
      </c>
      <c r="D30" s="1" t="s">
        <v>13</v>
      </c>
      <c r="E30" s="34">
        <v>93149.785000000003</v>
      </c>
      <c r="F30" s="26">
        <f>H30</f>
        <v>5.85</v>
      </c>
      <c r="G30" s="25">
        <f t="shared" ref="G30" si="11">F30*E30</f>
        <v>544926.24225000001</v>
      </c>
      <c r="H30" s="26">
        <v>5.85</v>
      </c>
      <c r="I30" s="25">
        <f t="shared" ref="I30" si="12">H30*E30</f>
        <v>544926.24225000001</v>
      </c>
      <c r="J30" s="33">
        <f>I30/I32</f>
        <v>0.26313465004199293</v>
      </c>
      <c r="K30" s="42">
        <v>88190</v>
      </c>
      <c r="L30" s="1">
        <v>5.85</v>
      </c>
      <c r="M30" s="44">
        <f>L30*K30</f>
        <v>515911.49999999994</v>
      </c>
      <c r="N30" s="23">
        <f>M30/M32</f>
        <v>0.26054373291829125</v>
      </c>
    </row>
    <row r="31" spans="1:14" x14ac:dyDescent="0.25">
      <c r="A31" s="18">
        <f t="shared" si="0"/>
        <v>25</v>
      </c>
      <c r="D31" s="1" t="s">
        <v>11</v>
      </c>
      <c r="E31" s="34">
        <v>22348136</v>
      </c>
      <c r="F31" s="27">
        <f>H31+0.00159</f>
        <v>6.8139999999999992E-2</v>
      </c>
      <c r="G31" s="25">
        <f t="shared" ref="G31" si="13">F31*E31</f>
        <v>1522801.9870399998</v>
      </c>
      <c r="H31" s="27">
        <v>6.6549999999999998E-2</v>
      </c>
      <c r="I31" s="25">
        <f t="shared" ref="I31" si="14">H31*E31</f>
        <v>1487268.4508</v>
      </c>
      <c r="J31" s="33">
        <f>I31/I32</f>
        <v>0.71817400774068707</v>
      </c>
      <c r="K31" s="42">
        <v>20864175</v>
      </c>
      <c r="L31" s="1">
        <v>6.8140000000000006E-2</v>
      </c>
      <c r="M31" s="44">
        <f>L31*K31</f>
        <v>1421684.8845000002</v>
      </c>
      <c r="N31" s="23">
        <f>M31/M32</f>
        <v>0.71797408439459065</v>
      </c>
    </row>
    <row r="32" spans="1:14" s="3" customFormat="1" ht="20.399999999999999" customHeight="1" x14ac:dyDescent="0.3">
      <c r="A32" s="18">
        <f t="shared" si="0"/>
        <v>26</v>
      </c>
      <c r="C32" s="6"/>
      <c r="D32" s="8" t="s">
        <v>1</v>
      </c>
      <c r="E32" s="28"/>
      <c r="F32" s="28"/>
      <c r="G32" s="9">
        <f>SUM(G29:G31)</f>
        <v>2106436.1792899999</v>
      </c>
      <c r="H32" s="28"/>
      <c r="I32" s="9">
        <f>SUM(I29:I31)</f>
        <v>2070902.6430500001</v>
      </c>
      <c r="J32" s="38">
        <f>SUM(J29:J31)</f>
        <v>1</v>
      </c>
      <c r="K32" s="43"/>
      <c r="M32" s="9">
        <f>SUM(M29:M31)</f>
        <v>1980133.9845000003</v>
      </c>
      <c r="N32" s="22"/>
    </row>
    <row r="33" spans="1:14" ht="13.8" thickBot="1" x14ac:dyDescent="0.3">
      <c r="A33" s="18">
        <f t="shared" si="0"/>
        <v>27</v>
      </c>
      <c r="K33" s="42"/>
    </row>
    <row r="34" spans="1:14" x14ac:dyDescent="0.25">
      <c r="A34" s="18">
        <f t="shared" si="0"/>
        <v>28</v>
      </c>
      <c r="B34" s="49" t="s">
        <v>22</v>
      </c>
      <c r="C34" s="13">
        <v>5</v>
      </c>
      <c r="D34" s="1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18">
        <f t="shared" si="0"/>
        <v>29</v>
      </c>
      <c r="B35" s="50"/>
      <c r="C35" s="1"/>
      <c r="D35" s="1" t="s">
        <v>6</v>
      </c>
      <c r="E35" s="34">
        <v>99</v>
      </c>
      <c r="F35" s="26">
        <f>H35</f>
        <v>31.65</v>
      </c>
      <c r="G35" s="25">
        <f>F35*E35</f>
        <v>3133.35</v>
      </c>
      <c r="H35" s="26">
        <v>31.65</v>
      </c>
      <c r="I35" s="25">
        <f>H35*E35</f>
        <v>3133.35</v>
      </c>
      <c r="J35" s="33">
        <f>I35/I37</f>
        <v>8.1591970991579423E-3</v>
      </c>
      <c r="K35" s="42"/>
      <c r="L35" s="1">
        <v>31.65</v>
      </c>
      <c r="M35" s="44">
        <f>L35*K35</f>
        <v>0</v>
      </c>
      <c r="N35" s="23">
        <f>M35/M37</f>
        <v>0</v>
      </c>
    </row>
    <row r="36" spans="1:14" x14ac:dyDescent="0.25">
      <c r="A36" s="18">
        <f t="shared" si="0"/>
        <v>30</v>
      </c>
      <c r="D36" s="1" t="s">
        <v>11</v>
      </c>
      <c r="E36" s="34">
        <v>4525287</v>
      </c>
      <c r="F36" s="27">
        <f>H36+0.00159</f>
        <v>8.5759999999999989E-2</v>
      </c>
      <c r="G36" s="25">
        <f t="shared" ref="G36" si="15">F36*E36</f>
        <v>388088.61311999994</v>
      </c>
      <c r="H36" s="27">
        <v>8.4169999999999995E-2</v>
      </c>
      <c r="I36" s="25">
        <f t="shared" ref="I36" si="16">H36*E36</f>
        <v>380893.40678999998</v>
      </c>
      <c r="J36" s="33">
        <f>IF(I37=0,0,I36/I37)</f>
        <v>0.99184080290084209</v>
      </c>
      <c r="K36" s="42">
        <v>5133917</v>
      </c>
      <c r="L36" s="1">
        <v>8.5760000000000003E-2</v>
      </c>
      <c r="M36" s="44">
        <f>L36*K36</f>
        <v>440284.72192000004</v>
      </c>
      <c r="N36" s="23">
        <f>M36/M37</f>
        <v>1</v>
      </c>
    </row>
    <row r="37" spans="1:14" s="3" customFormat="1" ht="20.399999999999999" customHeight="1" x14ac:dyDescent="0.25">
      <c r="A37" s="18">
        <f t="shared" si="0"/>
        <v>31</v>
      </c>
      <c r="C37" s="6"/>
      <c r="D37" s="8" t="s">
        <v>1</v>
      </c>
      <c r="E37" s="28"/>
      <c r="F37" s="28"/>
      <c r="G37" s="9">
        <f>SUM(G35:G36)</f>
        <v>391221.96311999991</v>
      </c>
      <c r="H37" s="28"/>
      <c r="I37" s="9">
        <f>SUM(I35:I36)</f>
        <v>384026.75678999996</v>
      </c>
      <c r="J37" s="38">
        <f>SUM(J35:J36)</f>
        <v>1</v>
      </c>
      <c r="K37" s="43"/>
      <c r="M37" s="9">
        <f>SUM(M35:M36)</f>
        <v>440284.72192000004</v>
      </c>
      <c r="N37" s="23"/>
    </row>
    <row r="38" spans="1:14" ht="13.8" thickBot="1" x14ac:dyDescent="0.3">
      <c r="A38" s="18">
        <f t="shared" si="0"/>
        <v>32</v>
      </c>
      <c r="K38" s="43"/>
    </row>
    <row r="39" spans="1:14" x14ac:dyDescent="0.25">
      <c r="A39" s="18">
        <f t="shared" si="0"/>
        <v>33</v>
      </c>
      <c r="B39" s="49" t="s">
        <v>27</v>
      </c>
      <c r="C39" s="13" t="s">
        <v>26</v>
      </c>
      <c r="D39" s="1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18">
        <f t="shared" si="0"/>
        <v>34</v>
      </c>
      <c r="B40" s="50"/>
      <c r="C40" s="1"/>
      <c r="D40" s="1" t="s">
        <v>6</v>
      </c>
      <c r="E40" s="34">
        <v>110</v>
      </c>
      <c r="F40" s="26">
        <f>H40</f>
        <v>604.77</v>
      </c>
      <c r="G40" s="25">
        <f>F40*E40</f>
        <v>66524.7</v>
      </c>
      <c r="H40" s="26">
        <v>604.77</v>
      </c>
      <c r="I40" s="25">
        <f>H40*E40</f>
        <v>66524.7</v>
      </c>
      <c r="J40" s="33">
        <f>I40/I44</f>
        <v>9.7792758379415309E-3</v>
      </c>
      <c r="K40" s="42">
        <v>60</v>
      </c>
      <c r="L40" s="1">
        <v>604.77</v>
      </c>
      <c r="M40" s="44">
        <f>L40*K40</f>
        <v>36286.199999999997</v>
      </c>
      <c r="N40" s="23">
        <f>M40/M44</f>
        <v>3.896785362984688E-2</v>
      </c>
    </row>
    <row r="41" spans="1:14" x14ac:dyDescent="0.25">
      <c r="A41" s="18">
        <f t="shared" si="0"/>
        <v>35</v>
      </c>
      <c r="D41" s="1" t="s">
        <v>24</v>
      </c>
      <c r="E41" s="34">
        <v>473008.44410000002</v>
      </c>
      <c r="F41" s="26">
        <f>H41</f>
        <v>7.17</v>
      </c>
      <c r="G41" s="25">
        <f t="shared" ref="G41" si="17">F41*E41</f>
        <v>3391470.5441970001</v>
      </c>
      <c r="H41" s="26">
        <v>7.17</v>
      </c>
      <c r="I41" s="25">
        <f t="shared" ref="I41" si="18">H41*E41</f>
        <v>3391470.5441970001</v>
      </c>
      <c r="J41" s="33">
        <f>I41/I44</f>
        <v>0.49855355902328213</v>
      </c>
      <c r="K41" s="42">
        <v>30000</v>
      </c>
      <c r="L41" s="1">
        <v>7.17</v>
      </c>
      <c r="M41" s="44">
        <f>L41*K41</f>
        <v>215100</v>
      </c>
      <c r="N41" s="23">
        <f>M41/M44</f>
        <v>0.23099650323759621</v>
      </c>
    </row>
    <row r="42" spans="1:14" x14ac:dyDescent="0.25">
      <c r="A42" s="18">
        <f t="shared" si="0"/>
        <v>36</v>
      </c>
      <c r="D42" s="1" t="s">
        <v>23</v>
      </c>
      <c r="E42" s="34">
        <v>21845</v>
      </c>
      <c r="F42" s="26">
        <f>H42</f>
        <v>9.98</v>
      </c>
      <c r="G42" s="25">
        <f t="shared" ref="G42" si="19">F42*E42</f>
        <v>218013.1</v>
      </c>
      <c r="H42" s="26">
        <v>9.98</v>
      </c>
      <c r="I42" s="25">
        <f t="shared" ref="I42" si="20">H42*E42</f>
        <v>218013.1</v>
      </c>
      <c r="J42" s="33">
        <f>I42/I44</f>
        <v>3.2048400687034004E-2</v>
      </c>
      <c r="K42" s="42">
        <v>398</v>
      </c>
      <c r="L42" s="1">
        <v>9.98</v>
      </c>
      <c r="M42" s="44">
        <f>L42*K42</f>
        <v>3972.04</v>
      </c>
      <c r="N42" s="23">
        <f>M42/M44</f>
        <v>4.2655850800551454E-3</v>
      </c>
    </row>
    <row r="43" spans="1:14" x14ac:dyDescent="0.25">
      <c r="A43" s="18">
        <f t="shared" si="0"/>
        <v>37</v>
      </c>
      <c r="B43" s="20"/>
      <c r="D43" s="1" t="s">
        <v>11</v>
      </c>
      <c r="E43" s="34">
        <v>66241778</v>
      </c>
      <c r="F43" s="27">
        <f>H43+0.00159</f>
        <v>4.879E-2</v>
      </c>
      <c r="G43" s="25">
        <f t="shared" ref="G43" si="21">F43*E43</f>
        <v>3231936.3486199998</v>
      </c>
      <c r="H43" s="27">
        <v>4.7199999999999999E-2</v>
      </c>
      <c r="I43" s="25">
        <f t="shared" ref="I43" si="22">H43*E43</f>
        <v>3126611.9216</v>
      </c>
      <c r="J43" s="33">
        <f>I43/I44</f>
        <v>0.45961876445174227</v>
      </c>
      <c r="K43" s="42">
        <v>13851705</v>
      </c>
      <c r="L43" s="1">
        <v>4.879E-2</v>
      </c>
      <c r="M43" s="44">
        <f>L43*K43</f>
        <v>675824.68695</v>
      </c>
      <c r="N43" s="23">
        <f>M43/M44</f>
        <v>0.72577005805250172</v>
      </c>
    </row>
    <row r="44" spans="1:14" s="3" customFormat="1" ht="20.399999999999999" customHeight="1" x14ac:dyDescent="0.3">
      <c r="A44" s="18">
        <f t="shared" si="0"/>
        <v>38</v>
      </c>
      <c r="C44" s="6"/>
      <c r="D44" s="8" t="s">
        <v>1</v>
      </c>
      <c r="E44" s="28"/>
      <c r="F44" s="28"/>
      <c r="G44" s="9">
        <f>SUM(G40:G43)</f>
        <v>6907944.6928170007</v>
      </c>
      <c r="H44" s="28"/>
      <c r="I44" s="9">
        <f>SUM(I40:I43)</f>
        <v>6802620.2657970004</v>
      </c>
      <c r="J44" s="38">
        <f>SUM(J40:J43)</f>
        <v>1</v>
      </c>
      <c r="K44" s="43"/>
      <c r="M44" s="9">
        <f>SUM(M40:M43)</f>
        <v>931182.92694999999</v>
      </c>
      <c r="N44" s="22"/>
    </row>
    <row r="45" spans="1:14" x14ac:dyDescent="0.25">
      <c r="A45" s="18">
        <f t="shared" si="0"/>
        <v>39</v>
      </c>
      <c r="K45" s="42"/>
    </row>
  </sheetData>
  <mergeCells count="8">
    <mergeCell ref="K3:N3"/>
    <mergeCell ref="B39:B40"/>
    <mergeCell ref="B7:B8"/>
    <mergeCell ref="B12:B13"/>
    <mergeCell ref="B17:B18"/>
    <mergeCell ref="B22:B23"/>
    <mergeCell ref="B28:B29"/>
    <mergeCell ref="B34:B35"/>
  </mergeCells>
  <phoneticPr fontId="6" type="noConversion"/>
  <printOptions horizontalCentered="1"/>
  <pageMargins left="0.7" right="0.7" top="0.75" bottom="0.75" header="0.3" footer="0.3"/>
  <pageSetup scale="53" orientation="portrait" r:id="rId1"/>
  <headerFooter>
    <oddHeader>&amp;R&amp;"Arial,Bold"&amp;10Exhibit 3
 Page &amp;P of &amp;N</oddHeader>
  </headerFooter>
  <rowBreaks count="1" manualBreakCount="1">
    <brk id="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Billing Detail</vt:lpstr>
      <vt:lpstr>'Billing Detail'!Print_Area</vt:lpstr>
      <vt:lpstr>'Billing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2021-03-31T04:46:41Z</cp:lastPrinted>
  <dcterms:created xsi:type="dcterms:W3CDTF">2021-02-09T02:13:44Z</dcterms:created>
  <dcterms:modified xsi:type="dcterms:W3CDTF">2021-05-24T14:16:25Z</dcterms:modified>
</cp:coreProperties>
</file>