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w\Documents\CATALYST Consulting\Clients\EKPC\A_EKPC 2021 Rate Case - PassThru Cases\Farmers\Analysis\"/>
    </mc:Choice>
  </mc:AlternateContent>
  <xr:revisionPtr revIDLastSave="0" documentId="13_ncr:1_{A0A427E9-6DA7-4D0B-AB02-438749E208D1}" xr6:coauthVersionLast="46" xr6:coauthVersionMax="46" xr10:uidLastSave="{00000000-0000-0000-0000-000000000000}"/>
  <bookViews>
    <workbookView xWindow="-108" yWindow="-108" windowWidth="23256" windowHeight="12576" xr2:uid="{5A56C961-47FC-4CB4-AEDD-3C6FC9A16749}"/>
  </bookViews>
  <sheets>
    <sheet name="Billing Detail" sheetId="1" r:id="rId1"/>
    <sheet name="RevProp" sheetId="5" r:id="rId2"/>
    <sheet name="SumProp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ist_Bin" hidden="1">#REF!</definedName>
    <definedName name="_Dist_Values" hidden="1">#REF!</definedName>
    <definedName name="_Fill" hidden="1">#REF!</definedName>
    <definedName name="_xlnm._FilterDatabase" localSheetId="1" hidden="1">RevProp!$B$6:$H$37</definedName>
    <definedName name="_xlnm._FilterDatabase" localSheetId="2" hidden="1">SumProp!$B$15:$B$30</definedName>
    <definedName name="_Key2" hidden="1">#REF!</definedName>
    <definedName name="_Order1" hidden="1">255</definedName>
    <definedName name="_Order2" hidden="1">0</definedName>
    <definedName name="_Regression_Out" hidden="1">[1]StOpPres!#REF!</definedName>
    <definedName name="A">'[2]MEMBER$'!#REF!</definedName>
    <definedName name="abc" hidden="1">{#N/A,#N/A,FALSE,"BoardScheduleMWh$CM"}</definedName>
    <definedName name="AccessDatabase" hidden="1">"H:\BILLING\billing form 2000\LM reporting database.mdb"</definedName>
    <definedName name="allTables">[3]Tables!$E$1:$P$39,[3]Tables!$E$42:$P$80,[3]Tables!$E$83:$P$122,[3]Tables!$BO$2:$BZ$16,[3]Tables!$S$1:$AL$49,[3]Tables!$AQ$1:$BK$24,[3]Tables!$AQ$26:$BK$59,[3]Tables!$AQ$61:$BK$100</definedName>
    <definedName name="Beg_Bal">#REF!</definedName>
    <definedName name="BSHTBUDG">#N/A</definedName>
    <definedName name="BSUMMARY">#N/A</definedName>
    <definedName name="BUDSOURCE">#N/A</definedName>
    <definedName name="Button_2">"LM_Reporting_Form_monthly_input_Monthly_Coop_Input_List1"</definedName>
    <definedName name="Button_3">"LM_Reporting_Form_monthly_input_Monthly_Coop_Input_List2"</definedName>
    <definedName name="Button_4">"LM_Reporting_Form_monthly_input_Monthly_Coop_Input_List2"</definedName>
    <definedName name="CHANGES">#N/A</definedName>
    <definedName name="CloseDate">[4]Input!$C$5</definedName>
    <definedName name="_xlnm.Criteria">#REF!</definedName>
    <definedName name="Criteria_MI">#REF!</definedName>
    <definedName name="Data">#REF!</definedName>
    <definedName name="_xlnm.Database">#REF!</definedName>
    <definedName name="Database_MI">#REF!</definedName>
    <definedName name="def" hidden="1">{"YearToDate",#N/A,FALSE,"Energy Requirements - Detail"}</definedName>
    <definedName name="DETAIL">#N/A</definedName>
    <definedName name="EAC">'[4]Purch Power (Sch. B)'!#REF!</definedName>
    <definedName name="End_Bal">#REF!</definedName>
    <definedName name="ENERGY">#REF!</definedName>
    <definedName name="ESTPG2">#N/A</definedName>
    <definedName name="ESTPG3">#N/A</definedName>
    <definedName name="ESTPG4">#N/A</definedName>
    <definedName name="ESTRECON">#N/A</definedName>
    <definedName name="Extra_Pay">#REF!</definedName>
    <definedName name="_xlnm.Extract">#REF!</definedName>
    <definedName name="Extract_MI">#REF!</definedName>
    <definedName name="FINEST">#N/A</definedName>
    <definedName name="Full_Print">#REF!</definedName>
    <definedName name="ghi" hidden="1">{#N/A,#N/A,FALSE,"Energy Summary - MWh";#N/A,#N/A,FALSE,"Energy Summary - $";#N/A,#N/A,FALSE,"Demand Summary - MW";#N/A,#N/A,FALSE,"Demand Summary - $";"Whelling - UPA - MWh",#N/A,FALSE,"Wheeling - UPA";"Wheeling - UPA - $",#N/A,FALSE,"Wheeling - UPA";"Wheeling - CP - MWh",#N/A,FALSE,"Wheeling - CP";"Wheeling - CP - $",#N/A,FALSE,"Wheeling - CP";"Non-Member Demand Sales - MW",#N/A,FALSE,"Non-Member Demand Sales ";"Non-Member Demand Sales - $",#N/A,FALSE,"Non-Member Demand Sales ";"UPA Member Energy Sales - MWh",#N/A,FALSE,"UPA Member Energy Sales";"UPA Member Energy Sales - $",#N/A,FALSE,"UPA Member Energy Sales";"CP Member Energy Sales - MWh",#N/A,FALSE,"CP Member Energy Sales";"CP Member Energy Sales - $",#N/A,FALSE,"CP Member Energy Sales";"UPA Member Demand Sales - MW",#N/A,FALSE,"UPA Member Demand Sales";"UPA Member Demand Sales - $",#N/A,FALSE,"UPA Member Demand Sales";"CP Member Demand Sales - MW",#N/A,FALSE,"CP Member Demand Sales";"CP Member Demand Sales - $",#N/A,FALSE,"CP Member Demand Sales";"Purchased Power Energy - MWh",#N/A,FALSE,"Purchased Power Energy";"Purchased Power Energy - $",#N/A,FALSE,"Purchased Power Energy";"Purchased Power Demand - MW",#N/A,FALSE,"Purchased Power Demand";"Purchased Power Demand - $",#N/A,FALSE,"Purchased Power Demand";"Non-Member Energy Sales - MWh",#N/A,FALSE,"Non-Member Energy Sales";"Non-Member Energy Sales - $",#N/A,FALSE,"Non-Member Energy Sales";"Financial Summary - $",#N/A,FALSE,"Financial Summary";"Generation - MWh",#N/A,FALSE,"Generation"}</definedName>
    <definedName name="ghj" hidden="1">{#N/A,#N/A,FALSE,"AdjStOp";#N/A,#N/A,FALSE,"StOpPres"}</definedName>
    <definedName name="Header_Row">ROW(#REF!)</definedName>
    <definedName name="Int">#REF!</definedName>
    <definedName name="Interest_Rate">#REF!</definedName>
    <definedName name="IV_4">#REF!</definedName>
    <definedName name="IV_4_B">#REF!</definedName>
    <definedName name="jk" hidden="1">{#N/A,#N/A,FALSE,"AdjStOp";#N/A,#N/A,FALSE,"StOpProp";#N/A,#N/A,FALSE,"SumProp";#N/A,#N/A,FALSE,"RevProp"}</definedName>
    <definedName name="jkl" hidden="1">{"Forecast",#N/A,FALSE,"Energy Requirements - Detail"}</definedName>
    <definedName name="k" hidden="1">[5]StOpPres!#REF!</definedName>
    <definedName name="KWH_TOT_TODD">[6]STAGE!$C$505</definedName>
    <definedName name="Last_Row">IF([0]!Values_Entered,Header_Row+[0]!Number_of_Payments,Header_Row)</definedName>
    <definedName name="Loan_Amount">#REF!</definedName>
    <definedName name="Loan_Start">#REF!</definedName>
    <definedName name="Loan_Years">#REF!</definedName>
    <definedName name="marilyn" hidden="1">{#N/A,#N/A,TRUE,"Sources &amp; Uses";#N/A,#N/A,TRUE,"Capacity Transactions";#N/A,#N/A,TRUE,"Member Sales";#N/A,#N/A,TRUE,"Wheel &amp; System Control";#N/A,#N/A,TRUE,"Municipal";#N/A,#N/A,TRUE,"Pool Sales";#N/A,#N/A,TRUE,"IPW &amp; Losses";#N/A,#N/A,TRUE,"Sale for Resale";#N/A,#N/A,TRUE,"MHEB Regulation";#N/A,#N/A,TRUE,"MHEB Diversity";#N/A,#N/A,TRUE,"MMPA";#N/A,#N/A,TRUE,"Non-Member - Dollars";#N/A,#N/A,TRUE,"Non-Member - Units"}</definedName>
    <definedName name="martin">'[7]TOU Data Summary'!$E$8:$Q$32</definedName>
    <definedName name="may">'[7]TOU Data Summary'!$R$8:$AD$32</definedName>
    <definedName name="mno" hidden="1">{#N/A,#N/A,TRUE,"Sources &amp; Uses";#N/A,#N/A,TRUE,"Capacity Transactions";#N/A,#N/A,TRUE,"Member Sales";#N/A,#N/A,TRUE,"Mem Sale for Resale";#N/A,#N/A,TRUE,"Wheel &amp; System Control";#N/A,#N/A,TRUE,"Municipal";#N/A,#N/A,TRUE,"Pool Sales";#N/A,#N/A,TRUE,"IPW &amp; Losses";#N/A,#N/A,TRUE,"MHEB Regulation";#N/A,#N/A,TRUE,"MMPA"}</definedName>
    <definedName name="NameLong">[4]Input!$C$3</definedName>
    <definedName name="newtest" hidden="1">{#N/A,#N/A,TRUE,"Sources &amp; Uses";#N/A,#N/A,TRUE,"Capacity Transactions";#N/A,#N/A,TRUE,"Member Sales";#N/A,#N/A,TRUE,"Wheel &amp; System Control";#N/A,#N/A,TRUE,"Municipal";#N/A,#N/A,TRUE,"Pool Sales";#N/A,#N/A,TRUE,"IPW &amp; Losses";#N/A,#N/A,TRUE,"Sale for Resale";#N/A,#N/A,TRUE,"MHEB Regulation";#N/A,#N/A,TRUE,"MHEB Diversity";#N/A,#N/A,TRUE,"MMPA";#N/A,#N/A,TRUE,"Non-Member - Dollars";#N/A,#N/A,TRUE,"Non-Member - Units"}</definedName>
    <definedName name="Num_Pmt_Per_Year">#REF!</definedName>
    <definedName name="Number_of_Payments">MATCH(0.01,End_Bal,-1)+1</definedName>
    <definedName name="OVERHEAD">#REF!</definedName>
    <definedName name="Pay_Date">#REF!</definedName>
    <definedName name="Pay_Num">#REF!</definedName>
    <definedName name="Payment_Date">DATE(YEAR(Loan_Start),MONTH(Loan_Start)+Payment_Number,DAY(Loan_Start))</definedName>
    <definedName name="PB">'[7]TOU Data Summary'!$E$36:$Q$60</definedName>
    <definedName name="PPOWER">#REF!</definedName>
    <definedName name="pqr" hidden="1">{#N/A,#N/A,FALSE,"Non-Member Sales";#N/A,#N/A,FALSE,"Purchased Power";#N/A,#N/A,FALSE,"WheelExp";#N/A,#N/A,FALSE,"Trans of Elec to Others";#N/A,#N/A,FALSE,"NON-MEM SALES";#N/A,#N/A,FALSE,"FUEL COSTS";#N/A,#N/A,FALSE,"S&amp;U";#N/A,#N/A,FALSE,"PP DETAIL"}</definedName>
    <definedName name="Princ">#REF!</definedName>
    <definedName name="_xlnm.Print_Area" localSheetId="0">'Billing Detail'!$A$1:$F$69</definedName>
    <definedName name="_xlnm.Print_Area" localSheetId="1">RevProp!$B$1:$I$140</definedName>
    <definedName name="_xlnm.Print_Area" localSheetId="2">SumProp!$A$1:$H$40</definedName>
    <definedName name="Print_Area_Reset">OFFSET(Full_Print,0,0,Last_Row)</definedName>
    <definedName name="_xlnm.Print_Titles" localSheetId="0">'Billing Detail'!$1:$5</definedName>
    <definedName name="RATE">#REF!</definedName>
    <definedName name="RateDesign01">#REF!</definedName>
    <definedName name="revpres">[8]RevPres!$A$1:$G$54</definedName>
    <definedName name="REVPRES1">#REF!</definedName>
    <definedName name="REVPRES2">#REF!</definedName>
    <definedName name="REVPRES3">#REF!</definedName>
    <definedName name="REVPROP1">#REF!</definedName>
    <definedName name="REVPROP2">#REF!</definedName>
    <definedName name="REVPROP3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  <definedName name="s" hidden="1">{#N/A,#N/A,TRUE,"Sources &amp; Uses";#N/A,#N/A,TRUE,"Capacity Transactions";#N/A,#N/A,TRUE,"Member Sales";#N/A,#N/A,TRUE,"Mem Sale for Resale";#N/A,#N/A,TRUE,"Wheel &amp; System Control";#N/A,#N/A,TRUE,"Municipal";#N/A,#N/A,TRUE,"Pool Sales";#N/A,#N/A,TRUE,"IPW &amp; Losses";#N/A,#N/A,TRUE,"MHEB Regulation";#N/A,#N/A,TRUE,"MMPA"}</definedName>
    <definedName name="Sched_Pay">#REF!</definedName>
    <definedName name="SCHED2">'[9]Sched '!#REF!</definedName>
    <definedName name="Scheduled_Extra_Payments">#REF!</definedName>
    <definedName name="Scheduled_Interest_Rate">#REF!</definedName>
    <definedName name="Scheduled_Monthly_Payment">#REF!</definedName>
    <definedName name="SOURCE">#N/A</definedName>
    <definedName name="ssss" hidden="1">{#N/A,#N/A,FALSE,"Non-Member Sales";#N/A,#N/A,FALSE,"Purchased Power";#N/A,#N/A,FALSE,"WheelExp";#N/A,#N/A,FALSE,"Trans of Elec to Others";#N/A,#N/A,FALSE,"NON-MEM SALES";#N/A,#N/A,FALSE,"FUEL COSTS";#N/A,#N/A,FALSE,"S&amp;U";#N/A,#N/A,FALSE,"PP DETAIL"}</definedName>
    <definedName name="stu" hidden="1">{#N/A,#N/A,TRUE,"Pool Sales";#N/A,#N/A,TRUE,"Sources &amp; Uses";#N/A,#N/A,TRUE,"IPW &amp; Losses";#N/A,#N/A,TRUE,"MHEB Diversity";#N/A,#N/A,TRUE,"MMPA"}</definedName>
    <definedName name="SUMPROP">#REF!</definedName>
    <definedName name="Table1">#REF!</definedName>
    <definedName name="TEMP">#N/A</definedName>
    <definedName name="test" hidden="1">{#N/A,#N/A,TRUE,"Sources &amp; Uses";#N/A,#N/A,TRUE,"Capacity Transactions";#N/A,#N/A,TRUE,"Member Sales";#N/A,#N/A,TRUE,"Wheel &amp; System Control";#N/A,#N/A,TRUE,"Municipal";#N/A,#N/A,TRUE,"Pool Sales";#N/A,#N/A,TRUE,"IPW &amp; Losses";#N/A,#N/A,TRUE,"Sale for Resale";#N/A,#N/A,TRUE,"MHEB Regulation";#N/A,#N/A,TRUE,"MHEB Diversity";#N/A,#N/A,TRUE,"MMPA";#N/A,#N/A,TRUE,"Non-Member - Dollars";#N/A,#N/A,TRUE,"Non-Member - Units"}</definedName>
    <definedName name="Total_Interest">#REF!</definedName>
    <definedName name="Total_Pay">#REF!</definedName>
    <definedName name="Total_Payment">Scheduled_Payment+Extra_Payment</definedName>
    <definedName name="tttt" hidden="1">{#N/A,#N/A,TRUE,"Sources &amp; Uses";#N/A,#N/A,TRUE,"Capacity Transactions";#N/A,#N/A,TRUE,"Member Sales";#N/A,#N/A,TRUE,"Wheel &amp; System Control";#N/A,#N/A,TRUE,"Municipal";#N/A,#N/A,TRUE,"Pool Sales";#N/A,#N/A,TRUE,"IPW &amp; Losses";#N/A,#N/A,TRUE,"Sale for Resale";#N/A,#N/A,TRUE,"MHEB Regulation";#N/A,#N/A,TRUE,"MHEB Diversity";#N/A,#N/A,TRUE,"MMPA";#N/A,#N/A,TRUE,"Non-Member - Dollars";#N/A,#N/A,TRUE,"Non-Member - Units"}</definedName>
    <definedName name="ty">[4]Input!$F$5</definedName>
    <definedName name="Values_Entered">IF(Loan_Amount*Interest_Rate*Loan_Years*Loan_Start&gt;0,1,0)</definedName>
    <definedName name="WAVG">#N/A</definedName>
    <definedName name="wrn.ASSUMPTIONS." hidden="1">{#N/A,#N/A,FALSE,"MEMBER SALES - 1";#N/A,#N/A,FALSE,"MEM ENERGY BY COOP";#N/A,#N/A,FALSE,"MEM DEMAND BY COOP";#N/A,#N/A,FALSE,"RESIDENTIAL COMP RATE";#N/A,#N/A,FALSE,"LOAD FACTORS";#N/A,#N/A,FALSE,"ECON DEV ENERGY";#N/A,#N/A,FALSE,"ECON DEV DEMAND";#N/A,#N/A,FALSE,"LARGE POWER";#N/A,#N/A,FALSE,"GROWTH ZONE";#N/A,#N/A,FALSE,"LOAD MGT";#N/A,#N/A,FALSE,"LARGE INDUST_RESALE - ENERGY";#N/A,#N/A,FALSE,"LARGE INDUST_RESALE - DEMAND";#N/A,#N/A,FALSE,"FREEDOM HEATING";#N/A,#N/A,FALSE,"PEAK SHAVING WATER HEATING"}</definedName>
    <definedName name="wrn.BoardScheduleMWh." hidden="1">{#N/A,#N/A,FALSE,"BoardScheduleMWh"}</definedName>
    <definedName name="wrn.BoardScheduleMWhDollCM." hidden="1">{#N/A,#N/A,FALSE,"BoardScheduleMWh$CM"}</definedName>
    <definedName name="wrn.BoardScheduleMWhDollYTD." hidden="1">{#N/A,#N/A,FALSE,"BoardScheduleMWh$YTD"}</definedName>
    <definedName name="wrn.EnergyReqCM." hidden="1">{"CurrentMonth",#N/A,FALSE,"Energy Requirements - Detail"}</definedName>
    <definedName name="wrn.EnergyReqYTD." hidden="1">{"YearToDate",#N/A,FALSE,"Energy Requirements - Detail"}</definedName>
    <definedName name="wrn.Entire._.File." hidden="1">{#N/A,#N/A,FALSE,"Energy Summary - MWh";#N/A,#N/A,FALSE,"Energy Summary - $";#N/A,#N/A,FALSE,"Demand Summary - MW";#N/A,#N/A,FALSE,"Demand Summary - $";"Whelling - UPA - MWh",#N/A,FALSE,"Wheeling - UPA";"Wheeling - UPA - $",#N/A,FALSE,"Wheeling - UPA";"Wheeling - CP - MWh",#N/A,FALSE,"Wheeling - CP";"Wheeling - CP - $",#N/A,FALSE,"Wheeling - CP";"Non-Member Demand Sales - MW",#N/A,FALSE,"Non-Member Demand Sales ";"Non-Member Demand Sales - $",#N/A,FALSE,"Non-Member Demand Sales ";"UPA Member Energy Sales - MWh",#N/A,FALSE,"UPA Member Energy Sales";"UPA Member Energy Sales - $",#N/A,FALSE,"UPA Member Energy Sales";"CP Member Energy Sales - MWh",#N/A,FALSE,"CP Member Energy Sales";"CP Member Energy Sales - $",#N/A,FALSE,"CP Member Energy Sales";"UPA Member Demand Sales - MW",#N/A,FALSE,"UPA Member Demand Sales";"UPA Member Demand Sales - $",#N/A,FALSE,"UPA Member Demand Sales";"CP Member Demand Sales - MW",#N/A,FALSE,"CP Member Demand Sales";"CP Member Demand Sales - $",#N/A,FALSE,"CP Member Demand Sales";"Purchased Power Energy - MWh",#N/A,FALSE,"Purchased Power Energy";"Purchased Power Energy - $",#N/A,FALSE,"Purchased Power Energy";"Purchased Power Demand - MW",#N/A,FALSE,"Purchased Power Demand";"Purchased Power Demand - $",#N/A,FALSE,"Purchased Power Demand";"Non-Member Energy Sales - MWh",#N/A,FALSE,"Non-Member Energy Sales";"Non-Member Energy Sales - $",#N/A,FALSE,"Non-Member Energy Sales";"Financial Summary - $",#N/A,FALSE,"Financial Summary";"Generation - MWh",#N/A,FALSE,"Generation"}</definedName>
    <definedName name="wrn.Exhibit._.6." localSheetId="1" hidden="1">{#N/A,#N/A,FALSE,"AdjStOp";#N/A,#N/A,FALSE,"StOpProp";#N/A,#N/A,FALSE,"SumProp";#N/A,#N/A,FALSE,"RevProp"}</definedName>
    <definedName name="wrn.Exhibit._.6." hidden="1">{#N/A,#N/A,FALSE,"AdjStOp";#N/A,#N/A,FALSE,"StOpProp";#N/A,#N/A,FALSE,"SumProp";#N/A,#N/A,FALSE,"RevProp"}</definedName>
    <definedName name="wrn.Forecast." hidden="1">{"Forecast",#N/A,FALSE,"Energy Requirements - Detail"}</definedName>
    <definedName name="wrn.Fuel_and_Pch_Pwr." hidden="1">{#N/A,#N/A,TRUE,"Sources &amp; Uses";#N/A,#N/A,TRUE,"Capacity Transactions";#N/A,#N/A,TRUE,"Member Sales";#N/A,#N/A,TRUE,"Mem Sale for Resale";#N/A,#N/A,TRUE,"Wheel &amp; System Control";#N/A,#N/A,TRUE,"Municipal";#N/A,#N/A,TRUE,"Pool Sales";#N/A,#N/A,TRUE,"IPW &amp; Losses";#N/A,#N/A,TRUE,"MHEB Regulation";#N/A,#N/A,TRUE,"MMPA"}</definedName>
    <definedName name="wrn.Summary." hidden="1">{#N/A,#N/A,TRUE,"Allocated Totals";#N/A,#N/A,TRUE,"Summary";#N/A,#N/A,TRUE,"Summary (Proposed Rates)";#N/A,#N/A,TRUE,"Classifiers";#N/A,#N/A,TRUE,"Allocators";#N/A,#N/A,TRUE,"Demand";#N/A,#N/A,TRUE,"Weighting";#N/A,#N/A,TRUE,"Minimum Sizes"}</definedName>
    <definedName name="wrn.SUMMARY._.REPORTS." hidden="1">{#N/A,#N/A,FALSE,"Non-Member Sales";#N/A,#N/A,FALSE,"Purchased Power";#N/A,#N/A,FALSE,"WheelExp";#N/A,#N/A,FALSE,"Trans of Elec to Others";#N/A,#N/A,FALSE,"NON-MEM SALES";#N/A,#N/A,FALSE,"FUEL COSTS";#N/A,#N/A,FALSE,"S&amp;U";#N/A,#N/A,FALSE,"PP DETAIL"}</definedName>
    <definedName name="wrn.Test." localSheetId="1" hidden="1">{#N/A,#N/A,FALSE,"AdjStOp";#N/A,#N/A,FALSE,"StOpPres"}</definedName>
    <definedName name="wrn.Test." hidden="1">{#N/A,#N/A,FALSE,"AdjStOp";#N/A,#N/A,FALSE,"StOpPres"}</definedName>
    <definedName name="wrn.Update." hidden="1">{#N/A,#N/A,TRUE,"Pool Sales";#N/A,#N/A,TRUE,"Sources &amp; Uses";#N/A,#N/A,TRUE,"IPW &amp; Losses";#N/A,#N/A,TRUE,"MHEB Diversity";#N/A,#N/A,TRUE,"MMPA"}</definedName>
    <definedName name="WSHEET">#N/A</definedName>
    <definedName name="Z">#N/A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4" i="5" l="1"/>
  <c r="H132" i="5"/>
  <c r="H135" i="5" s="1"/>
  <c r="H128" i="5"/>
  <c r="H129" i="5" s="1"/>
  <c r="H125" i="5"/>
  <c r="H126" i="5" s="1"/>
  <c r="H122" i="5"/>
  <c r="H121" i="5"/>
  <c r="H119" i="5"/>
  <c r="H118" i="5"/>
  <c r="H115" i="5"/>
  <c r="H114" i="5"/>
  <c r="H113" i="5"/>
  <c r="H116" i="5" s="1"/>
  <c r="H97" i="5"/>
  <c r="H96" i="5"/>
  <c r="H95" i="5"/>
  <c r="H85" i="5"/>
  <c r="H98" i="5"/>
  <c r="H84" i="5"/>
  <c r="H80" i="5"/>
  <c r="H79" i="5"/>
  <c r="H78" i="5"/>
  <c r="H75" i="5"/>
  <c r="H74" i="5"/>
  <c r="H72" i="5"/>
  <c r="H71" i="5"/>
  <c r="H70" i="5"/>
  <c r="H67" i="5"/>
  <c r="H66" i="5"/>
  <c r="H64" i="5"/>
  <c r="H63" i="5"/>
  <c r="H47" i="5"/>
  <c r="H46" i="5"/>
  <c r="H43" i="5"/>
  <c r="H42" i="5"/>
  <c r="H41" i="5"/>
  <c r="H37" i="5"/>
  <c r="H36" i="5"/>
  <c r="H32" i="5"/>
  <c r="H31" i="5"/>
  <c r="H30" i="5"/>
  <c r="H29" i="5"/>
  <c r="H28" i="5"/>
  <c r="H27" i="5"/>
  <c r="H26" i="5"/>
  <c r="H25" i="5"/>
  <c r="H24" i="5"/>
  <c r="H23" i="5"/>
  <c r="H22" i="5"/>
  <c r="H17" i="5"/>
  <c r="H13" i="5"/>
  <c r="B17" i="4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D29" i="4"/>
  <c r="B16" i="4"/>
  <c r="F29" i="4"/>
  <c r="E29" i="4"/>
  <c r="I43" i="5" l="1"/>
  <c r="I64" i="5"/>
  <c r="H34" i="5"/>
  <c r="I115" i="5"/>
  <c r="I67" i="5"/>
  <c r="H39" i="5"/>
  <c r="I36" i="5" s="1"/>
  <c r="I42" i="5"/>
  <c r="I114" i="5"/>
  <c r="H76" i="5"/>
  <c r="I70" i="5" s="1"/>
  <c r="H123" i="5"/>
  <c r="I122" i="5" s="1"/>
  <c r="I41" i="5"/>
  <c r="H48" i="5"/>
  <c r="I37" i="5"/>
  <c r="I113" i="5"/>
  <c r="H68" i="5"/>
  <c r="I66" i="5"/>
  <c r="H81" i="5"/>
  <c r="I78" i="5" s="1"/>
  <c r="H14" i="5"/>
  <c r="I14" i="5" s="1"/>
  <c r="H19" i="5"/>
  <c r="E9" i="1"/>
  <c r="E8" i="1"/>
  <c r="I119" i="5" l="1"/>
  <c r="I13" i="5"/>
  <c r="H87" i="5"/>
  <c r="I118" i="5"/>
  <c r="I71" i="5"/>
  <c r="H88" i="5"/>
  <c r="H86" i="5"/>
  <c r="I80" i="5"/>
  <c r="I79" i="5"/>
  <c r="I72" i="5"/>
  <c r="I121" i="5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H89" i="5" l="1"/>
  <c r="H90" i="5" l="1"/>
  <c r="H91" i="5" l="1"/>
  <c r="H92" i="5" l="1"/>
  <c r="H93" i="5"/>
  <c r="H99" i="5" s="1"/>
  <c r="G29" i="4" l="1"/>
  <c r="H139" i="5"/>
</calcChain>
</file>

<file path=xl/sharedStrings.xml><?xml version="1.0" encoding="utf-8"?>
<sst xmlns="http://schemas.openxmlformats.org/spreadsheetml/2006/main" count="315" uniqueCount="145">
  <si>
    <t>#</t>
  </si>
  <si>
    <t>Code</t>
  </si>
  <si>
    <t>Classification</t>
  </si>
  <si>
    <t>Billing Component</t>
  </si>
  <si>
    <t>%</t>
  </si>
  <si>
    <t>Customer Charge</t>
  </si>
  <si>
    <t>Energy Charge per kWh</t>
  </si>
  <si>
    <t>Energy Charge - On Peak per kWh</t>
  </si>
  <si>
    <t>Energy Charge - Off Peak per kWh</t>
  </si>
  <si>
    <t>Demand Charge per kW</t>
  </si>
  <si>
    <t>FARMERS RECC</t>
  </si>
  <si>
    <t xml:space="preserve">Residential </t>
  </si>
  <si>
    <t>Residential TOD</t>
  </si>
  <si>
    <t>Net Metering</t>
  </si>
  <si>
    <t>Residential Off-Peak Mktg ETS</t>
  </si>
  <si>
    <t>Commercial &amp; Industrial &lt; 50 KW</t>
  </si>
  <si>
    <t>Small Commercial ETS</t>
  </si>
  <si>
    <t>Commercial &amp; Industrial &gt; 50 KW</t>
  </si>
  <si>
    <t>Large Industrial</t>
  </si>
  <si>
    <t>Large Power Schedule LPC2</t>
  </si>
  <si>
    <t>Large Commercial Optional TOD</t>
  </si>
  <si>
    <t>Large Power Schedule LPE4</t>
  </si>
  <si>
    <t>TOD Three Phase - Schedule C</t>
  </si>
  <si>
    <t>Last Rate Order</t>
  </si>
  <si>
    <t>Rate Class</t>
  </si>
  <si>
    <t>Rate</t>
  </si>
  <si>
    <t>Customer Charge Single Phase</t>
  </si>
  <si>
    <t>Customer Charge Three Phase</t>
  </si>
  <si>
    <t>Rate 5 w/ Primary Discount</t>
  </si>
  <si>
    <t>Large Commercial &amp; Industrial w/Pri Disc</t>
  </si>
  <si>
    <t>BILLING DETERMINANTS</t>
  </si>
  <si>
    <t>Last Rate Order data comes from highlighted tabs from Excel file from last rate case</t>
  </si>
  <si>
    <t>Schedule A</t>
  </si>
  <si>
    <t>Revenue Under Proposed Rates</t>
  </si>
  <si>
    <t>(Continued)</t>
  </si>
  <si>
    <t xml:space="preserve"> I.  Consumer and Sales Data for Pro Forma Test Year</t>
  </si>
  <si>
    <t>(a)</t>
  </si>
  <si>
    <t>(c)</t>
  </si>
  <si>
    <t>(d)</t>
  </si>
  <si>
    <t>(e)</t>
  </si>
  <si>
    <t>(f)</t>
  </si>
  <si>
    <t>Line</t>
  </si>
  <si>
    <t>Total</t>
  </si>
  <si>
    <t>Energy</t>
  </si>
  <si>
    <t>Demand</t>
  </si>
  <si>
    <t>No.</t>
  </si>
  <si>
    <r>
      <t>Bills.</t>
    </r>
    <r>
      <rPr>
        <b/>
        <vertAlign val="superscript"/>
        <sz val="9"/>
        <color indexed="8"/>
        <rFont val="Times New Roman"/>
        <family val="1"/>
      </rPr>
      <t>1</t>
    </r>
  </si>
  <si>
    <r>
      <t xml:space="preserve">   Sales</t>
    </r>
    <r>
      <rPr>
        <b/>
        <sz val="9"/>
        <color indexed="8"/>
        <rFont val="Times New Roman"/>
        <family val="1"/>
      </rPr>
      <t xml:space="preserve">  </t>
    </r>
    <r>
      <rPr>
        <b/>
        <vertAlign val="superscript"/>
        <sz val="9"/>
        <color indexed="8"/>
        <rFont val="Times New Roman"/>
        <family val="1"/>
      </rPr>
      <t>2</t>
    </r>
  </si>
  <si>
    <r>
      <t xml:space="preserve">Maximum </t>
    </r>
    <r>
      <rPr>
        <b/>
        <vertAlign val="superscript"/>
        <sz val="9"/>
        <color indexed="8"/>
        <rFont val="Times New Roman"/>
        <family val="1"/>
      </rPr>
      <t>3</t>
    </r>
  </si>
  <si>
    <r>
      <t xml:space="preserve">   Revenue</t>
    </r>
    <r>
      <rPr>
        <b/>
        <sz val="9"/>
        <color indexed="8"/>
        <rFont val="Times New Roman"/>
        <family val="1"/>
      </rPr>
      <t xml:space="preserve">  </t>
    </r>
    <r>
      <rPr>
        <b/>
        <vertAlign val="superscript"/>
        <sz val="9"/>
        <color indexed="8"/>
        <rFont val="Times New Roman"/>
        <family val="1"/>
      </rPr>
      <t>4</t>
    </r>
  </si>
  <si>
    <t xml:space="preserve"> (kWh)</t>
  </si>
  <si>
    <t xml:space="preserve"> (kW)</t>
  </si>
  <si>
    <t>($)</t>
  </si>
  <si>
    <t xml:space="preserve">   Total</t>
  </si>
  <si>
    <t>See Schedule A, pages 4 through 6.</t>
  </si>
  <si>
    <t>Enter 1 to assign unit lables.</t>
  </si>
  <si>
    <t>III.  Estimate of Revenue Under Proposed Rates</t>
  </si>
  <si>
    <t>Billing</t>
  </si>
  <si>
    <t>Determinants</t>
  </si>
  <si>
    <t>Units</t>
  </si>
  <si>
    <t>Revenue</t>
  </si>
  <si>
    <t>bills</t>
  </si>
  <si>
    <t>kWh</t>
  </si>
  <si>
    <t>cons.</t>
  </si>
  <si>
    <t>Residential Direct Load Credits</t>
  </si>
  <si>
    <t>lights</t>
  </si>
  <si>
    <t>kW</t>
  </si>
  <si>
    <t xml:space="preserve">kW </t>
  </si>
  <si>
    <t>/rated kWh /month</t>
  </si>
  <si>
    <t>Schedule CM - Small Commercial Off-Peak Marketing - ETS</t>
  </si>
  <si>
    <t>Energy Charge</t>
  </si>
  <si>
    <t xml:space="preserve">Energy (purchased and produced) </t>
  </si>
  <si>
    <t>/kWh</t>
  </si>
  <si>
    <t>Totals</t>
  </si>
  <si>
    <t>$</t>
  </si>
  <si>
    <t>Schedule C - Time-of-Day Commerical Service</t>
  </si>
  <si>
    <t>Summary of Consumers, Energy Sales, and</t>
  </si>
  <si>
    <t>Schedule R - Residential Service</t>
  </si>
  <si>
    <t>Schedule OL - Outdoor Lighting Service Rate</t>
  </si>
  <si>
    <t>Schedule C - Comm. &amp; Indust. Service Rate &lt; 50 kW</t>
  </si>
  <si>
    <t>Schedule C - Comm. &amp; Indust. Service Rate &gt; 50 kW</t>
  </si>
  <si>
    <t>Schedule D - Large Comm/Ind Opt Time of Day Rate</t>
  </si>
  <si>
    <t>Schedule E - Large industrial Rate</t>
  </si>
  <si>
    <t>Schedule SL - Street Lighting</t>
  </si>
  <si>
    <t>Schedule LPC-2 - Large Power</t>
  </si>
  <si>
    <t>Schedule LPE-4 Large Power Time of Day Rate Tariff</t>
  </si>
  <si>
    <t>Schedule RM - Residential Off-Peak Marketing - ETS</t>
  </si>
  <si>
    <t>Rate Schedule NM - Net Metering</t>
  </si>
  <si>
    <t>Green Power</t>
  </si>
  <si>
    <t>kWh purchases</t>
  </si>
  <si>
    <t>Pay-As-You-Go (PrePay) Res. Rider</t>
  </si>
  <si>
    <t xml:space="preserve">   Customer Charge</t>
  </si>
  <si>
    <t xml:space="preserve">   Incremental Charge</t>
  </si>
  <si>
    <t>Unmetered</t>
  </si>
  <si>
    <t xml:space="preserve">   175 W MV</t>
  </si>
  <si>
    <t xml:space="preserve">   175 W, shared MV</t>
  </si>
  <si>
    <t xml:space="preserve">   250 W MV</t>
  </si>
  <si>
    <t xml:space="preserve">   400 W MV</t>
  </si>
  <si>
    <t xml:space="preserve">   1000 W MV</t>
  </si>
  <si>
    <t xml:space="preserve">   100 W SV</t>
  </si>
  <si>
    <t xml:space="preserve">   150 W SV</t>
  </si>
  <si>
    <t xml:space="preserve">   250 W SV</t>
  </si>
  <si>
    <t xml:space="preserve">   400 W SV</t>
  </si>
  <si>
    <t xml:space="preserve">   1000 W SV</t>
  </si>
  <si>
    <t xml:space="preserve">   LED Lighting</t>
  </si>
  <si>
    <t>Fuel Adjustment Clause</t>
  </si>
  <si>
    <t>Power Adjustment Factor</t>
  </si>
  <si>
    <t>Demand Charge</t>
  </si>
  <si>
    <t>Power Factor Adjustment</t>
  </si>
  <si>
    <t>Discount for service at Primary Voltage</t>
  </si>
  <si>
    <t xml:space="preserve">   Demand at Discount of 10%</t>
  </si>
  <si>
    <t xml:space="preserve">   Energy Discount of 10%</t>
  </si>
  <si>
    <t xml:space="preserve">   Single Phase Service</t>
  </si>
  <si>
    <t xml:space="preserve">   Three Phase Service</t>
  </si>
  <si>
    <t xml:space="preserve">   On-Peak</t>
  </si>
  <si>
    <t xml:space="preserve">   Off-Peak</t>
  </si>
  <si>
    <t>Service at Primary Voltage</t>
  </si>
  <si>
    <t xml:space="preserve">   Demand Discount of 10%</t>
  </si>
  <si>
    <t xml:space="preserve">   Fluorescent 40 Watt, 16 kWh</t>
  </si>
  <si>
    <t xml:space="preserve">   175 W MV, 7,650 L, 70 kWh</t>
  </si>
  <si>
    <t xml:space="preserve">   250 W MV, 10,400 L, 98 kWh</t>
  </si>
  <si>
    <t xml:space="preserve">   400 W MV, 19,100 L, 156 kWh</t>
  </si>
  <si>
    <t xml:space="preserve">   100 W HPS, 8,550 L, 42 kWh</t>
  </si>
  <si>
    <t xml:space="preserve">   150 W HPS, 63 kWh</t>
  </si>
  <si>
    <t xml:space="preserve">   250 W HPS, 23,000 L, 105 kWh</t>
  </si>
  <si>
    <t xml:space="preserve">   400 W HPS, 45,000 L, 165 kWh</t>
  </si>
  <si>
    <t xml:space="preserve">   1,000 W HPS, 126,000 L, 385 kWh</t>
  </si>
  <si>
    <t xml:space="preserve">   Metal Halide 175 Watt, 70 kWh</t>
  </si>
  <si>
    <t>Facilities Charge</t>
  </si>
  <si>
    <t>Total Contributions in Aid</t>
  </si>
  <si>
    <t>35 Yard Light Adj. (Edmonton) - Add</t>
  </si>
  <si>
    <t>35 Yard Light Adj. (Edmonton) - Remove kWh Charge (YD lights rated at 70)</t>
  </si>
  <si>
    <t xml:space="preserve">   On-Peak Energy</t>
  </si>
  <si>
    <t xml:space="preserve">   Off-Peak Energy</t>
  </si>
  <si>
    <t xml:space="preserve">   NM and NM no fuel surcharge</t>
  </si>
  <si>
    <t>Energy Charge (purchased)</t>
  </si>
  <si>
    <t>Exhibit H</t>
  </si>
  <si>
    <t>Page 4 of 6</t>
  </si>
  <si>
    <t>Witness: Lance C. Schafer</t>
  </si>
  <si>
    <t>Page 5 of 6</t>
  </si>
  <si>
    <t>Page 6 of 6</t>
  </si>
  <si>
    <t>Page 3 of 6</t>
  </si>
  <si>
    <t>See Exhibit F, page 4.</t>
  </si>
  <si>
    <t>LRO</t>
  </si>
  <si>
    <t>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</si>
</sst>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"/>
    <numFmt numFmtId="167" formatCode="0_)"/>
    <numFmt numFmtId="168" formatCode="#,##0.0_);\(#,##0.0\)"/>
    <numFmt numFmtId="169" formatCode="&quot;$&quot;#,##0.00000_);\(&quot;$&quot;#,##0.00000\)"/>
    <numFmt numFmtId="170" formatCode="&quot;$&quot;#,##0.000000_);\(&quot;$&quot;#,##0.000000\)"/>
    <numFmt numFmtId="171" formatCode="0.0"/>
    <numFmt numFmtId="172" formatCode="0.0000"/>
    <numFmt numFmtId="173" formatCode="&quot;$&quot;#,##0.00"/>
    <numFmt numFmtId="174" formatCode="_(* #,##0.0_);_(* \(#,##0.0\);_(* &quot;-&quot;??_);_(@_)"/>
    <numFmt numFmtId="175" formatCode="0.000%"/>
    <numFmt numFmtId="176" formatCode="&quot;$&quot;#,##0.000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NewRomanP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u/>
      <sz val="11"/>
      <color indexed="8"/>
      <name val="Times New Roman"/>
      <family val="1"/>
    </font>
    <font>
      <b/>
      <vertAlign val="superscript"/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10"/>
      <name val="Times New Roman"/>
      <family val="1"/>
    </font>
    <font>
      <vertAlign val="superscript"/>
      <sz val="9"/>
      <name val="Times New Roman"/>
      <family val="1"/>
    </font>
    <font>
      <vertAlign val="superscript"/>
      <sz val="11"/>
      <color indexed="8"/>
      <name val="Times New Roman"/>
      <family val="1"/>
    </font>
    <font>
      <vertAlign val="superscript"/>
      <sz val="11"/>
      <name val="Times New Roman"/>
      <family val="1"/>
    </font>
    <font>
      <i/>
      <sz val="11"/>
      <color indexed="8"/>
      <name val="Times New Roman"/>
      <family val="1"/>
    </font>
    <font>
      <b/>
      <sz val="11"/>
      <color indexed="12"/>
      <name val="Times New Roman"/>
      <family val="1"/>
    </font>
    <font>
      <sz val="12"/>
      <name val="Times New Roman"/>
      <family val="1"/>
    </font>
    <font>
      <sz val="11"/>
      <color indexed="12"/>
      <name val="Times New Roman"/>
      <family val="1"/>
    </font>
    <font>
      <sz val="11"/>
      <color rgb="FF0000FF"/>
      <name val="Times New Roman"/>
      <family val="1"/>
    </font>
    <font>
      <i/>
      <sz val="12"/>
      <name val="Times New Roman"/>
      <family val="1"/>
    </font>
    <font>
      <u/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43" fontId="8" fillId="0" borderId="0" applyFont="0" applyFill="0" applyBorder="0" applyAlignment="0" applyProtection="0"/>
    <xf numFmtId="0" fontId="9" fillId="0" borderId="0" applyNumberFormat="0" applyFont="0" applyFill="0" applyBorder="0" applyProtection="0"/>
    <xf numFmtId="9" fontId="8" fillId="0" borderId="0" applyFont="0" applyFill="0" applyBorder="0" applyAlignment="0" applyProtection="0"/>
    <xf numFmtId="0" fontId="4" fillId="0" borderId="0"/>
  </cellStyleXfs>
  <cellXfs count="19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wrapText="1"/>
    </xf>
    <xf numFmtId="43" fontId="3" fillId="0" borderId="0" xfId="1" applyFont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43" fontId="3" fillId="0" borderId="0" xfId="0" applyNumberFormat="1" applyFont="1"/>
    <xf numFmtId="0" fontId="4" fillId="0" borderId="0" xfId="0" applyFont="1" applyFill="1"/>
    <xf numFmtId="0" fontId="4" fillId="0" borderId="4" xfId="0" applyFont="1" applyFill="1" applyBorder="1"/>
    <xf numFmtId="164" fontId="4" fillId="0" borderId="0" xfId="1" applyNumberFormat="1" applyFont="1" applyFill="1"/>
    <xf numFmtId="0" fontId="6" fillId="0" borderId="3" xfId="0" applyFont="1" applyFill="1" applyBorder="1" applyAlignment="1">
      <alignment horizontal="right" wrapText="1"/>
    </xf>
    <xf numFmtId="0" fontId="6" fillId="0" borderId="0" xfId="0" applyFont="1" applyFill="1" applyAlignment="1">
      <alignment horizontal="right" wrapText="1"/>
    </xf>
    <xf numFmtId="0" fontId="4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7" fillId="0" borderId="3" xfId="0" applyFont="1" applyFill="1" applyBorder="1" applyAlignment="1">
      <alignment horizontal="right" wrapText="1"/>
    </xf>
    <xf numFmtId="0" fontId="9" fillId="0" borderId="0" xfId="3" applyFont="1"/>
    <xf numFmtId="167" fontId="9" fillId="0" borderId="0" xfId="3" applyNumberFormat="1" applyFont="1" applyProtection="1">
      <protection locked="0"/>
    </xf>
    <xf numFmtId="168" fontId="9" fillId="0" borderId="0" xfId="3" applyNumberFormat="1" applyFont="1"/>
    <xf numFmtId="0" fontId="9" fillId="0" borderId="0" xfId="3" applyFont="1" applyAlignment="1" applyProtection="1">
      <alignment horizontal="right"/>
      <protection locked="0"/>
    </xf>
    <xf numFmtId="0" fontId="8" fillId="0" borderId="0" xfId="3"/>
    <xf numFmtId="0" fontId="10" fillId="0" borderId="0" xfId="3" applyFont="1"/>
    <xf numFmtId="0" fontId="8" fillId="0" borderId="0" xfId="3" applyAlignment="1">
      <alignment horizontal="right"/>
    </xf>
    <xf numFmtId="0" fontId="11" fillId="0" borderId="0" xfId="3" applyFont="1" applyAlignment="1" applyProtection="1">
      <alignment horizontal="centerContinuous"/>
      <protection locked="0"/>
    </xf>
    <xf numFmtId="0" fontId="12" fillId="0" borderId="0" xfId="3" applyFont="1" applyAlignment="1">
      <alignment horizontal="centerContinuous"/>
    </xf>
    <xf numFmtId="0" fontId="9" fillId="0" borderId="0" xfId="3" applyFont="1" applyAlignment="1">
      <alignment horizontal="centerContinuous"/>
    </xf>
    <xf numFmtId="168" fontId="9" fillId="0" borderId="0" xfId="3" applyNumberFormat="1" applyFont="1" applyAlignment="1">
      <alignment horizontal="centerContinuous"/>
    </xf>
    <xf numFmtId="0" fontId="10" fillId="0" borderId="0" xfId="3" applyFont="1" applyAlignment="1">
      <alignment horizontal="centerContinuous"/>
    </xf>
    <xf numFmtId="0" fontId="13" fillId="0" borderId="0" xfId="3" applyFont="1" applyAlignment="1">
      <alignment horizontal="centerContinuous"/>
    </xf>
    <xf numFmtId="0" fontId="8" fillId="0" borderId="0" xfId="3" applyAlignment="1">
      <alignment horizontal="centerContinuous"/>
    </xf>
    <xf numFmtId="168" fontId="8" fillId="0" borderId="0" xfId="3" applyNumberFormat="1" applyAlignment="1">
      <alignment horizontal="centerContinuous"/>
    </xf>
    <xf numFmtId="0" fontId="14" fillId="0" borderId="0" xfId="3" applyFont="1" applyAlignment="1" applyProtection="1">
      <alignment horizontal="centerContinuous"/>
      <protection locked="0"/>
    </xf>
    <xf numFmtId="0" fontId="9" fillId="0" borderId="0" xfId="3" applyFont="1" applyAlignment="1" applyProtection="1">
      <alignment horizontal="centerContinuous"/>
      <protection locked="0"/>
    </xf>
    <xf numFmtId="167" fontId="15" fillId="0" borderId="0" xfId="3" quotePrefix="1" applyNumberFormat="1" applyFont="1" applyAlignment="1" applyProtection="1">
      <alignment horizontal="left"/>
      <protection locked="0"/>
    </xf>
    <xf numFmtId="0" fontId="9" fillId="0" borderId="0" xfId="3" quotePrefix="1" applyFont="1" applyAlignment="1">
      <alignment horizontal="center"/>
    </xf>
    <xf numFmtId="0" fontId="9" fillId="0" borderId="0" xfId="3" quotePrefix="1" applyFont="1" applyAlignment="1" applyProtection="1">
      <alignment horizontal="centerContinuous"/>
      <protection locked="0"/>
    </xf>
    <xf numFmtId="0" fontId="9" fillId="0" borderId="0" xfId="3" quotePrefix="1" applyFont="1" applyAlignment="1" applyProtection="1">
      <alignment horizontal="center"/>
      <protection locked="0"/>
    </xf>
    <xf numFmtId="168" fontId="9" fillId="0" borderId="0" xfId="3" quotePrefix="1" applyNumberFormat="1" applyFont="1" applyAlignment="1" applyProtection="1">
      <alignment horizontal="center"/>
      <protection locked="0"/>
    </xf>
    <xf numFmtId="167" fontId="11" fillId="0" borderId="0" xfId="3" applyNumberFormat="1" applyFont="1" applyAlignment="1" applyProtection="1">
      <alignment horizontal="center"/>
      <protection locked="0"/>
    </xf>
    <xf numFmtId="0" fontId="11" fillId="0" borderId="0" xfId="3" applyFont="1" applyAlignment="1" applyProtection="1">
      <alignment horizontal="center"/>
      <protection locked="0"/>
    </xf>
    <xf numFmtId="0" fontId="11" fillId="0" borderId="0" xfId="3" quotePrefix="1" applyFont="1" applyAlignment="1" applyProtection="1">
      <alignment horizontal="center"/>
      <protection locked="0"/>
    </xf>
    <xf numFmtId="168" fontId="11" fillId="0" borderId="0" xfId="3" applyNumberFormat="1" applyFont="1" applyAlignment="1" applyProtection="1">
      <alignment horizontal="centerContinuous"/>
      <protection locked="0"/>
    </xf>
    <xf numFmtId="0" fontId="12" fillId="0" borderId="0" xfId="3" applyFont="1"/>
    <xf numFmtId="167" fontId="11" fillId="0" borderId="5" xfId="3" applyNumberFormat="1" applyFont="1" applyBorder="1" applyAlignment="1" applyProtection="1">
      <alignment horizontal="center"/>
      <protection locked="0"/>
    </xf>
    <xf numFmtId="0" fontId="11" fillId="0" borderId="5" xfId="3" applyFont="1" applyBorder="1" applyAlignment="1" applyProtection="1">
      <alignment horizontal="centerContinuous"/>
      <protection locked="0"/>
    </xf>
    <xf numFmtId="0" fontId="11" fillId="0" borderId="5" xfId="3" quotePrefix="1" applyFont="1" applyBorder="1" applyAlignment="1" applyProtection="1">
      <alignment horizontal="center"/>
      <protection locked="0"/>
    </xf>
    <xf numFmtId="168" fontId="11" fillId="0" borderId="5" xfId="3" applyNumberFormat="1" applyFont="1" applyBorder="1" applyAlignment="1" applyProtection="1">
      <alignment horizontal="center"/>
      <protection locked="0"/>
    </xf>
    <xf numFmtId="0" fontId="11" fillId="0" borderId="5" xfId="3" applyFont="1" applyBorder="1" applyAlignment="1">
      <alignment horizontal="centerContinuous"/>
    </xf>
    <xf numFmtId="0" fontId="9" fillId="0" borderId="0" xfId="3" applyFont="1" applyProtection="1">
      <protection locked="0"/>
    </xf>
    <xf numFmtId="0" fontId="9" fillId="0" borderId="0" xfId="3" applyFont="1" applyAlignment="1" applyProtection="1">
      <alignment horizontal="center"/>
      <protection locked="0"/>
    </xf>
    <xf numFmtId="167" fontId="9" fillId="0" borderId="0" xfId="3" applyNumberFormat="1" applyFont="1" applyAlignment="1" applyProtection="1">
      <alignment horizontal="center"/>
      <protection locked="0"/>
    </xf>
    <xf numFmtId="37" fontId="9" fillId="0" borderId="0" xfId="3" quotePrefix="1" applyNumberFormat="1" applyFont="1" applyAlignment="1" applyProtection="1">
      <alignment horizontal="left"/>
      <protection locked="0"/>
    </xf>
    <xf numFmtId="37" fontId="9" fillId="0" borderId="0" xfId="3" quotePrefix="1" applyNumberFormat="1" applyFont="1" applyAlignment="1" applyProtection="1">
      <alignment horizontal="right"/>
      <protection locked="0"/>
    </xf>
    <xf numFmtId="168" fontId="9" fillId="0" borderId="0" xfId="3" quotePrefix="1" applyNumberFormat="1" applyFont="1" applyAlignment="1" applyProtection="1">
      <alignment horizontal="right"/>
      <protection locked="0"/>
    </xf>
    <xf numFmtId="164" fontId="0" fillId="0" borderId="0" xfId="4" applyNumberFormat="1" applyFont="1"/>
    <xf numFmtId="164" fontId="9" fillId="0" borderId="0" xfId="4" applyNumberFormat="1" applyFont="1" applyBorder="1" applyProtection="1">
      <protection locked="0"/>
    </xf>
    <xf numFmtId="5" fontId="10" fillId="0" borderId="0" xfId="3" applyNumberFormat="1" applyFont="1" applyProtection="1">
      <protection locked="0"/>
    </xf>
    <xf numFmtId="37" fontId="10" fillId="0" borderId="0" xfId="3" applyNumberFormat="1" applyFont="1" applyProtection="1">
      <protection locked="0"/>
    </xf>
    <xf numFmtId="167" fontId="9" fillId="0" borderId="2" xfId="3" applyNumberFormat="1" applyFont="1" applyBorder="1" applyAlignment="1" applyProtection="1">
      <alignment horizontal="center"/>
      <protection locked="0"/>
    </xf>
    <xf numFmtId="0" fontId="12" fillId="0" borderId="6" xfId="3" quotePrefix="1" applyFont="1" applyBorder="1" applyAlignment="1">
      <alignment horizontal="left"/>
    </xf>
    <xf numFmtId="164" fontId="9" fillId="0" borderId="6" xfId="4" applyNumberFormat="1" applyFont="1" applyBorder="1" applyProtection="1">
      <protection locked="0"/>
    </xf>
    <xf numFmtId="168" fontId="9" fillId="0" borderId="6" xfId="4" applyNumberFormat="1" applyFont="1" applyBorder="1" applyProtection="1">
      <protection locked="0"/>
    </xf>
    <xf numFmtId="0" fontId="18" fillId="0" borderId="0" xfId="3" applyFont="1"/>
    <xf numFmtId="168" fontId="8" fillId="0" borderId="0" xfId="3" applyNumberFormat="1"/>
    <xf numFmtId="168" fontId="12" fillId="0" borderId="0" xfId="3" applyNumberFormat="1" applyFont="1"/>
    <xf numFmtId="0" fontId="19" fillId="0" borderId="7" xfId="3" applyFont="1" applyBorder="1" applyAlignment="1">
      <alignment horizontal="center"/>
    </xf>
    <xf numFmtId="0" fontId="19" fillId="0" borderId="0" xfId="3" applyFont="1" applyAlignment="1">
      <alignment horizontal="center"/>
    </xf>
    <xf numFmtId="0" fontId="20" fillId="0" borderId="0" xfId="3" applyFont="1" applyAlignment="1">
      <alignment horizontal="center"/>
    </xf>
    <xf numFmtId="0" fontId="21" fillId="0" borderId="0" xfId="3" applyFont="1" applyAlignment="1">
      <alignment horizontal="center"/>
    </xf>
    <xf numFmtId="168" fontId="18" fillId="0" borderId="0" xfId="3" applyNumberFormat="1" applyFont="1"/>
    <xf numFmtId="0" fontId="22" fillId="0" borderId="0" xfId="3" applyFont="1" applyProtection="1">
      <protection locked="0"/>
    </xf>
    <xf numFmtId="0" fontId="9" fillId="0" borderId="0" xfId="5" applyFont="1" applyProtection="1"/>
    <xf numFmtId="0" fontId="9" fillId="0" borderId="0" xfId="3" applyFont="1" applyAlignment="1">
      <alignment horizontal="right"/>
    </xf>
    <xf numFmtId="0" fontId="8" fillId="2" borderId="0" xfId="3" applyFill="1"/>
    <xf numFmtId="0" fontId="23" fillId="3" borderId="0" xfId="3" applyFont="1" applyFill="1"/>
    <xf numFmtId="0" fontId="9" fillId="0" borderId="0" xfId="3" applyFont="1" applyAlignment="1" applyProtection="1">
      <alignment horizontal="left"/>
      <protection locked="0"/>
    </xf>
    <xf numFmtId="0" fontId="24" fillId="0" borderId="0" xfId="3" applyFont="1" applyAlignment="1">
      <alignment horizontal="centerContinuous"/>
    </xf>
    <xf numFmtId="0" fontId="11" fillId="0" borderId="0" xfId="3" applyFont="1" applyAlignment="1">
      <alignment horizontal="centerContinuous"/>
    </xf>
    <xf numFmtId="0" fontId="18" fillId="0" borderId="0" xfId="3" applyFont="1" applyAlignment="1">
      <alignment horizontal="centerContinuous"/>
    </xf>
    <xf numFmtId="0" fontId="15" fillId="0" borderId="0" xfId="3" applyFont="1" applyProtection="1">
      <protection locked="0"/>
    </xf>
    <xf numFmtId="0" fontId="11" fillId="0" borderId="0" xfId="3" applyFont="1"/>
    <xf numFmtId="0" fontId="11" fillId="0" borderId="0" xfId="3" applyFont="1" applyAlignment="1">
      <alignment horizontal="center"/>
    </xf>
    <xf numFmtId="37" fontId="8" fillId="0" borderId="0" xfId="3" applyNumberFormat="1"/>
    <xf numFmtId="0" fontId="11" fillId="0" borderId="3" xfId="3" applyFont="1" applyBorder="1" applyAlignment="1">
      <alignment horizontal="centerContinuous"/>
    </xf>
    <xf numFmtId="0" fontId="11" fillId="0" borderId="3" xfId="3" applyFont="1" applyBorder="1" applyAlignment="1">
      <alignment horizontal="center"/>
    </xf>
    <xf numFmtId="37" fontId="11" fillId="0" borderId="3" xfId="3" applyNumberFormat="1" applyFont="1" applyBorder="1" applyAlignment="1" applyProtection="1">
      <alignment horizontal="center"/>
      <protection locked="0"/>
    </xf>
    <xf numFmtId="0" fontId="11" fillId="0" borderId="3" xfId="3" applyFont="1" applyBorder="1" applyAlignment="1" applyProtection="1">
      <alignment horizontal="center"/>
      <protection locked="0"/>
    </xf>
    <xf numFmtId="167" fontId="11" fillId="0" borderId="3" xfId="3" applyNumberFormat="1" applyFont="1" applyBorder="1" applyAlignment="1" applyProtection="1">
      <alignment horizontal="centerContinuous"/>
      <protection locked="0"/>
    </xf>
    <xf numFmtId="37" fontId="15" fillId="0" borderId="0" xfId="3" applyNumberFormat="1" applyFont="1" applyAlignment="1">
      <alignment horizontal="left"/>
    </xf>
    <xf numFmtId="37" fontId="9" fillId="0" borderId="0" xfId="3" applyNumberFormat="1" applyFont="1"/>
    <xf numFmtId="37" fontId="25" fillId="0" borderId="0" xfId="3" applyNumberFormat="1" applyFont="1"/>
    <xf numFmtId="37" fontId="9" fillId="0" borderId="0" xfId="3" applyNumberFormat="1" applyFont="1" applyAlignment="1">
      <alignment horizontal="center"/>
    </xf>
    <xf numFmtId="37" fontId="9" fillId="0" borderId="0" xfId="3" quotePrefix="1" applyNumberFormat="1" applyFont="1" applyAlignment="1">
      <alignment horizontal="left"/>
    </xf>
    <xf numFmtId="7" fontId="26" fillId="0" borderId="0" xfId="3" applyNumberFormat="1" applyFont="1"/>
    <xf numFmtId="166" fontId="9" fillId="0" borderId="0" xfId="3" applyNumberFormat="1" applyFont="1"/>
    <xf numFmtId="10" fontId="8" fillId="2" borderId="0" xfId="6" applyNumberFormat="1" applyFont="1" applyFill="1" applyBorder="1" applyProtection="1"/>
    <xf numFmtId="169" fontId="26" fillId="0" borderId="0" xfId="3" applyNumberFormat="1" applyFont="1"/>
    <xf numFmtId="9" fontId="0" fillId="0" borderId="0" xfId="6" applyFont="1" applyBorder="1"/>
    <xf numFmtId="37" fontId="9" fillId="0" borderId="0" xfId="3" applyNumberFormat="1" applyFont="1" applyAlignment="1">
      <alignment horizontal="left"/>
    </xf>
    <xf numFmtId="37" fontId="11" fillId="0" borderId="0" xfId="3" applyNumberFormat="1" applyFont="1" applyAlignment="1">
      <alignment horizontal="centerContinuous"/>
    </xf>
    <xf numFmtId="0" fontId="26" fillId="0" borderId="0" xfId="3" applyFont="1"/>
    <xf numFmtId="164" fontId="8" fillId="2" borderId="0" xfId="4" applyNumberFormat="1" applyFont="1" applyFill="1"/>
    <xf numFmtId="164" fontId="8" fillId="2" borderId="0" xfId="3" applyNumberFormat="1" applyFill="1"/>
    <xf numFmtId="164" fontId="0" fillId="0" borderId="0" xfId="4" applyNumberFormat="1" applyFont="1" applyFill="1"/>
    <xf numFmtId="7" fontId="8" fillId="0" borderId="0" xfId="3" applyNumberFormat="1"/>
    <xf numFmtId="169" fontId="9" fillId="0" borderId="0" xfId="3" applyNumberFormat="1" applyFont="1" applyAlignment="1">
      <alignment horizontal="right"/>
    </xf>
    <xf numFmtId="166" fontId="9" fillId="0" borderId="1" xfId="3" applyNumberFormat="1" applyFont="1" applyBorder="1"/>
    <xf numFmtId="166" fontId="8" fillId="2" borderId="0" xfId="3" applyNumberFormat="1" applyFill="1"/>
    <xf numFmtId="37" fontId="15" fillId="0" borderId="0" xfId="3" applyNumberFormat="1" applyFont="1"/>
    <xf numFmtId="169" fontId="9" fillId="0" borderId="0" xfId="3" applyNumberFormat="1" applyFont="1"/>
    <xf numFmtId="164" fontId="8" fillId="2" borderId="0" xfId="4" applyNumberFormat="1" applyFont="1" applyFill="1" applyBorder="1" applyProtection="1"/>
    <xf numFmtId="7" fontId="9" fillId="0" borderId="0" xfId="3" applyNumberFormat="1" applyFont="1"/>
    <xf numFmtId="10" fontId="8" fillId="2" borderId="0" xfId="3" applyNumberFormat="1" applyFill="1"/>
    <xf numFmtId="164" fontId="0" fillId="0" borderId="0" xfId="4" applyNumberFormat="1" applyFont="1" applyBorder="1"/>
    <xf numFmtId="37" fontId="9" fillId="0" borderId="0" xfId="3" quotePrefix="1" applyNumberFormat="1" applyFont="1"/>
    <xf numFmtId="166" fontId="8" fillId="0" borderId="0" xfId="4" applyNumberFormat="1" applyFont="1" applyFill="1" applyBorder="1"/>
    <xf numFmtId="37" fontId="8" fillId="2" borderId="0" xfId="3" applyNumberFormat="1" applyFill="1"/>
    <xf numFmtId="37" fontId="12" fillId="0" borderId="0" xfId="3" applyNumberFormat="1" applyFont="1" applyProtection="1">
      <protection locked="0"/>
    </xf>
    <xf numFmtId="169" fontId="8" fillId="0" borderId="0" xfId="3" applyNumberFormat="1"/>
    <xf numFmtId="164" fontId="8" fillId="0" borderId="0" xfId="4" applyNumberFormat="1" applyFont="1" applyFill="1" applyBorder="1" applyProtection="1"/>
    <xf numFmtId="43" fontId="8" fillId="0" borderId="0" xfId="4" applyFont="1" applyBorder="1" applyProtection="1"/>
    <xf numFmtId="164" fontId="8" fillId="0" borderId="0" xfId="4" applyNumberFormat="1" applyFont="1" applyFill="1" applyBorder="1"/>
    <xf numFmtId="164" fontId="8" fillId="0" borderId="0" xfId="4" applyNumberFormat="1" applyFont="1" applyBorder="1" applyProtection="1"/>
    <xf numFmtId="37" fontId="9" fillId="0" borderId="0" xfId="3" applyNumberFormat="1" applyFont="1" applyAlignment="1">
      <alignment horizontal="right"/>
    </xf>
    <xf numFmtId="0" fontId="25" fillId="0" borderId="0" xfId="3" applyFont="1" applyProtection="1">
      <protection locked="0"/>
    </xf>
    <xf numFmtId="165" fontId="0" fillId="0" borderId="0" xfId="6" applyNumberFormat="1" applyFont="1" applyBorder="1"/>
    <xf numFmtId="10" fontId="8" fillId="2" borderId="0" xfId="6" applyNumberFormat="1" applyFont="1" applyFill="1" applyBorder="1"/>
    <xf numFmtId="37" fontId="9" fillId="2" borderId="0" xfId="3" applyNumberFormat="1" applyFont="1" applyFill="1"/>
    <xf numFmtId="37" fontId="9" fillId="0" borderId="0" xfId="3" quotePrefix="1" applyNumberFormat="1" applyFont="1" applyAlignment="1">
      <alignment horizontal="center"/>
    </xf>
    <xf numFmtId="5" fontId="9" fillId="0" borderId="0" xfId="3" applyNumberFormat="1" applyFont="1"/>
    <xf numFmtId="170" fontId="9" fillId="0" borderId="0" xfId="3" applyNumberFormat="1" applyFont="1"/>
    <xf numFmtId="5" fontId="9" fillId="0" borderId="3" xfId="3" applyNumberFormat="1" applyFont="1" applyBorder="1"/>
    <xf numFmtId="0" fontId="27" fillId="0" borderId="0" xfId="3" applyFont="1" applyAlignment="1">
      <alignment horizontal="left"/>
    </xf>
    <xf numFmtId="0" fontId="8" fillId="0" borderId="0" xfId="3" applyAlignment="1">
      <alignment horizontal="left" indent="6"/>
    </xf>
    <xf numFmtId="7" fontId="8" fillId="2" borderId="0" xfId="3" applyNumberFormat="1" applyFill="1"/>
    <xf numFmtId="0" fontId="8" fillId="0" borderId="0" xfId="3" applyAlignment="1">
      <alignment horizontal="center"/>
    </xf>
    <xf numFmtId="0" fontId="11" fillId="0" borderId="5" xfId="3" applyFont="1" applyBorder="1" applyAlignment="1">
      <alignment horizontal="center"/>
    </xf>
    <xf numFmtId="37" fontId="11" fillId="0" borderId="5" xfId="3" applyNumberFormat="1" applyFont="1" applyBorder="1" applyAlignment="1" applyProtection="1">
      <alignment horizontal="center"/>
      <protection locked="0"/>
    </xf>
    <xf numFmtId="0" fontId="11" fillId="0" borderId="5" xfId="3" applyFont="1" applyBorder="1" applyAlignment="1" applyProtection="1">
      <alignment horizontal="center"/>
      <protection locked="0"/>
    </xf>
    <xf numFmtId="167" fontId="11" fillId="0" borderId="5" xfId="3" applyNumberFormat="1" applyFont="1" applyBorder="1" applyAlignment="1" applyProtection="1">
      <alignment horizontal="centerContinuous"/>
      <protection locked="0"/>
    </xf>
    <xf numFmtId="171" fontId="8" fillId="0" borderId="0" xfId="3" applyNumberFormat="1"/>
    <xf numFmtId="2" fontId="8" fillId="0" borderId="0" xfId="3" applyNumberFormat="1"/>
    <xf numFmtId="43" fontId="8" fillId="2" borderId="0" xfId="3" applyNumberFormat="1" applyFill="1"/>
    <xf numFmtId="0" fontId="8" fillId="0" borderId="0" xfId="3" quotePrefix="1"/>
    <xf numFmtId="37" fontId="8" fillId="0" borderId="0" xfId="3" applyNumberFormat="1" applyAlignment="1">
      <alignment horizontal="left" indent="1"/>
    </xf>
    <xf numFmtId="3" fontId="8" fillId="0" borderId="0" xfId="7" applyNumberFormat="1" applyFont="1" applyAlignment="1">
      <alignment horizontal="right"/>
    </xf>
    <xf numFmtId="10" fontId="9" fillId="2" borderId="0" xfId="6" applyNumberFormat="1" applyFont="1" applyFill="1" applyBorder="1" applyProtection="1"/>
    <xf numFmtId="172" fontId="8" fillId="0" borderId="0" xfId="3" applyNumberFormat="1"/>
    <xf numFmtId="173" fontId="9" fillId="0" borderId="0" xfId="3" applyNumberFormat="1" applyFont="1"/>
    <xf numFmtId="173" fontId="26" fillId="0" borderId="0" xfId="3" applyNumberFormat="1" applyFont="1"/>
    <xf numFmtId="174" fontId="0" fillId="0" borderId="0" xfId="4" applyNumberFormat="1" applyFont="1"/>
    <xf numFmtId="37" fontId="28" fillId="0" borderId="0" xfId="3" applyNumberFormat="1" applyFont="1" applyAlignment="1">
      <alignment horizontal="left"/>
    </xf>
    <xf numFmtId="0" fontId="8" fillId="2" borderId="0" xfId="3" applyFill="1" applyAlignment="1">
      <alignment horizontal="right"/>
    </xf>
    <xf numFmtId="175" fontId="0" fillId="0" borderId="0" xfId="6" applyNumberFormat="1" applyFont="1" applyBorder="1"/>
    <xf numFmtId="174" fontId="8" fillId="2" borderId="0" xfId="4" applyNumberFormat="1" applyFont="1" applyFill="1"/>
    <xf numFmtId="10" fontId="0" fillId="0" borderId="0" xfId="6" applyNumberFormat="1" applyFont="1"/>
    <xf numFmtId="166" fontId="8" fillId="0" borderId="0" xfId="3" applyNumberFormat="1"/>
    <xf numFmtId="164" fontId="8" fillId="0" borderId="0" xfId="4" applyNumberFormat="1" applyFont="1" applyFill="1"/>
    <xf numFmtId="10" fontId="8" fillId="0" borderId="0" xfId="6" applyNumberFormat="1" applyFont="1" applyFill="1"/>
    <xf numFmtId="43" fontId="8" fillId="0" borderId="0" xfId="4" applyFont="1" applyFill="1"/>
    <xf numFmtId="166" fontId="8" fillId="0" borderId="3" xfId="3" applyNumberFormat="1" applyBorder="1"/>
    <xf numFmtId="164" fontId="8" fillId="0" borderId="0" xfId="4" applyNumberFormat="1" applyFont="1" applyFill="1" applyBorder="1" applyAlignment="1" applyProtection="1">
      <alignment horizontal="right"/>
      <protection locked="0"/>
    </xf>
    <xf numFmtId="170" fontId="26" fillId="0" borderId="0" xfId="3" applyNumberFormat="1" applyFont="1"/>
    <xf numFmtId="164" fontId="8" fillId="0" borderId="3" xfId="4" applyNumberFormat="1" applyFont="1" applyFill="1" applyBorder="1" applyAlignment="1" applyProtection="1">
      <alignment horizontal="right"/>
      <protection locked="0"/>
    </xf>
    <xf numFmtId="7" fontId="9" fillId="0" borderId="0" xfId="3" applyNumberFormat="1" applyFont="1" applyAlignment="1">
      <alignment horizontal="right"/>
    </xf>
    <xf numFmtId="10" fontId="8" fillId="2" borderId="0" xfId="6" applyNumberFormat="1" applyFont="1" applyFill="1"/>
    <xf numFmtId="5" fontId="8" fillId="0" borderId="0" xfId="3" applyNumberFormat="1"/>
    <xf numFmtId="43" fontId="9" fillId="0" borderId="0" xfId="3" applyNumberFormat="1" applyFont="1"/>
    <xf numFmtId="43" fontId="9" fillId="0" borderId="3" xfId="3" applyNumberFormat="1" applyFont="1" applyBorder="1"/>
    <xf numFmtId="176" fontId="26" fillId="0" borderId="0" xfId="3" applyNumberFormat="1" applyFont="1" applyAlignment="1">
      <alignment horizontal="right"/>
    </xf>
    <xf numFmtId="37" fontId="9" fillId="0" borderId="0" xfId="3" applyNumberFormat="1" applyFont="1" applyAlignment="1">
      <alignment horizontal="left" indent="2"/>
    </xf>
    <xf numFmtId="44" fontId="26" fillId="0" borderId="0" xfId="3" applyNumberFormat="1" applyFont="1"/>
    <xf numFmtId="44" fontId="8" fillId="0" borderId="0" xfId="3" applyNumberFormat="1"/>
    <xf numFmtId="43" fontId="8" fillId="0" borderId="0" xfId="3" applyNumberFormat="1"/>
    <xf numFmtId="164" fontId="9" fillId="0" borderId="0" xfId="3" applyNumberFormat="1" applyFont="1"/>
    <xf numFmtId="0" fontId="8" fillId="0" borderId="2" xfId="3" applyBorder="1"/>
    <xf numFmtId="0" fontId="12" fillId="0" borderId="2" xfId="3" applyFont="1" applyBorder="1"/>
    <xf numFmtId="164" fontId="8" fillId="0" borderId="2" xfId="3" applyNumberFormat="1" applyBorder="1"/>
    <xf numFmtId="37" fontId="9" fillId="0" borderId="2" xfId="3" applyNumberFormat="1" applyFont="1" applyBorder="1" applyAlignment="1">
      <alignment horizontal="center"/>
    </xf>
    <xf numFmtId="176" fontId="8" fillId="0" borderId="2" xfId="3" applyNumberFormat="1" applyBorder="1"/>
    <xf numFmtId="164" fontId="0" fillId="0" borderId="2" xfId="4" quotePrefix="1" applyNumberFormat="1" applyFont="1" applyBorder="1"/>
    <xf numFmtId="37" fontId="8" fillId="0" borderId="0" xfId="3" quotePrefix="1" applyNumberFormat="1"/>
    <xf numFmtId="37" fontId="9" fillId="0" borderId="0" xfId="3" quotePrefix="1" applyNumberFormat="1" applyFont="1" applyFill="1" applyAlignment="1">
      <alignment horizontal="right"/>
    </xf>
    <xf numFmtId="0" fontId="26" fillId="4" borderId="0" xfId="3" applyFont="1" applyFill="1" applyAlignment="1">
      <alignment horizontal="right"/>
    </xf>
  </cellXfs>
  <cellStyles count="8">
    <cellStyle name="align" xfId="5" xr:uid="{1F70DE52-6188-475A-992D-95666CFCCA32}"/>
    <cellStyle name="Comma" xfId="1" builtinId="3"/>
    <cellStyle name="Comma 2" xfId="4" xr:uid="{892E0BEA-EA4A-4775-BB3A-FE6B6795B16C}"/>
    <cellStyle name="Normal" xfId="0" builtinId="0"/>
    <cellStyle name="Normal 2" xfId="2" xr:uid="{07BB8BC8-C5A2-4D23-8181-BEF9162D0260}"/>
    <cellStyle name="Normal 2 2" xfId="7" xr:uid="{5EB8BB3F-0987-4A6E-8533-8F301C6A4309}"/>
    <cellStyle name="Normal 3" xfId="3" xr:uid="{7B0F7581-102E-45D8-9359-62F808FA2B4B}"/>
    <cellStyle name="Percent 2" xfId="6" xr:uid="{0D46F58A-99E7-47DD-9184-2B9B21C26726}"/>
  </cellStyles>
  <dxfs count="1">
    <dxf>
      <border>
        <bottom style="thin">
          <color indexed="8"/>
        </bottom>
      </border>
    </dxf>
  </dxfs>
  <tableStyles count="0" defaultTableStyle="TableStyleMedium2" defaultPivotStyle="PivotStyleLight16"/>
  <colors>
    <mruColors>
      <color rgb="FF0000FF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ponse%2012%20-%20Farmers%20Application%20Exhibits%20F%20H%20and%20I%20J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yce\clients\GROUPDIR\FIN_PLAN\BUDGET\1998\REVENUE\MEMRT97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wersystem.sharepoint.com/Clients/Lake%20Region-MN057/2001%20Rate%20Study/Working/Lake%20Region%20COS%20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e-mn\macker$\pcMyDocs\Clients\T.I.P.%20REC-IA056\0701%20Rate%20Study\Working%20Files\TIP%20ex%202007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yce\Clients\Clients\Beltrami-MN096\BEC%20Rev%20Req%202002update%20rjm%20revis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E\RAID_TWO\SYSOPS\MEMBILL\COOPBIL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lnick\clients\Clients\Polk-Burnett-WI054\Working\Polk-Burnett_RevReq06_6-5-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laptops\Client\Dakota-MN065\2003%20Filing\DEA_ex_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wersystem.sharepoint.com/sites/ext/CitizensElectricCorporation2016RateandCostofServiceStudy138/Shared%20Documents/Working%20Files/2016-10-05%20ALT%20Citizens%20Rev%20Req%202017%20P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"/>
      <sheetName val="HistTest"/>
      <sheetName val="StOpPres"/>
      <sheetName val="Contents"/>
      <sheetName val="SumPres(Sch. A)"/>
      <sheetName val="RevPres(Sch. A)"/>
      <sheetName val="PPower(Sch. B) 2015 Rates"/>
      <sheetName val="Payroll (Sch. C)"/>
      <sheetName val="Payroll Related (Sch. D)"/>
      <sheetName val="Sch.D Cont'd - Support"/>
      <sheetName val="Sch.D Cont'd - support 2"/>
      <sheetName val="Depreciation (Sch E)"/>
      <sheetName val="(Sch F,G,H)"/>
      <sheetName val="Sch H, sec F - Dues"/>
      <sheetName val="Sch H, sec F - Backup 923.00"/>
      <sheetName val="Sch H, sec F - Acct 930.21"/>
      <sheetName val="Sch H, sec F -Backup 930.21"/>
      <sheetName val="Sch H, sec F - Acct 930.30"/>
      <sheetName val="Sch H, sec F - Board Detail"/>
      <sheetName val="WP Exp - 908.00"/>
      <sheetName val="WP-_ Customer Rate Change"/>
      <sheetName val="PPower(Sch. B) Current"/>
      <sheetName val="PPower(Sch. B) BOY2001 rates"/>
      <sheetName val="Exh. Customer Adj."/>
      <sheetName val="Exh. Software"/>
      <sheetName val="WP NM kWh"/>
      <sheetName val="Inflation (Sch I)"/>
      <sheetName val="WP PP bills"/>
      <sheetName val="WP PPower 2015 Hist"/>
      <sheetName val="AdjStOp"/>
      <sheetName val="StOpProp"/>
      <sheetName val="BS - adjusted"/>
      <sheetName val="SumProp"/>
      <sheetName val="RevProp"/>
      <sheetName val="Rate 18 Impact"/>
      <sheetName val="WH Impact"/>
      <sheetName val="ResidentialComp"/>
      <sheetName val="WP__"/>
      <sheetName val="Sheet3"/>
      <sheetName val="RevProp (2)"/>
      <sheetName val="Sched (2)"/>
      <sheetName val="Compare (2)"/>
      <sheetName val="DR - ROR TY &amp; 5 yrs 1"/>
      <sheetName val="DR - ROR TY &amp; 5 yrs 2"/>
      <sheetName val="DR - TIER &amp; DSC 5 yrs 1"/>
      <sheetName val="DR - TIER &amp; DSC 5 yrs 2"/>
      <sheetName val="WP - Equity Capitalization"/>
      <sheetName val="CFC KRTA"/>
      <sheetName val="RevReq 1"/>
      <sheetName val="Compare"/>
      <sheetName val="Avg. Use"/>
      <sheetName val="Sched"/>
      <sheetName val="Sch R"/>
      <sheetName val="Sch R (2)"/>
      <sheetName val="Sch C &lt;50kW"/>
      <sheetName val="Sch C &lt;50kW (2)"/>
      <sheetName val="Sch C &gt;50kW"/>
      <sheetName val="Sch C TOD"/>
      <sheetName val="Sch D"/>
      <sheetName val="Sch D without lpc-2"/>
      <sheetName val="Large Ind"/>
      <sheetName val="LPC-2"/>
      <sheetName val="LPE-4"/>
      <sheetName val="Summary - revreq"/>
      <sheetName val="RateBase"/>
      <sheetName val="Prepay and WC"/>
      <sheetName val="Rec. of RB and Cap."/>
      <sheetName val="Alloc. &amp; Capitalization"/>
      <sheetName val="PP 12 mo preceding 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BER$"/>
      <sheetName val="MEMBER$ REVISED"/>
      <sheetName val="RES COMP"/>
      <sheetName val="FINALRATE"/>
      <sheetName val="RATECOMPARE"/>
      <sheetName val="INDIVIDUAL RATES"/>
      <sheetName val="SUMMARY OF RATES"/>
      <sheetName val="MEMBER SALES - 1"/>
      <sheetName val="MEM ENERGY BY COOP"/>
      <sheetName val="MEM DEMAND BY COOP"/>
      <sheetName val="RESIDENTIAL COMP RATE"/>
      <sheetName val="LOAD FACTORS"/>
      <sheetName val="ECON DEV ENERGY"/>
      <sheetName val="ECON DEV DEMAND"/>
      <sheetName val="LARGE POWER"/>
      <sheetName val="GROWTH ZONE"/>
      <sheetName val="LOAD MGT"/>
      <sheetName val="LARGE INDUST_RESALE - ENERGY"/>
      <sheetName val="LARGE INDUST_RESALE - DEMAND"/>
      <sheetName val="FREEDOM HEATING"/>
      <sheetName val="PEAK SHAVING WATER HEA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Input"/>
      <sheetName val="Input"/>
      <sheetName val="COS Summary"/>
      <sheetName val="Plant"/>
      <sheetName val="AdjStOp"/>
      <sheetName val="RevReq"/>
      <sheetName val="SumClFact"/>
      <sheetName val="SumReqByCl"/>
      <sheetName val="PlantByCl"/>
      <sheetName val="RevReqByCl"/>
      <sheetName val="ClLoad"/>
      <sheetName val="Alloc"/>
      <sheetName val="Tables"/>
      <sheetName val="Cost_Cu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Q1" t="str">
            <v>Table 5.1</v>
          </cell>
        </row>
        <row r="2">
          <cell r="E2" t="str">
            <v>Table 2.2</v>
          </cell>
          <cell r="S2" t="str">
            <v>Table 2.3</v>
          </cell>
          <cell r="AQ2" t="str">
            <v>Revenue Requirements Summary -- BUNDLED</v>
          </cell>
        </row>
        <row r="3">
          <cell r="E3" t="str">
            <v>Breakdown of Revenue Requirements</v>
          </cell>
          <cell r="S3" t="str">
            <v>Summary of Unbundled Cost of Service Analysis Results</v>
          </cell>
          <cell r="BO3" t="str">
            <v>Table 5.16</v>
          </cell>
        </row>
        <row r="4">
          <cell r="E4" t="str">
            <v>By Function</v>
          </cell>
          <cell r="AW4" t="str">
            <v>General</v>
          </cell>
          <cell r="AX4" t="str">
            <v>General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O4" t="str">
            <v>Comparison of Bundled and Unbundled COS for</v>
          </cell>
        </row>
        <row r="5">
          <cell r="E5" t="str">
            <v>(1)</v>
          </cell>
          <cell r="F5" t="str">
            <v>(2)</v>
          </cell>
          <cell r="H5" t="str">
            <v>(3)</v>
          </cell>
          <cell r="I5" t="str">
            <v>(4)</v>
          </cell>
          <cell r="K5" t="str">
            <v>(5)</v>
          </cell>
          <cell r="M5" t="str">
            <v>(6)</v>
          </cell>
          <cell r="N5" t="str">
            <v>(7)</v>
          </cell>
          <cell r="O5" t="str">
            <v>(8)</v>
          </cell>
          <cell r="X5" t="str">
            <v>General</v>
          </cell>
          <cell r="Y5" t="str">
            <v>General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Q5" t="str">
            <v xml:space="preserve"> Line</v>
          </cell>
          <cell r="AW5" t="str">
            <v>Single</v>
          </cell>
          <cell r="AX5" t="str">
            <v>Three</v>
          </cell>
          <cell r="AY5" t="str">
            <v>Large</v>
          </cell>
          <cell r="AZ5">
            <v>0</v>
          </cell>
          <cell r="BA5" t="str">
            <v>Class</v>
          </cell>
          <cell r="BB5" t="str">
            <v>Class</v>
          </cell>
          <cell r="BC5" t="str">
            <v>Class</v>
          </cell>
          <cell r="BD5" t="str">
            <v>Class</v>
          </cell>
          <cell r="BE5" t="str">
            <v>Class</v>
          </cell>
          <cell r="BF5" t="str">
            <v>Class</v>
          </cell>
          <cell r="BG5" t="str">
            <v>Class</v>
          </cell>
          <cell r="BH5" t="str">
            <v>Class</v>
          </cell>
          <cell r="BI5" t="str">
            <v>Class</v>
          </cell>
          <cell r="BJ5" t="str">
            <v>Class</v>
          </cell>
          <cell r="BK5">
            <v>0</v>
          </cell>
          <cell r="BO5" t="str">
            <v>General Single Phase Class</v>
          </cell>
        </row>
        <row r="6">
          <cell r="E6" t="str">
            <v>Line</v>
          </cell>
          <cell r="K6" t="str">
            <v>DISCO</v>
          </cell>
          <cell r="X6" t="str">
            <v>Single</v>
          </cell>
          <cell r="Y6" t="str">
            <v>Three</v>
          </cell>
          <cell r="Z6" t="str">
            <v>Large</v>
          </cell>
          <cell r="AA6">
            <v>0</v>
          </cell>
          <cell r="AB6" t="str">
            <v>Class</v>
          </cell>
          <cell r="AC6" t="str">
            <v>Class</v>
          </cell>
          <cell r="AD6" t="str">
            <v>Class</v>
          </cell>
          <cell r="AE6" t="str">
            <v>Class</v>
          </cell>
          <cell r="AF6" t="str">
            <v>Class</v>
          </cell>
          <cell r="AG6" t="str">
            <v>Class</v>
          </cell>
          <cell r="AH6" t="str">
            <v>Class</v>
          </cell>
          <cell r="AI6" t="str">
            <v>Class</v>
          </cell>
          <cell r="AJ6" t="str">
            <v>Class</v>
          </cell>
          <cell r="AK6" t="str">
            <v>Class</v>
          </cell>
          <cell r="AL6">
            <v>0</v>
          </cell>
          <cell r="AQ6" t="str">
            <v>No.</v>
          </cell>
          <cell r="AR6" t="str">
            <v>Description</v>
          </cell>
          <cell r="AV6" t="str">
            <v>Total</v>
          </cell>
          <cell r="AW6" t="str">
            <v>Phase</v>
          </cell>
          <cell r="AX6" t="str">
            <v>Phase</v>
          </cell>
          <cell r="AY6" t="str">
            <v>Commercial</v>
          </cell>
          <cell r="AZ6" t="str">
            <v>Irrigation</v>
          </cell>
          <cell r="BA6">
            <v>5</v>
          </cell>
          <cell r="BB6">
            <v>6</v>
          </cell>
          <cell r="BC6">
            <v>7</v>
          </cell>
          <cell r="BD6">
            <v>8</v>
          </cell>
          <cell r="BE6">
            <v>9</v>
          </cell>
          <cell r="BF6">
            <v>10</v>
          </cell>
          <cell r="BG6">
            <v>11</v>
          </cell>
          <cell r="BH6">
            <v>12</v>
          </cell>
          <cell r="BI6">
            <v>13</v>
          </cell>
          <cell r="BJ6">
            <v>14</v>
          </cell>
          <cell r="BK6" t="str">
            <v>Lighting</v>
          </cell>
        </row>
        <row r="7">
          <cell r="E7" t="str">
            <v>No.</v>
          </cell>
          <cell r="F7" t="str">
            <v>Description</v>
          </cell>
          <cell r="H7" t="str">
            <v>Total</v>
          </cell>
          <cell r="I7" t="str">
            <v>ENGCO</v>
          </cell>
          <cell r="J7" t="str">
            <v>TRANSCO</v>
          </cell>
          <cell r="K7" t="str">
            <v>TOTAL</v>
          </cell>
          <cell r="M7" t="str">
            <v>LINECO</v>
          </cell>
          <cell r="N7" t="str">
            <v>SERVCO</v>
          </cell>
          <cell r="O7" t="str">
            <v>METERCO</v>
          </cell>
          <cell r="V7" t="str">
            <v>Units</v>
          </cell>
          <cell r="W7" t="str">
            <v>Total</v>
          </cell>
          <cell r="X7" t="str">
            <v>Phase</v>
          </cell>
          <cell r="Y7" t="str">
            <v>Phase</v>
          </cell>
          <cell r="Z7" t="str">
            <v>Commercial</v>
          </cell>
          <cell r="AA7" t="str">
            <v>Irrigation</v>
          </cell>
          <cell r="AB7">
            <v>5</v>
          </cell>
          <cell r="AC7">
            <v>6</v>
          </cell>
          <cell r="AD7">
            <v>7</v>
          </cell>
          <cell r="AE7">
            <v>8</v>
          </cell>
          <cell r="AF7">
            <v>9</v>
          </cell>
          <cell r="AG7">
            <v>10</v>
          </cell>
          <cell r="AH7">
            <v>11</v>
          </cell>
          <cell r="AI7">
            <v>12</v>
          </cell>
          <cell r="AJ7">
            <v>13</v>
          </cell>
          <cell r="AK7">
            <v>14</v>
          </cell>
          <cell r="AL7" t="str">
            <v>Lighting</v>
          </cell>
          <cell r="AQ7">
            <v>1</v>
          </cell>
          <cell r="AR7" t="str">
            <v>Revenue Requirements</v>
          </cell>
          <cell r="BO7" t="str">
            <v>(1)</v>
          </cell>
          <cell r="BP7" t="str">
            <v>(2)</v>
          </cell>
          <cell r="BR7" t="str">
            <v>(3)</v>
          </cell>
          <cell r="BS7" t="str">
            <v>(4)</v>
          </cell>
          <cell r="BT7" t="str">
            <v>(5)</v>
          </cell>
          <cell r="BU7" t="str">
            <v>(6)</v>
          </cell>
          <cell r="BV7" t="str">
            <v>(6)</v>
          </cell>
          <cell r="BW7" t="str">
            <v>(6)</v>
          </cell>
          <cell r="BX7" t="str">
            <v>(7)</v>
          </cell>
          <cell r="BY7" t="str">
            <v>(8)</v>
          </cell>
        </row>
        <row r="8">
          <cell r="E8">
            <v>1</v>
          </cell>
          <cell r="H8" t="str">
            <v>($)</v>
          </cell>
          <cell r="I8" t="str">
            <v>($)</v>
          </cell>
          <cell r="J8" t="str">
            <v>($)</v>
          </cell>
          <cell r="K8" t="str">
            <v>($)</v>
          </cell>
          <cell r="M8" t="str">
            <v>($)</v>
          </cell>
          <cell r="N8" t="str">
            <v>($)</v>
          </cell>
          <cell r="O8" t="str">
            <v>($)</v>
          </cell>
          <cell r="S8" t="str">
            <v xml:space="preserve"> BUNDLED</v>
          </cell>
          <cell r="W8" t="str">
            <v/>
          </cell>
          <cell r="AQ8">
            <v>2</v>
          </cell>
          <cell r="AR8" t="str">
            <v xml:space="preserve"> Revenue Requirements</v>
          </cell>
          <cell r="AV8">
            <v>21638188.763168346</v>
          </cell>
          <cell r="AW8">
            <v>19452673.967680946</v>
          </cell>
          <cell r="AX8">
            <v>255214.64351593109</v>
          </cell>
          <cell r="AY8">
            <v>1235527.1654039454</v>
          </cell>
          <cell r="AZ8">
            <v>599159.56909047184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95613.654308707861</v>
          </cell>
          <cell r="BS8" t="str">
            <v>Sum of</v>
          </cell>
        </row>
        <row r="9">
          <cell r="E9">
            <v>2</v>
          </cell>
          <cell r="F9" t="str">
            <v xml:space="preserve"> Operating Expenses</v>
          </cell>
          <cell r="H9" t="str">
            <v>BUNDLED</v>
          </cell>
          <cell r="I9" t="str">
            <v>ENGCO</v>
          </cell>
          <cell r="J9" t="str">
            <v>TRANSCO</v>
          </cell>
          <cell r="K9" t="str">
            <v>DISCO</v>
          </cell>
          <cell r="M9" t="str">
            <v>LINECO</v>
          </cell>
          <cell r="N9" t="str">
            <v>SERVCO</v>
          </cell>
          <cell r="T9" t="str">
            <v>Direct</v>
          </cell>
          <cell r="V9" t="str">
            <v>$/Mo./cons</v>
          </cell>
          <cell r="W9">
            <v>1.3004521696664952</v>
          </cell>
          <cell r="X9">
            <v>0.52912071465033872</v>
          </cell>
          <cell r="Y9">
            <v>2.3502847003880891</v>
          </cell>
          <cell r="Z9">
            <v>5.3834066920439589</v>
          </cell>
          <cell r="AA9">
            <v>2.278322368147518</v>
          </cell>
          <cell r="AB9">
            <v>4.2323296798533692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Q9">
            <v>3</v>
          </cell>
          <cell r="AV9" t="str">
            <v/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O9" t="str">
            <v>Line</v>
          </cell>
          <cell r="BR9" t="str">
            <v>Bundled</v>
          </cell>
          <cell r="BS9" t="str">
            <v>Unbundled</v>
          </cell>
        </row>
        <row r="10">
          <cell r="E10">
            <v>3</v>
          </cell>
          <cell r="F10">
            <v>0</v>
          </cell>
          <cell r="G10" t="str">
            <v>Cost of Purchased Power</v>
          </cell>
          <cell r="L10" t="str">
            <v/>
          </cell>
          <cell r="P10" t="str">
            <v/>
          </cell>
          <cell r="T10" t="str">
            <v>Consumer</v>
          </cell>
          <cell r="V10" t="str">
            <v>$/Mo./cons</v>
          </cell>
          <cell r="W10">
            <v>33.056195093297148</v>
          </cell>
          <cell r="X10">
            <v>40.706292016152702</v>
          </cell>
          <cell r="Y10">
            <v>119.77254279981618</v>
          </cell>
          <cell r="Z10">
            <v>138.36888038010682</v>
          </cell>
          <cell r="AA10">
            <v>119.77254279981618</v>
          </cell>
          <cell r="AB10">
            <v>0.81412584032305402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Q10">
            <v>4</v>
          </cell>
          <cell r="AR10" t="str">
            <v>Present Rates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O10" t="str">
            <v>No.</v>
          </cell>
          <cell r="BP10" t="str">
            <v>Component</v>
          </cell>
          <cell r="BR10" t="str">
            <v>COS</v>
          </cell>
          <cell r="BS10" t="str">
            <v>COS</v>
          </cell>
          <cell r="BT10" t="str">
            <v>ENGCO</v>
          </cell>
          <cell r="BU10" t="str">
            <v>TRANSCO</v>
          </cell>
          <cell r="BV10" t="str">
            <v>ANSCO</v>
          </cell>
          <cell r="BW10" t="str">
            <v>LINECO</v>
          </cell>
          <cell r="BX10" t="str">
            <v>SERVCO</v>
          </cell>
          <cell r="BY10" t="str">
            <v>METERCO</v>
          </cell>
        </row>
        <row r="11">
          <cell r="E11">
            <v>4</v>
          </cell>
          <cell r="F11">
            <v>0</v>
          </cell>
          <cell r="G11" t="str">
            <v xml:space="preserve">   Substation</v>
          </cell>
          <cell r="H11">
            <v>0</v>
          </cell>
          <cell r="I11" t="str">
            <v xml:space="preserve"> </v>
          </cell>
          <cell r="J11">
            <v>0</v>
          </cell>
          <cell r="K11">
            <v>0</v>
          </cell>
          <cell r="L11" t="str">
            <v/>
          </cell>
          <cell r="M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/>
          </cell>
          <cell r="T11" t="str">
            <v>Capacity</v>
          </cell>
          <cell r="V11" t="str">
            <v>¢/kWh</v>
          </cell>
          <cell r="W11">
            <v>2.6907084523404676</v>
          </cell>
          <cell r="X11">
            <v>3.3690694791112099</v>
          </cell>
          <cell r="Y11">
            <v>4.3430987102131979</v>
          </cell>
          <cell r="Z11">
            <v>3.1660879233448807</v>
          </cell>
          <cell r="AA11">
            <v>5.5577634380294798</v>
          </cell>
          <cell r="AB11">
            <v>2.8568594070349684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Q11">
            <v>5</v>
          </cell>
          <cell r="AR11" t="str">
            <v xml:space="preserve"> Revenue-Present Rates</v>
          </cell>
          <cell r="AV11">
            <v>19692530.790114954</v>
          </cell>
          <cell r="AW11">
            <v>17504669.805469614</v>
          </cell>
          <cell r="AX11">
            <v>256049.68566723351</v>
          </cell>
          <cell r="AY11">
            <v>1338119.2989781089</v>
          </cell>
          <cell r="AZ11">
            <v>491208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102484</v>
          </cell>
          <cell r="BO11">
            <v>1</v>
          </cell>
          <cell r="BR11" t="str">
            <v>($)</v>
          </cell>
          <cell r="BS11" t="str">
            <v>($)</v>
          </cell>
          <cell r="BT11" t="str">
            <v>($)</v>
          </cell>
          <cell r="BU11" t="str">
            <v>($)</v>
          </cell>
          <cell r="BV11" t="str">
            <v>($)</v>
          </cell>
          <cell r="BW11" t="str">
            <v>($)</v>
          </cell>
          <cell r="BX11" t="str">
            <v>($)</v>
          </cell>
          <cell r="BY11" t="str">
            <v>($)</v>
          </cell>
        </row>
        <row r="12">
          <cell r="E12">
            <v>5</v>
          </cell>
          <cell r="G12" t="str">
            <v xml:space="preserve">   Transmission</v>
          </cell>
          <cell r="H12">
            <v>0</v>
          </cell>
          <cell r="I12" t="str">
            <v xml:space="preserve"> </v>
          </cell>
          <cell r="J12">
            <v>0</v>
          </cell>
          <cell r="K12">
            <v>0</v>
          </cell>
          <cell r="L12" t="str">
            <v/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/>
          </cell>
          <cell r="T12" t="str">
            <v>Energy</v>
          </cell>
          <cell r="V12" t="str">
            <v>¢/kWh</v>
          </cell>
          <cell r="W12">
            <v>3.0123069698859815</v>
          </cell>
          <cell r="X12">
            <v>3.0123069698859806</v>
          </cell>
          <cell r="Y12">
            <v>3.012306969885981</v>
          </cell>
          <cell r="Z12">
            <v>3.012306969885981</v>
          </cell>
          <cell r="AA12">
            <v>3.012306969885981</v>
          </cell>
          <cell r="AB12">
            <v>3.012306969885981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Q12">
            <v>6</v>
          </cell>
          <cell r="AR12" t="str">
            <v xml:space="preserve"> Revenue Credits</v>
          </cell>
          <cell r="AV12">
            <v>159239.99999999997</v>
          </cell>
          <cell r="AW12">
            <v>141548.26769255032</v>
          </cell>
          <cell r="AX12">
            <v>2070.4983214304398</v>
          </cell>
          <cell r="AY12">
            <v>10820.453675575041</v>
          </cell>
          <cell r="AZ12">
            <v>3972.0624410176888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828.71786942650942</v>
          </cell>
          <cell r="BO12">
            <v>2</v>
          </cell>
          <cell r="BP12" t="str">
            <v xml:space="preserve"> Direct</v>
          </cell>
          <cell r="BR12">
            <v>39531.666832956107</v>
          </cell>
          <cell r="BS12">
            <v>39531.666832956107</v>
          </cell>
          <cell r="BT12">
            <v>39531.666832956107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</row>
        <row r="13">
          <cell r="E13">
            <v>6</v>
          </cell>
          <cell r="G13" t="str">
            <v xml:space="preserve">     Capacity</v>
          </cell>
          <cell r="H13">
            <v>1776053</v>
          </cell>
          <cell r="I13">
            <v>1776053</v>
          </cell>
          <cell r="J13">
            <v>0</v>
          </cell>
          <cell r="K13">
            <v>0</v>
          </cell>
          <cell r="L13" t="str">
            <v/>
          </cell>
          <cell r="M13" t="str">
            <v xml:space="preserve"> </v>
          </cell>
          <cell r="N13" t="str">
            <v xml:space="preserve"> </v>
          </cell>
          <cell r="O13" t="str">
            <v xml:space="preserve"> </v>
          </cell>
          <cell r="P13" t="str">
            <v/>
          </cell>
          <cell r="U13" t="str">
            <v>Total</v>
          </cell>
          <cell r="V13" t="str">
            <v>¢/kWh</v>
          </cell>
          <cell r="W13">
            <v>10.161268351596163</v>
          </cell>
          <cell r="X13">
            <v>10.213795502019298</v>
          </cell>
          <cell r="Y13">
            <v>9.7499709252012234</v>
          </cell>
          <cell r="Z13">
            <v>6.9155861089854804</v>
          </cell>
          <cell r="AA13">
            <v>10.134825089556022</v>
          </cell>
          <cell r="AB13">
            <v>14.342473966660643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Q13">
            <v>7</v>
          </cell>
          <cell r="AT13" t="str">
            <v>Total Revenue</v>
          </cell>
          <cell r="AV13">
            <v>19851770.790114958</v>
          </cell>
          <cell r="AW13">
            <v>17646218.073162165</v>
          </cell>
          <cell r="AX13">
            <v>258120.18398866395</v>
          </cell>
          <cell r="AY13">
            <v>1348939.752653684</v>
          </cell>
          <cell r="AZ13">
            <v>495180.06244101771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103312.7178694265</v>
          </cell>
          <cell r="BO13">
            <v>3</v>
          </cell>
          <cell r="BP13" t="str">
            <v xml:space="preserve"> Consumer</v>
          </cell>
          <cell r="BR13">
            <v>3041248.4891108009</v>
          </cell>
          <cell r="BS13">
            <v>3046584.9677489898</v>
          </cell>
          <cell r="BT13">
            <v>0</v>
          </cell>
          <cell r="BU13">
            <v>0</v>
          </cell>
          <cell r="BV13">
            <v>0</v>
          </cell>
          <cell r="BW13">
            <v>2012885.0457640479</v>
          </cell>
          <cell r="BX13">
            <v>627819.18261892791</v>
          </cell>
          <cell r="BY13">
            <v>405880.73936601396</v>
          </cell>
        </row>
        <row r="14">
          <cell r="E14">
            <v>7</v>
          </cell>
          <cell r="G14" t="str">
            <v xml:space="preserve">     Energy</v>
          </cell>
          <cell r="H14">
            <v>0</v>
          </cell>
          <cell r="I14" t="str">
            <v xml:space="preserve"> </v>
          </cell>
          <cell r="J14">
            <v>0</v>
          </cell>
          <cell r="K14">
            <v>0</v>
          </cell>
          <cell r="L14" t="str">
            <v/>
          </cell>
          <cell r="M14">
            <v>0</v>
          </cell>
          <cell r="N14">
            <v>0</v>
          </cell>
          <cell r="O14">
            <v>0</v>
          </cell>
          <cell r="P14" t="str">
            <v/>
          </cell>
          <cell r="S14" t="str">
            <v xml:space="preserve"> ENGCO</v>
          </cell>
          <cell r="AQ14">
            <v>8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O14">
            <v>4</v>
          </cell>
          <cell r="BP14" t="str">
            <v xml:space="preserve"> Capacity</v>
          </cell>
          <cell r="BR14">
            <v>2708305.7076070001</v>
          </cell>
          <cell r="BS14">
            <v>2701650.7883888665</v>
          </cell>
          <cell r="BT14">
            <v>1384021.5128746305</v>
          </cell>
          <cell r="BU14">
            <v>0</v>
          </cell>
          <cell r="BV14">
            <v>0</v>
          </cell>
          <cell r="BW14">
            <v>1265411.8442877987</v>
          </cell>
          <cell r="BX14">
            <v>52217.431226437249</v>
          </cell>
          <cell r="BY14">
            <v>0</v>
          </cell>
        </row>
        <row r="15">
          <cell r="E15">
            <v>8</v>
          </cell>
          <cell r="F15">
            <v>0</v>
          </cell>
          <cell r="G15" t="str">
            <v xml:space="preserve">   Demand</v>
          </cell>
          <cell r="H15">
            <v>0</v>
          </cell>
          <cell r="I15" t="str">
            <v xml:space="preserve"> </v>
          </cell>
          <cell r="J15">
            <v>0</v>
          </cell>
          <cell r="K15">
            <v>0</v>
          </cell>
          <cell r="L15" t="str">
            <v/>
          </cell>
          <cell r="M15" t="str">
            <v xml:space="preserve"> </v>
          </cell>
          <cell r="N15" t="str">
            <v xml:space="preserve"> </v>
          </cell>
          <cell r="O15" t="str">
            <v xml:space="preserve"> </v>
          </cell>
          <cell r="P15" t="str">
            <v/>
          </cell>
          <cell r="T15" t="str">
            <v>Direct</v>
          </cell>
          <cell r="V15" t="str">
            <v>$/Mo./cons</v>
          </cell>
          <cell r="W15">
            <v>0.44322826539943477</v>
          </cell>
          <cell r="X15">
            <v>0.52912071465033872</v>
          </cell>
          <cell r="Y15">
            <v>2.3502847003880891</v>
          </cell>
          <cell r="Z15">
            <v>5.3834066920439589</v>
          </cell>
          <cell r="AA15">
            <v>2.278322368147518</v>
          </cell>
          <cell r="AB15">
            <v>3.5127172190488228E-2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Q15">
            <v>9</v>
          </cell>
          <cell r="AR15" t="str">
            <v xml:space="preserve"> Req'd Increase(Decrease)</v>
          </cell>
          <cell r="AV15">
            <v>1786418.2098850454</v>
          </cell>
          <cell r="AW15">
            <v>1806455.8945187815</v>
          </cell>
          <cell r="AX15">
            <v>-2905.5404727328569</v>
          </cell>
          <cell r="AY15">
            <v>-113412.58724973863</v>
          </cell>
          <cell r="AZ15">
            <v>103979.50664945412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-7699.0635607186414</v>
          </cell>
          <cell r="BO15">
            <v>5</v>
          </cell>
          <cell r="BP15" t="str">
            <v xml:space="preserve"> Energy</v>
          </cell>
          <cell r="BR15">
            <v>2421513.7770797075</v>
          </cell>
          <cell r="BS15">
            <v>2421513.7770797075</v>
          </cell>
          <cell r="BT15">
            <v>2421513.7770797075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</row>
        <row r="16">
          <cell r="E16">
            <v>9</v>
          </cell>
          <cell r="G16" t="str">
            <v xml:space="preserve">     Summer</v>
          </cell>
          <cell r="H16">
            <v>1511976</v>
          </cell>
          <cell r="I16">
            <v>1511976</v>
          </cell>
          <cell r="J16">
            <v>0</v>
          </cell>
          <cell r="K16">
            <v>0</v>
          </cell>
          <cell r="L16" t="str">
            <v/>
          </cell>
          <cell r="M16">
            <v>0</v>
          </cell>
          <cell r="N16">
            <v>0</v>
          </cell>
          <cell r="O16">
            <v>0</v>
          </cell>
          <cell r="P16" t="str">
            <v/>
          </cell>
          <cell r="T16" t="str">
            <v>Consumer</v>
          </cell>
          <cell r="V16" t="str">
            <v>$/Mo./cons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Q16">
            <v>10</v>
          </cell>
          <cell r="AR16" t="str">
            <v xml:space="preserve"> Percent</v>
          </cell>
          <cell r="AV16">
            <v>9.0715521987746364E-2</v>
          </cell>
          <cell r="AW16">
            <v>0.10319851300218902</v>
          </cell>
          <cell r="AX16">
            <v>-1.1347565083555488E-2</v>
          </cell>
          <cell r="AY16">
            <v>-8.4755213781274374E-2</v>
          </cell>
          <cell r="AZ16">
            <v>0.21168121579749133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D16" t="str">
            <v xml:space="preserve"> </v>
          </cell>
          <cell r="BE16" t="str">
            <v xml:space="preserve"> </v>
          </cell>
          <cell r="BF16" t="str">
            <v xml:space="preserve"> </v>
          </cell>
          <cell r="BG16" t="str">
            <v xml:space="preserve"> </v>
          </cell>
          <cell r="BH16" t="str">
            <v xml:space="preserve"> </v>
          </cell>
          <cell r="BI16" t="str">
            <v xml:space="preserve"> </v>
          </cell>
          <cell r="BJ16" t="str">
            <v xml:space="preserve"> </v>
          </cell>
          <cell r="BK16">
            <v>-7.5124541984296495E-2</v>
          </cell>
          <cell r="BO16">
            <v>6</v>
          </cell>
          <cell r="BP16" t="str">
            <v>Total</v>
          </cell>
          <cell r="BR16">
            <v>8210599.640630465</v>
          </cell>
          <cell r="BS16">
            <v>8209281.2000505188</v>
          </cell>
          <cell r="BT16">
            <v>3845066.9567872938</v>
          </cell>
          <cell r="BU16">
            <v>0</v>
          </cell>
          <cell r="BV16">
            <v>0</v>
          </cell>
          <cell r="BW16">
            <v>3278296.8900518464</v>
          </cell>
          <cell r="BX16">
            <v>680036.61384536512</v>
          </cell>
          <cell r="BY16">
            <v>405880.73936601396</v>
          </cell>
        </row>
        <row r="17">
          <cell r="E17">
            <v>10</v>
          </cell>
          <cell r="G17" t="str">
            <v xml:space="preserve">     Winter</v>
          </cell>
          <cell r="H17">
            <v>786755</v>
          </cell>
          <cell r="I17">
            <v>786755</v>
          </cell>
          <cell r="J17">
            <v>0</v>
          </cell>
          <cell r="K17">
            <v>0</v>
          </cell>
          <cell r="L17" t="str">
            <v/>
          </cell>
          <cell r="M17">
            <v>0</v>
          </cell>
          <cell r="N17">
            <v>0</v>
          </cell>
          <cell r="O17">
            <v>0</v>
          </cell>
          <cell r="P17" t="str">
            <v/>
          </cell>
          <cell r="T17" t="str">
            <v>Capacity</v>
          </cell>
          <cell r="V17" t="str">
            <v>¢/kWh</v>
          </cell>
          <cell r="W17">
            <v>1.012535050651086</v>
          </cell>
          <cell r="X17">
            <v>1.721690658614476</v>
          </cell>
          <cell r="Y17">
            <v>2.0716623911527345</v>
          </cell>
          <cell r="Z17">
            <v>1.2561360619702153</v>
          </cell>
          <cell r="AA17">
            <v>2.7403107237449245</v>
          </cell>
          <cell r="AB17">
            <v>1.2929424156383831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Q17">
            <v>11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</row>
        <row r="18">
          <cell r="E18">
            <v>11</v>
          </cell>
          <cell r="G18" t="str">
            <v xml:space="preserve">     Other</v>
          </cell>
          <cell r="H18">
            <v>879627</v>
          </cell>
          <cell r="I18">
            <v>879627</v>
          </cell>
          <cell r="J18">
            <v>0</v>
          </cell>
          <cell r="K18">
            <v>0</v>
          </cell>
          <cell r="L18" t="str">
            <v/>
          </cell>
          <cell r="M18">
            <v>0</v>
          </cell>
          <cell r="N18">
            <v>0</v>
          </cell>
          <cell r="O18">
            <v>0</v>
          </cell>
          <cell r="P18" t="str">
            <v/>
          </cell>
          <cell r="T18" t="str">
            <v>Energy</v>
          </cell>
          <cell r="V18" t="str">
            <v>¢/kWh</v>
          </cell>
          <cell r="W18">
            <v>3.0123069698859815</v>
          </cell>
          <cell r="X18">
            <v>3.0123069698859806</v>
          </cell>
          <cell r="Y18">
            <v>3.012306969885981</v>
          </cell>
          <cell r="Z18">
            <v>3.012306969885981</v>
          </cell>
          <cell r="AA18">
            <v>3.012306969885981</v>
          </cell>
          <cell r="AB18">
            <v>3.012306969885981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Q18">
            <v>12</v>
          </cell>
          <cell r="AR18" t="str">
            <v>Proposed Rates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</row>
        <row r="19">
          <cell r="E19">
            <v>12</v>
          </cell>
          <cell r="F19">
            <v>0</v>
          </cell>
          <cell r="G19" t="str">
            <v xml:space="preserve">   Energy</v>
          </cell>
          <cell r="H19">
            <v>6671576</v>
          </cell>
          <cell r="I19">
            <v>6671576</v>
          </cell>
          <cell r="J19">
            <v>0</v>
          </cell>
          <cell r="K19">
            <v>0</v>
          </cell>
          <cell r="L19" t="str">
            <v/>
          </cell>
          <cell r="M19">
            <v>0</v>
          </cell>
          <cell r="N19">
            <v>0</v>
          </cell>
          <cell r="O19">
            <v>0</v>
          </cell>
          <cell r="P19" t="str">
            <v/>
          </cell>
          <cell r="U19" t="str">
            <v>Total</v>
          </cell>
          <cell r="V19" t="str">
            <v>¢/kWh</v>
          </cell>
          <cell r="W19">
            <v>4.7802975952896727</v>
          </cell>
          <cell r="X19">
            <v>4.7831741050744343</v>
          </cell>
          <cell r="Y19">
            <v>5.1300533747718156</v>
          </cell>
          <cell r="Z19">
            <v>4.2960502456615499</v>
          </cell>
          <cell r="AA19">
            <v>5.7818269547610015</v>
          </cell>
          <cell r="AB19">
            <v>4.3642300569159449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Q19">
            <v>13</v>
          </cell>
          <cell r="AR19" t="str">
            <v xml:space="preserve"> Revenue-Proposed Rates</v>
          </cell>
          <cell r="AV19">
            <v>21303985</v>
          </cell>
          <cell r="AW19">
            <v>19030505</v>
          </cell>
          <cell r="AX19">
            <v>267409</v>
          </cell>
          <cell r="AY19">
            <v>1358060</v>
          </cell>
          <cell r="AZ19">
            <v>540063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107948</v>
          </cell>
        </row>
        <row r="20">
          <cell r="E20">
            <v>13</v>
          </cell>
          <cell r="F20">
            <v>0</v>
          </cell>
          <cell r="G20" t="str">
            <v xml:space="preserve">     On-Peak</v>
          </cell>
          <cell r="H20">
            <v>0</v>
          </cell>
          <cell r="I20" t="str">
            <v xml:space="preserve"> </v>
          </cell>
          <cell r="J20">
            <v>0</v>
          </cell>
          <cell r="K20">
            <v>0</v>
          </cell>
          <cell r="L20" t="str">
            <v/>
          </cell>
          <cell r="M20" t="str">
            <v xml:space="preserve"> </v>
          </cell>
          <cell r="N20" t="str">
            <v xml:space="preserve"> </v>
          </cell>
          <cell r="O20" t="str">
            <v xml:space="preserve"> </v>
          </cell>
          <cell r="P20" t="str">
            <v/>
          </cell>
          <cell r="S20" t="str">
            <v xml:space="preserve"> TRANSCO</v>
          </cell>
          <cell r="AQ20">
            <v>14</v>
          </cell>
          <cell r="AR20" t="str">
            <v xml:space="preserve"> Revenue Credits</v>
          </cell>
          <cell r="AV20">
            <v>159239.99999999997</v>
          </cell>
          <cell r="AW20">
            <v>141548.26769255032</v>
          </cell>
          <cell r="AX20">
            <v>2070.4983214304398</v>
          </cell>
          <cell r="AY20">
            <v>10820.453675575041</v>
          </cell>
          <cell r="AZ20">
            <v>3972.0624410176888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828.71786942650942</v>
          </cell>
        </row>
        <row r="21">
          <cell r="E21">
            <v>14</v>
          </cell>
          <cell r="F21">
            <v>0</v>
          </cell>
          <cell r="G21" t="str">
            <v xml:space="preserve">     Off-Peak</v>
          </cell>
          <cell r="H21">
            <v>0</v>
          </cell>
          <cell r="I21" t="str">
            <v xml:space="preserve"> </v>
          </cell>
          <cell r="J21">
            <v>0</v>
          </cell>
          <cell r="K21">
            <v>0</v>
          </cell>
          <cell r="L21" t="str">
            <v/>
          </cell>
          <cell r="M21" t="str">
            <v xml:space="preserve"> </v>
          </cell>
          <cell r="N21" t="str">
            <v xml:space="preserve"> </v>
          </cell>
          <cell r="O21" t="str">
            <v xml:space="preserve"> </v>
          </cell>
          <cell r="P21" t="str">
            <v/>
          </cell>
          <cell r="T21" t="str">
            <v>Direct</v>
          </cell>
          <cell r="V21" t="str">
            <v>$/Mo./cons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Q21">
            <v>15</v>
          </cell>
          <cell r="AT21" t="str">
            <v>Total Revenue</v>
          </cell>
          <cell r="AV21">
            <v>21463225</v>
          </cell>
          <cell r="AW21">
            <v>19172053.267692551</v>
          </cell>
          <cell r="AX21">
            <v>269479.49832143047</v>
          </cell>
          <cell r="AY21">
            <v>1368880.4536755751</v>
          </cell>
          <cell r="AZ21">
            <v>544035.06244101771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108776.7178694265</v>
          </cell>
        </row>
        <row r="22">
          <cell r="E22">
            <v>15</v>
          </cell>
          <cell r="G22" t="str">
            <v xml:space="preserve">   Revenue Related</v>
          </cell>
          <cell r="H22">
            <v>0</v>
          </cell>
          <cell r="I22" t="str">
            <v xml:space="preserve"> </v>
          </cell>
          <cell r="J22">
            <v>0</v>
          </cell>
          <cell r="K22">
            <v>0</v>
          </cell>
          <cell r="L22" t="str">
            <v/>
          </cell>
          <cell r="M22" t="str">
            <v xml:space="preserve"> </v>
          </cell>
          <cell r="N22" t="str">
            <v xml:space="preserve"> </v>
          </cell>
          <cell r="O22" t="str">
            <v xml:space="preserve"> </v>
          </cell>
          <cell r="P22" t="str">
            <v/>
          </cell>
          <cell r="T22" t="str">
            <v>Consumer</v>
          </cell>
          <cell r="V22" t="str">
            <v>$/Mo./cons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Q22">
            <v>16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</row>
        <row r="23">
          <cell r="E23">
            <v>16</v>
          </cell>
          <cell r="F23">
            <v>0</v>
          </cell>
          <cell r="G23" t="str">
            <v>Transmission</v>
          </cell>
          <cell r="H23">
            <v>0</v>
          </cell>
          <cell r="I23" t="str">
            <v xml:space="preserve"> </v>
          </cell>
          <cell r="J23">
            <v>0</v>
          </cell>
          <cell r="K23">
            <v>0</v>
          </cell>
          <cell r="L23" t="str">
            <v/>
          </cell>
          <cell r="M23" t="str">
            <v xml:space="preserve"> </v>
          </cell>
          <cell r="N23" t="str">
            <v xml:space="preserve"> </v>
          </cell>
          <cell r="O23" t="str">
            <v xml:space="preserve"> </v>
          </cell>
          <cell r="P23" t="str">
            <v/>
          </cell>
          <cell r="T23" t="str">
            <v>Capacity</v>
          </cell>
          <cell r="V23" t="str">
            <v>¢/kWh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Q23">
            <v>17</v>
          </cell>
          <cell r="AR23" t="str">
            <v xml:space="preserve"> Req'd Increase(Decrease)</v>
          </cell>
          <cell r="AV23">
            <v>174964.00000000137</v>
          </cell>
          <cell r="AW23">
            <v>280620.69998839498</v>
          </cell>
          <cell r="AX23">
            <v>-14264.854805499373</v>
          </cell>
          <cell r="AY23">
            <v>-133353.28827162972</v>
          </cell>
          <cell r="AZ23">
            <v>55124.506649454124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-13163.063560718641</v>
          </cell>
        </row>
        <row r="24">
          <cell r="E24">
            <v>17</v>
          </cell>
          <cell r="F24">
            <v>0</v>
          </cell>
          <cell r="G24" t="str">
            <v>Distribution - Operation</v>
          </cell>
          <cell r="H24">
            <v>1336155</v>
          </cell>
          <cell r="I24">
            <v>0</v>
          </cell>
          <cell r="J24">
            <v>0</v>
          </cell>
          <cell r="K24">
            <v>0</v>
          </cell>
          <cell r="L24" t="str">
            <v>*</v>
          </cell>
          <cell r="M24">
            <v>0</v>
          </cell>
          <cell r="N24">
            <v>0</v>
          </cell>
          <cell r="O24">
            <v>0</v>
          </cell>
          <cell r="P24" t="str">
            <v>*</v>
          </cell>
          <cell r="T24" t="str">
            <v>Energy</v>
          </cell>
          <cell r="V24" t="str">
            <v>¢/kWh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Q24">
            <v>18</v>
          </cell>
          <cell r="AR24" t="str">
            <v xml:space="preserve"> Percent</v>
          </cell>
          <cell r="AV24">
            <v>8.2127357862860576E-3</v>
          </cell>
          <cell r="AW24">
            <v>1.4745835698442841E-2</v>
          </cell>
          <cell r="AX24">
            <v>-5.3344707191976988E-2</v>
          </cell>
          <cell r="AY24">
            <v>-9.8193959229805547E-2</v>
          </cell>
          <cell r="AZ24">
            <v>0.10207051149487027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D24" t="str">
            <v xml:space="preserve"> </v>
          </cell>
          <cell r="BE24" t="str">
            <v xml:space="preserve"> </v>
          </cell>
          <cell r="BF24" t="str">
            <v xml:space="preserve"> </v>
          </cell>
          <cell r="BG24" t="str">
            <v xml:space="preserve"> </v>
          </cell>
          <cell r="BH24" t="str">
            <v xml:space="preserve"> </v>
          </cell>
          <cell r="BI24" t="str">
            <v xml:space="preserve"> </v>
          </cell>
          <cell r="BJ24" t="str">
            <v xml:space="preserve"> </v>
          </cell>
          <cell r="BK24">
            <v>-0.12193892949122394</v>
          </cell>
        </row>
        <row r="25">
          <cell r="E25">
            <v>18</v>
          </cell>
          <cell r="F25">
            <v>0</v>
          </cell>
          <cell r="G25" t="str">
            <v>Distribution - Maintenance</v>
          </cell>
          <cell r="H25">
            <v>1758670</v>
          </cell>
          <cell r="I25">
            <v>0</v>
          </cell>
          <cell r="J25">
            <v>0</v>
          </cell>
          <cell r="K25">
            <v>0</v>
          </cell>
          <cell r="L25" t="str">
            <v>*</v>
          </cell>
          <cell r="M25">
            <v>0</v>
          </cell>
          <cell r="N25">
            <v>0</v>
          </cell>
          <cell r="O25">
            <v>0</v>
          </cell>
          <cell r="P25" t="str">
            <v>*</v>
          </cell>
          <cell r="U25" t="str">
            <v>Total</v>
          </cell>
          <cell r="V25" t="str">
            <v>¢/kWh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</row>
        <row r="26">
          <cell r="E26">
            <v>19</v>
          </cell>
          <cell r="F26">
            <v>0</v>
          </cell>
          <cell r="G26" t="str">
            <v>Consumer Accounts</v>
          </cell>
          <cell r="H26">
            <v>994541</v>
          </cell>
          <cell r="I26">
            <v>0</v>
          </cell>
          <cell r="J26">
            <v>0</v>
          </cell>
          <cell r="K26">
            <v>0</v>
          </cell>
          <cell r="L26" t="str">
            <v>*</v>
          </cell>
          <cell r="M26">
            <v>0</v>
          </cell>
          <cell r="N26">
            <v>0</v>
          </cell>
          <cell r="O26">
            <v>0</v>
          </cell>
          <cell r="P26" t="str">
            <v>*</v>
          </cell>
          <cell r="S26" t="str">
            <v xml:space="preserve"> DISCO</v>
          </cell>
          <cell r="W26" t="str">
            <v/>
          </cell>
          <cell r="AQ26" t="str">
            <v>Table 5.2</v>
          </cell>
        </row>
        <row r="27">
          <cell r="E27">
            <v>20</v>
          </cell>
          <cell r="F27">
            <v>0</v>
          </cell>
          <cell r="G27" t="str">
            <v>Consumer Service &amp; Info.</v>
          </cell>
          <cell r="H27">
            <v>559726</v>
          </cell>
          <cell r="I27">
            <v>0</v>
          </cell>
          <cell r="J27">
            <v>0</v>
          </cell>
          <cell r="K27">
            <v>0</v>
          </cell>
          <cell r="L27" t="str">
            <v>*</v>
          </cell>
          <cell r="M27">
            <v>0</v>
          </cell>
          <cell r="N27">
            <v>0</v>
          </cell>
          <cell r="O27">
            <v>0</v>
          </cell>
          <cell r="P27" t="str">
            <v>*</v>
          </cell>
          <cell r="T27" t="str">
            <v>Direct</v>
          </cell>
          <cell r="V27" t="str">
            <v>$/Mo./cons</v>
          </cell>
          <cell r="W27">
            <v>0.85722390426706052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4.1972025076628805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Q27" t="str">
            <v>Class Allocation Summary -- BUNDLED</v>
          </cell>
        </row>
        <row r="28">
          <cell r="E28">
            <v>21</v>
          </cell>
          <cell r="F28">
            <v>0</v>
          </cell>
          <cell r="G28" t="str">
            <v>Sales</v>
          </cell>
          <cell r="H28">
            <v>0</v>
          </cell>
          <cell r="I28" t="str">
            <v xml:space="preserve"> </v>
          </cell>
          <cell r="J28" t="str">
            <v xml:space="preserve"> </v>
          </cell>
          <cell r="K28">
            <v>0</v>
          </cell>
          <cell r="L28" t="str">
            <v/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  <cell r="P28" t="str">
            <v/>
          </cell>
          <cell r="T28" t="str">
            <v>Consumer</v>
          </cell>
          <cell r="V28" t="str">
            <v>$/Mo./cons</v>
          </cell>
          <cell r="W28">
            <v>33.056195093297148</v>
          </cell>
          <cell r="X28">
            <v>40.706292016152702</v>
          </cell>
          <cell r="Y28">
            <v>119.77254279981618</v>
          </cell>
          <cell r="Z28">
            <v>138.36888038010682</v>
          </cell>
          <cell r="AA28">
            <v>119.77254279981618</v>
          </cell>
          <cell r="AB28">
            <v>0.81412584032305402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</row>
        <row r="29">
          <cell r="E29">
            <v>22</v>
          </cell>
          <cell r="F29">
            <v>0</v>
          </cell>
          <cell r="G29" t="str">
            <v>Admin. &amp; General</v>
          </cell>
          <cell r="H29">
            <v>1987790</v>
          </cell>
          <cell r="I29">
            <v>0</v>
          </cell>
          <cell r="J29">
            <v>0</v>
          </cell>
          <cell r="K29">
            <v>0</v>
          </cell>
          <cell r="L29" t="str">
            <v>*</v>
          </cell>
          <cell r="M29">
            <v>0</v>
          </cell>
          <cell r="N29">
            <v>0</v>
          </cell>
          <cell r="O29">
            <v>0</v>
          </cell>
          <cell r="P29" t="str">
            <v>*</v>
          </cell>
          <cell r="T29" t="str">
            <v>Capacity</v>
          </cell>
          <cell r="V29" t="str">
            <v>¢/kWh</v>
          </cell>
          <cell r="W29">
            <v>1.6781734016893812</v>
          </cell>
          <cell r="X29">
            <v>1.6473788204967335</v>
          </cell>
          <cell r="Y29">
            <v>2.2714363190604625</v>
          </cell>
          <cell r="Z29">
            <v>1.9099518613746651</v>
          </cell>
          <cell r="AA29">
            <v>2.8174527142845549</v>
          </cell>
          <cell r="AB29">
            <v>1.5639169913965849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W29" t="str">
            <v>General</v>
          </cell>
          <cell r="AX29" t="str">
            <v>General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</row>
        <row r="30">
          <cell r="E30">
            <v>23</v>
          </cell>
          <cell r="F30">
            <v>0</v>
          </cell>
          <cell r="G30" t="str">
            <v>Depreciation &amp; Amort.</v>
          </cell>
          <cell r="H30">
            <v>1715150</v>
          </cell>
          <cell r="I30">
            <v>0</v>
          </cell>
          <cell r="J30">
            <v>0</v>
          </cell>
          <cell r="K30">
            <v>0</v>
          </cell>
          <cell r="L30" t="str">
            <v>*</v>
          </cell>
          <cell r="M30">
            <v>0</v>
          </cell>
          <cell r="N30">
            <v>0</v>
          </cell>
          <cell r="O30">
            <v>0</v>
          </cell>
          <cell r="P30" t="str">
            <v>*</v>
          </cell>
          <cell r="T30" t="str">
            <v>Energy</v>
          </cell>
          <cell r="V30" t="str">
            <v>¢/kWh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Q30" t="str">
            <v xml:space="preserve"> Line</v>
          </cell>
          <cell r="AW30" t="str">
            <v>Single</v>
          </cell>
          <cell r="AX30" t="str">
            <v>Three</v>
          </cell>
          <cell r="AY30" t="str">
            <v>Large</v>
          </cell>
          <cell r="AZ30">
            <v>0</v>
          </cell>
          <cell r="BA30" t="str">
            <v>Class</v>
          </cell>
          <cell r="BB30" t="str">
            <v>Class</v>
          </cell>
          <cell r="BC30" t="str">
            <v>Class</v>
          </cell>
          <cell r="BD30" t="str">
            <v>Class</v>
          </cell>
          <cell r="BE30" t="str">
            <v>Class</v>
          </cell>
          <cell r="BF30" t="str">
            <v>Class</v>
          </cell>
          <cell r="BG30" t="str">
            <v>Class</v>
          </cell>
          <cell r="BH30" t="str">
            <v>Class</v>
          </cell>
          <cell r="BI30" t="str">
            <v>Class</v>
          </cell>
          <cell r="BJ30" t="str">
            <v>Class</v>
          </cell>
          <cell r="BK30">
            <v>0</v>
          </cell>
        </row>
        <row r="31">
          <cell r="E31">
            <v>24</v>
          </cell>
          <cell r="F31">
            <v>0</v>
          </cell>
          <cell r="G31" t="str">
            <v>Taxes - Property</v>
          </cell>
          <cell r="H31">
            <v>154480</v>
          </cell>
          <cell r="I31">
            <v>0</v>
          </cell>
          <cell r="J31">
            <v>0</v>
          </cell>
          <cell r="K31">
            <v>0</v>
          </cell>
          <cell r="L31" t="str">
            <v>*</v>
          </cell>
          <cell r="M31">
            <v>0</v>
          </cell>
          <cell r="N31">
            <v>0</v>
          </cell>
          <cell r="O31">
            <v>0</v>
          </cell>
          <cell r="P31" t="str">
            <v>*</v>
          </cell>
          <cell r="U31" t="str">
            <v>Total</v>
          </cell>
          <cell r="V31" t="str">
            <v>¢/kWh</v>
          </cell>
          <cell r="W31">
            <v>5.3809707563064881</v>
          </cell>
          <cell r="X31">
            <v>5.4306213969448631</v>
          </cell>
          <cell r="Y31">
            <v>4.619917550429407</v>
          </cell>
          <cell r="Z31">
            <v>2.6195358633239305</v>
          </cell>
          <cell r="AA31">
            <v>4.3529981347950191</v>
          </cell>
          <cell r="AB31">
            <v>9.9782439097446964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Q31" t="str">
            <v>No.</v>
          </cell>
          <cell r="AR31" t="str">
            <v>Category</v>
          </cell>
          <cell r="AV31" t="str">
            <v>Total</v>
          </cell>
          <cell r="AW31" t="str">
            <v>Phase</v>
          </cell>
          <cell r="AX31" t="str">
            <v>Phase</v>
          </cell>
          <cell r="AY31" t="str">
            <v>Commercial</v>
          </cell>
          <cell r="AZ31" t="str">
            <v>Irrigation</v>
          </cell>
          <cell r="BA31">
            <v>5</v>
          </cell>
          <cell r="BB31">
            <v>6</v>
          </cell>
          <cell r="BC31">
            <v>7</v>
          </cell>
          <cell r="BD31">
            <v>8</v>
          </cell>
          <cell r="BE31">
            <v>9</v>
          </cell>
          <cell r="BF31">
            <v>10</v>
          </cell>
          <cell r="BG31">
            <v>11</v>
          </cell>
          <cell r="BH31">
            <v>12</v>
          </cell>
          <cell r="BI31">
            <v>13</v>
          </cell>
          <cell r="BJ31">
            <v>14</v>
          </cell>
          <cell r="BK31" t="str">
            <v>Lighting</v>
          </cell>
        </row>
        <row r="32">
          <cell r="E32">
            <v>25</v>
          </cell>
          <cell r="F32">
            <v>0</v>
          </cell>
          <cell r="G32" t="str">
            <v>Taxes - Other</v>
          </cell>
          <cell r="H32">
            <v>4640</v>
          </cell>
          <cell r="I32">
            <v>0</v>
          </cell>
          <cell r="J32">
            <v>0</v>
          </cell>
          <cell r="K32">
            <v>0</v>
          </cell>
          <cell r="L32" t="str">
            <v>*</v>
          </cell>
          <cell r="M32">
            <v>0</v>
          </cell>
          <cell r="N32">
            <v>0</v>
          </cell>
          <cell r="O32">
            <v>0</v>
          </cell>
          <cell r="P32" t="str">
            <v>*</v>
          </cell>
          <cell r="S32" t="str">
            <v xml:space="preserve"> LINECO</v>
          </cell>
          <cell r="AQ32">
            <v>1</v>
          </cell>
          <cell r="AS32" t="str">
            <v>Power Supply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</row>
        <row r="33">
          <cell r="E33">
            <v>26</v>
          </cell>
          <cell r="F33">
            <v>0</v>
          </cell>
          <cell r="G33" t="str">
            <v>Interest - Other</v>
          </cell>
          <cell r="H33">
            <v>0</v>
          </cell>
          <cell r="I33" t="str">
            <v xml:space="preserve"> </v>
          </cell>
          <cell r="J33" t="str">
            <v xml:space="preserve"> </v>
          </cell>
          <cell r="K33">
            <v>0</v>
          </cell>
          <cell r="L33" t="str">
            <v/>
          </cell>
          <cell r="M33" t="str">
            <v xml:space="preserve"> </v>
          </cell>
          <cell r="N33" t="str">
            <v xml:space="preserve"> </v>
          </cell>
          <cell r="O33" t="str">
            <v xml:space="preserve"> </v>
          </cell>
          <cell r="P33" t="str">
            <v/>
          </cell>
          <cell r="T33" t="str">
            <v>Direct</v>
          </cell>
          <cell r="V33" t="str">
            <v>$/Mo./cons</v>
          </cell>
          <cell r="W33">
            <v>0.774165401897286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3.7905253808424262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Q33">
            <v>2</v>
          </cell>
          <cell r="AT33" t="str">
            <v>Direct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</row>
        <row r="34">
          <cell r="E34">
            <v>27</v>
          </cell>
          <cell r="F34">
            <v>0</v>
          </cell>
          <cell r="G34" t="str">
            <v>Other Deductions</v>
          </cell>
          <cell r="H34">
            <v>0</v>
          </cell>
          <cell r="I34" t="str">
            <v xml:space="preserve"> </v>
          </cell>
          <cell r="J34" t="str">
            <v xml:space="preserve"> </v>
          </cell>
          <cell r="K34">
            <v>0</v>
          </cell>
          <cell r="L34" t="str">
            <v/>
          </cell>
          <cell r="M34" t="str">
            <v xml:space="preserve"> </v>
          </cell>
          <cell r="N34" t="str">
            <v xml:space="preserve"> </v>
          </cell>
          <cell r="O34" t="str">
            <v xml:space="preserve"> </v>
          </cell>
          <cell r="P34" t="str">
            <v/>
          </cell>
          <cell r="T34" t="str">
            <v>Consumer</v>
          </cell>
          <cell r="V34" t="str">
            <v>$/Mo./cons</v>
          </cell>
          <cell r="W34">
            <v>21.677478857736336</v>
          </cell>
          <cell r="X34">
            <v>26.941924266035549</v>
          </cell>
          <cell r="Y34">
            <v>47.955012845176078</v>
          </cell>
          <cell r="Z34">
            <v>49.930448309593864</v>
          </cell>
          <cell r="AA34">
            <v>47.955012845176086</v>
          </cell>
          <cell r="AB34">
            <v>0.53883848532071099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Q34">
            <v>3</v>
          </cell>
          <cell r="AU34" t="str">
            <v>Wholesale Cost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</row>
        <row r="35">
          <cell r="E35">
            <v>28</v>
          </cell>
          <cell r="F35" t="str">
            <v xml:space="preserve"> Total Operating Expenses</v>
          </cell>
          <cell r="H35">
            <v>20137139</v>
          </cell>
          <cell r="I35">
            <v>11625987</v>
          </cell>
          <cell r="J35">
            <v>0</v>
          </cell>
          <cell r="K35">
            <v>0</v>
          </cell>
          <cell r="L35" t="str">
            <v>*</v>
          </cell>
          <cell r="M35">
            <v>0</v>
          </cell>
          <cell r="N35">
            <v>0</v>
          </cell>
          <cell r="O35">
            <v>0</v>
          </cell>
          <cell r="P35" t="str">
            <v>*</v>
          </cell>
          <cell r="T35" t="str">
            <v>Capacity</v>
          </cell>
          <cell r="V35" t="str">
            <v>¢/kWh</v>
          </cell>
          <cell r="W35">
            <v>1.602984563725075</v>
          </cell>
          <cell r="X35">
            <v>1.574142982131354</v>
          </cell>
          <cell r="Y35">
            <v>2.1647079885348828</v>
          </cell>
          <cell r="Z35">
            <v>1.8130768562902773</v>
          </cell>
          <cell r="AA35">
            <v>2.6880584477702936</v>
          </cell>
          <cell r="AB35">
            <v>1.4885071044983968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Q35">
            <v>4</v>
          </cell>
          <cell r="AU35" t="str">
            <v>Allocated Cost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</row>
        <row r="36">
          <cell r="E36">
            <v>29</v>
          </cell>
          <cell r="F36" t="str">
            <v xml:space="preserve"> Margin Requirements</v>
          </cell>
          <cell r="H36" t="str">
            <v>Error - Sum of Unbundled does not equal Bundled</v>
          </cell>
          <cell r="L36" t="str">
            <v/>
          </cell>
          <cell r="P36" t="str">
            <v/>
          </cell>
          <cell r="T36" t="str">
            <v>Energy</v>
          </cell>
          <cell r="V36" t="str">
            <v>¢/kWh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Q36">
            <v>5</v>
          </cell>
          <cell r="AU36" t="str">
            <v xml:space="preserve">    Subtotal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</row>
        <row r="37">
          <cell r="E37">
            <v>30</v>
          </cell>
          <cell r="F37">
            <v>0</v>
          </cell>
          <cell r="G37" t="str">
            <v>Interest - LT</v>
          </cell>
          <cell r="H37">
            <v>2068230</v>
          </cell>
          <cell r="I37">
            <v>0</v>
          </cell>
          <cell r="J37">
            <v>0</v>
          </cell>
          <cell r="K37">
            <v>0</v>
          </cell>
          <cell r="L37" t="str">
            <v>*</v>
          </cell>
          <cell r="M37">
            <v>0</v>
          </cell>
          <cell r="N37">
            <v>0</v>
          </cell>
          <cell r="O37">
            <v>0</v>
          </cell>
          <cell r="P37" t="str">
            <v>*</v>
          </cell>
          <cell r="U37" t="str">
            <v>Total</v>
          </cell>
          <cell r="V37" t="str">
            <v>¢/kWh</v>
          </cell>
          <cell r="W37">
            <v>4.0543413254053631</v>
          </cell>
          <cell r="X37">
            <v>4.0781252887059889</v>
          </cell>
          <cell r="Y37">
            <v>3.1050023580481394</v>
          </cell>
          <cell r="Z37">
            <v>2.0691304373651174</v>
          </cell>
          <cell r="AA37">
            <v>3.3028663047597306</v>
          </cell>
          <cell r="AB37">
            <v>8.7577739313310285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Q37">
            <v>6</v>
          </cell>
          <cell r="AT37" t="str">
            <v>Capacity Related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</row>
        <row r="38">
          <cell r="E38">
            <v>31</v>
          </cell>
          <cell r="F38">
            <v>0</v>
          </cell>
          <cell r="G38" t="str">
            <v>Required Margin</v>
          </cell>
          <cell r="H38">
            <v>1373333</v>
          </cell>
          <cell r="I38">
            <v>9698.5113479002011</v>
          </cell>
          <cell r="J38">
            <v>0</v>
          </cell>
          <cell r="K38">
            <v>39782.35264636932</v>
          </cell>
          <cell r="L38" t="str">
            <v>*</v>
          </cell>
          <cell r="M38">
            <v>39782.35264636932</v>
          </cell>
          <cell r="N38">
            <v>0</v>
          </cell>
          <cell r="O38">
            <v>0</v>
          </cell>
          <cell r="P38" t="str">
            <v>*</v>
          </cell>
          <cell r="S38" t="str">
            <v xml:space="preserve"> SERVCO</v>
          </cell>
          <cell r="AQ38">
            <v>7</v>
          </cell>
          <cell r="AU38" t="str">
            <v>Wholesale Cost</v>
          </cell>
          <cell r="AV38">
            <v>3155311.9999999995</v>
          </cell>
          <cell r="AW38">
            <v>2812543.1825583545</v>
          </cell>
          <cell r="AX38">
            <v>42400.289273094873</v>
          </cell>
          <cell r="AY38">
            <v>285621.26643198868</v>
          </cell>
          <cell r="AZ38">
            <v>9404.3384640278528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5342.9232725338188</v>
          </cell>
        </row>
        <row r="39">
          <cell r="E39">
            <v>32</v>
          </cell>
          <cell r="F39" t="str">
            <v xml:space="preserve"> Revenue Requirements</v>
          </cell>
          <cell r="H39">
            <v>23578702</v>
          </cell>
          <cell r="I39">
            <v>11635685.511347901</v>
          </cell>
          <cell r="J39">
            <v>0</v>
          </cell>
          <cell r="K39">
            <v>39782.35264636932</v>
          </cell>
          <cell r="L39" t="str">
            <v>*</v>
          </cell>
          <cell r="M39">
            <v>39782.35264636932</v>
          </cell>
          <cell r="N39">
            <v>0</v>
          </cell>
          <cell r="O39">
            <v>0</v>
          </cell>
          <cell r="P39" t="str">
            <v>*</v>
          </cell>
          <cell r="T39" t="str">
            <v>Direct</v>
          </cell>
          <cell r="V39" t="str">
            <v>$/Mo./cons</v>
          </cell>
          <cell r="W39">
            <v>8.9128540024267511E-2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0.43639769006913093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Q39">
            <v>8</v>
          </cell>
          <cell r="AU39" t="str">
            <v>Allocated Cost</v>
          </cell>
          <cell r="AV39">
            <v>78061.267524048439</v>
          </cell>
          <cell r="AW39">
            <v>56228.37483796438</v>
          </cell>
          <cell r="AX39">
            <v>842.51676590073816</v>
          </cell>
          <cell r="AY39">
            <v>20706.441136084497</v>
          </cell>
          <cell r="AZ39">
            <v>136.66019982326932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147.27458427556209</v>
          </cell>
        </row>
        <row r="40">
          <cell r="T40" t="str">
            <v>Consumer</v>
          </cell>
          <cell r="V40" t="str">
            <v>$/Mo./cons</v>
          </cell>
          <cell r="W40">
            <v>6.9447391110760046</v>
          </cell>
          <cell r="X40">
            <v>8.4031906871577249</v>
          </cell>
          <cell r="Y40">
            <v>43.53262011097317</v>
          </cell>
          <cell r="Z40">
            <v>53.577830022421033</v>
          </cell>
          <cell r="AA40">
            <v>43.53262011097317</v>
          </cell>
          <cell r="AB40">
            <v>0.16806381374315449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Q40">
            <v>9</v>
          </cell>
          <cell r="AU40" t="str">
            <v xml:space="preserve">    Subtotal</v>
          </cell>
          <cell r="AV40">
            <v>3233373.2675240478</v>
          </cell>
          <cell r="AW40">
            <v>2868771.5573963188</v>
          </cell>
          <cell r="AX40">
            <v>43242.806038995608</v>
          </cell>
          <cell r="AY40">
            <v>306327.70756807318</v>
          </cell>
          <cell r="AZ40">
            <v>9540.9986638511218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5490.1978568093809</v>
          </cell>
        </row>
        <row r="41">
          <cell r="T41" t="str">
            <v>Capacity</v>
          </cell>
          <cell r="V41" t="str">
            <v>¢/kWh</v>
          </cell>
          <cell r="W41">
            <v>6.6650870520800376E-2</v>
          </cell>
          <cell r="X41">
            <v>6.4957273223790205E-2</v>
          </cell>
          <cell r="Y41">
            <v>9.5556200139857606E-2</v>
          </cell>
          <cell r="Z41">
            <v>8.3801489762709097E-2</v>
          </cell>
          <cell r="AA41">
            <v>0.1139458643952012</v>
          </cell>
          <cell r="AB41">
            <v>6.8159445884705128E-2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Q41">
            <v>10</v>
          </cell>
          <cell r="AT41" t="str">
            <v>Energy Related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</row>
        <row r="42">
          <cell r="T42" t="str">
            <v>Energy</v>
          </cell>
          <cell r="V42" t="str">
            <v>¢/kWh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Q42">
            <v>11</v>
          </cell>
          <cell r="AU42" t="str">
            <v>Wholesale Cost</v>
          </cell>
          <cell r="AV42">
            <v>5850472</v>
          </cell>
          <cell r="AW42">
            <v>5148904.831826603</v>
          </cell>
          <cell r="AX42">
            <v>86857.420306159183</v>
          </cell>
          <cell r="AY42">
            <v>456897.31253382587</v>
          </cell>
          <cell r="AZ42">
            <v>138031.93647650929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19780.498856903036</v>
          </cell>
        </row>
        <row r="43">
          <cell r="E43" t="str">
            <v>Table 5.4</v>
          </cell>
          <cell r="U43" t="str">
            <v>Total</v>
          </cell>
          <cell r="V43" t="str">
            <v>¢/kWh</v>
          </cell>
          <cell r="W43">
            <v>0.83463555920971111</v>
          </cell>
          <cell r="X43">
            <v>0.84594977367193647</v>
          </cell>
          <cell r="Y43">
            <v>0.94913698662952772</v>
          </cell>
          <cell r="Z43">
            <v>0.35855959244179131</v>
          </cell>
          <cell r="AA43">
            <v>0.67205637863844692</v>
          </cell>
          <cell r="AB43">
            <v>1.0830872952396617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Q43">
            <v>12</v>
          </cell>
          <cell r="AU43" t="str">
            <v>Allocated Cost</v>
          </cell>
          <cell r="AV43">
            <v>140975.03247595148</v>
          </cell>
          <cell r="AW43">
            <v>103251.31655957882</v>
          </cell>
          <cell r="AX43">
            <v>1741.7573819087529</v>
          </cell>
          <cell r="AY43">
            <v>32817.335716631074</v>
          </cell>
          <cell r="AZ43">
            <v>2767.963214307802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396.659603525036</v>
          </cell>
        </row>
        <row r="44">
          <cell r="E44" t="str">
            <v>Breakdown of Revenue Requirements</v>
          </cell>
          <cell r="S44" t="str">
            <v xml:space="preserve"> METERCO</v>
          </cell>
          <cell r="AQ44">
            <v>13</v>
          </cell>
          <cell r="AU44" t="str">
            <v xml:space="preserve">    Subtotal</v>
          </cell>
          <cell r="AV44">
            <v>5991447.0324759511</v>
          </cell>
          <cell r="AW44">
            <v>5252156.1483861823</v>
          </cell>
          <cell r="AX44">
            <v>88599.177688067939</v>
          </cell>
          <cell r="AY44">
            <v>489714.64825045696</v>
          </cell>
          <cell r="AZ44">
            <v>140799.89969081708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20177.158460428072</v>
          </cell>
        </row>
        <row r="45">
          <cell r="E45" t="str">
            <v>By Function</v>
          </cell>
          <cell r="T45" t="str">
            <v>Direct</v>
          </cell>
          <cell r="V45" t="str">
            <v>$/Mo./cons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Q45">
            <v>14</v>
          </cell>
          <cell r="AU45" t="str">
            <v xml:space="preserve">Subtotal Power Supply  </v>
          </cell>
          <cell r="AV45">
            <v>9224820.2999999989</v>
          </cell>
          <cell r="AW45">
            <v>8120927.705782501</v>
          </cell>
          <cell r="AX45">
            <v>131841.98372706355</v>
          </cell>
          <cell r="AY45">
            <v>796042.35581853008</v>
          </cell>
          <cell r="AZ45">
            <v>150340.8983546682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25667.356317237452</v>
          </cell>
        </row>
        <row r="46">
          <cell r="E46" t="str">
            <v>(1)</v>
          </cell>
          <cell r="F46" t="str">
            <v>(2)</v>
          </cell>
          <cell r="H46" t="str">
            <v>(3)</v>
          </cell>
          <cell r="I46" t="str">
            <v>(4)</v>
          </cell>
          <cell r="K46" t="str">
            <v>(5)</v>
          </cell>
          <cell r="M46" t="str">
            <v>(6)</v>
          </cell>
          <cell r="N46" t="str">
            <v>(7)</v>
          </cell>
          <cell r="O46" t="str">
            <v>(8)</v>
          </cell>
          <cell r="T46" t="str">
            <v>Consumer</v>
          </cell>
          <cell r="V46" t="str">
            <v>$/Mo./cons</v>
          </cell>
          <cell r="W46">
            <v>4.5061051731874109</v>
          </cell>
          <cell r="X46">
            <v>5.4326043924137215</v>
          </cell>
          <cell r="Y46">
            <v>30.694214817137528</v>
          </cell>
          <cell r="Z46">
            <v>38.02823074689605</v>
          </cell>
          <cell r="AA46">
            <v>30.694214817137517</v>
          </cell>
          <cell r="AB46">
            <v>0.10865208784827442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Q46">
            <v>15</v>
          </cell>
          <cell r="AS46" t="str">
            <v>Transmission</v>
          </cell>
          <cell r="AV46" t="str">
            <v/>
          </cell>
          <cell r="AW46" t="str">
            <v/>
          </cell>
          <cell r="AX46" t="str">
            <v/>
          </cell>
          <cell r="AY46" t="str">
            <v/>
          </cell>
          <cell r="AZ46" t="str">
            <v/>
          </cell>
          <cell r="BA46" t="str">
            <v/>
          </cell>
          <cell r="BB46" t="str">
            <v/>
          </cell>
          <cell r="BC46" t="str">
            <v/>
          </cell>
          <cell r="BD46" t="str">
            <v/>
          </cell>
          <cell r="BE46" t="str">
            <v/>
          </cell>
          <cell r="BF46" t="str">
            <v/>
          </cell>
          <cell r="BG46" t="str">
            <v/>
          </cell>
          <cell r="BH46" t="str">
            <v/>
          </cell>
          <cell r="BI46" t="str">
            <v/>
          </cell>
          <cell r="BJ46" t="str">
            <v/>
          </cell>
          <cell r="BK46" t="str">
            <v/>
          </cell>
        </row>
        <row r="47">
          <cell r="E47" t="str">
            <v>Line</v>
          </cell>
          <cell r="K47" t="str">
            <v>DISCO</v>
          </cell>
          <cell r="T47" t="str">
            <v>Capacity</v>
          </cell>
          <cell r="V47" t="str">
            <v>¢/kWh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Q47">
            <v>16</v>
          </cell>
          <cell r="AT47" t="str">
            <v>Direct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</row>
        <row r="48">
          <cell r="E48" t="str">
            <v>No.</v>
          </cell>
          <cell r="F48" t="str">
            <v>Description</v>
          </cell>
          <cell r="H48" t="str">
            <v>Total</v>
          </cell>
          <cell r="I48" t="str">
            <v>ENGCO</v>
          </cell>
          <cell r="J48" t="str">
            <v>TRANSCO</v>
          </cell>
          <cell r="K48" t="str">
            <v>TOTAL</v>
          </cell>
          <cell r="M48" t="str">
            <v>LINECO</v>
          </cell>
          <cell r="N48" t="str">
            <v>SERVCO</v>
          </cell>
          <cell r="O48" t="str">
            <v>METERCO</v>
          </cell>
          <cell r="T48" t="str">
            <v>Energy</v>
          </cell>
          <cell r="V48" t="str">
            <v>¢/kWh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Q48">
            <v>17</v>
          </cell>
          <cell r="AT48" t="str">
            <v>Capacity</v>
          </cell>
          <cell r="AV48">
            <v>1753312</v>
          </cell>
          <cell r="AW48">
            <v>1558086.9644572122</v>
          </cell>
          <cell r="AX48">
            <v>23346.120069617733</v>
          </cell>
          <cell r="AY48">
            <v>164011.08918199164</v>
          </cell>
          <cell r="AZ48">
            <v>3786.8509719222466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4080.9753192560133</v>
          </cell>
        </row>
        <row r="49">
          <cell r="E49">
            <v>1</v>
          </cell>
          <cell r="H49" t="str">
            <v>($)</v>
          </cell>
          <cell r="I49" t="str">
            <v>($)</v>
          </cell>
          <cell r="J49" t="str">
            <v>($)</v>
          </cell>
          <cell r="K49" t="str">
            <v>($)</v>
          </cell>
          <cell r="M49" t="str">
            <v>($)</v>
          </cell>
          <cell r="N49" t="str">
            <v>($)</v>
          </cell>
          <cell r="O49" t="str">
            <v>($)</v>
          </cell>
          <cell r="U49" t="str">
            <v>Total</v>
          </cell>
          <cell r="V49" t="str">
            <v>¢/kWh</v>
          </cell>
          <cell r="W49">
            <v>0.49199387169141529</v>
          </cell>
          <cell r="X49">
            <v>0.50490622506769001</v>
          </cell>
          <cell r="Y49">
            <v>0.60184734935563777</v>
          </cell>
          <cell r="Z49">
            <v>0.19501656793280026</v>
          </cell>
          <cell r="AA49">
            <v>0.39351557457868613</v>
          </cell>
          <cell r="AB49">
            <v>0.18243350346099196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Q49">
            <v>18</v>
          </cell>
          <cell r="AT49" t="str">
            <v>Energy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</row>
        <row r="50">
          <cell r="E50">
            <v>2</v>
          </cell>
          <cell r="F50" t="str">
            <v xml:space="preserve"> Operating Expenses</v>
          </cell>
          <cell r="H50" t="str">
            <v>BUNDLED</v>
          </cell>
          <cell r="I50" t="str">
            <v>ENGCO</v>
          </cell>
          <cell r="J50" t="str">
            <v>TRANSCO</v>
          </cell>
          <cell r="K50" t="str">
            <v>DISCO</v>
          </cell>
          <cell r="M50" t="str">
            <v>LINECO</v>
          </cell>
          <cell r="N50" t="str">
            <v>SERVCO</v>
          </cell>
          <cell r="O50" t="str">
            <v>METERCO</v>
          </cell>
          <cell r="AQ50">
            <v>19</v>
          </cell>
          <cell r="AT50" t="str">
            <v>Allocated Cost</v>
          </cell>
          <cell r="AV50">
            <v>844.46316834632307</v>
          </cell>
          <cell r="AW50">
            <v>750.43520751848064</v>
          </cell>
          <cell r="AX50">
            <v>11.244398328753281</v>
          </cell>
          <cell r="AY50">
            <v>78.994111723729731</v>
          </cell>
          <cell r="AZ50">
            <v>1.8238945320654927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1.9655562432938805</v>
          </cell>
        </row>
        <row r="51">
          <cell r="E51">
            <v>3</v>
          </cell>
          <cell r="G51" t="str">
            <v>Cost of Purchased Power</v>
          </cell>
          <cell r="L51" t="str">
            <v/>
          </cell>
          <cell r="P51" t="str">
            <v/>
          </cell>
          <cell r="AQ51">
            <v>20</v>
          </cell>
          <cell r="AU51" t="str">
            <v xml:space="preserve"> Subtotal Transmission      </v>
          </cell>
          <cell r="AV51">
            <v>1754156.4631683463</v>
          </cell>
          <cell r="AW51">
            <v>1558837.3996647308</v>
          </cell>
          <cell r="AX51">
            <v>23357.364467946485</v>
          </cell>
          <cell r="AY51">
            <v>164090.08329371538</v>
          </cell>
          <cell r="AZ51">
            <v>3788.674866454312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4082.9408754993074</v>
          </cell>
        </row>
        <row r="52">
          <cell r="E52">
            <v>4</v>
          </cell>
          <cell r="G52" t="str">
            <v xml:space="preserve">   Substation</v>
          </cell>
          <cell r="H52">
            <v>0</v>
          </cell>
          <cell r="I52" t="str">
            <v xml:space="preserve"> </v>
          </cell>
          <cell r="K52">
            <v>0</v>
          </cell>
          <cell r="L52" t="str">
            <v/>
          </cell>
          <cell r="M52" t="str">
            <v xml:space="preserve"> </v>
          </cell>
          <cell r="N52" t="str">
            <v xml:space="preserve"> </v>
          </cell>
          <cell r="O52" t="str">
            <v xml:space="preserve"> </v>
          </cell>
          <cell r="P52" t="str">
            <v/>
          </cell>
          <cell r="AQ52">
            <v>21</v>
          </cell>
          <cell r="AS52" t="str">
            <v>Distribution</v>
          </cell>
          <cell r="AV52" t="str">
            <v/>
          </cell>
          <cell r="AW52" t="str">
            <v/>
          </cell>
          <cell r="AX52" t="str">
            <v/>
          </cell>
          <cell r="AY52" t="str">
            <v/>
          </cell>
          <cell r="AZ52" t="str">
            <v/>
          </cell>
          <cell r="BA52" t="str">
            <v/>
          </cell>
          <cell r="BB52" t="str">
            <v/>
          </cell>
          <cell r="BC52" t="str">
            <v/>
          </cell>
          <cell r="BD52" t="str">
            <v/>
          </cell>
          <cell r="BE52" t="str">
            <v/>
          </cell>
          <cell r="BF52" t="str">
            <v/>
          </cell>
          <cell r="BG52" t="str">
            <v/>
          </cell>
          <cell r="BH52" t="str">
            <v/>
          </cell>
          <cell r="BI52" t="str">
            <v/>
          </cell>
          <cell r="BJ52" t="str">
            <v/>
          </cell>
          <cell r="BK52" t="str">
            <v/>
          </cell>
        </row>
        <row r="53">
          <cell r="E53">
            <v>5</v>
          </cell>
          <cell r="G53" t="str">
            <v xml:space="preserve">   Transmission</v>
          </cell>
          <cell r="H53">
            <v>0</v>
          </cell>
          <cell r="I53" t="str">
            <v xml:space="preserve"> </v>
          </cell>
          <cell r="K53">
            <v>0</v>
          </cell>
          <cell r="L53" t="str">
            <v/>
          </cell>
          <cell r="M53" t="str">
            <v xml:space="preserve"> </v>
          </cell>
          <cell r="N53" t="str">
            <v xml:space="preserve"> </v>
          </cell>
          <cell r="O53" t="str">
            <v xml:space="preserve"> </v>
          </cell>
          <cell r="P53" t="str">
            <v/>
          </cell>
          <cell r="AQ53">
            <v>22</v>
          </cell>
          <cell r="AT53" t="str">
            <v>Direct</v>
          </cell>
          <cell r="AV53">
            <v>52452.205356048449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52452.205356048449</v>
          </cell>
        </row>
        <row r="54">
          <cell r="E54">
            <v>6</v>
          </cell>
          <cell r="G54" t="str">
            <v xml:space="preserve">     Capacity</v>
          </cell>
          <cell r="H54">
            <v>1776053</v>
          </cell>
          <cell r="I54">
            <v>1776053</v>
          </cell>
          <cell r="K54">
            <v>0</v>
          </cell>
          <cell r="L54" t="str">
            <v/>
          </cell>
          <cell r="M54">
            <v>0</v>
          </cell>
          <cell r="N54">
            <v>0</v>
          </cell>
          <cell r="O54">
            <v>0</v>
          </cell>
          <cell r="P54" t="str">
            <v/>
          </cell>
          <cell r="AQ54">
            <v>23</v>
          </cell>
          <cell r="AT54" t="str">
            <v>Consumer</v>
          </cell>
          <cell r="AV54">
            <v>8484140.330471525</v>
          </cell>
          <cell r="AW54">
            <v>8029504.3309847694</v>
          </cell>
          <cell r="AX54">
            <v>72897.847601701171</v>
          </cell>
          <cell r="AY54">
            <v>107032.68324187289</v>
          </cell>
          <cell r="AZ54">
            <v>267292.10787290428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7413.3607702763693</v>
          </cell>
        </row>
        <row r="55">
          <cell r="E55">
            <v>7</v>
          </cell>
          <cell r="G55" t="str">
            <v xml:space="preserve">     Energy</v>
          </cell>
          <cell r="H55">
            <v>0</v>
          </cell>
          <cell r="I55" t="str">
            <v xml:space="preserve"> </v>
          </cell>
          <cell r="K55">
            <v>0</v>
          </cell>
          <cell r="L55" t="str">
            <v/>
          </cell>
          <cell r="M55" t="str">
            <v xml:space="preserve"> </v>
          </cell>
          <cell r="N55" t="str">
            <v xml:space="preserve"> </v>
          </cell>
          <cell r="O55" t="str">
            <v xml:space="preserve"> </v>
          </cell>
          <cell r="P55" t="str">
            <v/>
          </cell>
          <cell r="AQ55">
            <v>24</v>
          </cell>
          <cell r="AT55" t="str">
            <v>Capacity</v>
          </cell>
          <cell r="AV55">
            <v>2122619.7010040809</v>
          </cell>
          <cell r="AW55">
            <v>1743404.5312489429</v>
          </cell>
          <cell r="AX55">
            <v>27117.447719219872</v>
          </cell>
          <cell r="AY55">
            <v>168362.04304982699</v>
          </cell>
          <cell r="AZ55">
            <v>177737.88799644509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5997.7909896462716</v>
          </cell>
        </row>
        <row r="56">
          <cell r="E56">
            <v>8</v>
          </cell>
          <cell r="G56" t="str">
            <v xml:space="preserve">   Demand</v>
          </cell>
          <cell r="H56">
            <v>0</v>
          </cell>
          <cell r="I56" t="str">
            <v xml:space="preserve"> </v>
          </cell>
          <cell r="K56">
            <v>0</v>
          </cell>
          <cell r="L56" t="str">
            <v/>
          </cell>
          <cell r="M56" t="str">
            <v xml:space="preserve"> </v>
          </cell>
          <cell r="N56" t="str">
            <v xml:space="preserve"> </v>
          </cell>
          <cell r="O56" t="str">
            <v xml:space="preserve"> </v>
          </cell>
          <cell r="P56" t="str">
            <v/>
          </cell>
          <cell r="AQ56">
            <v>25</v>
          </cell>
          <cell r="AT56" t="str">
            <v>Energy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</row>
        <row r="57">
          <cell r="E57">
            <v>9</v>
          </cell>
          <cell r="G57" t="str">
            <v xml:space="preserve">     Summer</v>
          </cell>
          <cell r="H57">
            <v>1511976</v>
          </cell>
          <cell r="I57">
            <v>1511976</v>
          </cell>
          <cell r="K57">
            <v>0</v>
          </cell>
          <cell r="L57" t="str">
            <v/>
          </cell>
          <cell r="M57">
            <v>0</v>
          </cell>
          <cell r="N57">
            <v>0</v>
          </cell>
          <cell r="O57">
            <v>0</v>
          </cell>
          <cell r="P57" t="str">
            <v/>
          </cell>
          <cell r="AQ57">
            <v>26</v>
          </cell>
          <cell r="AU57" t="str">
            <v xml:space="preserve"> Subtotal Distribution      </v>
          </cell>
          <cell r="AV57">
            <v>10659212.236831654</v>
          </cell>
          <cell r="AW57">
            <v>9772908.8622337133</v>
          </cell>
          <cell r="AX57">
            <v>100015.29532092104</v>
          </cell>
          <cell r="AY57">
            <v>275394.72629169986</v>
          </cell>
          <cell r="AZ57">
            <v>445029.99586934934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65863.357115971085</v>
          </cell>
        </row>
        <row r="58">
          <cell r="E58">
            <v>10</v>
          </cell>
          <cell r="G58" t="str">
            <v xml:space="preserve">     Winter</v>
          </cell>
          <cell r="H58">
            <v>786755</v>
          </cell>
          <cell r="I58">
            <v>786755</v>
          </cell>
          <cell r="K58">
            <v>0</v>
          </cell>
          <cell r="L58" t="str">
            <v/>
          </cell>
          <cell r="M58">
            <v>0</v>
          </cell>
          <cell r="N58">
            <v>0</v>
          </cell>
          <cell r="O58">
            <v>0</v>
          </cell>
          <cell r="P58" t="str">
            <v/>
          </cell>
          <cell r="AQ58">
            <v>27</v>
          </cell>
          <cell r="AV58" t="str">
            <v/>
          </cell>
          <cell r="AW58" t="str">
            <v/>
          </cell>
          <cell r="AX58" t="str">
            <v/>
          </cell>
          <cell r="AY58" t="str">
            <v/>
          </cell>
          <cell r="AZ58" t="str">
            <v/>
          </cell>
          <cell r="BA58" t="str">
            <v/>
          </cell>
          <cell r="BB58" t="str">
            <v/>
          </cell>
          <cell r="BC58" t="str">
            <v/>
          </cell>
          <cell r="BD58" t="str">
            <v/>
          </cell>
          <cell r="BE58" t="str">
            <v/>
          </cell>
          <cell r="BF58" t="str">
            <v/>
          </cell>
          <cell r="BG58" t="str">
            <v/>
          </cell>
          <cell r="BH58" t="str">
            <v/>
          </cell>
          <cell r="BI58" t="str">
            <v/>
          </cell>
          <cell r="BJ58" t="str">
            <v/>
          </cell>
          <cell r="BK58" t="str">
            <v/>
          </cell>
        </row>
        <row r="59">
          <cell r="E59">
            <v>11</v>
          </cell>
          <cell r="G59" t="str">
            <v xml:space="preserve">     Other</v>
          </cell>
          <cell r="H59">
            <v>879627</v>
          </cell>
          <cell r="I59">
            <v>879627</v>
          </cell>
          <cell r="K59">
            <v>0</v>
          </cell>
          <cell r="L59" t="str">
            <v/>
          </cell>
          <cell r="M59">
            <v>0</v>
          </cell>
          <cell r="N59">
            <v>0</v>
          </cell>
          <cell r="O59">
            <v>0</v>
          </cell>
          <cell r="P59" t="str">
            <v/>
          </cell>
          <cell r="AQ59">
            <v>28</v>
          </cell>
          <cell r="AS59" t="str">
            <v>Total</v>
          </cell>
          <cell r="AV59">
            <v>21638189</v>
          </cell>
          <cell r="AW59">
            <v>19452673.967680946</v>
          </cell>
          <cell r="AX59">
            <v>255214.64351593109</v>
          </cell>
          <cell r="AY59">
            <v>1235527.1654039454</v>
          </cell>
          <cell r="AZ59">
            <v>599159.56909047184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95613.654308707846</v>
          </cell>
        </row>
        <row r="60">
          <cell r="E60">
            <v>12</v>
          </cell>
          <cell r="G60" t="str">
            <v xml:space="preserve">   Energy</v>
          </cell>
          <cell r="H60">
            <v>6671576</v>
          </cell>
          <cell r="I60">
            <v>6671576</v>
          </cell>
          <cell r="K60">
            <v>0</v>
          </cell>
          <cell r="L60" t="str">
            <v/>
          </cell>
          <cell r="M60">
            <v>0</v>
          </cell>
          <cell r="N60">
            <v>0</v>
          </cell>
          <cell r="O60">
            <v>0</v>
          </cell>
          <cell r="P60" t="str">
            <v/>
          </cell>
        </row>
        <row r="61">
          <cell r="E61">
            <v>13</v>
          </cell>
          <cell r="G61" t="str">
            <v xml:space="preserve">     On-Peak</v>
          </cell>
          <cell r="H61">
            <v>0</v>
          </cell>
          <cell r="I61" t="str">
            <v xml:space="preserve"> </v>
          </cell>
          <cell r="K61">
            <v>0</v>
          </cell>
          <cell r="L61" t="str">
            <v/>
          </cell>
          <cell r="M61" t="str">
            <v xml:space="preserve"> </v>
          </cell>
          <cell r="N61" t="str">
            <v xml:space="preserve"> </v>
          </cell>
          <cell r="O61" t="str">
            <v xml:space="preserve"> </v>
          </cell>
          <cell r="P61" t="str">
            <v/>
          </cell>
          <cell r="AQ61" t="str">
            <v>Table 5.3</v>
          </cell>
        </row>
        <row r="62">
          <cell r="E62">
            <v>14</v>
          </cell>
          <cell r="G62" t="str">
            <v xml:space="preserve">     Off-Peak</v>
          </cell>
          <cell r="H62">
            <v>0</v>
          </cell>
          <cell r="I62" t="str">
            <v xml:space="preserve"> </v>
          </cell>
          <cell r="K62">
            <v>0</v>
          </cell>
          <cell r="L62" t="str">
            <v/>
          </cell>
          <cell r="M62" t="str">
            <v xml:space="preserve"> </v>
          </cell>
          <cell r="N62" t="str">
            <v xml:space="preserve"> </v>
          </cell>
          <cell r="O62" t="str">
            <v xml:space="preserve"> </v>
          </cell>
          <cell r="P62" t="str">
            <v/>
          </cell>
          <cell r="AQ62" t="str">
            <v>Rate Design Factors --  BUNDLED</v>
          </cell>
        </row>
        <row r="63">
          <cell r="E63">
            <v>15</v>
          </cell>
          <cell r="G63" t="str">
            <v xml:space="preserve">   Revenue Related</v>
          </cell>
          <cell r="H63">
            <v>0</v>
          </cell>
          <cell r="I63" t="str">
            <v xml:space="preserve"> </v>
          </cell>
          <cell r="K63">
            <v>0</v>
          </cell>
          <cell r="L63" t="str">
            <v/>
          </cell>
          <cell r="M63" t="str">
            <v xml:space="preserve"> </v>
          </cell>
          <cell r="N63" t="str">
            <v xml:space="preserve"> </v>
          </cell>
          <cell r="O63" t="str">
            <v xml:space="preserve"> </v>
          </cell>
          <cell r="P63" t="str">
            <v/>
          </cell>
        </row>
        <row r="64">
          <cell r="E64">
            <v>16</v>
          </cell>
          <cell r="G64" t="str">
            <v>Transmission</v>
          </cell>
          <cell r="H64">
            <v>0</v>
          </cell>
          <cell r="I64" t="str">
            <v xml:space="preserve"> </v>
          </cell>
          <cell r="K64">
            <v>0</v>
          </cell>
          <cell r="L64" t="str">
            <v/>
          </cell>
          <cell r="M64" t="str">
            <v xml:space="preserve"> </v>
          </cell>
          <cell r="N64" t="str">
            <v xml:space="preserve"> </v>
          </cell>
          <cell r="O64" t="str">
            <v xml:space="preserve"> </v>
          </cell>
          <cell r="P64" t="str">
            <v/>
          </cell>
          <cell r="AW64" t="str">
            <v>General</v>
          </cell>
          <cell r="AX64" t="str">
            <v>General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</row>
        <row r="65">
          <cell r="E65">
            <v>17</v>
          </cell>
          <cell r="G65" t="str">
            <v>Distribution - Operation</v>
          </cell>
          <cell r="H65">
            <v>1336155</v>
          </cell>
          <cell r="I65">
            <v>0</v>
          </cell>
          <cell r="J65">
            <v>0</v>
          </cell>
          <cell r="K65">
            <v>0</v>
          </cell>
          <cell r="L65" t="str">
            <v>*</v>
          </cell>
          <cell r="M65">
            <v>0</v>
          </cell>
          <cell r="N65">
            <v>0</v>
          </cell>
          <cell r="O65">
            <v>0</v>
          </cell>
          <cell r="P65" t="str">
            <v>*</v>
          </cell>
          <cell r="AQ65" t="str">
            <v xml:space="preserve"> Line</v>
          </cell>
          <cell r="AW65" t="str">
            <v>Single</v>
          </cell>
          <cell r="AX65" t="str">
            <v>Three</v>
          </cell>
          <cell r="AY65" t="str">
            <v>Large</v>
          </cell>
          <cell r="AZ65">
            <v>0</v>
          </cell>
          <cell r="BA65" t="str">
            <v>Class</v>
          </cell>
          <cell r="BB65" t="str">
            <v>Class</v>
          </cell>
          <cell r="BC65" t="str">
            <v>Class</v>
          </cell>
          <cell r="BD65" t="str">
            <v>Class</v>
          </cell>
          <cell r="BE65" t="str">
            <v>Class</v>
          </cell>
          <cell r="BF65" t="str">
            <v>Class</v>
          </cell>
          <cell r="BG65" t="str">
            <v>Class</v>
          </cell>
          <cell r="BH65" t="str">
            <v>Class</v>
          </cell>
          <cell r="BI65" t="str">
            <v>Class</v>
          </cell>
          <cell r="BJ65" t="str">
            <v>Class</v>
          </cell>
          <cell r="BK65">
            <v>0</v>
          </cell>
        </row>
        <row r="66">
          <cell r="E66">
            <v>18</v>
          </cell>
          <cell r="G66" t="str">
            <v>Distribution - Maintenance</v>
          </cell>
          <cell r="H66">
            <v>1758670</v>
          </cell>
          <cell r="I66">
            <v>0</v>
          </cell>
          <cell r="J66">
            <v>0</v>
          </cell>
          <cell r="K66">
            <v>0</v>
          </cell>
          <cell r="L66" t="str">
            <v>*</v>
          </cell>
          <cell r="M66">
            <v>0</v>
          </cell>
          <cell r="N66">
            <v>0</v>
          </cell>
          <cell r="O66">
            <v>0</v>
          </cell>
          <cell r="P66" t="str">
            <v>*</v>
          </cell>
          <cell r="AQ66" t="str">
            <v>No.</v>
          </cell>
          <cell r="AR66" t="str">
            <v>Category</v>
          </cell>
          <cell r="AV66" t="str">
            <v>Units</v>
          </cell>
          <cell r="AW66" t="str">
            <v>Phase</v>
          </cell>
          <cell r="AX66" t="str">
            <v>Phase</v>
          </cell>
          <cell r="AY66" t="str">
            <v>Commercial</v>
          </cell>
          <cell r="AZ66" t="str">
            <v>Irrigation</v>
          </cell>
          <cell r="BA66">
            <v>5</v>
          </cell>
          <cell r="BB66">
            <v>6</v>
          </cell>
          <cell r="BC66">
            <v>7</v>
          </cell>
          <cell r="BD66">
            <v>8</v>
          </cell>
          <cell r="BE66">
            <v>9</v>
          </cell>
          <cell r="BF66">
            <v>10</v>
          </cell>
          <cell r="BG66">
            <v>11</v>
          </cell>
          <cell r="BH66">
            <v>12</v>
          </cell>
          <cell r="BI66">
            <v>13</v>
          </cell>
          <cell r="BJ66">
            <v>14</v>
          </cell>
          <cell r="BK66" t="str">
            <v>Lighting</v>
          </cell>
        </row>
        <row r="67">
          <cell r="E67">
            <v>19</v>
          </cell>
          <cell r="G67" t="str">
            <v>Consumer Accounts</v>
          </cell>
          <cell r="H67">
            <v>994541</v>
          </cell>
          <cell r="I67">
            <v>0</v>
          </cell>
          <cell r="J67">
            <v>0</v>
          </cell>
          <cell r="K67">
            <v>0</v>
          </cell>
          <cell r="L67" t="str">
            <v>*</v>
          </cell>
          <cell r="M67">
            <v>0</v>
          </cell>
          <cell r="N67">
            <v>0</v>
          </cell>
          <cell r="O67">
            <v>0</v>
          </cell>
          <cell r="P67" t="str">
            <v>*</v>
          </cell>
          <cell r="AQ67">
            <v>1</v>
          </cell>
          <cell r="AR67" t="str">
            <v>Costs Broken Down by Function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</row>
        <row r="68">
          <cell r="E68">
            <v>20</v>
          </cell>
          <cell r="G68" t="str">
            <v>Consumer Service &amp; Info.</v>
          </cell>
          <cell r="H68">
            <v>559726</v>
          </cell>
          <cell r="I68">
            <v>0</v>
          </cell>
          <cell r="J68">
            <v>0</v>
          </cell>
          <cell r="K68">
            <v>0</v>
          </cell>
          <cell r="L68" t="str">
            <v>*</v>
          </cell>
          <cell r="M68">
            <v>0</v>
          </cell>
          <cell r="N68">
            <v>0</v>
          </cell>
          <cell r="O68">
            <v>0</v>
          </cell>
          <cell r="P68" t="str">
            <v>*</v>
          </cell>
          <cell r="AQ68">
            <v>2</v>
          </cell>
          <cell r="AS68" t="str">
            <v>Power Supply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</row>
        <row r="69">
          <cell r="E69">
            <v>21</v>
          </cell>
          <cell r="G69" t="str">
            <v>Sales</v>
          </cell>
          <cell r="H69">
            <v>0</v>
          </cell>
          <cell r="I69" t="str">
            <v xml:space="preserve"> </v>
          </cell>
          <cell r="J69" t="str">
            <v xml:space="preserve"> </v>
          </cell>
          <cell r="K69">
            <v>0</v>
          </cell>
          <cell r="L69" t="str">
            <v/>
          </cell>
          <cell r="M69" t="str">
            <v xml:space="preserve"> </v>
          </cell>
          <cell r="N69" t="str">
            <v xml:space="preserve"> </v>
          </cell>
          <cell r="O69" t="str">
            <v xml:space="preserve"> </v>
          </cell>
          <cell r="P69" t="str">
            <v/>
          </cell>
          <cell r="AQ69">
            <v>3</v>
          </cell>
          <cell r="AT69" t="str">
            <v>Direct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</row>
        <row r="70">
          <cell r="E70">
            <v>22</v>
          </cell>
          <cell r="G70" t="str">
            <v>Admin. &amp; General</v>
          </cell>
          <cell r="H70">
            <v>1987790</v>
          </cell>
          <cell r="I70">
            <v>0</v>
          </cell>
          <cell r="J70">
            <v>0</v>
          </cell>
          <cell r="K70">
            <v>0</v>
          </cell>
          <cell r="L70" t="str">
            <v>*</v>
          </cell>
          <cell r="M70">
            <v>0</v>
          </cell>
          <cell r="N70">
            <v>0</v>
          </cell>
          <cell r="O70">
            <v>0</v>
          </cell>
          <cell r="P70" t="str">
            <v>*</v>
          </cell>
          <cell r="AQ70">
            <v>4</v>
          </cell>
          <cell r="AU70" t="str">
            <v>Wholesale Cost</v>
          </cell>
          <cell r="AV70" t="str">
            <v>$/Mo./cons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</row>
        <row r="71">
          <cell r="E71">
            <v>23</v>
          </cell>
          <cell r="G71" t="str">
            <v>Depreciation &amp; Amort.</v>
          </cell>
          <cell r="H71">
            <v>1715150</v>
          </cell>
          <cell r="I71">
            <v>0</v>
          </cell>
          <cell r="J71">
            <v>0</v>
          </cell>
          <cell r="K71">
            <v>0</v>
          </cell>
          <cell r="L71" t="str">
            <v>*</v>
          </cell>
          <cell r="M71">
            <v>0</v>
          </cell>
          <cell r="N71">
            <v>0</v>
          </cell>
          <cell r="O71">
            <v>0</v>
          </cell>
          <cell r="P71" t="str">
            <v>*</v>
          </cell>
          <cell r="AQ71">
            <v>5</v>
          </cell>
          <cell r="AU71" t="str">
            <v>Allocated Cost</v>
          </cell>
          <cell r="AV71" t="str">
            <v>$/Mo./cons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</row>
        <row r="72">
          <cell r="E72">
            <v>24</v>
          </cell>
          <cell r="G72" t="str">
            <v>Taxes - Property</v>
          </cell>
          <cell r="H72">
            <v>154480</v>
          </cell>
          <cell r="I72">
            <v>0</v>
          </cell>
          <cell r="J72">
            <v>0</v>
          </cell>
          <cell r="K72">
            <v>0</v>
          </cell>
          <cell r="L72" t="str">
            <v>*</v>
          </cell>
          <cell r="M72">
            <v>0</v>
          </cell>
          <cell r="N72">
            <v>0</v>
          </cell>
          <cell r="O72">
            <v>0</v>
          </cell>
          <cell r="P72" t="str">
            <v>*</v>
          </cell>
          <cell r="AQ72">
            <v>6</v>
          </cell>
          <cell r="AU72" t="str">
            <v xml:space="preserve">    Subtotal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</row>
        <row r="73">
          <cell r="E73">
            <v>25</v>
          </cell>
          <cell r="G73" t="str">
            <v>Taxes - Other</v>
          </cell>
          <cell r="H73">
            <v>4640</v>
          </cell>
          <cell r="I73">
            <v>0</v>
          </cell>
          <cell r="J73">
            <v>0</v>
          </cell>
          <cell r="K73">
            <v>0</v>
          </cell>
          <cell r="L73" t="str">
            <v>*</v>
          </cell>
          <cell r="M73">
            <v>0</v>
          </cell>
          <cell r="N73">
            <v>0</v>
          </cell>
          <cell r="O73">
            <v>0</v>
          </cell>
          <cell r="P73" t="str">
            <v>*</v>
          </cell>
          <cell r="AQ73">
            <v>7</v>
          </cell>
          <cell r="AT73" t="str">
            <v>Capacity Related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</row>
        <row r="74">
          <cell r="E74">
            <v>26</v>
          </cell>
          <cell r="G74" t="str">
            <v>Interest - Other</v>
          </cell>
          <cell r="H74">
            <v>0</v>
          </cell>
          <cell r="I74" t="str">
            <v xml:space="preserve"> </v>
          </cell>
          <cell r="J74" t="str">
            <v xml:space="preserve"> </v>
          </cell>
          <cell r="K74">
            <v>0</v>
          </cell>
          <cell r="L74" t="str">
            <v/>
          </cell>
          <cell r="M74" t="str">
            <v xml:space="preserve"> </v>
          </cell>
          <cell r="N74" t="str">
            <v xml:space="preserve"> </v>
          </cell>
          <cell r="O74" t="str">
            <v xml:space="preserve"> </v>
          </cell>
          <cell r="P74" t="str">
            <v/>
          </cell>
          <cell r="AQ74">
            <v>8</v>
          </cell>
          <cell r="AU74" t="str">
            <v>Wholesale Cost</v>
          </cell>
          <cell r="AV74" t="str">
            <v>¢/kWh</v>
          </cell>
          <cell r="AW74">
            <v>1.2408324109954119</v>
          </cell>
          <cell r="AX74">
            <v>1.1088956696636689</v>
          </cell>
          <cell r="AY74">
            <v>1.4200405021079701</v>
          </cell>
          <cell r="AZ74">
            <v>0.15476667942674294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0.61357900646935148</v>
          </cell>
        </row>
        <row r="75">
          <cell r="E75">
            <v>27</v>
          </cell>
          <cell r="G75" t="str">
            <v>Other Deductions</v>
          </cell>
          <cell r="H75">
            <v>0</v>
          </cell>
          <cell r="I75" t="str">
            <v xml:space="preserve"> </v>
          </cell>
          <cell r="J75" t="str">
            <v xml:space="preserve"> </v>
          </cell>
          <cell r="K75">
            <v>0</v>
          </cell>
          <cell r="L75" t="str">
            <v/>
          </cell>
          <cell r="M75" t="str">
            <v xml:space="preserve"> </v>
          </cell>
          <cell r="N75" t="str">
            <v xml:space="preserve"> </v>
          </cell>
          <cell r="O75" t="str">
            <v xml:space="preserve"> </v>
          </cell>
          <cell r="P75" t="str">
            <v/>
          </cell>
          <cell r="AQ75">
            <v>9</v>
          </cell>
          <cell r="AU75" t="str">
            <v>Allocated Cost</v>
          </cell>
          <cell r="AV75" t="str">
            <v>¢/kWh</v>
          </cell>
          <cell r="AW75">
            <v>2.4806726648399651E-2</v>
          </cell>
          <cell r="AX75">
            <v>2.2034358947621728E-2</v>
          </cell>
          <cell r="AY75">
            <v>0.10294746408442296</v>
          </cell>
          <cell r="AZ75">
            <v>2.2490093712964768E-3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1.6912949800817898E-2</v>
          </cell>
        </row>
        <row r="76">
          <cell r="E76">
            <v>28</v>
          </cell>
          <cell r="F76" t="str">
            <v xml:space="preserve"> Total Operating Expenses</v>
          </cell>
          <cell r="H76">
            <v>20137139</v>
          </cell>
          <cell r="I76">
            <v>11625987</v>
          </cell>
          <cell r="J76">
            <v>0</v>
          </cell>
          <cell r="K76">
            <v>0</v>
          </cell>
          <cell r="L76" t="str">
            <v>*</v>
          </cell>
          <cell r="M76">
            <v>0</v>
          </cell>
          <cell r="N76">
            <v>0</v>
          </cell>
          <cell r="O76">
            <v>0</v>
          </cell>
          <cell r="P76" t="str">
            <v>*</v>
          </cell>
          <cell r="AQ76">
            <v>10</v>
          </cell>
          <cell r="AU76" t="str">
            <v xml:space="preserve">    Subtotal</v>
          </cell>
          <cell r="AV76" t="str">
            <v>¢/kWh</v>
          </cell>
          <cell r="AW76">
            <v>1.2656391376438114</v>
          </cell>
          <cell r="AX76">
            <v>1.1309300286112907</v>
          </cell>
          <cell r="AY76">
            <v>1.5229879661923931</v>
          </cell>
          <cell r="AZ76">
            <v>0.15701568879803943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0.63049195627016941</v>
          </cell>
        </row>
        <row r="77">
          <cell r="E77">
            <v>29</v>
          </cell>
          <cell r="F77" t="str">
            <v xml:space="preserve"> Margin Requirements</v>
          </cell>
          <cell r="H77" t="str">
            <v>Error - Sum of Unbundled does not equal Bundled</v>
          </cell>
          <cell r="L77" t="str">
            <v/>
          </cell>
          <cell r="P77" t="str">
            <v/>
          </cell>
          <cell r="AQ77">
            <v>11</v>
          </cell>
          <cell r="AT77" t="str">
            <v>Energy Related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</row>
        <row r="78">
          <cell r="E78">
            <v>30</v>
          </cell>
          <cell r="G78" t="str">
            <v>Interest - LT</v>
          </cell>
          <cell r="H78">
            <v>2068230</v>
          </cell>
          <cell r="I78">
            <v>0</v>
          </cell>
          <cell r="J78">
            <v>0</v>
          </cell>
          <cell r="K78">
            <v>0</v>
          </cell>
          <cell r="L78" t="str">
            <v>*</v>
          </cell>
          <cell r="M78">
            <v>0</v>
          </cell>
          <cell r="N78">
            <v>0</v>
          </cell>
          <cell r="O78">
            <v>0</v>
          </cell>
          <cell r="P78" t="str">
            <v>*</v>
          </cell>
          <cell r="AQ78">
            <v>12</v>
          </cell>
          <cell r="AU78" t="str">
            <v>Wholesale Cost</v>
          </cell>
          <cell r="AV78" t="str">
            <v>¢/kWh</v>
          </cell>
          <cell r="AW78">
            <v>2.2715839657437056</v>
          </cell>
          <cell r="AX78">
            <v>2.2715839657437051</v>
          </cell>
          <cell r="AY78">
            <v>2.2715839657437051</v>
          </cell>
          <cell r="AZ78">
            <v>2.2715839657437056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2.2715839657437051</v>
          </cell>
        </row>
        <row r="79">
          <cell r="E79">
            <v>31</v>
          </cell>
          <cell r="G79" t="str">
            <v>Required Margin</v>
          </cell>
          <cell r="H79">
            <v>1373333</v>
          </cell>
          <cell r="I79">
            <v>9698.5113479002011</v>
          </cell>
          <cell r="J79">
            <v>0</v>
          </cell>
          <cell r="K79">
            <v>39782.35264636932</v>
          </cell>
          <cell r="L79" t="str">
            <v>*</v>
          </cell>
          <cell r="M79">
            <v>39782.35264636932</v>
          </cell>
          <cell r="N79">
            <v>0</v>
          </cell>
          <cell r="O79">
            <v>0</v>
          </cell>
          <cell r="P79" t="str">
            <v>*</v>
          </cell>
          <cell r="AQ79">
            <v>13</v>
          </cell>
          <cell r="AU79" t="str">
            <v>Allocated Cost</v>
          </cell>
          <cell r="AV79" t="str">
            <v>¢/kWh</v>
          </cell>
          <cell r="AW79">
            <v>4.5552217956893362E-2</v>
          </cell>
          <cell r="AX79">
            <v>4.5552217956893355E-2</v>
          </cell>
          <cell r="AY79">
            <v>0.16315993017973449</v>
          </cell>
          <cell r="AZ79">
            <v>4.5552217956893369E-2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4.5552217956893362E-2</v>
          </cell>
        </row>
        <row r="80">
          <cell r="E80">
            <v>32</v>
          </cell>
          <cell r="F80" t="str">
            <v xml:space="preserve"> Revenue Requirements</v>
          </cell>
          <cell r="H80">
            <v>23578702</v>
          </cell>
          <cell r="I80">
            <v>11635685.511347901</v>
          </cell>
          <cell r="J80">
            <v>0</v>
          </cell>
          <cell r="K80">
            <v>39782.35264636932</v>
          </cell>
          <cell r="L80" t="str">
            <v>*</v>
          </cell>
          <cell r="M80">
            <v>39782.35264636932</v>
          </cell>
          <cell r="N80">
            <v>0</v>
          </cell>
          <cell r="O80">
            <v>0</v>
          </cell>
          <cell r="P80" t="str">
            <v>*</v>
          </cell>
          <cell r="AQ80">
            <v>14</v>
          </cell>
          <cell r="AU80" t="str">
            <v xml:space="preserve">    Subtotal</v>
          </cell>
          <cell r="AV80" t="str">
            <v>¢/kWh</v>
          </cell>
          <cell r="AW80">
            <v>2.3171361837005988</v>
          </cell>
          <cell r="AX80">
            <v>2.3171361837005984</v>
          </cell>
          <cell r="AY80">
            <v>2.4347438959234395</v>
          </cell>
          <cell r="AZ80">
            <v>2.3171361837005988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2.3171361837005984</v>
          </cell>
        </row>
        <row r="81">
          <cell r="AQ81">
            <v>15</v>
          </cell>
          <cell r="AU81" t="str">
            <v xml:space="preserve">Subtotal Power Supply  </v>
          </cell>
          <cell r="AV81" t="str">
            <v>¢/kWh</v>
          </cell>
          <cell r="AW81">
            <v>3.5827753213444109</v>
          </cell>
          <cell r="AX81">
            <v>3.4480662123118893</v>
          </cell>
          <cell r="AY81">
            <v>3.9577318621158324</v>
          </cell>
          <cell r="AZ81">
            <v>2.4741518724986382</v>
          </cell>
          <cell r="BA81" t="str">
            <v/>
          </cell>
          <cell r="BB81" t="str">
            <v/>
          </cell>
          <cell r="BC81" t="str">
            <v/>
          </cell>
          <cell r="BD81" t="str">
            <v/>
          </cell>
          <cell r="BE81" t="str">
            <v/>
          </cell>
          <cell r="BF81" t="str">
            <v/>
          </cell>
          <cell r="BG81" t="str">
            <v/>
          </cell>
          <cell r="BH81" t="str">
            <v/>
          </cell>
          <cell r="BI81" t="str">
            <v/>
          </cell>
          <cell r="BJ81" t="str">
            <v/>
          </cell>
          <cell r="BK81">
            <v>2.9476281399707682</v>
          </cell>
        </row>
        <row r="82">
          <cell r="AQ82">
            <v>16</v>
          </cell>
          <cell r="AS82" t="str">
            <v>Transmission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</row>
        <row r="83">
          <cell r="AQ83">
            <v>17</v>
          </cell>
          <cell r="AT83" t="str">
            <v>Direct</v>
          </cell>
          <cell r="AV83" t="str">
            <v>¢/kWh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</row>
        <row r="84">
          <cell r="E84" t="str">
            <v>Table 5.5</v>
          </cell>
          <cell r="AQ84">
            <v>18</v>
          </cell>
          <cell r="AT84" t="str">
            <v>Capacity</v>
          </cell>
          <cell r="AV84" t="str">
            <v>¢/kWh</v>
          </cell>
          <cell r="AW84">
            <v>0.68739382087970946</v>
          </cell>
          <cell r="AX84">
            <v>0.61057157610183288</v>
          </cell>
          <cell r="AY84">
            <v>0.8154238385072371</v>
          </cell>
          <cell r="AZ84">
            <v>6.2319997589423685E-2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0.46865744726061848</v>
          </cell>
        </row>
        <row r="85">
          <cell r="E85" t="str">
            <v>Breakdown of Adjusted</v>
          </cell>
          <cell r="AQ85">
            <v>19</v>
          </cell>
          <cell r="AT85" t="str">
            <v>Energy</v>
          </cell>
          <cell r="AV85" t="str">
            <v>¢/kWh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</row>
        <row r="86">
          <cell r="E86" t="str">
            <v>Pro Forma Test Year Revenue Requirements</v>
          </cell>
          <cell r="AQ86">
            <v>20</v>
          </cell>
          <cell r="AT86" t="str">
            <v>Allocated Cost</v>
          </cell>
          <cell r="AV86" t="str">
            <v>¢/kWh</v>
          </cell>
          <cell r="AW86">
            <v>3.3107556663147477E-4</v>
          </cell>
          <cell r="AX86">
            <v>2.9407498931003831E-4</v>
          </cell>
          <cell r="AY86">
            <v>3.927397965741077E-4</v>
          </cell>
          <cell r="AZ86">
            <v>3.0015731721279464E-5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2.2572363206480175E-4</v>
          </cell>
        </row>
        <row r="87">
          <cell r="E87" t="str">
            <v>By Function</v>
          </cell>
          <cell r="AQ87">
            <v>21</v>
          </cell>
          <cell r="AU87" t="str">
            <v>Subtotal Transmission</v>
          </cell>
          <cell r="AV87" t="str">
            <v>¢/kWh</v>
          </cell>
          <cell r="AW87">
            <v>0.68772489644634094</v>
          </cell>
          <cell r="AX87">
            <v>0.61086565109114288</v>
          </cell>
          <cell r="AY87">
            <v>0.81581657830381127</v>
          </cell>
          <cell r="AZ87">
            <v>6.2350013321144968E-2</v>
          </cell>
          <cell r="BA87" t="str">
            <v/>
          </cell>
          <cell r="BB87" t="str">
            <v/>
          </cell>
          <cell r="BC87" t="str">
            <v/>
          </cell>
          <cell r="BD87" t="str">
            <v/>
          </cell>
          <cell r="BE87" t="str">
            <v/>
          </cell>
          <cell r="BF87" t="str">
            <v/>
          </cell>
          <cell r="BG87" t="str">
            <v/>
          </cell>
          <cell r="BH87" t="str">
            <v/>
          </cell>
          <cell r="BI87" t="str">
            <v/>
          </cell>
          <cell r="BJ87" t="str">
            <v/>
          </cell>
          <cell r="BK87">
            <v>0.46888317089268333</v>
          </cell>
        </row>
        <row r="88">
          <cell r="E88" t="str">
            <v>(1)</v>
          </cell>
          <cell r="F88" t="str">
            <v>(2)</v>
          </cell>
          <cell r="H88" t="str">
            <v>(3)</v>
          </cell>
          <cell r="I88" t="str">
            <v>(4)</v>
          </cell>
          <cell r="K88" t="str">
            <v>(5)</v>
          </cell>
          <cell r="M88" t="str">
            <v>(6)</v>
          </cell>
          <cell r="N88" t="str">
            <v>(7)</v>
          </cell>
          <cell r="O88" t="str">
            <v>(8)</v>
          </cell>
          <cell r="AQ88">
            <v>22</v>
          </cell>
          <cell r="AS88" t="str">
            <v>Distribution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</row>
        <row r="89">
          <cell r="E89" t="str">
            <v>Line</v>
          </cell>
          <cell r="K89" t="str">
            <v>DISCO</v>
          </cell>
          <cell r="AQ89">
            <v>23</v>
          </cell>
          <cell r="AT89" t="str">
            <v>Direct</v>
          </cell>
          <cell r="AV89" t="str">
            <v>$/Mo./cons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4.1353047426717477</v>
          </cell>
        </row>
        <row r="90">
          <cell r="E90" t="str">
            <v>No.</v>
          </cell>
          <cell r="F90" t="str">
            <v>Description</v>
          </cell>
          <cell r="H90" t="str">
            <v>Total</v>
          </cell>
          <cell r="I90" t="str">
            <v>ENGCO</v>
          </cell>
          <cell r="J90" t="str">
            <v>TRANSCO</v>
          </cell>
          <cell r="K90" t="str">
            <v>TOTAL</v>
          </cell>
          <cell r="M90" t="str">
            <v>LINECO</v>
          </cell>
          <cell r="N90" t="str">
            <v>SERVCO</v>
          </cell>
          <cell r="O90" t="str">
            <v>METERCO</v>
          </cell>
          <cell r="AQ90">
            <v>24</v>
          </cell>
          <cell r="AT90" t="str">
            <v>Consumer</v>
          </cell>
          <cell r="AV90" t="str">
            <v>$/Mo./cons</v>
          </cell>
          <cell r="AW90">
            <v>29.223276451735924</v>
          </cell>
          <cell r="AX90">
            <v>67.498007038612201</v>
          </cell>
          <cell r="AY90">
            <v>83.358787571552099</v>
          </cell>
          <cell r="AZ90">
            <v>67.498007038612187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0.58446552903471849</v>
          </cell>
        </row>
        <row r="91">
          <cell r="E91">
            <v>1</v>
          </cell>
          <cell r="H91" t="str">
            <v>($)</v>
          </cell>
          <cell r="I91" t="str">
            <v>($)</v>
          </cell>
          <cell r="J91" t="str">
            <v>($)</v>
          </cell>
          <cell r="K91" t="str">
            <v>($)</v>
          </cell>
          <cell r="M91" t="str">
            <v>($)</v>
          </cell>
          <cell r="N91" t="str">
            <v>($)</v>
          </cell>
          <cell r="O91" t="str">
            <v>($)</v>
          </cell>
          <cell r="AQ91">
            <v>25</v>
          </cell>
          <cell r="AT91" t="str">
            <v>Capacity</v>
          </cell>
          <cell r="AV91" t="str">
            <v>¢/kWh</v>
          </cell>
          <cell r="AW91">
            <v>0.76915186983269312</v>
          </cell>
          <cell r="AX91">
            <v>0.70920318855595754</v>
          </cell>
          <cell r="AY91">
            <v>0.83705573865358263</v>
          </cell>
          <cell r="AZ91">
            <v>2.9250226200121894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0.68878373293441186</v>
          </cell>
        </row>
        <row r="92">
          <cell r="E92">
            <v>2</v>
          </cell>
          <cell r="F92" t="str">
            <v xml:space="preserve"> Operating Expenses</v>
          </cell>
          <cell r="H92" t="str">
            <v>BUNDLED</v>
          </cell>
          <cell r="I92" t="str">
            <v>ENGCO</v>
          </cell>
          <cell r="J92" t="str">
            <v>TRANSCO</v>
          </cell>
          <cell r="K92" t="str">
            <v>DISCO</v>
          </cell>
          <cell r="M92" t="str">
            <v>LINECO</v>
          </cell>
          <cell r="N92" t="str">
            <v>SERVCO</v>
          </cell>
          <cell r="O92" t="str">
            <v>METERCO</v>
          </cell>
          <cell r="AQ92">
            <v>26</v>
          </cell>
          <cell r="AT92" t="str">
            <v>Energy</v>
          </cell>
          <cell r="AV92" t="str">
            <v>¢/kWh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</row>
        <row r="93">
          <cell r="E93">
            <v>3</v>
          </cell>
          <cell r="G93" t="str">
            <v>Cost of Purchased Power</v>
          </cell>
          <cell r="K93" t="str">
            <v/>
          </cell>
          <cell r="L93" t="str">
            <v/>
          </cell>
          <cell r="AQ93">
            <v>27</v>
          </cell>
          <cell r="AU93" t="str">
            <v xml:space="preserve"> Subtotal Distribution      </v>
          </cell>
          <cell r="AV93" t="str">
            <v>¢/kWh</v>
          </cell>
          <cell r="AW93">
            <v>4.3115932018982557</v>
          </cell>
          <cell r="AX93">
            <v>2.6157021516331525</v>
          </cell>
          <cell r="AY93">
            <v>1.3691965948000351</v>
          </cell>
          <cell r="AZ93">
            <v>7.3238340973637177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7.5637195521223601</v>
          </cell>
        </row>
        <row r="94">
          <cell r="E94">
            <v>4</v>
          </cell>
          <cell r="G94" t="str">
            <v xml:space="preserve">   Substation</v>
          </cell>
          <cell r="H94" t="str">
            <v/>
          </cell>
          <cell r="I94" t="str">
            <v/>
          </cell>
          <cell r="J94" t="str">
            <v/>
          </cell>
          <cell r="K94">
            <v>0</v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AQ94">
            <v>28</v>
          </cell>
          <cell r="AS94" t="str">
            <v>Total</v>
          </cell>
          <cell r="AV94" t="str">
            <v>¢/kWh</v>
          </cell>
          <cell r="AW94">
            <v>8.5820934196890075</v>
          </cell>
          <cell r="AX94">
            <v>6.6746340150361849</v>
          </cell>
          <cell r="AY94">
            <v>6.1427450352196793</v>
          </cell>
          <cell r="AZ94">
            <v>9.8603359831835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10.980230862985811</v>
          </cell>
        </row>
        <row r="95">
          <cell r="E95">
            <v>5</v>
          </cell>
          <cell r="G95" t="str">
            <v xml:space="preserve">   Transmission</v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AQ95">
            <v>29</v>
          </cell>
          <cell r="AR95" t="str">
            <v>Costs Broken Down by Classification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</row>
        <row r="96">
          <cell r="E96">
            <v>6</v>
          </cell>
          <cell r="G96" t="str">
            <v xml:space="preserve">     Capacity</v>
          </cell>
          <cell r="H96">
            <v>1753312</v>
          </cell>
          <cell r="I96">
            <v>1753312</v>
          </cell>
          <cell r="J96">
            <v>0</v>
          </cell>
          <cell r="K96">
            <v>0</v>
          </cell>
          <cell r="L96" t="str">
            <v/>
          </cell>
          <cell r="M96">
            <v>0</v>
          </cell>
          <cell r="N96">
            <v>0</v>
          </cell>
          <cell r="O96">
            <v>0</v>
          </cell>
          <cell r="P96" t="str">
            <v/>
          </cell>
          <cell r="AQ96">
            <v>30</v>
          </cell>
          <cell r="AS96" t="str">
            <v>Direct</v>
          </cell>
          <cell r="AV96" t="str">
            <v>$/Mo./cons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4.1353047426717477</v>
          </cell>
        </row>
        <row r="97">
          <cell r="E97">
            <v>7</v>
          </cell>
          <cell r="G97" t="str">
            <v xml:space="preserve">     Energy</v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AQ97">
            <v>31</v>
          </cell>
          <cell r="AS97" t="str">
            <v>Consumer</v>
          </cell>
          <cell r="AV97" t="str">
            <v>$/Mo./cons</v>
          </cell>
          <cell r="AW97">
            <v>29.223276451735924</v>
          </cell>
          <cell r="AX97">
            <v>67.498007038612201</v>
          </cell>
          <cell r="AY97">
            <v>83.358787571552099</v>
          </cell>
          <cell r="AZ97">
            <v>67.498007038612187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0.58446552903471849</v>
          </cell>
        </row>
        <row r="98">
          <cell r="E98">
            <v>8</v>
          </cell>
          <cell r="G98" t="str">
            <v xml:space="preserve">   Demand</v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AQ98">
            <v>32</v>
          </cell>
          <cell r="AS98" t="str">
            <v>Capacity</v>
          </cell>
          <cell r="AV98" t="str">
            <v>¢/kWh</v>
          </cell>
          <cell r="AW98">
            <v>2.7225159039228455</v>
          </cell>
          <cell r="AX98">
            <v>2.4509988682583912</v>
          </cell>
          <cell r="AY98">
            <v>3.1758602831497869</v>
          </cell>
          <cell r="AZ98">
            <v>3.1443883221313738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1.7881588600972647</v>
          </cell>
        </row>
        <row r="99">
          <cell r="E99">
            <v>9</v>
          </cell>
          <cell r="G99" t="str">
            <v xml:space="preserve">     Summer</v>
          </cell>
          <cell r="H99">
            <v>1501584</v>
          </cell>
          <cell r="I99">
            <v>1501584</v>
          </cell>
          <cell r="J99">
            <v>0</v>
          </cell>
          <cell r="K99">
            <v>0</v>
          </cell>
          <cell r="L99" t="str">
            <v/>
          </cell>
          <cell r="M99">
            <v>0</v>
          </cell>
          <cell r="N99">
            <v>0</v>
          </cell>
          <cell r="O99">
            <v>0</v>
          </cell>
          <cell r="P99" t="str">
            <v/>
          </cell>
          <cell r="AQ99">
            <v>33</v>
          </cell>
          <cell r="AS99" t="str">
            <v>Energy</v>
          </cell>
          <cell r="AV99" t="str">
            <v>¢/kWh</v>
          </cell>
          <cell r="AW99">
            <v>2.3171361837005988</v>
          </cell>
          <cell r="AX99">
            <v>2.3171361837005984</v>
          </cell>
          <cell r="AY99">
            <v>2.4347438959234395</v>
          </cell>
          <cell r="AZ99">
            <v>2.3171361837005988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2.3171361837005984</v>
          </cell>
        </row>
        <row r="100">
          <cell r="E100">
            <v>10</v>
          </cell>
          <cell r="G100" t="str">
            <v xml:space="preserve">     Winter</v>
          </cell>
          <cell r="H100">
            <v>776921</v>
          </cell>
          <cell r="I100">
            <v>776921</v>
          </cell>
          <cell r="J100">
            <v>0</v>
          </cell>
          <cell r="K100">
            <v>0</v>
          </cell>
          <cell r="L100" t="str">
            <v/>
          </cell>
          <cell r="M100">
            <v>0</v>
          </cell>
          <cell r="N100">
            <v>0</v>
          </cell>
          <cell r="O100">
            <v>0</v>
          </cell>
          <cell r="P100" t="str">
            <v/>
          </cell>
          <cell r="AQ100">
            <v>34</v>
          </cell>
          <cell r="AS100" t="str">
            <v>Total</v>
          </cell>
          <cell r="AW100">
            <v>8.5820934196890075</v>
          </cell>
          <cell r="AX100">
            <v>6.6746340150361849</v>
          </cell>
          <cell r="AY100">
            <v>6.1427450352196793</v>
          </cell>
          <cell r="AZ100">
            <v>9.8603359831835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10.980230862985811</v>
          </cell>
        </row>
        <row r="101">
          <cell r="E101">
            <v>11</v>
          </cell>
          <cell r="G101" t="str">
            <v xml:space="preserve">     Other</v>
          </cell>
          <cell r="H101">
            <v>876807</v>
          </cell>
          <cell r="I101">
            <v>876807</v>
          </cell>
          <cell r="J101">
            <v>0</v>
          </cell>
          <cell r="K101">
            <v>0</v>
          </cell>
          <cell r="L101" t="str">
            <v/>
          </cell>
          <cell r="M101">
            <v>0</v>
          </cell>
          <cell r="N101">
            <v>0</v>
          </cell>
          <cell r="O101">
            <v>0</v>
          </cell>
          <cell r="P101" t="str">
            <v/>
          </cell>
        </row>
        <row r="102">
          <cell r="E102">
            <v>12</v>
          </cell>
          <cell r="G102" t="str">
            <v xml:space="preserve">   Energy</v>
          </cell>
          <cell r="H102">
            <v>5850472</v>
          </cell>
          <cell r="I102">
            <v>5850472</v>
          </cell>
          <cell r="J102">
            <v>0</v>
          </cell>
          <cell r="K102">
            <v>0</v>
          </cell>
          <cell r="L102" t="str">
            <v/>
          </cell>
          <cell r="M102">
            <v>0</v>
          </cell>
          <cell r="N102">
            <v>0</v>
          </cell>
          <cell r="O102">
            <v>0</v>
          </cell>
          <cell r="P102" t="str">
            <v/>
          </cell>
        </row>
        <row r="103">
          <cell r="E103">
            <v>13</v>
          </cell>
          <cell r="G103" t="str">
            <v xml:space="preserve">     On-Peak</v>
          </cell>
          <cell r="H103" t="str">
            <v/>
          </cell>
          <cell r="I103" t="str">
            <v/>
          </cell>
          <cell r="J103" t="str">
            <v/>
          </cell>
          <cell r="K103">
            <v>0</v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</row>
        <row r="104">
          <cell r="E104">
            <v>14</v>
          </cell>
          <cell r="G104" t="str">
            <v xml:space="preserve">     Off-Peak</v>
          </cell>
          <cell r="H104" t="str">
            <v/>
          </cell>
          <cell r="I104" t="str">
            <v/>
          </cell>
          <cell r="J104" t="str">
            <v/>
          </cell>
          <cell r="K104">
            <v>0</v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</row>
        <row r="105">
          <cell r="E105">
            <v>15</v>
          </cell>
          <cell r="G105" t="str">
            <v xml:space="preserve">   Revenue Related</v>
          </cell>
          <cell r="H105" t="str">
            <v/>
          </cell>
          <cell r="I105" t="str">
            <v/>
          </cell>
          <cell r="J105" t="str">
            <v/>
          </cell>
          <cell r="K105">
            <v>0</v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</row>
        <row r="106">
          <cell r="E106">
            <v>16</v>
          </cell>
          <cell r="G106" t="str">
            <v>Transmission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 t="str">
            <v/>
          </cell>
          <cell r="M106">
            <v>0</v>
          </cell>
          <cell r="N106">
            <v>0</v>
          </cell>
          <cell r="O106">
            <v>0</v>
          </cell>
          <cell r="P106" t="str">
            <v/>
          </cell>
        </row>
        <row r="107">
          <cell r="E107">
            <v>17</v>
          </cell>
          <cell r="G107" t="str">
            <v>Distribution - Operation</v>
          </cell>
          <cell r="H107">
            <v>1157218</v>
          </cell>
          <cell r="I107">
            <v>0</v>
          </cell>
          <cell r="J107">
            <v>0</v>
          </cell>
          <cell r="K107">
            <v>0</v>
          </cell>
          <cell r="L107" t="str">
            <v>*</v>
          </cell>
          <cell r="M107">
            <v>0</v>
          </cell>
          <cell r="N107">
            <v>0</v>
          </cell>
          <cell r="O107">
            <v>0</v>
          </cell>
          <cell r="P107" t="str">
            <v>*</v>
          </cell>
        </row>
        <row r="108">
          <cell r="E108">
            <v>18</v>
          </cell>
          <cell r="G108" t="str">
            <v>Distribution - Maintenance</v>
          </cell>
          <cell r="H108">
            <v>1579733</v>
          </cell>
          <cell r="I108">
            <v>0</v>
          </cell>
          <cell r="J108">
            <v>0</v>
          </cell>
          <cell r="K108">
            <v>0</v>
          </cell>
          <cell r="L108" t="str">
            <v>*</v>
          </cell>
          <cell r="M108">
            <v>0</v>
          </cell>
          <cell r="N108">
            <v>0</v>
          </cell>
          <cell r="O108">
            <v>0</v>
          </cell>
          <cell r="P108" t="str">
            <v>*</v>
          </cell>
        </row>
        <row r="109">
          <cell r="E109">
            <v>19</v>
          </cell>
          <cell r="G109" t="str">
            <v>Consumer Accounts</v>
          </cell>
          <cell r="H109">
            <v>994541</v>
          </cell>
          <cell r="I109">
            <v>0</v>
          </cell>
          <cell r="J109">
            <v>0</v>
          </cell>
          <cell r="K109">
            <v>0</v>
          </cell>
          <cell r="L109" t="str">
            <v>*</v>
          </cell>
          <cell r="M109">
            <v>0</v>
          </cell>
          <cell r="N109">
            <v>0</v>
          </cell>
          <cell r="O109">
            <v>0</v>
          </cell>
          <cell r="P109" t="str">
            <v>*</v>
          </cell>
        </row>
        <row r="110">
          <cell r="E110">
            <v>20</v>
          </cell>
          <cell r="G110" t="str">
            <v>Consumer Service &amp; Info.</v>
          </cell>
          <cell r="H110">
            <v>559726</v>
          </cell>
          <cell r="I110">
            <v>0</v>
          </cell>
          <cell r="J110">
            <v>0</v>
          </cell>
          <cell r="K110">
            <v>0</v>
          </cell>
          <cell r="L110" t="str">
            <v>*</v>
          </cell>
          <cell r="M110">
            <v>0</v>
          </cell>
          <cell r="N110">
            <v>0</v>
          </cell>
          <cell r="O110">
            <v>0</v>
          </cell>
          <cell r="P110" t="str">
            <v>*</v>
          </cell>
        </row>
        <row r="111">
          <cell r="E111">
            <v>21</v>
          </cell>
          <cell r="G111" t="str">
            <v>Sales</v>
          </cell>
          <cell r="H111" t="str">
            <v/>
          </cell>
          <cell r="I111" t="str">
            <v/>
          </cell>
          <cell r="J111" t="str">
            <v/>
          </cell>
          <cell r="K111">
            <v>0</v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</row>
        <row r="112">
          <cell r="E112">
            <v>22</v>
          </cell>
          <cell r="G112" t="str">
            <v>Admin. &amp; General</v>
          </cell>
          <cell r="H112">
            <v>1808853</v>
          </cell>
          <cell r="I112">
            <v>0</v>
          </cell>
          <cell r="J112">
            <v>0</v>
          </cell>
          <cell r="K112">
            <v>0</v>
          </cell>
          <cell r="L112" t="str">
            <v>*</v>
          </cell>
          <cell r="M112">
            <v>0</v>
          </cell>
          <cell r="N112">
            <v>0</v>
          </cell>
          <cell r="O112">
            <v>0</v>
          </cell>
          <cell r="P112" t="str">
            <v>*</v>
          </cell>
        </row>
        <row r="113">
          <cell r="E113">
            <v>23</v>
          </cell>
          <cell r="G113" t="str">
            <v>Depreciation &amp; Amort.</v>
          </cell>
          <cell r="H113">
            <v>1536213</v>
          </cell>
          <cell r="I113">
            <v>0</v>
          </cell>
          <cell r="J113">
            <v>0</v>
          </cell>
          <cell r="K113">
            <v>0</v>
          </cell>
          <cell r="L113" t="str">
            <v>*</v>
          </cell>
          <cell r="M113">
            <v>0</v>
          </cell>
          <cell r="N113">
            <v>0</v>
          </cell>
          <cell r="O113">
            <v>0</v>
          </cell>
          <cell r="P113" t="str">
            <v>*</v>
          </cell>
        </row>
        <row r="114">
          <cell r="E114">
            <v>24</v>
          </cell>
          <cell r="G114" t="str">
            <v>Taxes - Property</v>
          </cell>
          <cell r="H114">
            <v>154480</v>
          </cell>
          <cell r="I114">
            <v>0</v>
          </cell>
          <cell r="J114">
            <v>0</v>
          </cell>
          <cell r="K114">
            <v>0</v>
          </cell>
          <cell r="L114" t="str">
            <v>*</v>
          </cell>
          <cell r="M114">
            <v>0</v>
          </cell>
          <cell r="N114">
            <v>0</v>
          </cell>
          <cell r="O114">
            <v>0</v>
          </cell>
          <cell r="P114" t="str">
            <v>*</v>
          </cell>
        </row>
        <row r="115">
          <cell r="E115">
            <v>25</v>
          </cell>
          <cell r="G115" t="str">
            <v>Taxes - Other</v>
          </cell>
          <cell r="H115">
            <v>4640</v>
          </cell>
          <cell r="I115">
            <v>0</v>
          </cell>
          <cell r="J115">
            <v>0</v>
          </cell>
          <cell r="K115">
            <v>0</v>
          </cell>
          <cell r="L115" t="str">
            <v>*</v>
          </cell>
          <cell r="M115">
            <v>0</v>
          </cell>
          <cell r="N115">
            <v>0</v>
          </cell>
          <cell r="O115">
            <v>0</v>
          </cell>
          <cell r="P115" t="str">
            <v>*</v>
          </cell>
        </row>
        <row r="116">
          <cell r="E116">
            <v>26</v>
          </cell>
          <cell r="G116" t="str">
            <v>Interest - Other</v>
          </cell>
          <cell r="H116" t="str">
            <v/>
          </cell>
          <cell r="I116" t="str">
            <v/>
          </cell>
          <cell r="J116" t="str">
            <v/>
          </cell>
          <cell r="K116">
            <v>0</v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</row>
        <row r="117">
          <cell r="E117">
            <v>27</v>
          </cell>
          <cell r="G117" t="str">
            <v>Other Deductions</v>
          </cell>
          <cell r="H117" t="str">
            <v/>
          </cell>
          <cell r="I117" t="str">
            <v/>
          </cell>
          <cell r="J117" t="str">
            <v/>
          </cell>
          <cell r="K117">
            <v>0</v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</row>
        <row r="118">
          <cell r="E118">
            <v>28</v>
          </cell>
          <cell r="F118" t="str">
            <v xml:space="preserve"> Total Operating Expenses</v>
          </cell>
          <cell r="H118">
            <v>18554500</v>
          </cell>
          <cell r="I118">
            <v>10759096</v>
          </cell>
          <cell r="J118">
            <v>0</v>
          </cell>
          <cell r="K118">
            <v>0</v>
          </cell>
          <cell r="L118" t="str">
            <v>*</v>
          </cell>
          <cell r="M118">
            <v>0</v>
          </cell>
          <cell r="N118">
            <v>0</v>
          </cell>
          <cell r="O118">
            <v>0</v>
          </cell>
          <cell r="P118" t="str">
            <v>*</v>
          </cell>
        </row>
        <row r="119">
          <cell r="E119">
            <v>29</v>
          </cell>
          <cell r="F119" t="str">
            <v xml:space="preserve"> Margin Requirements</v>
          </cell>
          <cell r="H119" t="str">
            <v>Error - Sum of Unbundled does not equal Bundled</v>
          </cell>
          <cell r="L119" t="str">
            <v/>
          </cell>
          <cell r="P119" t="str">
            <v/>
          </cell>
        </row>
        <row r="120">
          <cell r="E120">
            <v>30</v>
          </cell>
          <cell r="G120" t="str">
            <v>Interest - LT</v>
          </cell>
          <cell r="H120">
            <v>1889293</v>
          </cell>
          <cell r="I120">
            <v>0</v>
          </cell>
          <cell r="J120">
            <v>0</v>
          </cell>
          <cell r="K120">
            <v>0</v>
          </cell>
          <cell r="L120" t="str">
            <v>*</v>
          </cell>
          <cell r="M120">
            <v>0</v>
          </cell>
          <cell r="N120">
            <v>0</v>
          </cell>
          <cell r="O120">
            <v>0</v>
          </cell>
          <cell r="P120" t="str">
            <v>*</v>
          </cell>
        </row>
        <row r="121">
          <cell r="E121">
            <v>31</v>
          </cell>
          <cell r="G121" t="str">
            <v>Required Margin</v>
          </cell>
          <cell r="H121">
            <v>1194396</v>
          </cell>
          <cell r="I121">
            <v>8434.8538627460421</v>
          </cell>
          <cell r="J121">
            <v>0</v>
          </cell>
          <cell r="K121">
            <v>34598.952236211415</v>
          </cell>
          <cell r="L121" t="str">
            <v>*</v>
          </cell>
          <cell r="M121">
            <v>34598.952236211415</v>
          </cell>
          <cell r="N121">
            <v>0</v>
          </cell>
          <cell r="O121">
            <v>0</v>
          </cell>
          <cell r="P121" t="str">
            <v>*</v>
          </cell>
        </row>
        <row r="122">
          <cell r="E122">
            <v>32</v>
          </cell>
          <cell r="F122" t="str">
            <v xml:space="preserve"> Revenue Requirements</v>
          </cell>
          <cell r="H122">
            <v>21638189</v>
          </cell>
          <cell r="I122">
            <v>10767530.853862746</v>
          </cell>
          <cell r="J122">
            <v>0</v>
          </cell>
          <cell r="K122">
            <v>34598.952236211415</v>
          </cell>
          <cell r="L122" t="str">
            <v>*</v>
          </cell>
          <cell r="M122">
            <v>34598.952236211415</v>
          </cell>
          <cell r="N122">
            <v>0</v>
          </cell>
          <cell r="O122">
            <v>0</v>
          </cell>
          <cell r="P122" t="str">
            <v>*</v>
          </cell>
        </row>
      </sheetData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"/>
      <sheetName val="pp wksht"/>
      <sheetName val="HistTest"/>
      <sheetName val="StOpPres"/>
      <sheetName val="Contents"/>
      <sheetName val="SumPres (Sch. A)"/>
      <sheetName val="RevPres (Sch. A)"/>
      <sheetName val="Purch Power (Sch. B)"/>
      <sheetName val="Payroll (Sch. C)"/>
      <sheetName val="Payroll Related (Sch. D)"/>
      <sheetName val="Depreciation (Sch E)"/>
      <sheetName val="(Sch F,G,H)"/>
      <sheetName val="Inflation (Sch I)"/>
      <sheetName val="Other (Sch J+)"/>
      <sheetName val="RevReq"/>
      <sheetName val="RateBase"/>
      <sheetName val="Prepay"/>
      <sheetName val="CostCap"/>
      <sheetName val="Growth"/>
      <sheetName val="CostEq"/>
      <sheetName val="Table4"/>
      <sheetName val="AdjStOp"/>
      <sheetName val="SpRateElim "/>
      <sheetName val="StOpProp"/>
      <sheetName val="SumProp (Sch. A) (2)"/>
      <sheetName val="RevProp (Sch. A) (2)"/>
      <sheetName val="Compare"/>
      <sheetName val="Gross Margin"/>
      <sheetName val="Sched"/>
      <sheetName val="Off_Peak"/>
      <sheetName val="Single PH TOU"/>
      <sheetName val="Three PH TOU"/>
      <sheetName val="Summer"/>
      <sheetName val="Winter"/>
    </sheetNames>
    <sheetDataSet>
      <sheetData sheetId="0"/>
      <sheetData sheetId="1">
        <row r="3">
          <cell r="C3" t="str">
            <v>T.I.P. Rural Electric Cooperative</v>
          </cell>
        </row>
        <row r="5">
          <cell r="C5" t="str">
            <v>December 31, 2006</v>
          </cell>
          <cell r="F5" t="str">
            <v>January 2006 to December 2006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"/>
      <sheetName val="StOpPres"/>
      <sheetName val="HistTest"/>
      <sheetName val="SumPres"/>
      <sheetName val="RevPres"/>
      <sheetName val="PPower"/>
      <sheetName val="PPower(2)"/>
      <sheetName val="RevReq"/>
      <sheetName val="RevReq (2)"/>
      <sheetName val="RateBase"/>
      <sheetName val="Prepay"/>
      <sheetName val="CostCap"/>
      <sheetName val="Growth"/>
      <sheetName val="CostEq"/>
      <sheetName val="Table4"/>
      <sheetName val="Table4 alt"/>
      <sheetName val="AdjStOp"/>
      <sheetName val="StOpProp"/>
      <sheetName val="SumProp"/>
      <sheetName val="RevProp"/>
      <sheetName val="Sched"/>
      <sheetName val="Compare"/>
      <sheetName val="Off_Peak"/>
      <sheetName val="GS"/>
      <sheetName val="PeakAlert"/>
      <sheetName val="Compare Demand Rate"/>
      <sheetName val="ResidentialComp"/>
      <sheetName val="Res and off peak"/>
      <sheetName val="Tables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ONDEVELOP"/>
      <sheetName val="OFFPEAK"/>
      <sheetName val="STAGE"/>
      <sheetName val="ReactHiLo"/>
    </sheetNames>
    <sheetDataSet>
      <sheetData sheetId="0" refreshError="1"/>
      <sheetData sheetId="1" refreshError="1"/>
      <sheetData sheetId="2" refreshError="1">
        <row r="505">
          <cell r="C505">
            <v>9078912</v>
          </cell>
        </row>
      </sheetData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."/>
      <sheetName val="StOpPres"/>
      <sheetName val="SumPres"/>
      <sheetName val="RevPres"/>
      <sheetName val="PPower"/>
      <sheetName val="PPower (2005)"/>
      <sheetName val="RevReq"/>
      <sheetName val="RateBase"/>
      <sheetName val="Prepay"/>
      <sheetName val="CostCap"/>
      <sheetName val="Growth"/>
      <sheetName val="CostEq"/>
      <sheetName val="TABLES"/>
      <sheetName val="AdjStOp"/>
      <sheetName val="StOpProp"/>
      <sheetName val="SumProp"/>
      <sheetName val="RevProp"/>
      <sheetName val="Compare"/>
      <sheetName val="Sched"/>
      <sheetName val="SP Comparison"/>
      <sheetName val="Compare Summary"/>
      <sheetName val="Sched1A"/>
      <sheetName val="Sched1B"/>
      <sheetName val="Sched2A"/>
      <sheetName val="Sched2B"/>
      <sheetName val="Sched3A"/>
      <sheetName val="Sched3B"/>
      <sheetName val="Sched4A"/>
      <sheetName val="RevProp1A"/>
      <sheetName val="Compare1A"/>
      <sheetName val="RevProp2A"/>
      <sheetName val="Compare2A"/>
      <sheetName val="RevProp4A"/>
      <sheetName val="Compare4A"/>
      <sheetName val="RevProp3A"/>
      <sheetName val="Compare3A"/>
      <sheetName val="RevProp1B"/>
      <sheetName val="Compare1B"/>
      <sheetName val="RevProp2B"/>
      <sheetName val="Compare2B"/>
      <sheetName val="RevProp3B"/>
      <sheetName val="Compare3B"/>
      <sheetName val="Chart"/>
      <sheetName val="SP 1"/>
      <sheetName val="SP 2"/>
      <sheetName val="SP 3"/>
      <sheetName val="SP 4 "/>
      <sheetName val="SP COS"/>
      <sheetName val="Seasonal Energy Rate"/>
      <sheetName val="COS LM Comp"/>
      <sheetName val="LM COS"/>
      <sheetName val="TOU Summary"/>
      <sheetName val="TOU Data Summary"/>
      <sheetName val="Macro"/>
      <sheetName val="EquityImpac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8">
          <cell r="E8">
            <v>0</v>
          </cell>
          <cell r="R8">
            <v>0</v>
          </cell>
        </row>
        <row r="9">
          <cell r="E9">
            <v>1</v>
          </cell>
          <cell r="F9">
            <v>119260</v>
          </cell>
          <cell r="G9">
            <v>92335</v>
          </cell>
          <cell r="H9">
            <v>95397</v>
          </cell>
          <cell r="I9">
            <v>71508</v>
          </cell>
          <cell r="J9">
            <v>74132</v>
          </cell>
          <cell r="K9">
            <v>93323</v>
          </cell>
          <cell r="L9">
            <v>114259</v>
          </cell>
          <cell r="M9">
            <v>97926</v>
          </cell>
          <cell r="N9">
            <v>79194</v>
          </cell>
          <cell r="O9">
            <v>77057</v>
          </cell>
          <cell r="P9">
            <v>90343</v>
          </cell>
          <cell r="Q9">
            <v>112424</v>
          </cell>
          <cell r="R9">
            <v>1</v>
          </cell>
          <cell r="S9">
            <v>60676</v>
          </cell>
          <cell r="T9">
            <v>48446</v>
          </cell>
          <cell r="U9">
            <v>50248</v>
          </cell>
          <cell r="V9">
            <v>33741</v>
          </cell>
          <cell r="W9">
            <v>34950</v>
          </cell>
          <cell r="X9">
            <v>42022</v>
          </cell>
          <cell r="Y9">
            <v>51118</v>
          </cell>
          <cell r="Z9">
            <v>44579</v>
          </cell>
          <cell r="AA9">
            <v>36266</v>
          </cell>
          <cell r="AB9">
            <v>35286</v>
          </cell>
          <cell r="AC9">
            <v>44345</v>
          </cell>
          <cell r="AD9">
            <v>58276</v>
          </cell>
        </row>
        <row r="10">
          <cell r="E10">
            <v>2</v>
          </cell>
          <cell r="F10">
            <v>230863</v>
          </cell>
          <cell r="G10">
            <v>178036</v>
          </cell>
          <cell r="H10">
            <v>183720</v>
          </cell>
          <cell r="I10">
            <v>137554</v>
          </cell>
          <cell r="J10">
            <v>142562</v>
          </cell>
          <cell r="K10">
            <v>177134</v>
          </cell>
          <cell r="L10">
            <v>216671</v>
          </cell>
          <cell r="M10">
            <v>186830</v>
          </cell>
          <cell r="N10">
            <v>151877</v>
          </cell>
          <cell r="O10">
            <v>148813</v>
          </cell>
          <cell r="P10">
            <v>173386</v>
          </cell>
          <cell r="Q10">
            <v>216332</v>
          </cell>
          <cell r="R10">
            <v>2</v>
          </cell>
          <cell r="S10">
            <v>117525</v>
          </cell>
          <cell r="T10">
            <v>93480</v>
          </cell>
          <cell r="U10">
            <v>96801</v>
          </cell>
          <cell r="V10">
            <v>64571</v>
          </cell>
          <cell r="W10">
            <v>66838</v>
          </cell>
          <cell r="X10">
            <v>79874</v>
          </cell>
          <cell r="Y10">
            <v>96982</v>
          </cell>
          <cell r="Z10">
            <v>84810</v>
          </cell>
          <cell r="AA10">
            <v>68829</v>
          </cell>
          <cell r="AB10">
            <v>67559</v>
          </cell>
          <cell r="AC10">
            <v>84696</v>
          </cell>
          <cell r="AD10">
            <v>111972</v>
          </cell>
        </row>
        <row r="11">
          <cell r="E11">
            <v>3</v>
          </cell>
          <cell r="F11">
            <v>337006</v>
          </cell>
          <cell r="G11">
            <v>259555</v>
          </cell>
          <cell r="H11">
            <v>268057</v>
          </cell>
          <cell r="I11">
            <v>202400</v>
          </cell>
          <cell r="J11">
            <v>209616</v>
          </cell>
          <cell r="K11">
            <v>257112</v>
          </cell>
          <cell r="L11">
            <v>312820</v>
          </cell>
          <cell r="M11">
            <v>272020</v>
          </cell>
          <cell r="N11">
            <v>222351</v>
          </cell>
          <cell r="O11">
            <v>219538</v>
          </cell>
          <cell r="P11">
            <v>251805</v>
          </cell>
          <cell r="Q11">
            <v>314523</v>
          </cell>
          <cell r="R11">
            <v>3</v>
          </cell>
          <cell r="S11">
            <v>170822</v>
          </cell>
          <cell r="T11">
            <v>135725</v>
          </cell>
          <cell r="U11">
            <v>140488</v>
          </cell>
          <cell r="V11">
            <v>94787</v>
          </cell>
          <cell r="W11">
            <v>98142</v>
          </cell>
          <cell r="X11">
            <v>115937</v>
          </cell>
          <cell r="Y11">
            <v>140379</v>
          </cell>
          <cell r="Z11">
            <v>123318</v>
          </cell>
          <cell r="AA11">
            <v>100665</v>
          </cell>
          <cell r="AB11">
            <v>99241</v>
          </cell>
          <cell r="AC11">
            <v>121953</v>
          </cell>
          <cell r="AD11">
            <v>161546</v>
          </cell>
        </row>
        <row r="12">
          <cell r="E12">
            <v>4</v>
          </cell>
          <cell r="F12">
            <v>442346</v>
          </cell>
          <cell r="G12">
            <v>340517</v>
          </cell>
          <cell r="H12">
            <v>352151</v>
          </cell>
          <cell r="I12">
            <v>269996</v>
          </cell>
          <cell r="J12">
            <v>279641</v>
          </cell>
          <cell r="K12">
            <v>337801</v>
          </cell>
          <cell r="L12">
            <v>408151</v>
          </cell>
          <cell r="M12">
            <v>358291</v>
          </cell>
          <cell r="N12">
            <v>294948</v>
          </cell>
          <cell r="O12">
            <v>293105</v>
          </cell>
          <cell r="P12">
            <v>329832</v>
          </cell>
          <cell r="Q12">
            <v>411957</v>
          </cell>
          <cell r="R12">
            <v>4</v>
          </cell>
          <cell r="S12">
            <v>223210</v>
          </cell>
          <cell r="T12">
            <v>177283</v>
          </cell>
          <cell r="U12">
            <v>183724</v>
          </cell>
          <cell r="V12">
            <v>125719</v>
          </cell>
          <cell r="W12">
            <v>130175</v>
          </cell>
          <cell r="X12">
            <v>151857</v>
          </cell>
          <cell r="Y12">
            <v>183027</v>
          </cell>
          <cell r="Z12">
            <v>161745</v>
          </cell>
          <cell r="AA12">
            <v>133035</v>
          </cell>
          <cell r="AB12">
            <v>131840</v>
          </cell>
          <cell r="AC12">
            <v>158596</v>
          </cell>
          <cell r="AD12">
            <v>210399</v>
          </cell>
        </row>
        <row r="13">
          <cell r="E13">
            <v>5</v>
          </cell>
          <cell r="F13">
            <v>550456</v>
          </cell>
          <cell r="G13">
            <v>424958</v>
          </cell>
          <cell r="H13">
            <v>439666</v>
          </cell>
          <cell r="I13">
            <v>346982</v>
          </cell>
          <cell r="J13">
            <v>358739</v>
          </cell>
          <cell r="K13">
            <v>423973</v>
          </cell>
          <cell r="L13">
            <v>507339</v>
          </cell>
          <cell r="M13">
            <v>450884</v>
          </cell>
          <cell r="N13">
            <v>376581</v>
          </cell>
          <cell r="O13">
            <v>375737</v>
          </cell>
          <cell r="P13">
            <v>411090</v>
          </cell>
          <cell r="Q13">
            <v>512321</v>
          </cell>
          <cell r="R13">
            <v>5</v>
          </cell>
          <cell r="S13">
            <v>276346</v>
          </cell>
          <cell r="T13">
            <v>219710</v>
          </cell>
          <cell r="U13">
            <v>228050</v>
          </cell>
          <cell r="V13">
            <v>160593</v>
          </cell>
          <cell r="W13">
            <v>165934</v>
          </cell>
          <cell r="X13">
            <v>190128</v>
          </cell>
          <cell r="Y13">
            <v>227334</v>
          </cell>
          <cell r="Z13">
            <v>202762</v>
          </cell>
          <cell r="AA13">
            <v>168691</v>
          </cell>
          <cell r="AB13">
            <v>168316</v>
          </cell>
          <cell r="AC13">
            <v>196407</v>
          </cell>
          <cell r="AD13">
            <v>260098</v>
          </cell>
        </row>
        <row r="14">
          <cell r="E14">
            <v>6</v>
          </cell>
          <cell r="F14">
            <v>669394</v>
          </cell>
          <cell r="G14">
            <v>519403</v>
          </cell>
          <cell r="H14">
            <v>537279</v>
          </cell>
          <cell r="I14">
            <v>432603</v>
          </cell>
          <cell r="J14">
            <v>444966</v>
          </cell>
          <cell r="K14">
            <v>515338</v>
          </cell>
          <cell r="L14">
            <v>610613</v>
          </cell>
          <cell r="M14">
            <v>547697</v>
          </cell>
          <cell r="N14">
            <v>468269</v>
          </cell>
          <cell r="O14">
            <v>468702</v>
          </cell>
          <cell r="P14">
            <v>502487</v>
          </cell>
          <cell r="Q14">
            <v>622564</v>
          </cell>
          <cell r="R14">
            <v>6</v>
          </cell>
          <cell r="S14">
            <v>334181</v>
          </cell>
          <cell r="T14">
            <v>266756</v>
          </cell>
          <cell r="U14">
            <v>277786</v>
          </cell>
          <cell r="V14">
            <v>200434</v>
          </cell>
          <cell r="W14">
            <v>206532</v>
          </cell>
          <cell r="X14">
            <v>231939</v>
          </cell>
          <cell r="Y14">
            <v>274955</v>
          </cell>
          <cell r="Z14">
            <v>247177</v>
          </cell>
          <cell r="AA14">
            <v>210225</v>
          </cell>
          <cell r="AB14">
            <v>210887</v>
          </cell>
          <cell r="AC14">
            <v>239016</v>
          </cell>
          <cell r="AD14">
            <v>314361</v>
          </cell>
        </row>
        <row r="15">
          <cell r="E15">
            <v>7</v>
          </cell>
          <cell r="F15">
            <v>796723</v>
          </cell>
          <cell r="G15">
            <v>622647</v>
          </cell>
          <cell r="H15">
            <v>642573</v>
          </cell>
          <cell r="I15">
            <v>517662</v>
          </cell>
          <cell r="J15">
            <v>531861</v>
          </cell>
          <cell r="K15">
            <v>609994</v>
          </cell>
          <cell r="L15">
            <v>718438</v>
          </cell>
          <cell r="M15">
            <v>645374</v>
          </cell>
          <cell r="N15">
            <v>558321</v>
          </cell>
          <cell r="O15">
            <v>563513</v>
          </cell>
          <cell r="P15">
            <v>602708</v>
          </cell>
          <cell r="Q15">
            <v>742353</v>
          </cell>
          <cell r="R15">
            <v>7</v>
          </cell>
          <cell r="S15">
            <v>396284</v>
          </cell>
          <cell r="T15">
            <v>318629</v>
          </cell>
          <cell r="U15">
            <v>331265</v>
          </cell>
          <cell r="V15">
            <v>241601</v>
          </cell>
          <cell r="W15">
            <v>248904</v>
          </cell>
          <cell r="X15">
            <v>276581</v>
          </cell>
          <cell r="Y15">
            <v>326638</v>
          </cell>
          <cell r="Z15">
            <v>292674</v>
          </cell>
          <cell r="AA15">
            <v>252911</v>
          </cell>
          <cell r="AB15">
            <v>255612</v>
          </cell>
          <cell r="AC15">
            <v>286370</v>
          </cell>
          <cell r="AD15">
            <v>373256</v>
          </cell>
        </row>
        <row r="16">
          <cell r="E16">
            <v>8</v>
          </cell>
          <cell r="F16">
            <v>924637</v>
          </cell>
          <cell r="G16">
            <v>724729</v>
          </cell>
          <cell r="H16">
            <v>746531</v>
          </cell>
          <cell r="I16">
            <v>604832</v>
          </cell>
          <cell r="J16">
            <v>622563</v>
          </cell>
          <cell r="K16">
            <v>711256</v>
          </cell>
          <cell r="L16">
            <v>836550</v>
          </cell>
          <cell r="M16">
            <v>747725</v>
          </cell>
          <cell r="N16">
            <v>651341</v>
          </cell>
          <cell r="O16">
            <v>660166</v>
          </cell>
          <cell r="P16">
            <v>702785</v>
          </cell>
          <cell r="Q16">
            <v>864356</v>
          </cell>
          <cell r="R16">
            <v>8</v>
          </cell>
          <cell r="S16">
            <v>459110</v>
          </cell>
          <cell r="T16">
            <v>370228</v>
          </cell>
          <cell r="U16">
            <v>383213</v>
          </cell>
          <cell r="V16">
            <v>282820</v>
          </cell>
          <cell r="W16">
            <v>292272</v>
          </cell>
          <cell r="X16">
            <v>324748</v>
          </cell>
          <cell r="Y16">
            <v>383802</v>
          </cell>
          <cell r="Z16">
            <v>342345</v>
          </cell>
          <cell r="AA16">
            <v>297242</v>
          </cell>
          <cell r="AB16">
            <v>301288</v>
          </cell>
          <cell r="AC16">
            <v>335122</v>
          </cell>
          <cell r="AD16">
            <v>434453</v>
          </cell>
        </row>
        <row r="17">
          <cell r="E17">
            <v>9</v>
          </cell>
          <cell r="F17">
            <v>1053460</v>
          </cell>
          <cell r="G17">
            <v>827165</v>
          </cell>
          <cell r="H17">
            <v>850329</v>
          </cell>
          <cell r="I17">
            <v>689394</v>
          </cell>
          <cell r="J17">
            <v>713746</v>
          </cell>
          <cell r="K17">
            <v>817171</v>
          </cell>
          <cell r="L17">
            <v>966024</v>
          </cell>
          <cell r="M17">
            <v>855027</v>
          </cell>
          <cell r="N17">
            <v>746643</v>
          </cell>
          <cell r="O17">
            <v>756492</v>
          </cell>
          <cell r="P17">
            <v>805544</v>
          </cell>
          <cell r="Q17">
            <v>988919</v>
          </cell>
          <cell r="R17">
            <v>9</v>
          </cell>
          <cell r="S17">
            <v>522130</v>
          </cell>
          <cell r="T17">
            <v>420758</v>
          </cell>
          <cell r="U17">
            <v>432663</v>
          </cell>
          <cell r="V17">
            <v>323391</v>
          </cell>
          <cell r="W17">
            <v>335339</v>
          </cell>
          <cell r="X17">
            <v>374930</v>
          </cell>
          <cell r="Y17">
            <v>445606</v>
          </cell>
          <cell r="Z17">
            <v>394626</v>
          </cell>
          <cell r="AA17">
            <v>342080</v>
          </cell>
          <cell r="AB17">
            <v>346275</v>
          </cell>
          <cell r="AC17">
            <v>384968</v>
          </cell>
          <cell r="AD17">
            <v>496870</v>
          </cell>
        </row>
        <row r="18">
          <cell r="E18">
            <v>10</v>
          </cell>
          <cell r="F18">
            <v>1181587</v>
          </cell>
          <cell r="G18">
            <v>927893</v>
          </cell>
          <cell r="H18">
            <v>953296</v>
          </cell>
          <cell r="I18">
            <v>774855</v>
          </cell>
          <cell r="J18">
            <v>805889</v>
          </cell>
          <cell r="K18">
            <v>929154</v>
          </cell>
          <cell r="L18">
            <v>1107300</v>
          </cell>
          <cell r="M18">
            <v>968931</v>
          </cell>
          <cell r="N18">
            <v>844533</v>
          </cell>
          <cell r="O18">
            <v>853183</v>
          </cell>
          <cell r="P18">
            <v>908068</v>
          </cell>
          <cell r="Q18">
            <v>1113556</v>
          </cell>
          <cell r="R18">
            <v>10</v>
          </cell>
          <cell r="S18">
            <v>584313</v>
          </cell>
          <cell r="T18">
            <v>468799</v>
          </cell>
          <cell r="U18">
            <v>480434</v>
          </cell>
          <cell r="V18">
            <v>364595</v>
          </cell>
          <cell r="W18">
            <v>378910</v>
          </cell>
          <cell r="X18">
            <v>427009</v>
          </cell>
          <cell r="Y18">
            <v>511085</v>
          </cell>
          <cell r="Z18">
            <v>448701</v>
          </cell>
          <cell r="AA18">
            <v>387529</v>
          </cell>
          <cell r="AB18">
            <v>391557</v>
          </cell>
          <cell r="AC18">
            <v>434454</v>
          </cell>
          <cell r="AD18">
            <v>558415</v>
          </cell>
        </row>
        <row r="19">
          <cell r="E19">
            <v>11</v>
          </cell>
          <cell r="F19">
            <v>1310700</v>
          </cell>
          <cell r="G19">
            <v>1028155</v>
          </cell>
          <cell r="H19">
            <v>1055273</v>
          </cell>
          <cell r="I19">
            <v>862511</v>
          </cell>
          <cell r="J19">
            <v>898926</v>
          </cell>
          <cell r="K19">
            <v>1046167</v>
          </cell>
          <cell r="L19">
            <v>1257474</v>
          </cell>
          <cell r="M19">
            <v>1087187</v>
          </cell>
          <cell r="N19">
            <v>943331</v>
          </cell>
          <cell r="O19">
            <v>950148</v>
          </cell>
          <cell r="P19">
            <v>1011029</v>
          </cell>
          <cell r="Q19">
            <v>1238304</v>
          </cell>
          <cell r="R19">
            <v>11</v>
          </cell>
          <cell r="S19">
            <v>647251</v>
          </cell>
          <cell r="T19">
            <v>517175</v>
          </cell>
          <cell r="U19">
            <v>528257</v>
          </cell>
          <cell r="V19">
            <v>405567</v>
          </cell>
          <cell r="W19">
            <v>422526</v>
          </cell>
          <cell r="X19">
            <v>479782</v>
          </cell>
          <cell r="Y19">
            <v>578924</v>
          </cell>
          <cell r="Z19">
            <v>503383</v>
          </cell>
          <cell r="AA19">
            <v>432399</v>
          </cell>
          <cell r="AB19">
            <v>436021</v>
          </cell>
          <cell r="AC19">
            <v>484353</v>
          </cell>
          <cell r="AD19">
            <v>619753</v>
          </cell>
        </row>
        <row r="20">
          <cell r="E20">
            <v>12</v>
          </cell>
          <cell r="F20">
            <v>1440336</v>
          </cell>
          <cell r="G20">
            <v>1128348</v>
          </cell>
          <cell r="H20">
            <v>1157358</v>
          </cell>
          <cell r="I20">
            <v>950842</v>
          </cell>
          <cell r="J20">
            <v>992186</v>
          </cell>
          <cell r="K20">
            <v>1168765</v>
          </cell>
          <cell r="L20">
            <v>1417624</v>
          </cell>
          <cell r="M20">
            <v>1211123</v>
          </cell>
          <cell r="N20">
            <v>1044675</v>
          </cell>
          <cell r="O20">
            <v>1046731</v>
          </cell>
          <cell r="P20">
            <v>1114519</v>
          </cell>
          <cell r="Q20">
            <v>1363303</v>
          </cell>
          <cell r="R20">
            <v>12</v>
          </cell>
          <cell r="S20">
            <v>709413</v>
          </cell>
          <cell r="T20">
            <v>564642</v>
          </cell>
          <cell r="U20">
            <v>575185</v>
          </cell>
          <cell r="V20">
            <v>446963</v>
          </cell>
          <cell r="W20">
            <v>466878</v>
          </cell>
          <cell r="X20">
            <v>534658</v>
          </cell>
          <cell r="Y20">
            <v>650085</v>
          </cell>
          <cell r="Z20">
            <v>559590</v>
          </cell>
          <cell r="AA20">
            <v>478092</v>
          </cell>
          <cell r="AB20">
            <v>480549</v>
          </cell>
          <cell r="AC20">
            <v>533754</v>
          </cell>
          <cell r="AD20">
            <v>680051</v>
          </cell>
        </row>
        <row r="21">
          <cell r="E21">
            <v>13</v>
          </cell>
          <cell r="F21">
            <v>1570191</v>
          </cell>
          <cell r="G21">
            <v>1228008</v>
          </cell>
          <cell r="H21">
            <v>1258077</v>
          </cell>
          <cell r="I21">
            <v>1035957</v>
          </cell>
          <cell r="J21">
            <v>1082216</v>
          </cell>
          <cell r="K21">
            <v>1294827</v>
          </cell>
          <cell r="L21">
            <v>1585518</v>
          </cell>
          <cell r="M21">
            <v>1340756</v>
          </cell>
          <cell r="N21">
            <v>1146895</v>
          </cell>
          <cell r="O21">
            <v>1139510</v>
          </cell>
          <cell r="P21">
            <v>1217766</v>
          </cell>
          <cell r="Q21">
            <v>1487657</v>
          </cell>
          <cell r="R21">
            <v>13</v>
          </cell>
          <cell r="S21">
            <v>770862</v>
          </cell>
          <cell r="T21">
            <v>611742</v>
          </cell>
          <cell r="U21">
            <v>622110</v>
          </cell>
          <cell r="V21">
            <v>486356</v>
          </cell>
          <cell r="W21">
            <v>509010</v>
          </cell>
          <cell r="X21">
            <v>590471</v>
          </cell>
          <cell r="Y21">
            <v>723832</v>
          </cell>
          <cell r="Z21">
            <v>617325</v>
          </cell>
          <cell r="AA21">
            <v>523619</v>
          </cell>
          <cell r="AB21">
            <v>522917</v>
          </cell>
          <cell r="AC21">
            <v>583001</v>
          </cell>
          <cell r="AD21">
            <v>739639</v>
          </cell>
        </row>
        <row r="22">
          <cell r="E22">
            <v>14</v>
          </cell>
          <cell r="F22">
            <v>1696937</v>
          </cell>
          <cell r="G22">
            <v>1323986</v>
          </cell>
          <cell r="H22">
            <v>1354424</v>
          </cell>
          <cell r="I22">
            <v>1119066</v>
          </cell>
          <cell r="J22">
            <v>1171008</v>
          </cell>
          <cell r="K22">
            <v>1425574</v>
          </cell>
          <cell r="L22">
            <v>1761305</v>
          </cell>
          <cell r="M22">
            <v>1477228</v>
          </cell>
          <cell r="N22">
            <v>1251123</v>
          </cell>
          <cell r="O22">
            <v>1230454</v>
          </cell>
          <cell r="P22">
            <v>1317817</v>
          </cell>
          <cell r="Q22">
            <v>1608431</v>
          </cell>
          <cell r="R22">
            <v>14</v>
          </cell>
          <cell r="S22">
            <v>830416</v>
          </cell>
          <cell r="T22">
            <v>656586</v>
          </cell>
          <cell r="U22">
            <v>667406</v>
          </cell>
          <cell r="V22">
            <v>524424</v>
          </cell>
          <cell r="W22">
            <v>550325</v>
          </cell>
          <cell r="X22">
            <v>647860</v>
          </cell>
          <cell r="Y22">
            <v>799871</v>
          </cell>
          <cell r="Z22">
            <v>677455</v>
          </cell>
          <cell r="AA22">
            <v>569890</v>
          </cell>
          <cell r="AB22">
            <v>564144</v>
          </cell>
          <cell r="AC22">
            <v>630064</v>
          </cell>
          <cell r="AD22">
            <v>797109</v>
          </cell>
        </row>
        <row r="23">
          <cell r="E23">
            <v>15</v>
          </cell>
          <cell r="F23">
            <v>1821969</v>
          </cell>
          <cell r="G23">
            <v>1418539</v>
          </cell>
          <cell r="H23">
            <v>1449152</v>
          </cell>
          <cell r="I23">
            <v>1202584</v>
          </cell>
          <cell r="J23">
            <v>1260997</v>
          </cell>
          <cell r="K23">
            <v>1561306</v>
          </cell>
          <cell r="L23">
            <v>1944225</v>
          </cell>
          <cell r="M23">
            <v>1619201</v>
          </cell>
          <cell r="N23">
            <v>1359305</v>
          </cell>
          <cell r="O23">
            <v>1323098</v>
          </cell>
          <cell r="P23">
            <v>1416840</v>
          </cell>
          <cell r="Q23">
            <v>1728431</v>
          </cell>
          <cell r="R23">
            <v>15</v>
          </cell>
          <cell r="S23">
            <v>889765</v>
          </cell>
          <cell r="T23">
            <v>700701</v>
          </cell>
          <cell r="U23">
            <v>712028</v>
          </cell>
          <cell r="V23">
            <v>561956</v>
          </cell>
          <cell r="W23">
            <v>591316</v>
          </cell>
          <cell r="X23">
            <v>706375</v>
          </cell>
          <cell r="Y23">
            <v>877796</v>
          </cell>
          <cell r="Z23">
            <v>738780</v>
          </cell>
          <cell r="AA23">
            <v>616628</v>
          </cell>
          <cell r="AB23">
            <v>605273</v>
          </cell>
          <cell r="AC23">
            <v>677186</v>
          </cell>
          <cell r="AD23">
            <v>854465</v>
          </cell>
        </row>
        <row r="24">
          <cell r="E24">
            <v>16</v>
          </cell>
          <cell r="F24">
            <v>1949788</v>
          </cell>
          <cell r="G24">
            <v>1515497</v>
          </cell>
          <cell r="H24">
            <v>1544920</v>
          </cell>
          <cell r="I24">
            <v>1289271</v>
          </cell>
          <cell r="J24">
            <v>1355371</v>
          </cell>
          <cell r="K24">
            <v>1704767</v>
          </cell>
          <cell r="L24">
            <v>2135698</v>
          </cell>
          <cell r="M24">
            <v>1768534</v>
          </cell>
          <cell r="N24">
            <v>1473511</v>
          </cell>
          <cell r="O24">
            <v>1421431</v>
          </cell>
          <cell r="P24">
            <v>1519290</v>
          </cell>
          <cell r="Q24">
            <v>1852866</v>
          </cell>
          <cell r="R24">
            <v>16</v>
          </cell>
          <cell r="S24">
            <v>950069</v>
          </cell>
          <cell r="T24">
            <v>745796</v>
          </cell>
          <cell r="U24">
            <v>757360</v>
          </cell>
          <cell r="V24">
            <v>600652</v>
          </cell>
          <cell r="W24">
            <v>633597</v>
          </cell>
          <cell r="X24">
            <v>767392</v>
          </cell>
          <cell r="Y24">
            <v>958807</v>
          </cell>
          <cell r="Z24">
            <v>802421</v>
          </cell>
          <cell r="AA24">
            <v>665649</v>
          </cell>
          <cell r="AB24">
            <v>648164</v>
          </cell>
          <cell r="AC24">
            <v>725281</v>
          </cell>
          <cell r="AD24">
            <v>913939</v>
          </cell>
        </row>
        <row r="25">
          <cell r="E25">
            <v>17</v>
          </cell>
          <cell r="F25">
            <v>2089342</v>
          </cell>
          <cell r="G25">
            <v>1619561</v>
          </cell>
          <cell r="H25">
            <v>1646422</v>
          </cell>
          <cell r="I25">
            <v>1383124</v>
          </cell>
          <cell r="J25">
            <v>1457403</v>
          </cell>
          <cell r="K25">
            <v>1855310</v>
          </cell>
          <cell r="L25">
            <v>2332025</v>
          </cell>
          <cell r="M25">
            <v>1925221</v>
          </cell>
          <cell r="N25">
            <v>1595216</v>
          </cell>
          <cell r="O25">
            <v>1529776</v>
          </cell>
          <cell r="P25">
            <v>1634897</v>
          </cell>
          <cell r="Q25">
            <v>1994881</v>
          </cell>
          <cell r="R25">
            <v>17</v>
          </cell>
          <cell r="S25">
            <v>1014723</v>
          </cell>
          <cell r="T25">
            <v>794270</v>
          </cell>
          <cell r="U25">
            <v>804844</v>
          </cell>
          <cell r="V25">
            <v>642213</v>
          </cell>
          <cell r="W25">
            <v>678826</v>
          </cell>
          <cell r="X25">
            <v>830847</v>
          </cell>
          <cell r="Y25">
            <v>1042481</v>
          </cell>
          <cell r="Z25">
            <v>869454</v>
          </cell>
          <cell r="AA25">
            <v>718173</v>
          </cell>
          <cell r="AB25">
            <v>694895</v>
          </cell>
          <cell r="AC25">
            <v>777612</v>
          </cell>
          <cell r="AD25">
            <v>980602</v>
          </cell>
        </row>
        <row r="26">
          <cell r="E26">
            <v>18</v>
          </cell>
          <cell r="F26">
            <v>2255904</v>
          </cell>
          <cell r="G26">
            <v>1740319</v>
          </cell>
          <cell r="H26">
            <v>1759562</v>
          </cell>
          <cell r="I26">
            <v>1481701</v>
          </cell>
          <cell r="J26">
            <v>1564043</v>
          </cell>
          <cell r="K26">
            <v>2009805</v>
          </cell>
          <cell r="L26">
            <v>2530972</v>
          </cell>
          <cell r="M26">
            <v>2085454</v>
          </cell>
          <cell r="N26">
            <v>1722762</v>
          </cell>
          <cell r="O26">
            <v>1652584</v>
          </cell>
          <cell r="P26">
            <v>1773224</v>
          </cell>
          <cell r="Q26">
            <v>2165826</v>
          </cell>
          <cell r="R26">
            <v>18</v>
          </cell>
          <cell r="S26">
            <v>1089611</v>
          </cell>
          <cell r="T26">
            <v>849744</v>
          </cell>
          <cell r="U26">
            <v>857252</v>
          </cell>
          <cell r="V26">
            <v>685741</v>
          </cell>
          <cell r="W26">
            <v>726197</v>
          </cell>
          <cell r="X26">
            <v>895846</v>
          </cell>
          <cell r="Y26">
            <v>1127507</v>
          </cell>
          <cell r="Z26">
            <v>937801</v>
          </cell>
          <cell r="AA26">
            <v>772485</v>
          </cell>
          <cell r="AB26">
            <v>747600</v>
          </cell>
          <cell r="AC26">
            <v>839791</v>
          </cell>
          <cell r="AD26">
            <v>1058889</v>
          </cell>
        </row>
        <row r="27">
          <cell r="E27">
            <v>19</v>
          </cell>
          <cell r="F27">
            <v>2431451</v>
          </cell>
          <cell r="G27">
            <v>1875968</v>
          </cell>
          <cell r="H27">
            <v>1890293</v>
          </cell>
          <cell r="I27">
            <v>1585421</v>
          </cell>
          <cell r="J27">
            <v>1672816</v>
          </cell>
          <cell r="K27">
            <v>2164136</v>
          </cell>
          <cell r="L27">
            <v>2726391</v>
          </cell>
          <cell r="M27">
            <v>2244555</v>
          </cell>
          <cell r="N27">
            <v>1857431</v>
          </cell>
          <cell r="O27">
            <v>1785732</v>
          </cell>
          <cell r="P27">
            <v>1917598</v>
          </cell>
          <cell r="Q27">
            <v>2342492</v>
          </cell>
          <cell r="R27">
            <v>19</v>
          </cell>
          <cell r="S27">
            <v>1167688</v>
          </cell>
          <cell r="T27">
            <v>911405</v>
          </cell>
          <cell r="U27">
            <v>916711</v>
          </cell>
          <cell r="V27">
            <v>730897</v>
          </cell>
          <cell r="W27">
            <v>773503</v>
          </cell>
          <cell r="X27">
            <v>959701</v>
          </cell>
          <cell r="Y27">
            <v>1209814</v>
          </cell>
          <cell r="Z27">
            <v>1004791</v>
          </cell>
          <cell r="AA27">
            <v>829770</v>
          </cell>
          <cell r="AB27">
            <v>804388</v>
          </cell>
          <cell r="AC27">
            <v>903513</v>
          </cell>
          <cell r="AD27">
            <v>1136242</v>
          </cell>
        </row>
        <row r="28">
          <cell r="E28">
            <v>20</v>
          </cell>
          <cell r="F28">
            <v>2604137</v>
          </cell>
          <cell r="G28">
            <v>2011711</v>
          </cell>
          <cell r="H28">
            <v>2029455</v>
          </cell>
          <cell r="I28">
            <v>1700467</v>
          </cell>
          <cell r="J28">
            <v>1787623</v>
          </cell>
          <cell r="K28">
            <v>2316796</v>
          </cell>
          <cell r="L28">
            <v>2916580</v>
          </cell>
          <cell r="M28">
            <v>2405855</v>
          </cell>
          <cell r="N28">
            <v>1996527</v>
          </cell>
          <cell r="O28">
            <v>1915800</v>
          </cell>
          <cell r="P28">
            <v>2059580</v>
          </cell>
          <cell r="Q28">
            <v>2516693</v>
          </cell>
          <cell r="R28">
            <v>20</v>
          </cell>
          <cell r="S28">
            <v>1243911</v>
          </cell>
          <cell r="T28">
            <v>972540</v>
          </cell>
          <cell r="U28">
            <v>978993</v>
          </cell>
          <cell r="V28">
            <v>780441</v>
          </cell>
          <cell r="W28">
            <v>823258</v>
          </cell>
          <cell r="X28">
            <v>1023304</v>
          </cell>
          <cell r="Y28">
            <v>1289918</v>
          </cell>
          <cell r="Z28">
            <v>1072660</v>
          </cell>
          <cell r="AA28">
            <v>888383</v>
          </cell>
          <cell r="AB28">
            <v>859897</v>
          </cell>
          <cell r="AC28">
            <v>965610</v>
          </cell>
          <cell r="AD28">
            <v>1211793</v>
          </cell>
        </row>
        <row r="29">
          <cell r="E29">
            <v>21</v>
          </cell>
          <cell r="F29">
            <v>2770149</v>
          </cell>
          <cell r="G29">
            <v>2142314</v>
          </cell>
          <cell r="H29">
            <v>2164968</v>
          </cell>
          <cell r="I29">
            <v>1811893</v>
          </cell>
          <cell r="J29">
            <v>1905108</v>
          </cell>
          <cell r="K29">
            <v>2470559</v>
          </cell>
          <cell r="L29">
            <v>3105283</v>
          </cell>
          <cell r="M29">
            <v>2563758</v>
          </cell>
          <cell r="N29">
            <v>2124978</v>
          </cell>
          <cell r="O29">
            <v>2035712</v>
          </cell>
          <cell r="P29">
            <v>2194270</v>
          </cell>
          <cell r="Q29">
            <v>2685453</v>
          </cell>
          <cell r="R29">
            <v>21</v>
          </cell>
          <cell r="S29">
            <v>1317303</v>
          </cell>
          <cell r="T29">
            <v>1031421</v>
          </cell>
          <cell r="U29">
            <v>1039940</v>
          </cell>
          <cell r="V29">
            <v>828573</v>
          </cell>
          <cell r="W29">
            <v>874648</v>
          </cell>
          <cell r="X29">
            <v>1088307</v>
          </cell>
          <cell r="Y29">
            <v>1370396</v>
          </cell>
          <cell r="Z29">
            <v>1140354</v>
          </cell>
          <cell r="AA29">
            <v>942363</v>
          </cell>
          <cell r="AB29">
            <v>911240</v>
          </cell>
          <cell r="AC29">
            <v>1024952</v>
          </cell>
          <cell r="AD29">
            <v>1287774</v>
          </cell>
        </row>
        <row r="30">
          <cell r="E30">
            <v>22</v>
          </cell>
          <cell r="F30">
            <v>2922819</v>
          </cell>
          <cell r="G30">
            <v>2262453</v>
          </cell>
          <cell r="H30">
            <v>2290064</v>
          </cell>
          <cell r="I30">
            <v>1906631</v>
          </cell>
          <cell r="J30">
            <v>2005443</v>
          </cell>
          <cell r="K30">
            <v>2607568</v>
          </cell>
          <cell r="L30">
            <v>3274215</v>
          </cell>
          <cell r="M30">
            <v>2700365</v>
          </cell>
          <cell r="N30">
            <v>2233994</v>
          </cell>
          <cell r="O30">
            <v>2137596</v>
          </cell>
          <cell r="P30">
            <v>2317180</v>
          </cell>
          <cell r="Q30">
            <v>2841584</v>
          </cell>
          <cell r="R30">
            <v>22</v>
          </cell>
          <cell r="S30">
            <v>1385850</v>
          </cell>
          <cell r="T30">
            <v>1086436</v>
          </cell>
          <cell r="U30">
            <v>1096378</v>
          </cell>
          <cell r="V30">
            <v>870043</v>
          </cell>
          <cell r="W30">
            <v>919326</v>
          </cell>
          <cell r="X30">
            <v>1147215</v>
          </cell>
          <cell r="Y30">
            <v>1443065</v>
          </cell>
          <cell r="Z30">
            <v>1199210</v>
          </cell>
          <cell r="AA30">
            <v>989101</v>
          </cell>
          <cell r="AB30">
            <v>955785</v>
          </cell>
          <cell r="AC30">
            <v>1079180</v>
          </cell>
          <cell r="AD30">
            <v>1359056</v>
          </cell>
        </row>
        <row r="31">
          <cell r="E31">
            <v>23</v>
          </cell>
          <cell r="F31">
            <v>3056761</v>
          </cell>
          <cell r="G31">
            <v>2366892</v>
          </cell>
          <cell r="H31">
            <v>2397726</v>
          </cell>
          <cell r="I31">
            <v>1988435</v>
          </cell>
          <cell r="J31">
            <v>2091733</v>
          </cell>
          <cell r="K31">
            <v>2724245</v>
          </cell>
          <cell r="L31">
            <v>3419940</v>
          </cell>
          <cell r="M31">
            <v>2818112</v>
          </cell>
          <cell r="N31">
            <v>2328310</v>
          </cell>
          <cell r="O31">
            <v>2226596</v>
          </cell>
          <cell r="P31">
            <v>2423096</v>
          </cell>
          <cell r="Q31">
            <v>2977473</v>
          </cell>
          <cell r="R31">
            <v>23</v>
          </cell>
          <cell r="S31">
            <v>1448824</v>
          </cell>
          <cell r="T31">
            <v>1137061</v>
          </cell>
          <cell r="U31">
            <v>1147428</v>
          </cell>
          <cell r="V31">
            <v>907767</v>
          </cell>
          <cell r="W31">
            <v>959289</v>
          </cell>
          <cell r="X31">
            <v>1199253</v>
          </cell>
          <cell r="Y31">
            <v>1507606</v>
          </cell>
          <cell r="Z31">
            <v>1251782</v>
          </cell>
          <cell r="AA31">
            <v>1031315</v>
          </cell>
          <cell r="AB31">
            <v>996202</v>
          </cell>
          <cell r="AC31">
            <v>1127579</v>
          </cell>
          <cell r="AD31">
            <v>1423810</v>
          </cell>
        </row>
        <row r="32">
          <cell r="E32">
            <v>24</v>
          </cell>
          <cell r="F32">
            <v>3178267</v>
          </cell>
          <cell r="G32">
            <v>2461478</v>
          </cell>
          <cell r="H32">
            <v>2494884</v>
          </cell>
          <cell r="I32">
            <v>2067044</v>
          </cell>
          <cell r="J32">
            <v>2173876</v>
          </cell>
          <cell r="K32">
            <v>2830490</v>
          </cell>
          <cell r="L32">
            <v>3547331</v>
          </cell>
          <cell r="M32">
            <v>2931416</v>
          </cell>
          <cell r="N32">
            <v>2417010</v>
          </cell>
          <cell r="O32">
            <v>2311494</v>
          </cell>
          <cell r="P32">
            <v>2517097</v>
          </cell>
          <cell r="Q32">
            <v>3096968</v>
          </cell>
          <cell r="R32">
            <v>24</v>
          </cell>
          <cell r="S32">
            <v>1509751</v>
          </cell>
          <cell r="T32">
            <v>1186138</v>
          </cell>
          <cell r="U32">
            <v>1197335</v>
          </cell>
          <cell r="V32">
            <v>944893</v>
          </cell>
          <cell r="W32">
            <v>998132</v>
          </cell>
          <cell r="X32">
            <v>1247653</v>
          </cell>
          <cell r="Y32">
            <v>1565151</v>
          </cell>
          <cell r="Z32">
            <v>1303579</v>
          </cell>
          <cell r="AA32">
            <v>1072044</v>
          </cell>
          <cell r="AB32">
            <v>1035595</v>
          </cell>
          <cell r="AC32">
            <v>1172799</v>
          </cell>
          <cell r="AD32">
            <v>1484287</v>
          </cell>
        </row>
        <row r="36">
          <cell r="E36">
            <v>0</v>
          </cell>
        </row>
        <row r="37">
          <cell r="E37">
            <v>1</v>
          </cell>
          <cell r="F37">
            <v>820389.88</v>
          </cell>
          <cell r="G37">
            <v>692298.32</v>
          </cell>
          <cell r="H37">
            <v>675714.2</v>
          </cell>
          <cell r="I37">
            <v>504145.12</v>
          </cell>
          <cell r="J37">
            <v>476543.76</v>
          </cell>
          <cell r="K37">
            <v>464122.8</v>
          </cell>
          <cell r="L37">
            <v>562915.07999999996</v>
          </cell>
          <cell r="M37">
            <v>504324.84</v>
          </cell>
          <cell r="N37">
            <v>445339.36</v>
          </cell>
          <cell r="O37">
            <v>508648.24</v>
          </cell>
          <cell r="P37">
            <v>593587.68000000005</v>
          </cell>
          <cell r="Q37">
            <v>783186.68</v>
          </cell>
        </row>
        <row r="38">
          <cell r="E38">
            <v>2</v>
          </cell>
          <cell r="F38">
            <v>1591431.88</v>
          </cell>
          <cell r="G38">
            <v>1344404.64</v>
          </cell>
          <cell r="H38">
            <v>1314374.1200000001</v>
          </cell>
          <cell r="I38">
            <v>950249.08</v>
          </cell>
          <cell r="J38">
            <v>912061.56</v>
          </cell>
          <cell r="K38">
            <v>879256.04</v>
          </cell>
          <cell r="L38">
            <v>1066350.76</v>
          </cell>
          <cell r="M38">
            <v>960297.04</v>
          </cell>
          <cell r="N38">
            <v>852254.2</v>
          </cell>
          <cell r="O38">
            <v>969974.52</v>
          </cell>
          <cell r="P38">
            <v>1147496.32</v>
          </cell>
          <cell r="Q38">
            <v>1512537.92</v>
          </cell>
        </row>
        <row r="39">
          <cell r="E39">
            <v>3</v>
          </cell>
          <cell r="F39">
            <v>2331490.6800000002</v>
          </cell>
          <cell r="G39">
            <v>1973670.08</v>
          </cell>
          <cell r="H39">
            <v>1934323.48</v>
          </cell>
          <cell r="I39">
            <v>1388075.72</v>
          </cell>
          <cell r="J39">
            <v>1328639.08</v>
          </cell>
          <cell r="K39">
            <v>1269781</v>
          </cell>
          <cell r="L39">
            <v>1534372.24</v>
          </cell>
          <cell r="M39">
            <v>1387696.52</v>
          </cell>
          <cell r="N39">
            <v>1238752.52</v>
          </cell>
          <cell r="O39">
            <v>1409971.64</v>
          </cell>
          <cell r="P39">
            <v>1678324</v>
          </cell>
          <cell r="Q39">
            <v>2208890.3199999998</v>
          </cell>
        </row>
        <row r="40">
          <cell r="E40">
            <v>4</v>
          </cell>
          <cell r="F40">
            <v>3057136.4</v>
          </cell>
          <cell r="G40">
            <v>2593638.6</v>
          </cell>
          <cell r="H40">
            <v>2547223.44</v>
          </cell>
          <cell r="I40">
            <v>1828565.96</v>
          </cell>
          <cell r="J40">
            <v>1739340.08</v>
          </cell>
          <cell r="K40">
            <v>1648622.2</v>
          </cell>
          <cell r="L40">
            <v>1983956</v>
          </cell>
          <cell r="M40">
            <v>1800238.84</v>
          </cell>
          <cell r="N40">
            <v>1615013.16</v>
          </cell>
          <cell r="O40">
            <v>1841974.92</v>
          </cell>
          <cell r="P40">
            <v>2200807.52</v>
          </cell>
          <cell r="Q40">
            <v>2890870.12</v>
          </cell>
        </row>
        <row r="41">
          <cell r="E41">
            <v>5</v>
          </cell>
          <cell r="F41">
            <v>3796368.52</v>
          </cell>
          <cell r="G41">
            <v>3229105.32</v>
          </cell>
          <cell r="H41">
            <v>3180286.52</v>
          </cell>
          <cell r="I41">
            <v>2288165.16</v>
          </cell>
          <cell r="J41">
            <v>2165933.44</v>
          </cell>
          <cell r="K41">
            <v>2035537.76</v>
          </cell>
          <cell r="L41">
            <v>2435621.64</v>
          </cell>
          <cell r="M41">
            <v>2219832.4</v>
          </cell>
          <cell r="N41">
            <v>2002483.72</v>
          </cell>
          <cell r="O41">
            <v>2289595.2000000002</v>
          </cell>
          <cell r="P41">
            <v>2741691.76</v>
          </cell>
          <cell r="Q41">
            <v>3586172.52</v>
          </cell>
        </row>
        <row r="42">
          <cell r="E42">
            <v>6</v>
          </cell>
          <cell r="F42">
            <v>4575066.3600000003</v>
          </cell>
          <cell r="G42">
            <v>3905444.2</v>
          </cell>
          <cell r="H42">
            <v>3860296</v>
          </cell>
          <cell r="I42">
            <v>2797157.28</v>
          </cell>
          <cell r="J42">
            <v>2637071.96</v>
          </cell>
          <cell r="K42">
            <v>2452142.7599999998</v>
          </cell>
          <cell r="L42">
            <v>2914128.04</v>
          </cell>
          <cell r="M42">
            <v>2672462.6</v>
          </cell>
          <cell r="N42">
            <v>2428516.7200000002</v>
          </cell>
          <cell r="O42">
            <v>2785136.32</v>
          </cell>
          <cell r="P42">
            <v>3336236.44</v>
          </cell>
          <cell r="Q42">
            <v>4327028.04</v>
          </cell>
        </row>
        <row r="43">
          <cell r="E43">
            <v>7</v>
          </cell>
          <cell r="F43">
            <v>5390435.2399999993</v>
          </cell>
          <cell r="G43">
            <v>4617075.4000000004</v>
          </cell>
          <cell r="H43">
            <v>4577940.2</v>
          </cell>
          <cell r="I43">
            <v>3360586.88</v>
          </cell>
          <cell r="J43">
            <v>3175438.52</v>
          </cell>
          <cell r="K43">
            <v>2925203</v>
          </cell>
          <cell r="L43">
            <v>3441051.92</v>
          </cell>
          <cell r="M43">
            <v>3172490.12</v>
          </cell>
          <cell r="N43">
            <v>2930804.48</v>
          </cell>
          <cell r="O43">
            <v>3358038.32</v>
          </cell>
          <cell r="P43">
            <v>3986980.16</v>
          </cell>
          <cell r="Q43">
            <v>5109039</v>
          </cell>
        </row>
        <row r="44">
          <cell r="E44">
            <v>8</v>
          </cell>
          <cell r="F44">
            <v>6241880.2399999993</v>
          </cell>
          <cell r="G44">
            <v>5358865.72</v>
          </cell>
          <cell r="H44">
            <v>5323638.24</v>
          </cell>
          <cell r="I44">
            <v>3965730.76</v>
          </cell>
          <cell r="J44">
            <v>3775214.68</v>
          </cell>
          <cell r="K44">
            <v>3460748.52</v>
          </cell>
          <cell r="L44">
            <v>4038183</v>
          </cell>
          <cell r="M44">
            <v>3732778.8</v>
          </cell>
          <cell r="N44">
            <v>3484597.36</v>
          </cell>
          <cell r="O44">
            <v>3987237.04</v>
          </cell>
          <cell r="P44">
            <v>4680903.76</v>
          </cell>
          <cell r="Q44">
            <v>5941675.2000000002</v>
          </cell>
        </row>
        <row r="45">
          <cell r="E45">
            <v>9</v>
          </cell>
          <cell r="F45">
            <v>7085816.959999999</v>
          </cell>
          <cell r="G45">
            <v>6089592.4000000004</v>
          </cell>
          <cell r="H45">
            <v>6050503.4000000004</v>
          </cell>
          <cell r="I45">
            <v>4562085.3600000003</v>
          </cell>
          <cell r="J45">
            <v>4382970.84</v>
          </cell>
          <cell r="K45">
            <v>4028030.24</v>
          </cell>
          <cell r="L45">
            <v>4694568.28</v>
          </cell>
          <cell r="M45">
            <v>4337669.4000000004</v>
          </cell>
          <cell r="N45">
            <v>4050531.56</v>
          </cell>
          <cell r="O45">
            <v>4613504.4400000004</v>
          </cell>
          <cell r="P45">
            <v>5368561.5199999996</v>
          </cell>
          <cell r="Q45">
            <v>6774442.9199999999</v>
          </cell>
        </row>
        <row r="46">
          <cell r="E46">
            <v>10</v>
          </cell>
          <cell r="F46">
            <v>7912680.1599999992</v>
          </cell>
          <cell r="G46">
            <v>6791324.7200000007</v>
          </cell>
          <cell r="H46">
            <v>6745839.3600000003</v>
          </cell>
          <cell r="I46">
            <v>5135933.2</v>
          </cell>
          <cell r="J46">
            <v>4974020.84</v>
          </cell>
          <cell r="K46">
            <v>4603184.92</v>
          </cell>
          <cell r="L46">
            <v>5385766.7200000007</v>
          </cell>
          <cell r="M46">
            <v>4962173.6399999997</v>
          </cell>
          <cell r="N46">
            <v>4614300.08</v>
          </cell>
          <cell r="O46">
            <v>5224201.4400000004</v>
          </cell>
          <cell r="P46">
            <v>6035927.1999999983</v>
          </cell>
          <cell r="Q46">
            <v>7592149.2800000003</v>
          </cell>
        </row>
        <row r="47">
          <cell r="E47">
            <v>11</v>
          </cell>
          <cell r="F47">
            <v>8709510.4799999986</v>
          </cell>
          <cell r="G47">
            <v>7456444.7200000007</v>
          </cell>
          <cell r="H47">
            <v>7405260.4800000004</v>
          </cell>
          <cell r="I47">
            <v>5682977.7999999998</v>
          </cell>
          <cell r="J47">
            <v>5541421</v>
          </cell>
          <cell r="K47">
            <v>5174606.04</v>
          </cell>
          <cell r="L47">
            <v>6092356.4000000004</v>
          </cell>
          <cell r="M47">
            <v>5589246</v>
          </cell>
          <cell r="N47">
            <v>5167769</v>
          </cell>
          <cell r="O47">
            <v>5809282.4000000004</v>
          </cell>
          <cell r="P47">
            <v>6674498.0799999982</v>
          </cell>
          <cell r="Q47">
            <v>8383067.1200000001</v>
          </cell>
        </row>
        <row r="48">
          <cell r="E48">
            <v>12</v>
          </cell>
          <cell r="F48">
            <v>9476729.2399999984</v>
          </cell>
          <cell r="G48">
            <v>8088412.7600000007</v>
          </cell>
          <cell r="H48">
            <v>8031971.1200000001</v>
          </cell>
          <cell r="I48">
            <v>6221451.96</v>
          </cell>
          <cell r="J48">
            <v>6113562.1200000001</v>
          </cell>
          <cell r="K48">
            <v>5769006.0800000001</v>
          </cell>
          <cell r="L48">
            <v>6836976.7200000007</v>
          </cell>
          <cell r="M48">
            <v>6245771.1600000001</v>
          </cell>
          <cell r="N48">
            <v>5744450.5199999996</v>
          </cell>
          <cell r="O48">
            <v>6396714.4400000004</v>
          </cell>
          <cell r="P48">
            <v>7291125.3599999985</v>
          </cell>
          <cell r="Q48">
            <v>9146901.3200000003</v>
          </cell>
        </row>
        <row r="49">
          <cell r="E49">
            <v>13</v>
          </cell>
          <cell r="F49">
            <v>10214892.239999998</v>
          </cell>
          <cell r="G49">
            <v>8693562.6000000015</v>
          </cell>
          <cell r="H49">
            <v>8631157.2799999993</v>
          </cell>
          <cell r="I49">
            <v>6745903.4800000004</v>
          </cell>
          <cell r="J49">
            <v>6674629.1600000001</v>
          </cell>
          <cell r="K49">
            <v>6360217.4000000004</v>
          </cell>
          <cell r="L49">
            <v>7582018.7200000007</v>
          </cell>
          <cell r="M49">
            <v>6895593.9199999999</v>
          </cell>
          <cell r="N49">
            <v>6306720.8399999999</v>
          </cell>
          <cell r="O49">
            <v>6965848.2400000002</v>
          </cell>
          <cell r="P49">
            <v>7888834.4399999985</v>
          </cell>
          <cell r="Q49">
            <v>9884839.9600000009</v>
          </cell>
        </row>
        <row r="50">
          <cell r="E50">
            <v>14</v>
          </cell>
          <cell r="F50">
            <v>11053652.719999999</v>
          </cell>
          <cell r="G50">
            <v>9394937.3600000013</v>
          </cell>
          <cell r="H50">
            <v>9329719.5199999996</v>
          </cell>
          <cell r="I50">
            <v>7314924.8000000007</v>
          </cell>
          <cell r="J50">
            <v>7232646.5999999996</v>
          </cell>
          <cell r="K50">
            <v>6934929.1600000001</v>
          </cell>
          <cell r="L50">
            <v>8309167.1600000001</v>
          </cell>
          <cell r="M50">
            <v>7530292.3599999994</v>
          </cell>
          <cell r="N50">
            <v>6850395.3200000003</v>
          </cell>
          <cell r="O50">
            <v>7547702.96</v>
          </cell>
          <cell r="P50">
            <v>8565523.959999999</v>
          </cell>
          <cell r="Q50">
            <v>10722516.640000001</v>
          </cell>
        </row>
        <row r="51">
          <cell r="E51">
            <v>15</v>
          </cell>
          <cell r="F51">
            <v>11937193.199999999</v>
          </cell>
          <cell r="G51">
            <v>10134467.000000002</v>
          </cell>
          <cell r="H51">
            <v>10068496.08</v>
          </cell>
          <cell r="I51">
            <v>7886212.7200000007</v>
          </cell>
          <cell r="J51">
            <v>7774919.4799999995</v>
          </cell>
          <cell r="K51">
            <v>7494253.6400000006</v>
          </cell>
          <cell r="L51">
            <v>9029215.4399999995</v>
          </cell>
          <cell r="M51">
            <v>8155345.1999999993</v>
          </cell>
          <cell r="N51">
            <v>7381851.0800000001</v>
          </cell>
          <cell r="O51">
            <v>8122562.3600000003</v>
          </cell>
          <cell r="P51">
            <v>9262483.7199999988</v>
          </cell>
          <cell r="Q51">
            <v>11595574.48</v>
          </cell>
        </row>
        <row r="52">
          <cell r="E52">
            <v>16</v>
          </cell>
          <cell r="F52">
            <v>12754001.359999999</v>
          </cell>
          <cell r="G52">
            <v>10807552.120000001</v>
          </cell>
          <cell r="H52">
            <v>10727205.279999999</v>
          </cell>
          <cell r="I52">
            <v>8406648.040000001</v>
          </cell>
          <cell r="J52">
            <v>8292303.959999999</v>
          </cell>
          <cell r="K52">
            <v>8053998.9600000009</v>
          </cell>
          <cell r="L52">
            <v>9760201.959999999</v>
          </cell>
          <cell r="M52">
            <v>8788957.2399999984</v>
          </cell>
          <cell r="N52">
            <v>7917069.04</v>
          </cell>
          <cell r="O52">
            <v>8669652.7599999998</v>
          </cell>
          <cell r="P52">
            <v>9909421.4799999986</v>
          </cell>
          <cell r="Q52">
            <v>12409217.16</v>
          </cell>
        </row>
        <row r="53">
          <cell r="E53">
            <v>17</v>
          </cell>
          <cell r="F53">
            <v>13550221.6</v>
          </cell>
          <cell r="G53">
            <v>11448006.040000001</v>
          </cell>
          <cell r="H53">
            <v>11348659.439999999</v>
          </cell>
          <cell r="I53">
            <v>8912987.2800000012</v>
          </cell>
          <cell r="J53">
            <v>8820423.5999999996</v>
          </cell>
          <cell r="K53">
            <v>8640384.8400000017</v>
          </cell>
          <cell r="L53">
            <v>10524669.159999998</v>
          </cell>
          <cell r="M53">
            <v>9455126.6399999987</v>
          </cell>
          <cell r="N53">
            <v>8483141.1600000001</v>
          </cell>
          <cell r="O53">
            <v>9227437.7199999988</v>
          </cell>
          <cell r="P53">
            <v>10566507.639999999</v>
          </cell>
          <cell r="Q53">
            <v>13235094.4</v>
          </cell>
        </row>
        <row r="54">
          <cell r="E54">
            <v>18</v>
          </cell>
          <cell r="F54">
            <v>14443682.84</v>
          </cell>
          <cell r="G54">
            <v>12160793.920000002</v>
          </cell>
          <cell r="H54">
            <v>12030144.52</v>
          </cell>
          <cell r="I54">
            <v>9460414.8000000007</v>
          </cell>
          <cell r="J54">
            <v>9396068.1999999993</v>
          </cell>
          <cell r="K54">
            <v>9273237.7600000016</v>
          </cell>
          <cell r="L54">
            <v>11341747.399999999</v>
          </cell>
          <cell r="M54">
            <v>10169589.239999998</v>
          </cell>
          <cell r="N54">
            <v>9099306.9600000009</v>
          </cell>
          <cell r="O54">
            <v>9844759.0399999991</v>
          </cell>
          <cell r="P54">
            <v>11329114.68</v>
          </cell>
          <cell r="Q54">
            <v>14162927.76</v>
          </cell>
        </row>
        <row r="55">
          <cell r="E55">
            <v>19</v>
          </cell>
          <cell r="F55">
            <v>15380842.439999999</v>
          </cell>
          <cell r="G55">
            <v>12957297.000000002</v>
          </cell>
          <cell r="H55">
            <v>12804160.439999999</v>
          </cell>
          <cell r="I55">
            <v>10055330.360000001</v>
          </cell>
          <cell r="J55">
            <v>10017135.719999999</v>
          </cell>
          <cell r="K55">
            <v>9942689.7600000016</v>
          </cell>
          <cell r="L55">
            <v>12191984.119999999</v>
          </cell>
          <cell r="M55">
            <v>10920417.079999998</v>
          </cell>
          <cell r="N55">
            <v>9758870.7200000007</v>
          </cell>
          <cell r="O55">
            <v>10536456.439999999</v>
          </cell>
          <cell r="P55">
            <v>12140829.719999999</v>
          </cell>
          <cell r="Q55">
            <v>15128749.560000001</v>
          </cell>
        </row>
        <row r="56">
          <cell r="E56">
            <v>20</v>
          </cell>
          <cell r="F56">
            <v>16315059.199999999</v>
          </cell>
          <cell r="G56">
            <v>13763665.600000001</v>
          </cell>
          <cell r="H56">
            <v>13617321.559999999</v>
          </cell>
          <cell r="I56">
            <v>10674131.400000002</v>
          </cell>
          <cell r="J56">
            <v>10650024.999999998</v>
          </cell>
          <cell r="K56">
            <v>10616451.080000002</v>
          </cell>
          <cell r="L56">
            <v>13035125.799999999</v>
          </cell>
          <cell r="M56">
            <v>11672643.279999997</v>
          </cell>
          <cell r="N56">
            <v>10454082.92</v>
          </cell>
          <cell r="O56">
            <v>11269527.959999999</v>
          </cell>
          <cell r="P56">
            <v>12942961.159999998</v>
          </cell>
          <cell r="Q56">
            <v>16084433.800000001</v>
          </cell>
        </row>
        <row r="57">
          <cell r="E57">
            <v>21</v>
          </cell>
          <cell r="F57">
            <v>17225349.759999998</v>
          </cell>
          <cell r="G57">
            <v>14542931.440000001</v>
          </cell>
          <cell r="H57">
            <v>14405872.759999998</v>
          </cell>
          <cell r="I57">
            <v>11316549.960000003</v>
          </cell>
          <cell r="J57">
            <v>11292663.759999998</v>
          </cell>
          <cell r="K57">
            <v>11279785.360000001</v>
          </cell>
          <cell r="L57">
            <v>13853802.239999998</v>
          </cell>
          <cell r="M57">
            <v>12430559.679999998</v>
          </cell>
          <cell r="N57">
            <v>11152659.6</v>
          </cell>
          <cell r="O57">
            <v>11975382.319999998</v>
          </cell>
          <cell r="P57">
            <v>13702313.119999997</v>
          </cell>
          <cell r="Q57">
            <v>17009810.52</v>
          </cell>
        </row>
        <row r="58">
          <cell r="E58">
            <v>22</v>
          </cell>
          <cell r="F58">
            <v>18124148.559999999</v>
          </cell>
          <cell r="G58">
            <v>15308686.200000001</v>
          </cell>
          <cell r="H58">
            <v>15171999.879999997</v>
          </cell>
          <cell r="I58">
            <v>11954873.200000003</v>
          </cell>
          <cell r="J58">
            <v>11957354.999999998</v>
          </cell>
          <cell r="K58">
            <v>11959630.800000001</v>
          </cell>
          <cell r="L58">
            <v>14682748.759999998</v>
          </cell>
          <cell r="M58">
            <v>13178649.119999997</v>
          </cell>
          <cell r="N58">
            <v>11808556.719999999</v>
          </cell>
          <cell r="O58">
            <v>12643241.999999998</v>
          </cell>
          <cell r="P58">
            <v>14426851.599999998</v>
          </cell>
          <cell r="Q58">
            <v>17922163.039999999</v>
          </cell>
        </row>
        <row r="59">
          <cell r="E59">
            <v>23</v>
          </cell>
          <cell r="F59">
            <v>19087276.239999998</v>
          </cell>
          <cell r="G59">
            <v>16129723.000000002</v>
          </cell>
          <cell r="H59">
            <v>15989527.959999997</v>
          </cell>
          <cell r="I59">
            <v>12606265.040000003</v>
          </cell>
          <cell r="J59">
            <v>12617312.679999998</v>
          </cell>
          <cell r="K59">
            <v>12619186.32</v>
          </cell>
          <cell r="L59">
            <v>15468369.919999998</v>
          </cell>
          <cell r="M59">
            <v>13870887.999999998</v>
          </cell>
          <cell r="N59">
            <v>12415523.879999999</v>
          </cell>
          <cell r="O59">
            <v>13300715.759999998</v>
          </cell>
          <cell r="P59">
            <v>15170553.319999998</v>
          </cell>
          <cell r="Q59">
            <v>18880569.48</v>
          </cell>
        </row>
        <row r="60">
          <cell r="E60">
            <v>24</v>
          </cell>
          <cell r="F60">
            <v>19969304.16</v>
          </cell>
          <cell r="G60">
            <v>16885580.280000001</v>
          </cell>
          <cell r="H60">
            <v>16734732.079999996</v>
          </cell>
          <cell r="I60">
            <v>13168489.240000002</v>
          </cell>
          <cell r="J60">
            <v>13168503.319999998</v>
          </cell>
          <cell r="K60">
            <v>13165468.52</v>
          </cell>
          <cell r="L60">
            <v>16124676.119999997</v>
          </cell>
          <cell r="M60">
            <v>14446238.039999999</v>
          </cell>
          <cell r="N60">
            <v>12921785.559999999</v>
          </cell>
          <cell r="O60">
            <v>13860418.719999999</v>
          </cell>
          <cell r="P60">
            <v>15825076.999999998</v>
          </cell>
          <cell r="Q60">
            <v>19735608.48</v>
          </cell>
        </row>
      </sheetData>
      <sheetData sheetId="53"/>
      <sheetData sheetId="5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eneral Input"/>
      <sheetName val="HistTest"/>
      <sheetName val="StOpPres"/>
      <sheetName val="Reconcil"/>
      <sheetName val="SumPres"/>
      <sheetName val="RevPres"/>
      <sheetName val="PPower"/>
      <sheetName val="GREPower"/>
      <sheetName val="RevReq"/>
      <sheetName val="RateBase"/>
      <sheetName val="Prepay"/>
      <sheetName val="Growth"/>
      <sheetName val="ROR"/>
      <sheetName val="TABLES"/>
      <sheetName val="AdjStOp"/>
      <sheetName val="LM COS Sum"/>
      <sheetName val="LM COS"/>
      <sheetName val="StOpProp"/>
      <sheetName val="SumProp"/>
      <sheetName val="RevProp"/>
      <sheetName val="Sched"/>
      <sheetName val="Compar"/>
      <sheetName val="Phase-in"/>
      <sheetName val="kW differential"/>
      <sheetName val="kwh differential"/>
      <sheetName val="Coinc Chgs"/>
      <sheetName val="2002 Power $"/>
      <sheetName val="Bill compar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>
        <row r="1">
          <cell r="F1" t="str">
            <v>Exhibit__(DRL-1)</v>
          </cell>
        </row>
        <row r="2">
          <cell r="F2" t="str">
            <v>Page 17 of 25</v>
          </cell>
        </row>
        <row r="5">
          <cell r="B5" t="str">
            <v>Schedule A</v>
          </cell>
        </row>
        <row r="6">
          <cell r="B6" t="str">
            <v>Summary of Consumers, Energy Sales, and</v>
          </cell>
        </row>
        <row r="7">
          <cell r="B7" t="str">
            <v>Revenue Under Present Rates</v>
          </cell>
        </row>
        <row r="8">
          <cell r="B8" t="str">
            <v>(Continued)</v>
          </cell>
        </row>
        <row r="10">
          <cell r="B10" t="str">
            <v xml:space="preserve"> III.  Estimate of Revenue Under Present Rates</v>
          </cell>
        </row>
        <row r="11">
          <cell r="D11" t="str">
            <v>Billing</v>
          </cell>
        </row>
        <row r="12">
          <cell r="B12" t="str">
            <v>Rate Class</v>
          </cell>
          <cell r="D12" t="str">
            <v>Determinants</v>
          </cell>
          <cell r="E12" t="str">
            <v>Units</v>
          </cell>
          <cell r="F12" t="str">
            <v>Rate</v>
          </cell>
          <cell r="G12" t="str">
            <v>Revenue</v>
          </cell>
        </row>
        <row r="13">
          <cell r="B13" t="str">
            <v>Residential &amp; Farm Service (31)</v>
          </cell>
          <cell r="G13" t="str">
            <v>($)</v>
          </cell>
        </row>
        <row r="14">
          <cell r="C14" t="str">
            <v>Fixed Charge</v>
          </cell>
          <cell r="D14">
            <v>69858</v>
          </cell>
          <cell r="E14" t="str">
            <v>cons.</v>
          </cell>
          <cell r="F14">
            <v>6.4</v>
          </cell>
          <cell r="G14">
            <v>5365094.4000000004</v>
          </cell>
        </row>
        <row r="15">
          <cell r="C15" t="str">
            <v>Energy Charge</v>
          </cell>
          <cell r="D15">
            <v>735055893.43651235</v>
          </cell>
          <cell r="E15" t="str">
            <v>kWh</v>
          </cell>
          <cell r="F15">
            <v>7.8299999999999995E-2</v>
          </cell>
          <cell r="G15">
            <v>57554876.456078917</v>
          </cell>
        </row>
        <row r="16">
          <cell r="F16" t="str">
            <v>Subtotal</v>
          </cell>
          <cell r="G16">
            <v>62919970.856078915</v>
          </cell>
        </row>
        <row r="17">
          <cell r="C17" t="str">
            <v>RTA Charge  1</v>
          </cell>
          <cell r="D17">
            <v>735055893.43651235</v>
          </cell>
          <cell r="E17" t="str">
            <v>kWh</v>
          </cell>
          <cell r="F17">
            <v>-5.8999999999999999E-3</v>
          </cell>
          <cell r="G17">
            <v>-4336829.7712754225</v>
          </cell>
        </row>
        <row r="18">
          <cell r="C18" t="str">
            <v>Controlled Water Heater Credit</v>
          </cell>
          <cell r="D18">
            <v>332</v>
          </cell>
          <cell r="E18" t="str">
            <v>units</v>
          </cell>
          <cell r="F18">
            <v>-6</v>
          </cell>
          <cell r="G18">
            <v>-23904</v>
          </cell>
        </row>
        <row r="19">
          <cell r="F19" t="str">
            <v>Total</v>
          </cell>
          <cell r="G19">
            <v>58559237.084803492</v>
          </cell>
        </row>
        <row r="21">
          <cell r="B21" t="str">
            <v>Resid &amp; Farm Service (Apartment) (31)</v>
          </cell>
        </row>
        <row r="22">
          <cell r="C22" t="str">
            <v>Fixed Charge</v>
          </cell>
          <cell r="D22">
            <v>14445</v>
          </cell>
          <cell r="E22" t="str">
            <v>cons.</v>
          </cell>
          <cell r="F22">
            <v>6.4</v>
          </cell>
          <cell r="G22">
            <v>1109376</v>
          </cell>
        </row>
        <row r="23">
          <cell r="C23" t="str">
            <v>Energy Charge</v>
          </cell>
          <cell r="D23">
            <v>77482980</v>
          </cell>
          <cell r="E23" t="str">
            <v>kWh</v>
          </cell>
          <cell r="F23">
            <v>7.8299999999999995E-2</v>
          </cell>
          <cell r="G23">
            <v>6066917.3339999998</v>
          </cell>
        </row>
        <row r="24">
          <cell r="F24" t="str">
            <v>Subtotal</v>
          </cell>
          <cell r="G24">
            <v>7176293.3339999998</v>
          </cell>
        </row>
        <row r="25">
          <cell r="C25" t="str">
            <v>RTA Charge  1</v>
          </cell>
          <cell r="D25">
            <v>77482980</v>
          </cell>
          <cell r="E25" t="str">
            <v>kWh</v>
          </cell>
          <cell r="F25">
            <v>-5.8999999999999999E-3</v>
          </cell>
          <cell r="G25">
            <v>-457149.58199999999</v>
          </cell>
        </row>
        <row r="26">
          <cell r="C26" t="str">
            <v>Controlled Water Heater Credit</v>
          </cell>
          <cell r="D26">
            <v>430</v>
          </cell>
          <cell r="E26" t="str">
            <v>units</v>
          </cell>
          <cell r="F26">
            <v>-6</v>
          </cell>
          <cell r="G26">
            <v>-30960</v>
          </cell>
        </row>
        <row r="27">
          <cell r="F27" t="str">
            <v>Total</v>
          </cell>
          <cell r="G27">
            <v>6688183.7519999994</v>
          </cell>
        </row>
        <row r="29">
          <cell r="B29" t="str">
            <v>Residential &amp; Farm Demand Control (32)</v>
          </cell>
        </row>
        <row r="30">
          <cell r="C30" t="str">
            <v>Fixed Charge</v>
          </cell>
          <cell r="D30">
            <v>18</v>
          </cell>
          <cell r="E30" t="str">
            <v>cons.</v>
          </cell>
          <cell r="F30">
            <v>9.4</v>
          </cell>
          <cell r="G30">
            <v>2030.4</v>
          </cell>
        </row>
        <row r="31">
          <cell r="C31" t="str">
            <v>Demand Charge</v>
          </cell>
          <cell r="D31">
            <v>1271.418163547293</v>
          </cell>
          <cell r="E31" t="str">
            <v>kW</v>
          </cell>
          <cell r="F31">
            <v>7.1</v>
          </cell>
          <cell r="G31">
            <v>9027.0689611857797</v>
          </cell>
        </row>
        <row r="32">
          <cell r="C32" t="str">
            <v>Energy Charge</v>
          </cell>
          <cell r="D32">
            <v>475200</v>
          </cell>
          <cell r="E32" t="str">
            <v>kWh</v>
          </cell>
          <cell r="F32">
            <v>3.6200000000000003E-2</v>
          </cell>
          <cell r="G32">
            <v>17202.240000000002</v>
          </cell>
        </row>
        <row r="33">
          <cell r="F33" t="str">
            <v>Subtotal</v>
          </cell>
          <cell r="G33">
            <v>28259.708961185781</v>
          </cell>
        </row>
        <row r="34">
          <cell r="C34" t="str">
            <v>RTA Charge  1</v>
          </cell>
          <cell r="D34">
            <v>475200</v>
          </cell>
          <cell r="E34" t="str">
            <v>kWh</v>
          </cell>
          <cell r="F34">
            <v>4.4000000000000003E-3</v>
          </cell>
          <cell r="G34">
            <v>2090.88</v>
          </cell>
        </row>
        <row r="35">
          <cell r="F35" t="str">
            <v>Total</v>
          </cell>
          <cell r="G35">
            <v>30350.588961185782</v>
          </cell>
        </row>
        <row r="37">
          <cell r="B37" t="str">
            <v>Irrigation Service (36)</v>
          </cell>
        </row>
        <row r="38">
          <cell r="C38" t="str">
            <v>Demand Charge</v>
          </cell>
          <cell r="D38">
            <v>70960</v>
          </cell>
          <cell r="E38" t="str">
            <v>H.P.</v>
          </cell>
          <cell r="F38">
            <v>2.8</v>
          </cell>
          <cell r="G38">
            <v>198688</v>
          </cell>
        </row>
        <row r="39">
          <cell r="C39" t="str">
            <v>Energy Charge</v>
          </cell>
          <cell r="D39">
            <v>5778000</v>
          </cell>
          <cell r="E39" t="str">
            <v>kWh</v>
          </cell>
          <cell r="F39">
            <v>9.2299999999999993E-2</v>
          </cell>
          <cell r="G39">
            <v>533309.39999999991</v>
          </cell>
        </row>
        <row r="40">
          <cell r="C40" t="str">
            <v>RTA Charge  1</v>
          </cell>
          <cell r="D40">
            <v>294422.19285582472</v>
          </cell>
          <cell r="E40" t="str">
            <v>kWh</v>
          </cell>
          <cell r="F40">
            <v>-0.01</v>
          </cell>
          <cell r="G40">
            <v>-2944.2219285582473</v>
          </cell>
        </row>
        <row r="41">
          <cell r="F41" t="str">
            <v>Subtotal</v>
          </cell>
          <cell r="G41">
            <v>729053.17807144171</v>
          </cell>
        </row>
        <row r="42">
          <cell r="C42" t="str">
            <v>Load Management Credit</v>
          </cell>
          <cell r="D42">
            <v>5483577.8071441753</v>
          </cell>
          <cell r="E42" t="str">
            <v>kWh</v>
          </cell>
          <cell r="F42">
            <v>5.8799999999999998E-2</v>
          </cell>
          <cell r="G42">
            <v>-322434.37506007752</v>
          </cell>
        </row>
        <row r="43">
          <cell r="C43" t="str">
            <v>RTA Charge  1</v>
          </cell>
          <cell r="D43">
            <v>5483577.8071441753</v>
          </cell>
          <cell r="E43" t="str">
            <v>kWh</v>
          </cell>
          <cell r="F43">
            <v>-3.8999999999999998E-3</v>
          </cell>
          <cell r="G43">
            <v>-21385.953447862281</v>
          </cell>
        </row>
        <row r="44">
          <cell r="F44" t="str">
            <v>Total</v>
          </cell>
          <cell r="G44">
            <v>385232.84956350189</v>
          </cell>
        </row>
        <row r="46">
          <cell r="B46" t="str">
            <v>Small General Service (41)</v>
          </cell>
        </row>
        <row r="47">
          <cell r="C47" t="str">
            <v>Fixed Charge</v>
          </cell>
          <cell r="D47">
            <v>3324</v>
          </cell>
          <cell r="E47" t="str">
            <v>cons.</v>
          </cell>
          <cell r="F47">
            <v>7.3</v>
          </cell>
          <cell r="G47">
            <v>291182.40000000002</v>
          </cell>
        </row>
        <row r="48">
          <cell r="C48" t="str">
            <v>Energy Charge</v>
          </cell>
          <cell r="D48">
            <v>46648672.126149252</v>
          </cell>
          <cell r="E48" t="str">
            <v>kWh</v>
          </cell>
          <cell r="F48">
            <v>7.0199999999999999E-2</v>
          </cell>
          <cell r="G48">
            <v>3274736.7832556772</v>
          </cell>
        </row>
        <row r="49">
          <cell r="F49" t="str">
            <v>Subtotal</v>
          </cell>
          <cell r="G49">
            <v>3565919.1832556771</v>
          </cell>
        </row>
        <row r="50">
          <cell r="C50" t="str">
            <v>RTA Charge  1</v>
          </cell>
          <cell r="D50">
            <v>46648672.126149252</v>
          </cell>
          <cell r="E50" t="str">
            <v>kWh</v>
          </cell>
          <cell r="F50">
            <v>-5.7000000000000002E-3</v>
          </cell>
          <cell r="G50">
            <v>-265897.43111905077</v>
          </cell>
        </row>
        <row r="51">
          <cell r="C51" t="str">
            <v>Controlled Water Heater Credit</v>
          </cell>
          <cell r="D51">
            <v>7</v>
          </cell>
          <cell r="E51" t="str">
            <v>units</v>
          </cell>
          <cell r="F51">
            <v>-6</v>
          </cell>
          <cell r="G51">
            <v>-504</v>
          </cell>
        </row>
        <row r="52">
          <cell r="F52" t="str">
            <v>Total</v>
          </cell>
          <cell r="G52">
            <v>3299517.7521366263</v>
          </cell>
        </row>
        <row r="53">
          <cell r="B53" t="str">
            <v>_______________</v>
          </cell>
        </row>
        <row r="54">
          <cell r="B54">
            <v>1</v>
          </cell>
          <cell r="C54" t="str">
            <v>2003 applied RTA.</v>
          </cell>
        </row>
      </sheetData>
      <sheetData sheetId="7"/>
      <sheetData sheetId="8" refreshError="1"/>
      <sheetData sheetId="9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/>
      <sheetData sheetId="19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"/>
      <sheetName val="Sched "/>
      <sheetName val="HistTest"/>
      <sheetName val="FYE 3-2014"/>
      <sheetName val="StOpPres"/>
      <sheetName val="SumPres"/>
      <sheetName val="RevPres"/>
      <sheetName val="PPower  (2016)"/>
      <sheetName val="Adj Summary"/>
      <sheetName val="PPower "/>
      <sheetName val="PPower  (2017)"/>
      <sheetName val="PPower 2016-2020"/>
      <sheetName val="RevReq"/>
      <sheetName val="RateBase"/>
      <sheetName val="Prepay"/>
      <sheetName val="CostCap"/>
      <sheetName val="Growth"/>
      <sheetName val="CostEq"/>
      <sheetName val="RevProp"/>
      <sheetName val="Hist PPower (2015)"/>
      <sheetName val="AdjStOp (2016) "/>
      <sheetName val="StOpPres (TriState Change)"/>
      <sheetName val="SumPres (TriState Change)"/>
      <sheetName val="RevPres (TriState Change)"/>
      <sheetName val="Payroll Benefits"/>
      <sheetName val="Payroll"/>
      <sheetName val="Depreciation"/>
      <sheetName val="Interest-Taxes"/>
      <sheetName val="PPower (TriState Change)"/>
      <sheetName val="PPower 2015-2019 (Tristate Cha)"/>
      <sheetName val="RevReq (TriState Change)"/>
      <sheetName val="Table4"/>
      <sheetName val="AdjStOp ( TriState Change)"/>
      <sheetName val="StOpProp"/>
      <sheetName val="SumProp"/>
      <sheetName val="RevReq Prop"/>
      <sheetName val=" Compare 1"/>
      <sheetName val="StOpProp (2009)"/>
      <sheetName val="SumProp (2009)"/>
      <sheetName val="RevProp (2009)"/>
      <sheetName val="Compare (2009)"/>
      <sheetName val="SumProp (2010)"/>
      <sheetName val="RevProp (2010)"/>
      <sheetName val="Compare (2010)"/>
      <sheetName val="Sched (2010)"/>
      <sheetName val="Sched (2009-2010)"/>
      <sheetName val="Single PH TOU"/>
      <sheetName val="Compare (2)"/>
      <sheetName val="RevProp Seas"/>
      <sheetName val="Seas Sched"/>
      <sheetName val="Seas. bill determ"/>
      <sheetName val="kW differential"/>
      <sheetName val="kwh differential"/>
      <sheetName val="2001 usage"/>
      <sheetName val="rate"/>
      <sheetName val="Sect 6 tables"/>
      <sheetName val="LM COS Sum"/>
      <sheetName val="LM COS"/>
      <sheetName val="NEM"/>
      <sheetName val="Line X"/>
      <sheetName val="Transp 2"/>
      <sheetName val="Transp 3"/>
      <sheetName val="Residential Rate"/>
      <sheetName val="Com &amp; Ind (C4)"/>
      <sheetName val="Com &amp; Ind (C2)"/>
      <sheetName val="Com &amp; Ind (C3)"/>
      <sheetName val="Res. TOD"/>
      <sheetName val="Demand Rate 1"/>
      <sheetName val="Demand Rate 2"/>
      <sheetName val="Capacity Cost per kW"/>
      <sheetName val="Tables"/>
      <sheetName val="Wheeling"/>
      <sheetName val="UPDATES"/>
      <sheetName val="Residential"/>
      <sheetName val="Input (NEM)"/>
      <sheetName val="Graph - Utility costs"/>
      <sheetName val="Method 1 - COS Alloc"/>
      <sheetName val="Scenario 1"/>
      <sheetName val="Scenario 2"/>
      <sheetName val="Graph - Scenario 1"/>
      <sheetName val="Graph - Scenario 2"/>
      <sheetName val="Scenario 3"/>
      <sheetName val="Graph - Scenario 3"/>
      <sheetName val="Irrigation Three"/>
      <sheetName val=" Small Power 1PH"/>
      <sheetName val="Small Power 3PH"/>
      <sheetName val="Municipal"/>
      <sheetName val="Rate 31_FlatEnergyRate"/>
      <sheetName val="Rate 31B_FlatEnergyRate"/>
      <sheetName val="Rate 31C_FlatEnergyRate"/>
      <sheetName val="Large Power"/>
      <sheetName val="Large Power (2)"/>
      <sheetName val="ResGraph (2)"/>
      <sheetName val="Use for Ex I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sheetPr>
    <tabColor rgb="FFFFFF00"/>
  </sheetPr>
  <dimension ref="A1:F69"/>
  <sheetViews>
    <sheetView tabSelected="1" view="pageBreakPreview" zoomScale="75" zoomScaleNormal="75" zoomScaleSheetLayoutView="75" workbookViewId="0">
      <pane xSplit="4" ySplit="5" topLeftCell="E6" activePane="bottomRight" state="frozen"/>
      <selection activeCell="O4" sqref="O4"/>
      <selection pane="topRight" activeCell="O4" sqref="O4"/>
      <selection pane="bottomLeft" activeCell="O4" sqref="O4"/>
      <selection pane="bottomRight" activeCell="E26" sqref="E26"/>
    </sheetView>
  </sheetViews>
  <sheetFormatPr defaultColWidth="8.88671875" defaultRowHeight="13.2"/>
  <cols>
    <col min="1" max="1" width="7.44140625" style="2" customWidth="1"/>
    <col min="2" max="2" width="28.88671875" style="1" customWidth="1"/>
    <col min="3" max="3" width="6.33203125" style="5" bestFit="1" customWidth="1"/>
    <col min="4" max="4" width="31.6640625" style="1" bestFit="1" customWidth="1"/>
    <col min="5" max="6" width="13.33203125" style="17" bestFit="1" customWidth="1"/>
    <col min="7" max="16384" width="8.88671875" style="1"/>
  </cols>
  <sheetData>
    <row r="1" spans="1:6">
      <c r="A1" s="13" t="s">
        <v>10</v>
      </c>
    </row>
    <row r="2" spans="1:6" ht="14.4" customHeight="1">
      <c r="A2" s="13" t="s">
        <v>30</v>
      </c>
    </row>
    <row r="4" spans="1:6">
      <c r="D4" s="11"/>
    </row>
    <row r="5" spans="1:6" ht="38.4" customHeight="1">
      <c r="A5" s="6" t="s">
        <v>0</v>
      </c>
      <c r="B5" s="6" t="s">
        <v>2</v>
      </c>
      <c r="C5" s="3" t="s">
        <v>1</v>
      </c>
      <c r="D5" s="6" t="s">
        <v>3</v>
      </c>
      <c r="E5" s="20">
        <v>2019</v>
      </c>
      <c r="F5" s="25" t="s">
        <v>23</v>
      </c>
    </row>
    <row r="6" spans="1:6" ht="30.6" customHeight="1" thickBot="1">
      <c r="A6" s="14"/>
      <c r="B6" s="7"/>
      <c r="C6" s="8"/>
      <c r="D6" s="7"/>
      <c r="E6" s="21"/>
      <c r="F6" s="21"/>
    </row>
    <row r="7" spans="1:6">
      <c r="A7" s="15">
        <v>1</v>
      </c>
      <c r="B7" s="9" t="s">
        <v>11</v>
      </c>
      <c r="C7" s="10">
        <v>1</v>
      </c>
      <c r="D7" s="9"/>
      <c r="E7" s="18"/>
      <c r="F7" s="18"/>
    </row>
    <row r="8" spans="1:6">
      <c r="A8" s="15">
        <f>A7+1</f>
        <v>2</v>
      </c>
      <c r="C8" s="1"/>
      <c r="D8" s="1" t="s">
        <v>5</v>
      </c>
      <c r="E8" s="19">
        <f>264673+16023</f>
        <v>280696</v>
      </c>
      <c r="F8" s="19">
        <v>274404</v>
      </c>
    </row>
    <row r="9" spans="1:6">
      <c r="A9" s="15">
        <f t="shared" ref="A9:A67" si="0">A8+1</f>
        <v>3</v>
      </c>
      <c r="B9" s="4"/>
      <c r="D9" s="1" t="s">
        <v>6</v>
      </c>
      <c r="E9" s="19">
        <f>289039587+20383930</f>
        <v>309423517</v>
      </c>
      <c r="F9" s="19">
        <v>299567904</v>
      </c>
    </row>
    <row r="10" spans="1:6" ht="13.8" thickBot="1">
      <c r="A10" s="15">
        <f t="shared" si="0"/>
        <v>4</v>
      </c>
    </row>
    <row r="11" spans="1:6">
      <c r="A11" s="15">
        <f t="shared" si="0"/>
        <v>5</v>
      </c>
      <c r="B11" s="9" t="s">
        <v>12</v>
      </c>
      <c r="C11" s="10">
        <v>3</v>
      </c>
      <c r="D11" s="9"/>
      <c r="E11" s="18"/>
      <c r="F11" s="18"/>
    </row>
    <row r="12" spans="1:6">
      <c r="A12" s="15">
        <f t="shared" si="0"/>
        <v>6</v>
      </c>
      <c r="C12" s="1"/>
      <c r="D12" s="1" t="s">
        <v>5</v>
      </c>
      <c r="E12" s="19">
        <v>10</v>
      </c>
      <c r="F12" s="19">
        <v>0</v>
      </c>
    </row>
    <row r="13" spans="1:6">
      <c r="A13" s="15">
        <f t="shared" si="0"/>
        <v>7</v>
      </c>
      <c r="D13" s="1" t="s">
        <v>7</v>
      </c>
      <c r="E13" s="19">
        <v>3883</v>
      </c>
      <c r="F13" s="19">
        <v>0</v>
      </c>
    </row>
    <row r="14" spans="1:6">
      <c r="A14" s="15">
        <f t="shared" si="0"/>
        <v>8</v>
      </c>
      <c r="D14" s="1" t="s">
        <v>8</v>
      </c>
      <c r="E14" s="19">
        <v>4325</v>
      </c>
      <c r="F14" s="19">
        <v>0</v>
      </c>
    </row>
    <row r="15" spans="1:6" ht="13.8" thickBot="1">
      <c r="A15" s="15">
        <f t="shared" si="0"/>
        <v>9</v>
      </c>
    </row>
    <row r="16" spans="1:6">
      <c r="A16" s="15">
        <f t="shared" si="0"/>
        <v>10</v>
      </c>
      <c r="B16" s="9" t="s">
        <v>13</v>
      </c>
      <c r="C16" s="10">
        <v>20</v>
      </c>
      <c r="D16" s="9"/>
      <c r="E16" s="18"/>
      <c r="F16" s="18"/>
    </row>
    <row r="17" spans="1:6">
      <c r="A17" s="15">
        <f t="shared" si="0"/>
        <v>11</v>
      </c>
      <c r="C17" s="1"/>
      <c r="D17" s="1" t="s">
        <v>5</v>
      </c>
      <c r="E17" s="19">
        <v>237</v>
      </c>
      <c r="F17" s="19">
        <v>0</v>
      </c>
    </row>
    <row r="18" spans="1:6">
      <c r="A18" s="15">
        <f t="shared" si="0"/>
        <v>12</v>
      </c>
      <c r="D18" s="1" t="s">
        <v>6</v>
      </c>
      <c r="E18" s="19">
        <v>282646</v>
      </c>
      <c r="F18" s="19">
        <v>0</v>
      </c>
    </row>
    <row r="19" spans="1:6" ht="13.8" thickBot="1">
      <c r="A19" s="15">
        <f t="shared" si="0"/>
        <v>13</v>
      </c>
    </row>
    <row r="20" spans="1:6">
      <c r="A20" s="15">
        <f t="shared" si="0"/>
        <v>14</v>
      </c>
      <c r="B20" s="9" t="s">
        <v>14</v>
      </c>
      <c r="C20" s="10">
        <v>7</v>
      </c>
      <c r="D20" s="9"/>
      <c r="E20" s="18"/>
      <c r="F20" s="18"/>
    </row>
    <row r="21" spans="1:6">
      <c r="A21" s="15">
        <f t="shared" si="0"/>
        <v>15</v>
      </c>
      <c r="C21" s="1"/>
      <c r="D21" s="1" t="s">
        <v>5</v>
      </c>
      <c r="E21" s="19">
        <v>1762</v>
      </c>
      <c r="F21" s="19">
        <v>0</v>
      </c>
    </row>
    <row r="22" spans="1:6">
      <c r="A22" s="15">
        <f t="shared" si="0"/>
        <v>16</v>
      </c>
      <c r="D22" s="1" t="s">
        <v>8</v>
      </c>
      <c r="E22" s="19">
        <v>577453</v>
      </c>
      <c r="F22" s="19">
        <v>0</v>
      </c>
    </row>
    <row r="23" spans="1:6" ht="13.8" thickBot="1">
      <c r="A23" s="15">
        <f t="shared" si="0"/>
        <v>17</v>
      </c>
      <c r="B23" s="11"/>
      <c r="C23" s="12"/>
      <c r="D23" s="11"/>
    </row>
    <row r="24" spans="1:6">
      <c r="A24" s="15">
        <f t="shared" si="0"/>
        <v>18</v>
      </c>
      <c r="B24" s="9" t="s">
        <v>15</v>
      </c>
      <c r="C24" s="10">
        <v>4</v>
      </c>
      <c r="D24" s="9"/>
      <c r="E24" s="18"/>
      <c r="F24" s="18"/>
    </row>
    <row r="25" spans="1:6">
      <c r="A25" s="15">
        <f t="shared" si="0"/>
        <v>19</v>
      </c>
      <c r="C25" s="1"/>
      <c r="D25" s="1" t="s">
        <v>5</v>
      </c>
      <c r="E25" s="19">
        <v>20931</v>
      </c>
      <c r="F25" s="19">
        <v>21132</v>
      </c>
    </row>
    <row r="26" spans="1:6">
      <c r="A26" s="15">
        <f t="shared" si="0"/>
        <v>20</v>
      </c>
      <c r="D26" s="1" t="s">
        <v>6</v>
      </c>
      <c r="E26" s="19">
        <v>31093255</v>
      </c>
      <c r="F26" s="19">
        <v>29560448</v>
      </c>
    </row>
    <row r="27" spans="1:6" ht="13.8" thickBot="1">
      <c r="A27" s="15">
        <f t="shared" si="0"/>
        <v>21</v>
      </c>
    </row>
    <row r="28" spans="1:6">
      <c r="A28" s="15">
        <f t="shared" si="0"/>
        <v>22</v>
      </c>
      <c r="B28" s="9" t="s">
        <v>16</v>
      </c>
      <c r="C28" s="10">
        <v>8</v>
      </c>
      <c r="D28" s="9"/>
      <c r="E28" s="18"/>
      <c r="F28" s="18"/>
    </row>
    <row r="29" spans="1:6">
      <c r="A29" s="15">
        <f t="shared" si="0"/>
        <v>23</v>
      </c>
      <c r="C29" s="1"/>
      <c r="D29" s="1" t="s">
        <v>5</v>
      </c>
      <c r="E29" s="19"/>
      <c r="F29" s="19"/>
    </row>
    <row r="30" spans="1:6">
      <c r="A30" s="15">
        <f t="shared" si="0"/>
        <v>24</v>
      </c>
      <c r="D30" s="1" t="s">
        <v>6</v>
      </c>
      <c r="E30" s="19">
        <v>0</v>
      </c>
      <c r="F30" s="19">
        <v>0</v>
      </c>
    </row>
    <row r="31" spans="1:6" ht="13.8" thickBot="1">
      <c r="A31" s="15">
        <f t="shared" si="0"/>
        <v>25</v>
      </c>
    </row>
    <row r="32" spans="1:6">
      <c r="A32" s="15">
        <f t="shared" si="0"/>
        <v>26</v>
      </c>
      <c r="B32" s="9" t="s">
        <v>17</v>
      </c>
      <c r="C32" s="10">
        <v>5</v>
      </c>
      <c r="D32" s="9"/>
      <c r="E32" s="18"/>
      <c r="F32" s="18"/>
    </row>
    <row r="33" spans="1:6" ht="13.8">
      <c r="A33" s="15">
        <f t="shared" si="0"/>
        <v>27</v>
      </c>
      <c r="C33" s="1"/>
      <c r="D33" s="1" t="s">
        <v>5</v>
      </c>
      <c r="E33" s="19">
        <v>1208</v>
      </c>
      <c r="F33" s="99">
        <v>1104</v>
      </c>
    </row>
    <row r="34" spans="1:6" ht="13.8">
      <c r="A34" s="15">
        <f t="shared" si="0"/>
        <v>28</v>
      </c>
      <c r="D34" s="1" t="s">
        <v>6</v>
      </c>
      <c r="E34" s="19">
        <v>54467370</v>
      </c>
      <c r="F34" s="99">
        <v>75161941</v>
      </c>
    </row>
    <row r="35" spans="1:6" ht="13.8">
      <c r="A35" s="15">
        <f t="shared" si="0"/>
        <v>29</v>
      </c>
      <c r="D35" s="1" t="s">
        <v>9</v>
      </c>
      <c r="E35" s="19">
        <v>180476.15</v>
      </c>
      <c r="F35" s="99">
        <v>209943.35486352054</v>
      </c>
    </row>
    <row r="36" spans="1:6" ht="13.8" thickBot="1">
      <c r="A36" s="15">
        <f t="shared" si="0"/>
        <v>30</v>
      </c>
    </row>
    <row r="37" spans="1:6">
      <c r="A37" s="15">
        <f t="shared" si="0"/>
        <v>31</v>
      </c>
      <c r="B37" s="9" t="s">
        <v>29</v>
      </c>
      <c r="C37" s="10">
        <v>9</v>
      </c>
      <c r="D37" s="9"/>
      <c r="E37" s="18"/>
      <c r="F37" s="18"/>
    </row>
    <row r="38" spans="1:6">
      <c r="A38" s="15">
        <f t="shared" si="0"/>
        <v>32</v>
      </c>
      <c r="B38" s="1" t="s">
        <v>28</v>
      </c>
      <c r="C38" s="1"/>
      <c r="D38" s="1" t="s">
        <v>5</v>
      </c>
      <c r="E38" s="19">
        <v>48</v>
      </c>
      <c r="F38" s="19">
        <v>0</v>
      </c>
    </row>
    <row r="39" spans="1:6">
      <c r="A39" s="15">
        <f t="shared" si="0"/>
        <v>33</v>
      </c>
      <c r="D39" s="1" t="s">
        <v>9</v>
      </c>
      <c r="E39" s="19">
        <v>56627.4</v>
      </c>
      <c r="F39" s="19">
        <v>57703.1</v>
      </c>
    </row>
    <row r="40" spans="1:6">
      <c r="A40" s="15">
        <f t="shared" si="0"/>
        <v>34</v>
      </c>
      <c r="B40" s="16"/>
      <c r="D40" s="1" t="s">
        <v>6</v>
      </c>
      <c r="E40" s="19">
        <v>23176800</v>
      </c>
      <c r="F40" s="19">
        <v>25312790.252681654</v>
      </c>
    </row>
    <row r="41" spans="1:6" ht="13.8" thickBot="1">
      <c r="A41" s="15">
        <f t="shared" si="0"/>
        <v>35</v>
      </c>
    </row>
    <row r="42" spans="1:6">
      <c r="A42" s="15">
        <f t="shared" si="0"/>
        <v>36</v>
      </c>
      <c r="B42" s="9" t="s">
        <v>18</v>
      </c>
      <c r="C42" s="10">
        <v>10</v>
      </c>
      <c r="D42" s="9"/>
      <c r="E42" s="18"/>
      <c r="F42" s="18"/>
    </row>
    <row r="43" spans="1:6">
      <c r="A43" s="15">
        <f t="shared" si="0"/>
        <v>37</v>
      </c>
      <c r="C43" s="1"/>
      <c r="D43" s="1" t="s">
        <v>5</v>
      </c>
      <c r="E43" s="19">
        <v>12</v>
      </c>
      <c r="F43" s="19">
        <v>12</v>
      </c>
    </row>
    <row r="44" spans="1:6">
      <c r="A44" s="15">
        <f t="shared" si="0"/>
        <v>38</v>
      </c>
      <c r="D44" s="1" t="s">
        <v>9</v>
      </c>
      <c r="E44" s="19">
        <v>100533.6</v>
      </c>
      <c r="F44" s="19">
        <v>93009.600000000006</v>
      </c>
    </row>
    <row r="45" spans="1:6">
      <c r="A45" s="15">
        <f t="shared" si="0"/>
        <v>39</v>
      </c>
      <c r="D45" s="1" t="s">
        <v>6</v>
      </c>
      <c r="E45" s="19">
        <v>49579200</v>
      </c>
      <c r="F45" s="19">
        <v>62006400</v>
      </c>
    </row>
    <row r="46" spans="1:6" ht="13.8" thickBot="1">
      <c r="A46" s="15">
        <f t="shared" si="0"/>
        <v>40</v>
      </c>
    </row>
    <row r="47" spans="1:6">
      <c r="A47" s="15">
        <f t="shared" si="0"/>
        <v>41</v>
      </c>
      <c r="B47" s="9" t="s">
        <v>19</v>
      </c>
      <c r="C47" s="10">
        <v>14</v>
      </c>
      <c r="D47" s="9"/>
      <c r="E47" s="18"/>
      <c r="F47" s="18"/>
    </row>
    <row r="48" spans="1:6">
      <c r="A48" s="15">
        <f t="shared" si="0"/>
        <v>42</v>
      </c>
      <c r="C48" s="1"/>
      <c r="D48" s="1" t="s">
        <v>5</v>
      </c>
      <c r="E48" s="19">
        <v>12</v>
      </c>
      <c r="F48" s="19">
        <v>12</v>
      </c>
    </row>
    <row r="49" spans="1:6">
      <c r="A49" s="15">
        <f t="shared" si="0"/>
        <v>43</v>
      </c>
      <c r="D49" s="1" t="s">
        <v>9</v>
      </c>
      <c r="E49" s="19">
        <v>14114.4</v>
      </c>
      <c r="F49" s="19">
        <v>12102.8</v>
      </c>
    </row>
    <row r="50" spans="1:6">
      <c r="A50" s="15">
        <f t="shared" si="0"/>
        <v>44</v>
      </c>
      <c r="B50" s="4"/>
      <c r="D50" s="1" t="s">
        <v>6</v>
      </c>
      <c r="E50" s="19">
        <v>7471200</v>
      </c>
      <c r="F50" s="19">
        <v>6363600</v>
      </c>
    </row>
    <row r="51" spans="1:6" ht="13.8" thickBot="1">
      <c r="A51" s="15">
        <f t="shared" si="0"/>
        <v>45</v>
      </c>
    </row>
    <row r="52" spans="1:6">
      <c r="A52" s="15">
        <f t="shared" si="0"/>
        <v>46</v>
      </c>
      <c r="B52" s="9" t="s">
        <v>20</v>
      </c>
      <c r="C52" s="10">
        <v>15</v>
      </c>
      <c r="D52" s="9"/>
      <c r="E52" s="18"/>
      <c r="F52" s="18"/>
    </row>
    <row r="53" spans="1:6">
      <c r="A53" s="15">
        <f t="shared" si="0"/>
        <v>47</v>
      </c>
      <c r="C53" s="1"/>
      <c r="D53" s="1" t="s">
        <v>5</v>
      </c>
      <c r="E53" s="19">
        <v>48</v>
      </c>
      <c r="F53" s="19">
        <v>48</v>
      </c>
    </row>
    <row r="54" spans="1:6">
      <c r="A54" s="15">
        <f t="shared" si="0"/>
        <v>48</v>
      </c>
      <c r="D54" s="1" t="s">
        <v>9</v>
      </c>
      <c r="E54" s="19">
        <v>5187.4799999999996</v>
      </c>
      <c r="F54" s="19">
        <v>5986.5999999999995</v>
      </c>
    </row>
    <row r="55" spans="1:6">
      <c r="A55" s="15">
        <f t="shared" si="0"/>
        <v>49</v>
      </c>
      <c r="D55" s="1" t="s">
        <v>6</v>
      </c>
      <c r="E55" s="19">
        <v>900800</v>
      </c>
      <c r="F55" s="19">
        <v>739200</v>
      </c>
    </row>
    <row r="56" spans="1:6" ht="13.8" thickBot="1">
      <c r="A56" s="15">
        <f t="shared" si="0"/>
        <v>50</v>
      </c>
    </row>
    <row r="57" spans="1:6">
      <c r="A57" s="15">
        <f t="shared" si="0"/>
        <v>51</v>
      </c>
      <c r="B57" s="9" t="s">
        <v>21</v>
      </c>
      <c r="C57" s="10">
        <v>36</v>
      </c>
      <c r="D57" s="9"/>
      <c r="E57" s="18"/>
      <c r="F57" s="18"/>
    </row>
    <row r="58" spans="1:6">
      <c r="A58" s="15">
        <f t="shared" si="0"/>
        <v>52</v>
      </c>
      <c r="C58" s="1"/>
      <c r="D58" s="1" t="s">
        <v>5</v>
      </c>
      <c r="E58" s="19">
        <v>12</v>
      </c>
      <c r="F58" s="19">
        <v>12</v>
      </c>
    </row>
    <row r="59" spans="1:6">
      <c r="A59" s="15">
        <f t="shared" si="0"/>
        <v>53</v>
      </c>
      <c r="D59" s="1" t="s">
        <v>9</v>
      </c>
      <c r="E59" s="19">
        <v>47377.4</v>
      </c>
      <c r="F59" s="19">
        <v>64175.5</v>
      </c>
    </row>
    <row r="60" spans="1:6">
      <c r="A60" s="15">
        <f t="shared" si="0"/>
        <v>54</v>
      </c>
      <c r="D60" s="1" t="s">
        <v>7</v>
      </c>
      <c r="E60" s="19">
        <v>9335718</v>
      </c>
      <c r="F60" s="19">
        <v>13290159</v>
      </c>
    </row>
    <row r="61" spans="1:6">
      <c r="A61" s="15">
        <f t="shared" si="0"/>
        <v>55</v>
      </c>
      <c r="D61" s="1" t="s">
        <v>8</v>
      </c>
      <c r="E61" s="19">
        <v>10978742</v>
      </c>
      <c r="F61" s="19">
        <v>15857487</v>
      </c>
    </row>
    <row r="62" spans="1:6" ht="13.8" thickBot="1">
      <c r="A62" s="15">
        <f t="shared" si="0"/>
        <v>56</v>
      </c>
    </row>
    <row r="63" spans="1:6">
      <c r="A63" s="15">
        <f t="shared" si="0"/>
        <v>57</v>
      </c>
      <c r="B63" s="9" t="s">
        <v>22</v>
      </c>
      <c r="C63" s="10">
        <v>50</v>
      </c>
      <c r="D63" s="9"/>
      <c r="E63" s="18"/>
      <c r="F63" s="18"/>
    </row>
    <row r="64" spans="1:6">
      <c r="A64" s="15">
        <f t="shared" si="0"/>
        <v>58</v>
      </c>
      <c r="C64" s="1"/>
      <c r="D64" s="1" t="s">
        <v>26</v>
      </c>
      <c r="E64" s="19">
        <v>0</v>
      </c>
      <c r="F64" s="19">
        <v>0</v>
      </c>
    </row>
    <row r="65" spans="1:6">
      <c r="A65" s="15">
        <f t="shared" si="0"/>
        <v>59</v>
      </c>
      <c r="C65" s="1"/>
      <c r="D65" s="1" t="s">
        <v>27</v>
      </c>
      <c r="E65" s="19">
        <v>60</v>
      </c>
      <c r="F65" s="19">
        <v>48</v>
      </c>
    </row>
    <row r="66" spans="1:6">
      <c r="A66" s="15">
        <f t="shared" si="0"/>
        <v>60</v>
      </c>
      <c r="D66" s="1" t="s">
        <v>7</v>
      </c>
      <c r="E66" s="19">
        <v>186382</v>
      </c>
      <c r="F66" s="19">
        <v>268306.39739600592</v>
      </c>
    </row>
    <row r="67" spans="1:6">
      <c r="A67" s="15">
        <f t="shared" si="0"/>
        <v>61</v>
      </c>
      <c r="D67" s="1" t="s">
        <v>8</v>
      </c>
      <c r="E67" s="19">
        <v>98908</v>
      </c>
      <c r="F67" s="19">
        <v>207801.60260399408</v>
      </c>
    </row>
    <row r="69" spans="1:6">
      <c r="B69" s="22" t="s">
        <v>31</v>
      </c>
      <c r="C69" s="23"/>
      <c r="D69" s="24"/>
      <c r="E69" s="22"/>
      <c r="F69" s="22"/>
    </row>
  </sheetData>
  <phoneticPr fontId="5" type="noConversion"/>
  <printOptions horizontalCentered="1"/>
  <pageMargins left="0.7" right="0.7" top="0.75" bottom="0.75" header="0.3" footer="0.3"/>
  <pageSetup scale="57" fitToHeight="6" orientation="portrait" r:id="rId1"/>
  <headerFooter>
    <oddHeader>&amp;R&amp;"Arial,Bold"&amp;10Exhibit 3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CE637-EF7E-4193-B642-D50DD195983A}">
  <sheetPr transitionEvaluation="1" transitionEntry="1" codeName="Sheet26">
    <tabColor rgb="FFFFFF00"/>
  </sheetPr>
  <dimension ref="B1:AD144"/>
  <sheetViews>
    <sheetView showGridLines="0" view="pageBreakPreview" topLeftCell="A55" zoomScaleNormal="90" zoomScaleSheetLayoutView="100" workbookViewId="0">
      <selection activeCell="L5" sqref="L5"/>
    </sheetView>
  </sheetViews>
  <sheetFormatPr defaultColWidth="9.6640625" defaultRowHeight="13.8"/>
  <cols>
    <col min="1" max="1" width="2.6640625" style="30" customWidth="1"/>
    <col min="2" max="3" width="1.5546875" style="30" customWidth="1"/>
    <col min="4" max="4" width="43.33203125" style="30" customWidth="1"/>
    <col min="5" max="5" width="18.44140625" style="30" bestFit="1" customWidth="1"/>
    <col min="6" max="6" width="6.88671875" style="30" customWidth="1"/>
    <col min="7" max="7" width="12.5546875" style="30" customWidth="1"/>
    <col min="8" max="8" width="20.6640625" style="30" bestFit="1" customWidth="1"/>
    <col min="9" max="9" width="20.5546875" style="83" customWidth="1"/>
    <col min="10" max="10" width="6.5546875" style="30" bestFit="1" customWidth="1"/>
    <col min="11" max="11" width="8" style="30" customWidth="1"/>
    <col min="12" max="12" width="22.6640625" style="30" customWidth="1"/>
    <col min="13" max="13" width="17.109375" style="30" customWidth="1"/>
    <col min="14" max="14" width="15.109375" style="30" bestFit="1" customWidth="1"/>
    <col min="15" max="15" width="13.44140625" style="30" bestFit="1" customWidth="1"/>
    <col min="16" max="16" width="13" style="30" customWidth="1"/>
    <col min="17" max="17" width="13.6640625" style="30" bestFit="1" customWidth="1"/>
    <col min="18" max="18" width="13.88671875" style="30" bestFit="1" customWidth="1"/>
    <col min="19" max="19" width="13.33203125" style="30" customWidth="1"/>
    <col min="20" max="20" width="13.109375" style="30" bestFit="1" customWidth="1"/>
    <col min="21" max="21" width="10.33203125" style="30" customWidth="1"/>
    <col min="22" max="22" width="11.44140625" style="30" bestFit="1" customWidth="1"/>
    <col min="23" max="23" width="12.5546875" style="30" customWidth="1"/>
    <col min="24" max="24" width="14.33203125" style="30" customWidth="1"/>
    <col min="25" max="25" width="12.44140625" style="30" customWidth="1"/>
    <col min="26" max="26" width="1.6640625" style="30" customWidth="1"/>
    <col min="27" max="27" width="2.88671875" style="30" customWidth="1"/>
    <col min="28" max="28" width="3" style="30" customWidth="1"/>
    <col min="29" max="29" width="3.44140625" style="30" customWidth="1"/>
    <col min="30" max="30" width="28.109375" style="30" bestFit="1" customWidth="1"/>
    <col min="31" max="256" width="9.6640625" style="30"/>
    <col min="257" max="257" width="2.6640625" style="30" customWidth="1"/>
    <col min="258" max="259" width="1.5546875" style="30" customWidth="1"/>
    <col min="260" max="260" width="43.33203125" style="30" customWidth="1"/>
    <col min="261" max="261" width="18.44140625" style="30" bestFit="1" customWidth="1"/>
    <col min="262" max="262" width="6.88671875" style="30" customWidth="1"/>
    <col min="263" max="263" width="12.5546875" style="30" customWidth="1"/>
    <col min="264" max="264" width="20.6640625" style="30" bestFit="1" customWidth="1"/>
    <col min="265" max="265" width="20.5546875" style="30" customWidth="1"/>
    <col min="266" max="266" width="6.5546875" style="30" bestFit="1" customWidth="1"/>
    <col min="267" max="267" width="8" style="30" customWidth="1"/>
    <col min="268" max="268" width="22.6640625" style="30" customWidth="1"/>
    <col min="269" max="269" width="17.109375" style="30" customWidth="1"/>
    <col min="270" max="270" width="15.109375" style="30" bestFit="1" customWidth="1"/>
    <col min="271" max="271" width="13.44140625" style="30" bestFit="1" customWidth="1"/>
    <col min="272" max="272" width="13" style="30" customWidth="1"/>
    <col min="273" max="273" width="13.6640625" style="30" bestFit="1" customWidth="1"/>
    <col min="274" max="274" width="13.88671875" style="30" bestFit="1" customWidth="1"/>
    <col min="275" max="275" width="13.33203125" style="30" customWidth="1"/>
    <col min="276" max="276" width="13.109375" style="30" bestFit="1" customWidth="1"/>
    <col min="277" max="277" width="10.33203125" style="30" customWidth="1"/>
    <col min="278" max="278" width="11.44140625" style="30" bestFit="1" customWidth="1"/>
    <col min="279" max="279" width="12.5546875" style="30" customWidth="1"/>
    <col min="280" max="280" width="14.33203125" style="30" customWidth="1"/>
    <col min="281" max="281" width="12.44140625" style="30" customWidth="1"/>
    <col min="282" max="282" width="1.6640625" style="30" customWidth="1"/>
    <col min="283" max="283" width="2.88671875" style="30" customWidth="1"/>
    <col min="284" max="284" width="3" style="30" customWidth="1"/>
    <col min="285" max="285" width="3.44140625" style="30" customWidth="1"/>
    <col min="286" max="286" width="28.109375" style="30" bestFit="1" customWidth="1"/>
    <col min="287" max="512" width="9.6640625" style="30"/>
    <col min="513" max="513" width="2.6640625" style="30" customWidth="1"/>
    <col min="514" max="515" width="1.5546875" style="30" customWidth="1"/>
    <col min="516" max="516" width="43.33203125" style="30" customWidth="1"/>
    <col min="517" max="517" width="18.44140625" style="30" bestFit="1" customWidth="1"/>
    <col min="518" max="518" width="6.88671875" style="30" customWidth="1"/>
    <col min="519" max="519" width="12.5546875" style="30" customWidth="1"/>
    <col min="520" max="520" width="20.6640625" style="30" bestFit="1" customWidth="1"/>
    <col min="521" max="521" width="20.5546875" style="30" customWidth="1"/>
    <col min="522" max="522" width="6.5546875" style="30" bestFit="1" customWidth="1"/>
    <col min="523" max="523" width="8" style="30" customWidth="1"/>
    <col min="524" max="524" width="22.6640625" style="30" customWidth="1"/>
    <col min="525" max="525" width="17.109375" style="30" customWidth="1"/>
    <col min="526" max="526" width="15.109375" style="30" bestFit="1" customWidth="1"/>
    <col min="527" max="527" width="13.44140625" style="30" bestFit="1" customWidth="1"/>
    <col min="528" max="528" width="13" style="30" customWidth="1"/>
    <col min="529" max="529" width="13.6640625" style="30" bestFit="1" customWidth="1"/>
    <col min="530" max="530" width="13.88671875" style="30" bestFit="1" customWidth="1"/>
    <col min="531" max="531" width="13.33203125" style="30" customWidth="1"/>
    <col min="532" max="532" width="13.109375" style="30" bestFit="1" customWidth="1"/>
    <col min="533" max="533" width="10.33203125" style="30" customWidth="1"/>
    <col min="534" max="534" width="11.44140625" style="30" bestFit="1" customWidth="1"/>
    <col min="535" max="535" width="12.5546875" style="30" customWidth="1"/>
    <col min="536" max="536" width="14.33203125" style="30" customWidth="1"/>
    <col min="537" max="537" width="12.44140625" style="30" customWidth="1"/>
    <col min="538" max="538" width="1.6640625" style="30" customWidth="1"/>
    <col min="539" max="539" width="2.88671875" style="30" customWidth="1"/>
    <col min="540" max="540" width="3" style="30" customWidth="1"/>
    <col min="541" max="541" width="3.44140625" style="30" customWidth="1"/>
    <col min="542" max="542" width="28.109375" style="30" bestFit="1" customWidth="1"/>
    <col min="543" max="768" width="9.6640625" style="30"/>
    <col min="769" max="769" width="2.6640625" style="30" customWidth="1"/>
    <col min="770" max="771" width="1.5546875" style="30" customWidth="1"/>
    <col min="772" max="772" width="43.33203125" style="30" customWidth="1"/>
    <col min="773" max="773" width="18.44140625" style="30" bestFit="1" customWidth="1"/>
    <col min="774" max="774" width="6.88671875" style="30" customWidth="1"/>
    <col min="775" max="775" width="12.5546875" style="30" customWidth="1"/>
    <col min="776" max="776" width="20.6640625" style="30" bestFit="1" customWidth="1"/>
    <col min="777" max="777" width="20.5546875" style="30" customWidth="1"/>
    <col min="778" max="778" width="6.5546875" style="30" bestFit="1" customWidth="1"/>
    <col min="779" max="779" width="8" style="30" customWidth="1"/>
    <col min="780" max="780" width="22.6640625" style="30" customWidth="1"/>
    <col min="781" max="781" width="17.109375" style="30" customWidth="1"/>
    <col min="782" max="782" width="15.109375" style="30" bestFit="1" customWidth="1"/>
    <col min="783" max="783" width="13.44140625" style="30" bestFit="1" customWidth="1"/>
    <col min="784" max="784" width="13" style="30" customWidth="1"/>
    <col min="785" max="785" width="13.6640625" style="30" bestFit="1" customWidth="1"/>
    <col min="786" max="786" width="13.88671875" style="30" bestFit="1" customWidth="1"/>
    <col min="787" max="787" width="13.33203125" style="30" customWidth="1"/>
    <col min="788" max="788" width="13.109375" style="30" bestFit="1" customWidth="1"/>
    <col min="789" max="789" width="10.33203125" style="30" customWidth="1"/>
    <col min="790" max="790" width="11.44140625" style="30" bestFit="1" customWidth="1"/>
    <col min="791" max="791" width="12.5546875" style="30" customWidth="1"/>
    <col min="792" max="792" width="14.33203125" style="30" customWidth="1"/>
    <col min="793" max="793" width="12.44140625" style="30" customWidth="1"/>
    <col min="794" max="794" width="1.6640625" style="30" customWidth="1"/>
    <col min="795" max="795" width="2.88671875" style="30" customWidth="1"/>
    <col min="796" max="796" width="3" style="30" customWidth="1"/>
    <col min="797" max="797" width="3.44140625" style="30" customWidth="1"/>
    <col min="798" max="798" width="28.109375" style="30" bestFit="1" customWidth="1"/>
    <col min="799" max="1024" width="9.6640625" style="30"/>
    <col min="1025" max="1025" width="2.6640625" style="30" customWidth="1"/>
    <col min="1026" max="1027" width="1.5546875" style="30" customWidth="1"/>
    <col min="1028" max="1028" width="43.33203125" style="30" customWidth="1"/>
    <col min="1029" max="1029" width="18.44140625" style="30" bestFit="1" customWidth="1"/>
    <col min="1030" max="1030" width="6.88671875" style="30" customWidth="1"/>
    <col min="1031" max="1031" width="12.5546875" style="30" customWidth="1"/>
    <col min="1032" max="1032" width="20.6640625" style="30" bestFit="1" customWidth="1"/>
    <col min="1033" max="1033" width="20.5546875" style="30" customWidth="1"/>
    <col min="1034" max="1034" width="6.5546875" style="30" bestFit="1" customWidth="1"/>
    <col min="1035" max="1035" width="8" style="30" customWidth="1"/>
    <col min="1036" max="1036" width="22.6640625" style="30" customWidth="1"/>
    <col min="1037" max="1037" width="17.109375" style="30" customWidth="1"/>
    <col min="1038" max="1038" width="15.109375" style="30" bestFit="1" customWidth="1"/>
    <col min="1039" max="1039" width="13.44140625" style="30" bestFit="1" customWidth="1"/>
    <col min="1040" max="1040" width="13" style="30" customWidth="1"/>
    <col min="1041" max="1041" width="13.6640625" style="30" bestFit="1" customWidth="1"/>
    <col min="1042" max="1042" width="13.88671875" style="30" bestFit="1" customWidth="1"/>
    <col min="1043" max="1043" width="13.33203125" style="30" customWidth="1"/>
    <col min="1044" max="1044" width="13.109375" style="30" bestFit="1" customWidth="1"/>
    <col min="1045" max="1045" width="10.33203125" style="30" customWidth="1"/>
    <col min="1046" max="1046" width="11.44140625" style="30" bestFit="1" customWidth="1"/>
    <col min="1047" max="1047" width="12.5546875" style="30" customWidth="1"/>
    <col min="1048" max="1048" width="14.33203125" style="30" customWidth="1"/>
    <col min="1049" max="1049" width="12.44140625" style="30" customWidth="1"/>
    <col min="1050" max="1050" width="1.6640625" style="30" customWidth="1"/>
    <col min="1051" max="1051" width="2.88671875" style="30" customWidth="1"/>
    <col min="1052" max="1052" width="3" style="30" customWidth="1"/>
    <col min="1053" max="1053" width="3.44140625" style="30" customWidth="1"/>
    <col min="1054" max="1054" width="28.109375" style="30" bestFit="1" customWidth="1"/>
    <col min="1055" max="1280" width="9.6640625" style="30"/>
    <col min="1281" max="1281" width="2.6640625" style="30" customWidth="1"/>
    <col min="1282" max="1283" width="1.5546875" style="30" customWidth="1"/>
    <col min="1284" max="1284" width="43.33203125" style="30" customWidth="1"/>
    <col min="1285" max="1285" width="18.44140625" style="30" bestFit="1" customWidth="1"/>
    <col min="1286" max="1286" width="6.88671875" style="30" customWidth="1"/>
    <col min="1287" max="1287" width="12.5546875" style="30" customWidth="1"/>
    <col min="1288" max="1288" width="20.6640625" style="30" bestFit="1" customWidth="1"/>
    <col min="1289" max="1289" width="20.5546875" style="30" customWidth="1"/>
    <col min="1290" max="1290" width="6.5546875" style="30" bestFit="1" customWidth="1"/>
    <col min="1291" max="1291" width="8" style="30" customWidth="1"/>
    <col min="1292" max="1292" width="22.6640625" style="30" customWidth="1"/>
    <col min="1293" max="1293" width="17.109375" style="30" customWidth="1"/>
    <col min="1294" max="1294" width="15.109375" style="30" bestFit="1" customWidth="1"/>
    <col min="1295" max="1295" width="13.44140625" style="30" bestFit="1" customWidth="1"/>
    <col min="1296" max="1296" width="13" style="30" customWidth="1"/>
    <col min="1297" max="1297" width="13.6640625" style="30" bestFit="1" customWidth="1"/>
    <col min="1298" max="1298" width="13.88671875" style="30" bestFit="1" customWidth="1"/>
    <col min="1299" max="1299" width="13.33203125" style="30" customWidth="1"/>
    <col min="1300" max="1300" width="13.109375" style="30" bestFit="1" customWidth="1"/>
    <col min="1301" max="1301" width="10.33203125" style="30" customWidth="1"/>
    <col min="1302" max="1302" width="11.44140625" style="30" bestFit="1" customWidth="1"/>
    <col min="1303" max="1303" width="12.5546875" style="30" customWidth="1"/>
    <col min="1304" max="1304" width="14.33203125" style="30" customWidth="1"/>
    <col min="1305" max="1305" width="12.44140625" style="30" customWidth="1"/>
    <col min="1306" max="1306" width="1.6640625" style="30" customWidth="1"/>
    <col min="1307" max="1307" width="2.88671875" style="30" customWidth="1"/>
    <col min="1308" max="1308" width="3" style="30" customWidth="1"/>
    <col min="1309" max="1309" width="3.44140625" style="30" customWidth="1"/>
    <col min="1310" max="1310" width="28.109375" style="30" bestFit="1" customWidth="1"/>
    <col min="1311" max="1536" width="9.6640625" style="30"/>
    <col min="1537" max="1537" width="2.6640625" style="30" customWidth="1"/>
    <col min="1538" max="1539" width="1.5546875" style="30" customWidth="1"/>
    <col min="1540" max="1540" width="43.33203125" style="30" customWidth="1"/>
    <col min="1541" max="1541" width="18.44140625" style="30" bestFit="1" customWidth="1"/>
    <col min="1542" max="1542" width="6.88671875" style="30" customWidth="1"/>
    <col min="1543" max="1543" width="12.5546875" style="30" customWidth="1"/>
    <col min="1544" max="1544" width="20.6640625" style="30" bestFit="1" customWidth="1"/>
    <col min="1545" max="1545" width="20.5546875" style="30" customWidth="1"/>
    <col min="1546" max="1546" width="6.5546875" style="30" bestFit="1" customWidth="1"/>
    <col min="1547" max="1547" width="8" style="30" customWidth="1"/>
    <col min="1548" max="1548" width="22.6640625" style="30" customWidth="1"/>
    <col min="1549" max="1549" width="17.109375" style="30" customWidth="1"/>
    <col min="1550" max="1550" width="15.109375" style="30" bestFit="1" customWidth="1"/>
    <col min="1551" max="1551" width="13.44140625" style="30" bestFit="1" customWidth="1"/>
    <col min="1552" max="1552" width="13" style="30" customWidth="1"/>
    <col min="1553" max="1553" width="13.6640625" style="30" bestFit="1" customWidth="1"/>
    <col min="1554" max="1554" width="13.88671875" style="30" bestFit="1" customWidth="1"/>
    <col min="1555" max="1555" width="13.33203125" style="30" customWidth="1"/>
    <col min="1556" max="1556" width="13.109375" style="30" bestFit="1" customWidth="1"/>
    <col min="1557" max="1557" width="10.33203125" style="30" customWidth="1"/>
    <col min="1558" max="1558" width="11.44140625" style="30" bestFit="1" customWidth="1"/>
    <col min="1559" max="1559" width="12.5546875" style="30" customWidth="1"/>
    <col min="1560" max="1560" width="14.33203125" style="30" customWidth="1"/>
    <col min="1561" max="1561" width="12.44140625" style="30" customWidth="1"/>
    <col min="1562" max="1562" width="1.6640625" style="30" customWidth="1"/>
    <col min="1563" max="1563" width="2.88671875" style="30" customWidth="1"/>
    <col min="1564" max="1564" width="3" style="30" customWidth="1"/>
    <col min="1565" max="1565" width="3.44140625" style="30" customWidth="1"/>
    <col min="1566" max="1566" width="28.109375" style="30" bestFit="1" customWidth="1"/>
    <col min="1567" max="1792" width="9.6640625" style="30"/>
    <col min="1793" max="1793" width="2.6640625" style="30" customWidth="1"/>
    <col min="1794" max="1795" width="1.5546875" style="30" customWidth="1"/>
    <col min="1796" max="1796" width="43.33203125" style="30" customWidth="1"/>
    <col min="1797" max="1797" width="18.44140625" style="30" bestFit="1" customWidth="1"/>
    <col min="1798" max="1798" width="6.88671875" style="30" customWidth="1"/>
    <col min="1799" max="1799" width="12.5546875" style="30" customWidth="1"/>
    <col min="1800" max="1800" width="20.6640625" style="30" bestFit="1" customWidth="1"/>
    <col min="1801" max="1801" width="20.5546875" style="30" customWidth="1"/>
    <col min="1802" max="1802" width="6.5546875" style="30" bestFit="1" customWidth="1"/>
    <col min="1803" max="1803" width="8" style="30" customWidth="1"/>
    <col min="1804" max="1804" width="22.6640625" style="30" customWidth="1"/>
    <col min="1805" max="1805" width="17.109375" style="30" customWidth="1"/>
    <col min="1806" max="1806" width="15.109375" style="30" bestFit="1" customWidth="1"/>
    <col min="1807" max="1807" width="13.44140625" style="30" bestFit="1" customWidth="1"/>
    <col min="1808" max="1808" width="13" style="30" customWidth="1"/>
    <col min="1809" max="1809" width="13.6640625" style="30" bestFit="1" customWidth="1"/>
    <col min="1810" max="1810" width="13.88671875" style="30" bestFit="1" customWidth="1"/>
    <col min="1811" max="1811" width="13.33203125" style="30" customWidth="1"/>
    <col min="1812" max="1812" width="13.109375" style="30" bestFit="1" customWidth="1"/>
    <col min="1813" max="1813" width="10.33203125" style="30" customWidth="1"/>
    <col min="1814" max="1814" width="11.44140625" style="30" bestFit="1" customWidth="1"/>
    <col min="1815" max="1815" width="12.5546875" style="30" customWidth="1"/>
    <col min="1816" max="1816" width="14.33203125" style="30" customWidth="1"/>
    <col min="1817" max="1817" width="12.44140625" style="30" customWidth="1"/>
    <col min="1818" max="1818" width="1.6640625" style="30" customWidth="1"/>
    <col min="1819" max="1819" width="2.88671875" style="30" customWidth="1"/>
    <col min="1820" max="1820" width="3" style="30" customWidth="1"/>
    <col min="1821" max="1821" width="3.44140625" style="30" customWidth="1"/>
    <col min="1822" max="1822" width="28.109375" style="30" bestFit="1" customWidth="1"/>
    <col min="1823" max="2048" width="9.6640625" style="30"/>
    <col min="2049" max="2049" width="2.6640625" style="30" customWidth="1"/>
    <col min="2050" max="2051" width="1.5546875" style="30" customWidth="1"/>
    <col min="2052" max="2052" width="43.33203125" style="30" customWidth="1"/>
    <col min="2053" max="2053" width="18.44140625" style="30" bestFit="1" customWidth="1"/>
    <col min="2054" max="2054" width="6.88671875" style="30" customWidth="1"/>
    <col min="2055" max="2055" width="12.5546875" style="30" customWidth="1"/>
    <col min="2056" max="2056" width="20.6640625" style="30" bestFit="1" customWidth="1"/>
    <col min="2057" max="2057" width="20.5546875" style="30" customWidth="1"/>
    <col min="2058" max="2058" width="6.5546875" style="30" bestFit="1" customWidth="1"/>
    <col min="2059" max="2059" width="8" style="30" customWidth="1"/>
    <col min="2060" max="2060" width="22.6640625" style="30" customWidth="1"/>
    <col min="2061" max="2061" width="17.109375" style="30" customWidth="1"/>
    <col min="2062" max="2062" width="15.109375" style="30" bestFit="1" customWidth="1"/>
    <col min="2063" max="2063" width="13.44140625" style="30" bestFit="1" customWidth="1"/>
    <col min="2064" max="2064" width="13" style="30" customWidth="1"/>
    <col min="2065" max="2065" width="13.6640625" style="30" bestFit="1" customWidth="1"/>
    <col min="2066" max="2066" width="13.88671875" style="30" bestFit="1" customWidth="1"/>
    <col min="2067" max="2067" width="13.33203125" style="30" customWidth="1"/>
    <col min="2068" max="2068" width="13.109375" style="30" bestFit="1" customWidth="1"/>
    <col min="2069" max="2069" width="10.33203125" style="30" customWidth="1"/>
    <col min="2070" max="2070" width="11.44140625" style="30" bestFit="1" customWidth="1"/>
    <col min="2071" max="2071" width="12.5546875" style="30" customWidth="1"/>
    <col min="2072" max="2072" width="14.33203125" style="30" customWidth="1"/>
    <col min="2073" max="2073" width="12.44140625" style="30" customWidth="1"/>
    <col min="2074" max="2074" width="1.6640625" style="30" customWidth="1"/>
    <col min="2075" max="2075" width="2.88671875" style="30" customWidth="1"/>
    <col min="2076" max="2076" width="3" style="30" customWidth="1"/>
    <col min="2077" max="2077" width="3.44140625" style="30" customWidth="1"/>
    <col min="2078" max="2078" width="28.109375" style="30" bestFit="1" customWidth="1"/>
    <col min="2079" max="2304" width="9.6640625" style="30"/>
    <col min="2305" max="2305" width="2.6640625" style="30" customWidth="1"/>
    <col min="2306" max="2307" width="1.5546875" style="30" customWidth="1"/>
    <col min="2308" max="2308" width="43.33203125" style="30" customWidth="1"/>
    <col min="2309" max="2309" width="18.44140625" style="30" bestFit="1" customWidth="1"/>
    <col min="2310" max="2310" width="6.88671875" style="30" customWidth="1"/>
    <col min="2311" max="2311" width="12.5546875" style="30" customWidth="1"/>
    <col min="2312" max="2312" width="20.6640625" style="30" bestFit="1" customWidth="1"/>
    <col min="2313" max="2313" width="20.5546875" style="30" customWidth="1"/>
    <col min="2314" max="2314" width="6.5546875" style="30" bestFit="1" customWidth="1"/>
    <col min="2315" max="2315" width="8" style="30" customWidth="1"/>
    <col min="2316" max="2316" width="22.6640625" style="30" customWidth="1"/>
    <col min="2317" max="2317" width="17.109375" style="30" customWidth="1"/>
    <col min="2318" max="2318" width="15.109375" style="30" bestFit="1" customWidth="1"/>
    <col min="2319" max="2319" width="13.44140625" style="30" bestFit="1" customWidth="1"/>
    <col min="2320" max="2320" width="13" style="30" customWidth="1"/>
    <col min="2321" max="2321" width="13.6640625" style="30" bestFit="1" customWidth="1"/>
    <col min="2322" max="2322" width="13.88671875" style="30" bestFit="1" customWidth="1"/>
    <col min="2323" max="2323" width="13.33203125" style="30" customWidth="1"/>
    <col min="2324" max="2324" width="13.109375" style="30" bestFit="1" customWidth="1"/>
    <col min="2325" max="2325" width="10.33203125" style="30" customWidth="1"/>
    <col min="2326" max="2326" width="11.44140625" style="30" bestFit="1" customWidth="1"/>
    <col min="2327" max="2327" width="12.5546875" style="30" customWidth="1"/>
    <col min="2328" max="2328" width="14.33203125" style="30" customWidth="1"/>
    <col min="2329" max="2329" width="12.44140625" style="30" customWidth="1"/>
    <col min="2330" max="2330" width="1.6640625" style="30" customWidth="1"/>
    <col min="2331" max="2331" width="2.88671875" style="30" customWidth="1"/>
    <col min="2332" max="2332" width="3" style="30" customWidth="1"/>
    <col min="2333" max="2333" width="3.44140625" style="30" customWidth="1"/>
    <col min="2334" max="2334" width="28.109375" style="30" bestFit="1" customWidth="1"/>
    <col min="2335" max="2560" width="9.6640625" style="30"/>
    <col min="2561" max="2561" width="2.6640625" style="30" customWidth="1"/>
    <col min="2562" max="2563" width="1.5546875" style="30" customWidth="1"/>
    <col min="2564" max="2564" width="43.33203125" style="30" customWidth="1"/>
    <col min="2565" max="2565" width="18.44140625" style="30" bestFit="1" customWidth="1"/>
    <col min="2566" max="2566" width="6.88671875" style="30" customWidth="1"/>
    <col min="2567" max="2567" width="12.5546875" style="30" customWidth="1"/>
    <col min="2568" max="2568" width="20.6640625" style="30" bestFit="1" customWidth="1"/>
    <col min="2569" max="2569" width="20.5546875" style="30" customWidth="1"/>
    <col min="2570" max="2570" width="6.5546875" style="30" bestFit="1" customWidth="1"/>
    <col min="2571" max="2571" width="8" style="30" customWidth="1"/>
    <col min="2572" max="2572" width="22.6640625" style="30" customWidth="1"/>
    <col min="2573" max="2573" width="17.109375" style="30" customWidth="1"/>
    <col min="2574" max="2574" width="15.109375" style="30" bestFit="1" customWidth="1"/>
    <col min="2575" max="2575" width="13.44140625" style="30" bestFit="1" customWidth="1"/>
    <col min="2576" max="2576" width="13" style="30" customWidth="1"/>
    <col min="2577" max="2577" width="13.6640625" style="30" bestFit="1" customWidth="1"/>
    <col min="2578" max="2578" width="13.88671875" style="30" bestFit="1" customWidth="1"/>
    <col min="2579" max="2579" width="13.33203125" style="30" customWidth="1"/>
    <col min="2580" max="2580" width="13.109375" style="30" bestFit="1" customWidth="1"/>
    <col min="2581" max="2581" width="10.33203125" style="30" customWidth="1"/>
    <col min="2582" max="2582" width="11.44140625" style="30" bestFit="1" customWidth="1"/>
    <col min="2583" max="2583" width="12.5546875" style="30" customWidth="1"/>
    <col min="2584" max="2584" width="14.33203125" style="30" customWidth="1"/>
    <col min="2585" max="2585" width="12.44140625" style="30" customWidth="1"/>
    <col min="2586" max="2586" width="1.6640625" style="30" customWidth="1"/>
    <col min="2587" max="2587" width="2.88671875" style="30" customWidth="1"/>
    <col min="2588" max="2588" width="3" style="30" customWidth="1"/>
    <col min="2589" max="2589" width="3.44140625" style="30" customWidth="1"/>
    <col min="2590" max="2590" width="28.109375" style="30" bestFit="1" customWidth="1"/>
    <col min="2591" max="2816" width="9.6640625" style="30"/>
    <col min="2817" max="2817" width="2.6640625" style="30" customWidth="1"/>
    <col min="2818" max="2819" width="1.5546875" style="30" customWidth="1"/>
    <col min="2820" max="2820" width="43.33203125" style="30" customWidth="1"/>
    <col min="2821" max="2821" width="18.44140625" style="30" bestFit="1" customWidth="1"/>
    <col min="2822" max="2822" width="6.88671875" style="30" customWidth="1"/>
    <col min="2823" max="2823" width="12.5546875" style="30" customWidth="1"/>
    <col min="2824" max="2824" width="20.6640625" style="30" bestFit="1" customWidth="1"/>
    <col min="2825" max="2825" width="20.5546875" style="30" customWidth="1"/>
    <col min="2826" max="2826" width="6.5546875" style="30" bestFit="1" customWidth="1"/>
    <col min="2827" max="2827" width="8" style="30" customWidth="1"/>
    <col min="2828" max="2828" width="22.6640625" style="30" customWidth="1"/>
    <col min="2829" max="2829" width="17.109375" style="30" customWidth="1"/>
    <col min="2830" max="2830" width="15.109375" style="30" bestFit="1" customWidth="1"/>
    <col min="2831" max="2831" width="13.44140625" style="30" bestFit="1" customWidth="1"/>
    <col min="2832" max="2832" width="13" style="30" customWidth="1"/>
    <col min="2833" max="2833" width="13.6640625" style="30" bestFit="1" customWidth="1"/>
    <col min="2834" max="2834" width="13.88671875" style="30" bestFit="1" customWidth="1"/>
    <col min="2835" max="2835" width="13.33203125" style="30" customWidth="1"/>
    <col min="2836" max="2836" width="13.109375" style="30" bestFit="1" customWidth="1"/>
    <col min="2837" max="2837" width="10.33203125" style="30" customWidth="1"/>
    <col min="2838" max="2838" width="11.44140625" style="30" bestFit="1" customWidth="1"/>
    <col min="2839" max="2839" width="12.5546875" style="30" customWidth="1"/>
    <col min="2840" max="2840" width="14.33203125" style="30" customWidth="1"/>
    <col min="2841" max="2841" width="12.44140625" style="30" customWidth="1"/>
    <col min="2842" max="2842" width="1.6640625" style="30" customWidth="1"/>
    <col min="2843" max="2843" width="2.88671875" style="30" customWidth="1"/>
    <col min="2844" max="2844" width="3" style="30" customWidth="1"/>
    <col min="2845" max="2845" width="3.44140625" style="30" customWidth="1"/>
    <col min="2846" max="2846" width="28.109375" style="30" bestFit="1" customWidth="1"/>
    <col min="2847" max="3072" width="9.6640625" style="30"/>
    <col min="3073" max="3073" width="2.6640625" style="30" customWidth="1"/>
    <col min="3074" max="3075" width="1.5546875" style="30" customWidth="1"/>
    <col min="3076" max="3076" width="43.33203125" style="30" customWidth="1"/>
    <col min="3077" max="3077" width="18.44140625" style="30" bestFit="1" customWidth="1"/>
    <col min="3078" max="3078" width="6.88671875" style="30" customWidth="1"/>
    <col min="3079" max="3079" width="12.5546875" style="30" customWidth="1"/>
    <col min="3080" max="3080" width="20.6640625" style="30" bestFit="1" customWidth="1"/>
    <col min="3081" max="3081" width="20.5546875" style="30" customWidth="1"/>
    <col min="3082" max="3082" width="6.5546875" style="30" bestFit="1" customWidth="1"/>
    <col min="3083" max="3083" width="8" style="30" customWidth="1"/>
    <col min="3084" max="3084" width="22.6640625" style="30" customWidth="1"/>
    <col min="3085" max="3085" width="17.109375" style="30" customWidth="1"/>
    <col min="3086" max="3086" width="15.109375" style="30" bestFit="1" customWidth="1"/>
    <col min="3087" max="3087" width="13.44140625" style="30" bestFit="1" customWidth="1"/>
    <col min="3088" max="3088" width="13" style="30" customWidth="1"/>
    <col min="3089" max="3089" width="13.6640625" style="30" bestFit="1" customWidth="1"/>
    <col min="3090" max="3090" width="13.88671875" style="30" bestFit="1" customWidth="1"/>
    <col min="3091" max="3091" width="13.33203125" style="30" customWidth="1"/>
    <col min="3092" max="3092" width="13.109375" style="30" bestFit="1" customWidth="1"/>
    <col min="3093" max="3093" width="10.33203125" style="30" customWidth="1"/>
    <col min="3094" max="3094" width="11.44140625" style="30" bestFit="1" customWidth="1"/>
    <col min="3095" max="3095" width="12.5546875" style="30" customWidth="1"/>
    <col min="3096" max="3096" width="14.33203125" style="30" customWidth="1"/>
    <col min="3097" max="3097" width="12.44140625" style="30" customWidth="1"/>
    <col min="3098" max="3098" width="1.6640625" style="30" customWidth="1"/>
    <col min="3099" max="3099" width="2.88671875" style="30" customWidth="1"/>
    <col min="3100" max="3100" width="3" style="30" customWidth="1"/>
    <col min="3101" max="3101" width="3.44140625" style="30" customWidth="1"/>
    <col min="3102" max="3102" width="28.109375" style="30" bestFit="1" customWidth="1"/>
    <col min="3103" max="3328" width="9.6640625" style="30"/>
    <col min="3329" max="3329" width="2.6640625" style="30" customWidth="1"/>
    <col min="3330" max="3331" width="1.5546875" style="30" customWidth="1"/>
    <col min="3332" max="3332" width="43.33203125" style="30" customWidth="1"/>
    <col min="3333" max="3333" width="18.44140625" style="30" bestFit="1" customWidth="1"/>
    <col min="3334" max="3334" width="6.88671875" style="30" customWidth="1"/>
    <col min="3335" max="3335" width="12.5546875" style="30" customWidth="1"/>
    <col min="3336" max="3336" width="20.6640625" style="30" bestFit="1" customWidth="1"/>
    <col min="3337" max="3337" width="20.5546875" style="30" customWidth="1"/>
    <col min="3338" max="3338" width="6.5546875" style="30" bestFit="1" customWidth="1"/>
    <col min="3339" max="3339" width="8" style="30" customWidth="1"/>
    <col min="3340" max="3340" width="22.6640625" style="30" customWidth="1"/>
    <col min="3341" max="3341" width="17.109375" style="30" customWidth="1"/>
    <col min="3342" max="3342" width="15.109375" style="30" bestFit="1" customWidth="1"/>
    <col min="3343" max="3343" width="13.44140625" style="30" bestFit="1" customWidth="1"/>
    <col min="3344" max="3344" width="13" style="30" customWidth="1"/>
    <col min="3345" max="3345" width="13.6640625" style="30" bestFit="1" customWidth="1"/>
    <col min="3346" max="3346" width="13.88671875" style="30" bestFit="1" customWidth="1"/>
    <col min="3347" max="3347" width="13.33203125" style="30" customWidth="1"/>
    <col min="3348" max="3348" width="13.109375" style="30" bestFit="1" customWidth="1"/>
    <col min="3349" max="3349" width="10.33203125" style="30" customWidth="1"/>
    <col min="3350" max="3350" width="11.44140625" style="30" bestFit="1" customWidth="1"/>
    <col min="3351" max="3351" width="12.5546875" style="30" customWidth="1"/>
    <col min="3352" max="3352" width="14.33203125" style="30" customWidth="1"/>
    <col min="3353" max="3353" width="12.44140625" style="30" customWidth="1"/>
    <col min="3354" max="3354" width="1.6640625" style="30" customWidth="1"/>
    <col min="3355" max="3355" width="2.88671875" style="30" customWidth="1"/>
    <col min="3356" max="3356" width="3" style="30" customWidth="1"/>
    <col min="3357" max="3357" width="3.44140625" style="30" customWidth="1"/>
    <col min="3358" max="3358" width="28.109375" style="30" bestFit="1" customWidth="1"/>
    <col min="3359" max="3584" width="9.6640625" style="30"/>
    <col min="3585" max="3585" width="2.6640625" style="30" customWidth="1"/>
    <col min="3586" max="3587" width="1.5546875" style="30" customWidth="1"/>
    <col min="3588" max="3588" width="43.33203125" style="30" customWidth="1"/>
    <col min="3589" max="3589" width="18.44140625" style="30" bestFit="1" customWidth="1"/>
    <col min="3590" max="3590" width="6.88671875" style="30" customWidth="1"/>
    <col min="3591" max="3591" width="12.5546875" style="30" customWidth="1"/>
    <col min="3592" max="3592" width="20.6640625" style="30" bestFit="1" customWidth="1"/>
    <col min="3593" max="3593" width="20.5546875" style="30" customWidth="1"/>
    <col min="3594" max="3594" width="6.5546875" style="30" bestFit="1" customWidth="1"/>
    <col min="3595" max="3595" width="8" style="30" customWidth="1"/>
    <col min="3596" max="3596" width="22.6640625" style="30" customWidth="1"/>
    <col min="3597" max="3597" width="17.109375" style="30" customWidth="1"/>
    <col min="3598" max="3598" width="15.109375" style="30" bestFit="1" customWidth="1"/>
    <col min="3599" max="3599" width="13.44140625" style="30" bestFit="1" customWidth="1"/>
    <col min="3600" max="3600" width="13" style="30" customWidth="1"/>
    <col min="3601" max="3601" width="13.6640625" style="30" bestFit="1" customWidth="1"/>
    <col min="3602" max="3602" width="13.88671875" style="30" bestFit="1" customWidth="1"/>
    <col min="3603" max="3603" width="13.33203125" style="30" customWidth="1"/>
    <col min="3604" max="3604" width="13.109375" style="30" bestFit="1" customWidth="1"/>
    <col min="3605" max="3605" width="10.33203125" style="30" customWidth="1"/>
    <col min="3606" max="3606" width="11.44140625" style="30" bestFit="1" customWidth="1"/>
    <col min="3607" max="3607" width="12.5546875" style="30" customWidth="1"/>
    <col min="3608" max="3608" width="14.33203125" style="30" customWidth="1"/>
    <col min="3609" max="3609" width="12.44140625" style="30" customWidth="1"/>
    <col min="3610" max="3610" width="1.6640625" style="30" customWidth="1"/>
    <col min="3611" max="3611" width="2.88671875" style="30" customWidth="1"/>
    <col min="3612" max="3612" width="3" style="30" customWidth="1"/>
    <col min="3613" max="3613" width="3.44140625" style="30" customWidth="1"/>
    <col min="3614" max="3614" width="28.109375" style="30" bestFit="1" customWidth="1"/>
    <col min="3615" max="3840" width="9.6640625" style="30"/>
    <col min="3841" max="3841" width="2.6640625" style="30" customWidth="1"/>
    <col min="3842" max="3843" width="1.5546875" style="30" customWidth="1"/>
    <col min="3844" max="3844" width="43.33203125" style="30" customWidth="1"/>
    <col min="3845" max="3845" width="18.44140625" style="30" bestFit="1" customWidth="1"/>
    <col min="3846" max="3846" width="6.88671875" style="30" customWidth="1"/>
    <col min="3847" max="3847" width="12.5546875" style="30" customWidth="1"/>
    <col min="3848" max="3848" width="20.6640625" style="30" bestFit="1" customWidth="1"/>
    <col min="3849" max="3849" width="20.5546875" style="30" customWidth="1"/>
    <col min="3850" max="3850" width="6.5546875" style="30" bestFit="1" customWidth="1"/>
    <col min="3851" max="3851" width="8" style="30" customWidth="1"/>
    <col min="3852" max="3852" width="22.6640625" style="30" customWidth="1"/>
    <col min="3853" max="3853" width="17.109375" style="30" customWidth="1"/>
    <col min="3854" max="3854" width="15.109375" style="30" bestFit="1" customWidth="1"/>
    <col min="3855" max="3855" width="13.44140625" style="30" bestFit="1" customWidth="1"/>
    <col min="3856" max="3856" width="13" style="30" customWidth="1"/>
    <col min="3857" max="3857" width="13.6640625" style="30" bestFit="1" customWidth="1"/>
    <col min="3858" max="3858" width="13.88671875" style="30" bestFit="1" customWidth="1"/>
    <col min="3859" max="3859" width="13.33203125" style="30" customWidth="1"/>
    <col min="3860" max="3860" width="13.109375" style="30" bestFit="1" customWidth="1"/>
    <col min="3861" max="3861" width="10.33203125" style="30" customWidth="1"/>
    <col min="3862" max="3862" width="11.44140625" style="30" bestFit="1" customWidth="1"/>
    <col min="3863" max="3863" width="12.5546875" style="30" customWidth="1"/>
    <col min="3864" max="3864" width="14.33203125" style="30" customWidth="1"/>
    <col min="3865" max="3865" width="12.44140625" style="30" customWidth="1"/>
    <col min="3866" max="3866" width="1.6640625" style="30" customWidth="1"/>
    <col min="3867" max="3867" width="2.88671875" style="30" customWidth="1"/>
    <col min="3868" max="3868" width="3" style="30" customWidth="1"/>
    <col min="3869" max="3869" width="3.44140625" style="30" customWidth="1"/>
    <col min="3870" max="3870" width="28.109375" style="30" bestFit="1" customWidth="1"/>
    <col min="3871" max="4096" width="9.6640625" style="30"/>
    <col min="4097" max="4097" width="2.6640625" style="30" customWidth="1"/>
    <col min="4098" max="4099" width="1.5546875" style="30" customWidth="1"/>
    <col min="4100" max="4100" width="43.33203125" style="30" customWidth="1"/>
    <col min="4101" max="4101" width="18.44140625" style="30" bestFit="1" customWidth="1"/>
    <col min="4102" max="4102" width="6.88671875" style="30" customWidth="1"/>
    <col min="4103" max="4103" width="12.5546875" style="30" customWidth="1"/>
    <col min="4104" max="4104" width="20.6640625" style="30" bestFit="1" customWidth="1"/>
    <col min="4105" max="4105" width="20.5546875" style="30" customWidth="1"/>
    <col min="4106" max="4106" width="6.5546875" style="30" bestFit="1" customWidth="1"/>
    <col min="4107" max="4107" width="8" style="30" customWidth="1"/>
    <col min="4108" max="4108" width="22.6640625" style="30" customWidth="1"/>
    <col min="4109" max="4109" width="17.109375" style="30" customWidth="1"/>
    <col min="4110" max="4110" width="15.109375" style="30" bestFit="1" customWidth="1"/>
    <col min="4111" max="4111" width="13.44140625" style="30" bestFit="1" customWidth="1"/>
    <col min="4112" max="4112" width="13" style="30" customWidth="1"/>
    <col min="4113" max="4113" width="13.6640625" style="30" bestFit="1" customWidth="1"/>
    <col min="4114" max="4114" width="13.88671875" style="30" bestFit="1" customWidth="1"/>
    <col min="4115" max="4115" width="13.33203125" style="30" customWidth="1"/>
    <col min="4116" max="4116" width="13.109375" style="30" bestFit="1" customWidth="1"/>
    <col min="4117" max="4117" width="10.33203125" style="30" customWidth="1"/>
    <col min="4118" max="4118" width="11.44140625" style="30" bestFit="1" customWidth="1"/>
    <col min="4119" max="4119" width="12.5546875" style="30" customWidth="1"/>
    <col min="4120" max="4120" width="14.33203125" style="30" customWidth="1"/>
    <col min="4121" max="4121" width="12.44140625" style="30" customWidth="1"/>
    <col min="4122" max="4122" width="1.6640625" style="30" customWidth="1"/>
    <col min="4123" max="4123" width="2.88671875" style="30" customWidth="1"/>
    <col min="4124" max="4124" width="3" style="30" customWidth="1"/>
    <col min="4125" max="4125" width="3.44140625" style="30" customWidth="1"/>
    <col min="4126" max="4126" width="28.109375" style="30" bestFit="1" customWidth="1"/>
    <col min="4127" max="4352" width="9.6640625" style="30"/>
    <col min="4353" max="4353" width="2.6640625" style="30" customWidth="1"/>
    <col min="4354" max="4355" width="1.5546875" style="30" customWidth="1"/>
    <col min="4356" max="4356" width="43.33203125" style="30" customWidth="1"/>
    <col min="4357" max="4357" width="18.44140625" style="30" bestFit="1" customWidth="1"/>
    <col min="4358" max="4358" width="6.88671875" style="30" customWidth="1"/>
    <col min="4359" max="4359" width="12.5546875" style="30" customWidth="1"/>
    <col min="4360" max="4360" width="20.6640625" style="30" bestFit="1" customWidth="1"/>
    <col min="4361" max="4361" width="20.5546875" style="30" customWidth="1"/>
    <col min="4362" max="4362" width="6.5546875" style="30" bestFit="1" customWidth="1"/>
    <col min="4363" max="4363" width="8" style="30" customWidth="1"/>
    <col min="4364" max="4364" width="22.6640625" style="30" customWidth="1"/>
    <col min="4365" max="4365" width="17.109375" style="30" customWidth="1"/>
    <col min="4366" max="4366" width="15.109375" style="30" bestFit="1" customWidth="1"/>
    <col min="4367" max="4367" width="13.44140625" style="30" bestFit="1" customWidth="1"/>
    <col min="4368" max="4368" width="13" style="30" customWidth="1"/>
    <col min="4369" max="4369" width="13.6640625" style="30" bestFit="1" customWidth="1"/>
    <col min="4370" max="4370" width="13.88671875" style="30" bestFit="1" customWidth="1"/>
    <col min="4371" max="4371" width="13.33203125" style="30" customWidth="1"/>
    <col min="4372" max="4372" width="13.109375" style="30" bestFit="1" customWidth="1"/>
    <col min="4373" max="4373" width="10.33203125" style="30" customWidth="1"/>
    <col min="4374" max="4374" width="11.44140625" style="30" bestFit="1" customWidth="1"/>
    <col min="4375" max="4375" width="12.5546875" style="30" customWidth="1"/>
    <col min="4376" max="4376" width="14.33203125" style="30" customWidth="1"/>
    <col min="4377" max="4377" width="12.44140625" style="30" customWidth="1"/>
    <col min="4378" max="4378" width="1.6640625" style="30" customWidth="1"/>
    <col min="4379" max="4379" width="2.88671875" style="30" customWidth="1"/>
    <col min="4380" max="4380" width="3" style="30" customWidth="1"/>
    <col min="4381" max="4381" width="3.44140625" style="30" customWidth="1"/>
    <col min="4382" max="4382" width="28.109375" style="30" bestFit="1" customWidth="1"/>
    <col min="4383" max="4608" width="9.6640625" style="30"/>
    <col min="4609" max="4609" width="2.6640625" style="30" customWidth="1"/>
    <col min="4610" max="4611" width="1.5546875" style="30" customWidth="1"/>
    <col min="4612" max="4612" width="43.33203125" style="30" customWidth="1"/>
    <col min="4613" max="4613" width="18.44140625" style="30" bestFit="1" customWidth="1"/>
    <col min="4614" max="4614" width="6.88671875" style="30" customWidth="1"/>
    <col min="4615" max="4615" width="12.5546875" style="30" customWidth="1"/>
    <col min="4616" max="4616" width="20.6640625" style="30" bestFit="1" customWidth="1"/>
    <col min="4617" max="4617" width="20.5546875" style="30" customWidth="1"/>
    <col min="4618" max="4618" width="6.5546875" style="30" bestFit="1" customWidth="1"/>
    <col min="4619" max="4619" width="8" style="30" customWidth="1"/>
    <col min="4620" max="4620" width="22.6640625" style="30" customWidth="1"/>
    <col min="4621" max="4621" width="17.109375" style="30" customWidth="1"/>
    <col min="4622" max="4622" width="15.109375" style="30" bestFit="1" customWidth="1"/>
    <col min="4623" max="4623" width="13.44140625" style="30" bestFit="1" customWidth="1"/>
    <col min="4624" max="4624" width="13" style="30" customWidth="1"/>
    <col min="4625" max="4625" width="13.6640625" style="30" bestFit="1" customWidth="1"/>
    <col min="4626" max="4626" width="13.88671875" style="30" bestFit="1" customWidth="1"/>
    <col min="4627" max="4627" width="13.33203125" style="30" customWidth="1"/>
    <col min="4628" max="4628" width="13.109375" style="30" bestFit="1" customWidth="1"/>
    <col min="4629" max="4629" width="10.33203125" style="30" customWidth="1"/>
    <col min="4630" max="4630" width="11.44140625" style="30" bestFit="1" customWidth="1"/>
    <col min="4631" max="4631" width="12.5546875" style="30" customWidth="1"/>
    <col min="4632" max="4632" width="14.33203125" style="30" customWidth="1"/>
    <col min="4633" max="4633" width="12.44140625" style="30" customWidth="1"/>
    <col min="4634" max="4634" width="1.6640625" style="30" customWidth="1"/>
    <col min="4635" max="4635" width="2.88671875" style="30" customWidth="1"/>
    <col min="4636" max="4636" width="3" style="30" customWidth="1"/>
    <col min="4637" max="4637" width="3.44140625" style="30" customWidth="1"/>
    <col min="4638" max="4638" width="28.109375" style="30" bestFit="1" customWidth="1"/>
    <col min="4639" max="4864" width="9.6640625" style="30"/>
    <col min="4865" max="4865" width="2.6640625" style="30" customWidth="1"/>
    <col min="4866" max="4867" width="1.5546875" style="30" customWidth="1"/>
    <col min="4868" max="4868" width="43.33203125" style="30" customWidth="1"/>
    <col min="4869" max="4869" width="18.44140625" style="30" bestFit="1" customWidth="1"/>
    <col min="4870" max="4870" width="6.88671875" style="30" customWidth="1"/>
    <col min="4871" max="4871" width="12.5546875" style="30" customWidth="1"/>
    <col min="4872" max="4872" width="20.6640625" style="30" bestFit="1" customWidth="1"/>
    <col min="4873" max="4873" width="20.5546875" style="30" customWidth="1"/>
    <col min="4874" max="4874" width="6.5546875" style="30" bestFit="1" customWidth="1"/>
    <col min="4875" max="4875" width="8" style="30" customWidth="1"/>
    <col min="4876" max="4876" width="22.6640625" style="30" customWidth="1"/>
    <col min="4877" max="4877" width="17.109375" style="30" customWidth="1"/>
    <col min="4878" max="4878" width="15.109375" style="30" bestFit="1" customWidth="1"/>
    <col min="4879" max="4879" width="13.44140625" style="30" bestFit="1" customWidth="1"/>
    <col min="4880" max="4880" width="13" style="30" customWidth="1"/>
    <col min="4881" max="4881" width="13.6640625" style="30" bestFit="1" customWidth="1"/>
    <col min="4882" max="4882" width="13.88671875" style="30" bestFit="1" customWidth="1"/>
    <col min="4883" max="4883" width="13.33203125" style="30" customWidth="1"/>
    <col min="4884" max="4884" width="13.109375" style="30" bestFit="1" customWidth="1"/>
    <col min="4885" max="4885" width="10.33203125" style="30" customWidth="1"/>
    <col min="4886" max="4886" width="11.44140625" style="30" bestFit="1" customWidth="1"/>
    <col min="4887" max="4887" width="12.5546875" style="30" customWidth="1"/>
    <col min="4888" max="4888" width="14.33203125" style="30" customWidth="1"/>
    <col min="4889" max="4889" width="12.44140625" style="30" customWidth="1"/>
    <col min="4890" max="4890" width="1.6640625" style="30" customWidth="1"/>
    <col min="4891" max="4891" width="2.88671875" style="30" customWidth="1"/>
    <col min="4892" max="4892" width="3" style="30" customWidth="1"/>
    <col min="4893" max="4893" width="3.44140625" style="30" customWidth="1"/>
    <col min="4894" max="4894" width="28.109375" style="30" bestFit="1" customWidth="1"/>
    <col min="4895" max="5120" width="9.6640625" style="30"/>
    <col min="5121" max="5121" width="2.6640625" style="30" customWidth="1"/>
    <col min="5122" max="5123" width="1.5546875" style="30" customWidth="1"/>
    <col min="5124" max="5124" width="43.33203125" style="30" customWidth="1"/>
    <col min="5125" max="5125" width="18.44140625" style="30" bestFit="1" customWidth="1"/>
    <col min="5126" max="5126" width="6.88671875" style="30" customWidth="1"/>
    <col min="5127" max="5127" width="12.5546875" style="30" customWidth="1"/>
    <col min="5128" max="5128" width="20.6640625" style="30" bestFit="1" customWidth="1"/>
    <col min="5129" max="5129" width="20.5546875" style="30" customWidth="1"/>
    <col min="5130" max="5130" width="6.5546875" style="30" bestFit="1" customWidth="1"/>
    <col min="5131" max="5131" width="8" style="30" customWidth="1"/>
    <col min="5132" max="5132" width="22.6640625" style="30" customWidth="1"/>
    <col min="5133" max="5133" width="17.109375" style="30" customWidth="1"/>
    <col min="5134" max="5134" width="15.109375" style="30" bestFit="1" customWidth="1"/>
    <col min="5135" max="5135" width="13.44140625" style="30" bestFit="1" customWidth="1"/>
    <col min="5136" max="5136" width="13" style="30" customWidth="1"/>
    <col min="5137" max="5137" width="13.6640625" style="30" bestFit="1" customWidth="1"/>
    <col min="5138" max="5138" width="13.88671875" style="30" bestFit="1" customWidth="1"/>
    <col min="5139" max="5139" width="13.33203125" style="30" customWidth="1"/>
    <col min="5140" max="5140" width="13.109375" style="30" bestFit="1" customWidth="1"/>
    <col min="5141" max="5141" width="10.33203125" style="30" customWidth="1"/>
    <col min="5142" max="5142" width="11.44140625" style="30" bestFit="1" customWidth="1"/>
    <col min="5143" max="5143" width="12.5546875" style="30" customWidth="1"/>
    <col min="5144" max="5144" width="14.33203125" style="30" customWidth="1"/>
    <col min="5145" max="5145" width="12.44140625" style="30" customWidth="1"/>
    <col min="5146" max="5146" width="1.6640625" style="30" customWidth="1"/>
    <col min="5147" max="5147" width="2.88671875" style="30" customWidth="1"/>
    <col min="5148" max="5148" width="3" style="30" customWidth="1"/>
    <col min="5149" max="5149" width="3.44140625" style="30" customWidth="1"/>
    <col min="5150" max="5150" width="28.109375" style="30" bestFit="1" customWidth="1"/>
    <col min="5151" max="5376" width="9.6640625" style="30"/>
    <col min="5377" max="5377" width="2.6640625" style="30" customWidth="1"/>
    <col min="5378" max="5379" width="1.5546875" style="30" customWidth="1"/>
    <col min="5380" max="5380" width="43.33203125" style="30" customWidth="1"/>
    <col min="5381" max="5381" width="18.44140625" style="30" bestFit="1" customWidth="1"/>
    <col min="5382" max="5382" width="6.88671875" style="30" customWidth="1"/>
    <col min="5383" max="5383" width="12.5546875" style="30" customWidth="1"/>
    <col min="5384" max="5384" width="20.6640625" style="30" bestFit="1" customWidth="1"/>
    <col min="5385" max="5385" width="20.5546875" style="30" customWidth="1"/>
    <col min="5386" max="5386" width="6.5546875" style="30" bestFit="1" customWidth="1"/>
    <col min="5387" max="5387" width="8" style="30" customWidth="1"/>
    <col min="5388" max="5388" width="22.6640625" style="30" customWidth="1"/>
    <col min="5389" max="5389" width="17.109375" style="30" customWidth="1"/>
    <col min="5390" max="5390" width="15.109375" style="30" bestFit="1" customWidth="1"/>
    <col min="5391" max="5391" width="13.44140625" style="30" bestFit="1" customWidth="1"/>
    <col min="5392" max="5392" width="13" style="30" customWidth="1"/>
    <col min="5393" max="5393" width="13.6640625" style="30" bestFit="1" customWidth="1"/>
    <col min="5394" max="5394" width="13.88671875" style="30" bestFit="1" customWidth="1"/>
    <col min="5395" max="5395" width="13.33203125" style="30" customWidth="1"/>
    <col min="5396" max="5396" width="13.109375" style="30" bestFit="1" customWidth="1"/>
    <col min="5397" max="5397" width="10.33203125" style="30" customWidth="1"/>
    <col min="5398" max="5398" width="11.44140625" style="30" bestFit="1" customWidth="1"/>
    <col min="5399" max="5399" width="12.5546875" style="30" customWidth="1"/>
    <col min="5400" max="5400" width="14.33203125" style="30" customWidth="1"/>
    <col min="5401" max="5401" width="12.44140625" style="30" customWidth="1"/>
    <col min="5402" max="5402" width="1.6640625" style="30" customWidth="1"/>
    <col min="5403" max="5403" width="2.88671875" style="30" customWidth="1"/>
    <col min="5404" max="5404" width="3" style="30" customWidth="1"/>
    <col min="5405" max="5405" width="3.44140625" style="30" customWidth="1"/>
    <col min="5406" max="5406" width="28.109375" style="30" bestFit="1" customWidth="1"/>
    <col min="5407" max="5632" width="9.6640625" style="30"/>
    <col min="5633" max="5633" width="2.6640625" style="30" customWidth="1"/>
    <col min="5634" max="5635" width="1.5546875" style="30" customWidth="1"/>
    <col min="5636" max="5636" width="43.33203125" style="30" customWidth="1"/>
    <col min="5637" max="5637" width="18.44140625" style="30" bestFit="1" customWidth="1"/>
    <col min="5638" max="5638" width="6.88671875" style="30" customWidth="1"/>
    <col min="5639" max="5639" width="12.5546875" style="30" customWidth="1"/>
    <col min="5640" max="5640" width="20.6640625" style="30" bestFit="1" customWidth="1"/>
    <col min="5641" max="5641" width="20.5546875" style="30" customWidth="1"/>
    <col min="5642" max="5642" width="6.5546875" style="30" bestFit="1" customWidth="1"/>
    <col min="5643" max="5643" width="8" style="30" customWidth="1"/>
    <col min="5644" max="5644" width="22.6640625" style="30" customWidth="1"/>
    <col min="5645" max="5645" width="17.109375" style="30" customWidth="1"/>
    <col min="5646" max="5646" width="15.109375" style="30" bestFit="1" customWidth="1"/>
    <col min="5647" max="5647" width="13.44140625" style="30" bestFit="1" customWidth="1"/>
    <col min="5648" max="5648" width="13" style="30" customWidth="1"/>
    <col min="5649" max="5649" width="13.6640625" style="30" bestFit="1" customWidth="1"/>
    <col min="5650" max="5650" width="13.88671875" style="30" bestFit="1" customWidth="1"/>
    <col min="5651" max="5651" width="13.33203125" style="30" customWidth="1"/>
    <col min="5652" max="5652" width="13.109375" style="30" bestFit="1" customWidth="1"/>
    <col min="5653" max="5653" width="10.33203125" style="30" customWidth="1"/>
    <col min="5654" max="5654" width="11.44140625" style="30" bestFit="1" customWidth="1"/>
    <col min="5655" max="5655" width="12.5546875" style="30" customWidth="1"/>
    <col min="5656" max="5656" width="14.33203125" style="30" customWidth="1"/>
    <col min="5657" max="5657" width="12.44140625" style="30" customWidth="1"/>
    <col min="5658" max="5658" width="1.6640625" style="30" customWidth="1"/>
    <col min="5659" max="5659" width="2.88671875" style="30" customWidth="1"/>
    <col min="5660" max="5660" width="3" style="30" customWidth="1"/>
    <col min="5661" max="5661" width="3.44140625" style="30" customWidth="1"/>
    <col min="5662" max="5662" width="28.109375" style="30" bestFit="1" customWidth="1"/>
    <col min="5663" max="5888" width="9.6640625" style="30"/>
    <col min="5889" max="5889" width="2.6640625" style="30" customWidth="1"/>
    <col min="5890" max="5891" width="1.5546875" style="30" customWidth="1"/>
    <col min="5892" max="5892" width="43.33203125" style="30" customWidth="1"/>
    <col min="5893" max="5893" width="18.44140625" style="30" bestFit="1" customWidth="1"/>
    <col min="5894" max="5894" width="6.88671875" style="30" customWidth="1"/>
    <col min="5895" max="5895" width="12.5546875" style="30" customWidth="1"/>
    <col min="5896" max="5896" width="20.6640625" style="30" bestFit="1" customWidth="1"/>
    <col min="5897" max="5897" width="20.5546875" style="30" customWidth="1"/>
    <col min="5898" max="5898" width="6.5546875" style="30" bestFit="1" customWidth="1"/>
    <col min="5899" max="5899" width="8" style="30" customWidth="1"/>
    <col min="5900" max="5900" width="22.6640625" style="30" customWidth="1"/>
    <col min="5901" max="5901" width="17.109375" style="30" customWidth="1"/>
    <col min="5902" max="5902" width="15.109375" style="30" bestFit="1" customWidth="1"/>
    <col min="5903" max="5903" width="13.44140625" style="30" bestFit="1" customWidth="1"/>
    <col min="5904" max="5904" width="13" style="30" customWidth="1"/>
    <col min="5905" max="5905" width="13.6640625" style="30" bestFit="1" customWidth="1"/>
    <col min="5906" max="5906" width="13.88671875" style="30" bestFit="1" customWidth="1"/>
    <col min="5907" max="5907" width="13.33203125" style="30" customWidth="1"/>
    <col min="5908" max="5908" width="13.109375" style="30" bestFit="1" customWidth="1"/>
    <col min="5909" max="5909" width="10.33203125" style="30" customWidth="1"/>
    <col min="5910" max="5910" width="11.44140625" style="30" bestFit="1" customWidth="1"/>
    <col min="5911" max="5911" width="12.5546875" style="30" customWidth="1"/>
    <col min="5912" max="5912" width="14.33203125" style="30" customWidth="1"/>
    <col min="5913" max="5913" width="12.44140625" style="30" customWidth="1"/>
    <col min="5914" max="5914" width="1.6640625" style="30" customWidth="1"/>
    <col min="5915" max="5915" width="2.88671875" style="30" customWidth="1"/>
    <col min="5916" max="5916" width="3" style="30" customWidth="1"/>
    <col min="5917" max="5917" width="3.44140625" style="30" customWidth="1"/>
    <col min="5918" max="5918" width="28.109375" style="30" bestFit="1" customWidth="1"/>
    <col min="5919" max="6144" width="9.6640625" style="30"/>
    <col min="6145" max="6145" width="2.6640625" style="30" customWidth="1"/>
    <col min="6146" max="6147" width="1.5546875" style="30" customWidth="1"/>
    <col min="6148" max="6148" width="43.33203125" style="30" customWidth="1"/>
    <col min="6149" max="6149" width="18.44140625" style="30" bestFit="1" customWidth="1"/>
    <col min="6150" max="6150" width="6.88671875" style="30" customWidth="1"/>
    <col min="6151" max="6151" width="12.5546875" style="30" customWidth="1"/>
    <col min="6152" max="6152" width="20.6640625" style="30" bestFit="1" customWidth="1"/>
    <col min="6153" max="6153" width="20.5546875" style="30" customWidth="1"/>
    <col min="6154" max="6154" width="6.5546875" style="30" bestFit="1" customWidth="1"/>
    <col min="6155" max="6155" width="8" style="30" customWidth="1"/>
    <col min="6156" max="6156" width="22.6640625" style="30" customWidth="1"/>
    <col min="6157" max="6157" width="17.109375" style="30" customWidth="1"/>
    <col min="6158" max="6158" width="15.109375" style="30" bestFit="1" customWidth="1"/>
    <col min="6159" max="6159" width="13.44140625" style="30" bestFit="1" customWidth="1"/>
    <col min="6160" max="6160" width="13" style="30" customWidth="1"/>
    <col min="6161" max="6161" width="13.6640625" style="30" bestFit="1" customWidth="1"/>
    <col min="6162" max="6162" width="13.88671875" style="30" bestFit="1" customWidth="1"/>
    <col min="6163" max="6163" width="13.33203125" style="30" customWidth="1"/>
    <col min="6164" max="6164" width="13.109375" style="30" bestFit="1" customWidth="1"/>
    <col min="6165" max="6165" width="10.33203125" style="30" customWidth="1"/>
    <col min="6166" max="6166" width="11.44140625" style="30" bestFit="1" customWidth="1"/>
    <col min="6167" max="6167" width="12.5546875" style="30" customWidth="1"/>
    <col min="6168" max="6168" width="14.33203125" style="30" customWidth="1"/>
    <col min="6169" max="6169" width="12.44140625" style="30" customWidth="1"/>
    <col min="6170" max="6170" width="1.6640625" style="30" customWidth="1"/>
    <col min="6171" max="6171" width="2.88671875" style="30" customWidth="1"/>
    <col min="6172" max="6172" width="3" style="30" customWidth="1"/>
    <col min="6173" max="6173" width="3.44140625" style="30" customWidth="1"/>
    <col min="6174" max="6174" width="28.109375" style="30" bestFit="1" customWidth="1"/>
    <col min="6175" max="6400" width="9.6640625" style="30"/>
    <col min="6401" max="6401" width="2.6640625" style="30" customWidth="1"/>
    <col min="6402" max="6403" width="1.5546875" style="30" customWidth="1"/>
    <col min="6404" max="6404" width="43.33203125" style="30" customWidth="1"/>
    <col min="6405" max="6405" width="18.44140625" style="30" bestFit="1" customWidth="1"/>
    <col min="6406" max="6406" width="6.88671875" style="30" customWidth="1"/>
    <col min="6407" max="6407" width="12.5546875" style="30" customWidth="1"/>
    <col min="6408" max="6408" width="20.6640625" style="30" bestFit="1" customWidth="1"/>
    <col min="6409" max="6409" width="20.5546875" style="30" customWidth="1"/>
    <col min="6410" max="6410" width="6.5546875" style="30" bestFit="1" customWidth="1"/>
    <col min="6411" max="6411" width="8" style="30" customWidth="1"/>
    <col min="6412" max="6412" width="22.6640625" style="30" customWidth="1"/>
    <col min="6413" max="6413" width="17.109375" style="30" customWidth="1"/>
    <col min="6414" max="6414" width="15.109375" style="30" bestFit="1" customWidth="1"/>
    <col min="6415" max="6415" width="13.44140625" style="30" bestFit="1" customWidth="1"/>
    <col min="6416" max="6416" width="13" style="30" customWidth="1"/>
    <col min="6417" max="6417" width="13.6640625" style="30" bestFit="1" customWidth="1"/>
    <col min="6418" max="6418" width="13.88671875" style="30" bestFit="1" customWidth="1"/>
    <col min="6419" max="6419" width="13.33203125" style="30" customWidth="1"/>
    <col min="6420" max="6420" width="13.109375" style="30" bestFit="1" customWidth="1"/>
    <col min="6421" max="6421" width="10.33203125" style="30" customWidth="1"/>
    <col min="6422" max="6422" width="11.44140625" style="30" bestFit="1" customWidth="1"/>
    <col min="6423" max="6423" width="12.5546875" style="30" customWidth="1"/>
    <col min="6424" max="6424" width="14.33203125" style="30" customWidth="1"/>
    <col min="6425" max="6425" width="12.44140625" style="30" customWidth="1"/>
    <col min="6426" max="6426" width="1.6640625" style="30" customWidth="1"/>
    <col min="6427" max="6427" width="2.88671875" style="30" customWidth="1"/>
    <col min="6428" max="6428" width="3" style="30" customWidth="1"/>
    <col min="6429" max="6429" width="3.44140625" style="30" customWidth="1"/>
    <col min="6430" max="6430" width="28.109375" style="30" bestFit="1" customWidth="1"/>
    <col min="6431" max="6656" width="9.6640625" style="30"/>
    <col min="6657" max="6657" width="2.6640625" style="30" customWidth="1"/>
    <col min="6658" max="6659" width="1.5546875" style="30" customWidth="1"/>
    <col min="6660" max="6660" width="43.33203125" style="30" customWidth="1"/>
    <col min="6661" max="6661" width="18.44140625" style="30" bestFit="1" customWidth="1"/>
    <col min="6662" max="6662" width="6.88671875" style="30" customWidth="1"/>
    <col min="6663" max="6663" width="12.5546875" style="30" customWidth="1"/>
    <col min="6664" max="6664" width="20.6640625" style="30" bestFit="1" customWidth="1"/>
    <col min="6665" max="6665" width="20.5546875" style="30" customWidth="1"/>
    <col min="6666" max="6666" width="6.5546875" style="30" bestFit="1" customWidth="1"/>
    <col min="6667" max="6667" width="8" style="30" customWidth="1"/>
    <col min="6668" max="6668" width="22.6640625" style="30" customWidth="1"/>
    <col min="6669" max="6669" width="17.109375" style="30" customWidth="1"/>
    <col min="6670" max="6670" width="15.109375" style="30" bestFit="1" customWidth="1"/>
    <col min="6671" max="6671" width="13.44140625" style="30" bestFit="1" customWidth="1"/>
    <col min="6672" max="6672" width="13" style="30" customWidth="1"/>
    <col min="6673" max="6673" width="13.6640625" style="30" bestFit="1" customWidth="1"/>
    <col min="6674" max="6674" width="13.88671875" style="30" bestFit="1" customWidth="1"/>
    <col min="6675" max="6675" width="13.33203125" style="30" customWidth="1"/>
    <col min="6676" max="6676" width="13.109375" style="30" bestFit="1" customWidth="1"/>
    <col min="6677" max="6677" width="10.33203125" style="30" customWidth="1"/>
    <col min="6678" max="6678" width="11.44140625" style="30" bestFit="1" customWidth="1"/>
    <col min="6679" max="6679" width="12.5546875" style="30" customWidth="1"/>
    <col min="6680" max="6680" width="14.33203125" style="30" customWidth="1"/>
    <col min="6681" max="6681" width="12.44140625" style="30" customWidth="1"/>
    <col min="6682" max="6682" width="1.6640625" style="30" customWidth="1"/>
    <col min="6683" max="6683" width="2.88671875" style="30" customWidth="1"/>
    <col min="6684" max="6684" width="3" style="30" customWidth="1"/>
    <col min="6685" max="6685" width="3.44140625" style="30" customWidth="1"/>
    <col min="6686" max="6686" width="28.109375" style="30" bestFit="1" customWidth="1"/>
    <col min="6687" max="6912" width="9.6640625" style="30"/>
    <col min="6913" max="6913" width="2.6640625" style="30" customWidth="1"/>
    <col min="6914" max="6915" width="1.5546875" style="30" customWidth="1"/>
    <col min="6916" max="6916" width="43.33203125" style="30" customWidth="1"/>
    <col min="6917" max="6917" width="18.44140625" style="30" bestFit="1" customWidth="1"/>
    <col min="6918" max="6918" width="6.88671875" style="30" customWidth="1"/>
    <col min="6919" max="6919" width="12.5546875" style="30" customWidth="1"/>
    <col min="6920" max="6920" width="20.6640625" style="30" bestFit="1" customWidth="1"/>
    <col min="6921" max="6921" width="20.5546875" style="30" customWidth="1"/>
    <col min="6922" max="6922" width="6.5546875" style="30" bestFit="1" customWidth="1"/>
    <col min="6923" max="6923" width="8" style="30" customWidth="1"/>
    <col min="6924" max="6924" width="22.6640625" style="30" customWidth="1"/>
    <col min="6925" max="6925" width="17.109375" style="30" customWidth="1"/>
    <col min="6926" max="6926" width="15.109375" style="30" bestFit="1" customWidth="1"/>
    <col min="6927" max="6927" width="13.44140625" style="30" bestFit="1" customWidth="1"/>
    <col min="6928" max="6928" width="13" style="30" customWidth="1"/>
    <col min="6929" max="6929" width="13.6640625" style="30" bestFit="1" customWidth="1"/>
    <col min="6930" max="6930" width="13.88671875" style="30" bestFit="1" customWidth="1"/>
    <col min="6931" max="6931" width="13.33203125" style="30" customWidth="1"/>
    <col min="6932" max="6932" width="13.109375" style="30" bestFit="1" customWidth="1"/>
    <col min="6933" max="6933" width="10.33203125" style="30" customWidth="1"/>
    <col min="6934" max="6934" width="11.44140625" style="30" bestFit="1" customWidth="1"/>
    <col min="6935" max="6935" width="12.5546875" style="30" customWidth="1"/>
    <col min="6936" max="6936" width="14.33203125" style="30" customWidth="1"/>
    <col min="6937" max="6937" width="12.44140625" style="30" customWidth="1"/>
    <col min="6938" max="6938" width="1.6640625" style="30" customWidth="1"/>
    <col min="6939" max="6939" width="2.88671875" style="30" customWidth="1"/>
    <col min="6940" max="6940" width="3" style="30" customWidth="1"/>
    <col min="6941" max="6941" width="3.44140625" style="30" customWidth="1"/>
    <col min="6942" max="6942" width="28.109375" style="30" bestFit="1" customWidth="1"/>
    <col min="6943" max="7168" width="9.6640625" style="30"/>
    <col min="7169" max="7169" width="2.6640625" style="30" customWidth="1"/>
    <col min="7170" max="7171" width="1.5546875" style="30" customWidth="1"/>
    <col min="7172" max="7172" width="43.33203125" style="30" customWidth="1"/>
    <col min="7173" max="7173" width="18.44140625" style="30" bestFit="1" customWidth="1"/>
    <col min="7174" max="7174" width="6.88671875" style="30" customWidth="1"/>
    <col min="7175" max="7175" width="12.5546875" style="30" customWidth="1"/>
    <col min="7176" max="7176" width="20.6640625" style="30" bestFit="1" customWidth="1"/>
    <col min="7177" max="7177" width="20.5546875" style="30" customWidth="1"/>
    <col min="7178" max="7178" width="6.5546875" style="30" bestFit="1" customWidth="1"/>
    <col min="7179" max="7179" width="8" style="30" customWidth="1"/>
    <col min="7180" max="7180" width="22.6640625" style="30" customWidth="1"/>
    <col min="7181" max="7181" width="17.109375" style="30" customWidth="1"/>
    <col min="7182" max="7182" width="15.109375" style="30" bestFit="1" customWidth="1"/>
    <col min="7183" max="7183" width="13.44140625" style="30" bestFit="1" customWidth="1"/>
    <col min="7184" max="7184" width="13" style="30" customWidth="1"/>
    <col min="7185" max="7185" width="13.6640625" style="30" bestFit="1" customWidth="1"/>
    <col min="7186" max="7186" width="13.88671875" style="30" bestFit="1" customWidth="1"/>
    <col min="7187" max="7187" width="13.33203125" style="30" customWidth="1"/>
    <col min="7188" max="7188" width="13.109375" style="30" bestFit="1" customWidth="1"/>
    <col min="7189" max="7189" width="10.33203125" style="30" customWidth="1"/>
    <col min="7190" max="7190" width="11.44140625" style="30" bestFit="1" customWidth="1"/>
    <col min="7191" max="7191" width="12.5546875" style="30" customWidth="1"/>
    <col min="7192" max="7192" width="14.33203125" style="30" customWidth="1"/>
    <col min="7193" max="7193" width="12.44140625" style="30" customWidth="1"/>
    <col min="7194" max="7194" width="1.6640625" style="30" customWidth="1"/>
    <col min="7195" max="7195" width="2.88671875" style="30" customWidth="1"/>
    <col min="7196" max="7196" width="3" style="30" customWidth="1"/>
    <col min="7197" max="7197" width="3.44140625" style="30" customWidth="1"/>
    <col min="7198" max="7198" width="28.109375" style="30" bestFit="1" customWidth="1"/>
    <col min="7199" max="7424" width="9.6640625" style="30"/>
    <col min="7425" max="7425" width="2.6640625" style="30" customWidth="1"/>
    <col min="7426" max="7427" width="1.5546875" style="30" customWidth="1"/>
    <col min="7428" max="7428" width="43.33203125" style="30" customWidth="1"/>
    <col min="7429" max="7429" width="18.44140625" style="30" bestFit="1" customWidth="1"/>
    <col min="7430" max="7430" width="6.88671875" style="30" customWidth="1"/>
    <col min="7431" max="7431" width="12.5546875" style="30" customWidth="1"/>
    <col min="7432" max="7432" width="20.6640625" style="30" bestFit="1" customWidth="1"/>
    <col min="7433" max="7433" width="20.5546875" style="30" customWidth="1"/>
    <col min="7434" max="7434" width="6.5546875" style="30" bestFit="1" customWidth="1"/>
    <col min="7435" max="7435" width="8" style="30" customWidth="1"/>
    <col min="7436" max="7436" width="22.6640625" style="30" customWidth="1"/>
    <col min="7437" max="7437" width="17.109375" style="30" customWidth="1"/>
    <col min="7438" max="7438" width="15.109375" style="30" bestFit="1" customWidth="1"/>
    <col min="7439" max="7439" width="13.44140625" style="30" bestFit="1" customWidth="1"/>
    <col min="7440" max="7440" width="13" style="30" customWidth="1"/>
    <col min="7441" max="7441" width="13.6640625" style="30" bestFit="1" customWidth="1"/>
    <col min="7442" max="7442" width="13.88671875" style="30" bestFit="1" customWidth="1"/>
    <col min="7443" max="7443" width="13.33203125" style="30" customWidth="1"/>
    <col min="7444" max="7444" width="13.109375" style="30" bestFit="1" customWidth="1"/>
    <col min="7445" max="7445" width="10.33203125" style="30" customWidth="1"/>
    <col min="7446" max="7446" width="11.44140625" style="30" bestFit="1" customWidth="1"/>
    <col min="7447" max="7447" width="12.5546875" style="30" customWidth="1"/>
    <col min="7448" max="7448" width="14.33203125" style="30" customWidth="1"/>
    <col min="7449" max="7449" width="12.44140625" style="30" customWidth="1"/>
    <col min="7450" max="7450" width="1.6640625" style="30" customWidth="1"/>
    <col min="7451" max="7451" width="2.88671875" style="30" customWidth="1"/>
    <col min="7452" max="7452" width="3" style="30" customWidth="1"/>
    <col min="7453" max="7453" width="3.44140625" style="30" customWidth="1"/>
    <col min="7454" max="7454" width="28.109375" style="30" bestFit="1" customWidth="1"/>
    <col min="7455" max="7680" width="9.6640625" style="30"/>
    <col min="7681" max="7681" width="2.6640625" style="30" customWidth="1"/>
    <col min="7682" max="7683" width="1.5546875" style="30" customWidth="1"/>
    <col min="7684" max="7684" width="43.33203125" style="30" customWidth="1"/>
    <col min="7685" max="7685" width="18.44140625" style="30" bestFit="1" customWidth="1"/>
    <col min="7686" max="7686" width="6.88671875" style="30" customWidth="1"/>
    <col min="7687" max="7687" width="12.5546875" style="30" customWidth="1"/>
    <col min="7688" max="7688" width="20.6640625" style="30" bestFit="1" customWidth="1"/>
    <col min="7689" max="7689" width="20.5546875" style="30" customWidth="1"/>
    <col min="7690" max="7690" width="6.5546875" style="30" bestFit="1" customWidth="1"/>
    <col min="7691" max="7691" width="8" style="30" customWidth="1"/>
    <col min="7692" max="7692" width="22.6640625" style="30" customWidth="1"/>
    <col min="7693" max="7693" width="17.109375" style="30" customWidth="1"/>
    <col min="7694" max="7694" width="15.109375" style="30" bestFit="1" customWidth="1"/>
    <col min="7695" max="7695" width="13.44140625" style="30" bestFit="1" customWidth="1"/>
    <col min="7696" max="7696" width="13" style="30" customWidth="1"/>
    <col min="7697" max="7697" width="13.6640625" style="30" bestFit="1" customWidth="1"/>
    <col min="7698" max="7698" width="13.88671875" style="30" bestFit="1" customWidth="1"/>
    <col min="7699" max="7699" width="13.33203125" style="30" customWidth="1"/>
    <col min="7700" max="7700" width="13.109375" style="30" bestFit="1" customWidth="1"/>
    <col min="7701" max="7701" width="10.33203125" style="30" customWidth="1"/>
    <col min="7702" max="7702" width="11.44140625" style="30" bestFit="1" customWidth="1"/>
    <col min="7703" max="7703" width="12.5546875" style="30" customWidth="1"/>
    <col min="7704" max="7704" width="14.33203125" style="30" customWidth="1"/>
    <col min="7705" max="7705" width="12.44140625" style="30" customWidth="1"/>
    <col min="7706" max="7706" width="1.6640625" style="30" customWidth="1"/>
    <col min="7707" max="7707" width="2.88671875" style="30" customWidth="1"/>
    <col min="7708" max="7708" width="3" style="30" customWidth="1"/>
    <col min="7709" max="7709" width="3.44140625" style="30" customWidth="1"/>
    <col min="7710" max="7710" width="28.109375" style="30" bestFit="1" customWidth="1"/>
    <col min="7711" max="7936" width="9.6640625" style="30"/>
    <col min="7937" max="7937" width="2.6640625" style="30" customWidth="1"/>
    <col min="7938" max="7939" width="1.5546875" style="30" customWidth="1"/>
    <col min="7940" max="7940" width="43.33203125" style="30" customWidth="1"/>
    <col min="7941" max="7941" width="18.44140625" style="30" bestFit="1" customWidth="1"/>
    <col min="7942" max="7942" width="6.88671875" style="30" customWidth="1"/>
    <col min="7943" max="7943" width="12.5546875" style="30" customWidth="1"/>
    <col min="7944" max="7944" width="20.6640625" style="30" bestFit="1" customWidth="1"/>
    <col min="7945" max="7945" width="20.5546875" style="30" customWidth="1"/>
    <col min="7946" max="7946" width="6.5546875" style="30" bestFit="1" customWidth="1"/>
    <col min="7947" max="7947" width="8" style="30" customWidth="1"/>
    <col min="7948" max="7948" width="22.6640625" style="30" customWidth="1"/>
    <col min="7949" max="7949" width="17.109375" style="30" customWidth="1"/>
    <col min="7950" max="7950" width="15.109375" style="30" bestFit="1" customWidth="1"/>
    <col min="7951" max="7951" width="13.44140625" style="30" bestFit="1" customWidth="1"/>
    <col min="7952" max="7952" width="13" style="30" customWidth="1"/>
    <col min="7953" max="7953" width="13.6640625" style="30" bestFit="1" customWidth="1"/>
    <col min="7954" max="7954" width="13.88671875" style="30" bestFit="1" customWidth="1"/>
    <col min="7955" max="7955" width="13.33203125" style="30" customWidth="1"/>
    <col min="7956" max="7956" width="13.109375" style="30" bestFit="1" customWidth="1"/>
    <col min="7957" max="7957" width="10.33203125" style="30" customWidth="1"/>
    <col min="7958" max="7958" width="11.44140625" style="30" bestFit="1" customWidth="1"/>
    <col min="7959" max="7959" width="12.5546875" style="30" customWidth="1"/>
    <col min="7960" max="7960" width="14.33203125" style="30" customWidth="1"/>
    <col min="7961" max="7961" width="12.44140625" style="30" customWidth="1"/>
    <col min="7962" max="7962" width="1.6640625" style="30" customWidth="1"/>
    <col min="7963" max="7963" width="2.88671875" style="30" customWidth="1"/>
    <col min="7964" max="7964" width="3" style="30" customWidth="1"/>
    <col min="7965" max="7965" width="3.44140625" style="30" customWidth="1"/>
    <col min="7966" max="7966" width="28.109375" style="30" bestFit="1" customWidth="1"/>
    <col min="7967" max="8192" width="9.6640625" style="30"/>
    <col min="8193" max="8193" width="2.6640625" style="30" customWidth="1"/>
    <col min="8194" max="8195" width="1.5546875" style="30" customWidth="1"/>
    <col min="8196" max="8196" width="43.33203125" style="30" customWidth="1"/>
    <col min="8197" max="8197" width="18.44140625" style="30" bestFit="1" customWidth="1"/>
    <col min="8198" max="8198" width="6.88671875" style="30" customWidth="1"/>
    <col min="8199" max="8199" width="12.5546875" style="30" customWidth="1"/>
    <col min="8200" max="8200" width="20.6640625" style="30" bestFit="1" customWidth="1"/>
    <col min="8201" max="8201" width="20.5546875" style="30" customWidth="1"/>
    <col min="8202" max="8202" width="6.5546875" style="30" bestFit="1" customWidth="1"/>
    <col min="8203" max="8203" width="8" style="30" customWidth="1"/>
    <col min="8204" max="8204" width="22.6640625" style="30" customWidth="1"/>
    <col min="8205" max="8205" width="17.109375" style="30" customWidth="1"/>
    <col min="8206" max="8206" width="15.109375" style="30" bestFit="1" customWidth="1"/>
    <col min="8207" max="8207" width="13.44140625" style="30" bestFit="1" customWidth="1"/>
    <col min="8208" max="8208" width="13" style="30" customWidth="1"/>
    <col min="8209" max="8209" width="13.6640625" style="30" bestFit="1" customWidth="1"/>
    <col min="8210" max="8210" width="13.88671875" style="30" bestFit="1" customWidth="1"/>
    <col min="8211" max="8211" width="13.33203125" style="30" customWidth="1"/>
    <col min="8212" max="8212" width="13.109375" style="30" bestFit="1" customWidth="1"/>
    <col min="8213" max="8213" width="10.33203125" style="30" customWidth="1"/>
    <col min="8214" max="8214" width="11.44140625" style="30" bestFit="1" customWidth="1"/>
    <col min="8215" max="8215" width="12.5546875" style="30" customWidth="1"/>
    <col min="8216" max="8216" width="14.33203125" style="30" customWidth="1"/>
    <col min="8217" max="8217" width="12.44140625" style="30" customWidth="1"/>
    <col min="8218" max="8218" width="1.6640625" style="30" customWidth="1"/>
    <col min="8219" max="8219" width="2.88671875" style="30" customWidth="1"/>
    <col min="8220" max="8220" width="3" style="30" customWidth="1"/>
    <col min="8221" max="8221" width="3.44140625" style="30" customWidth="1"/>
    <col min="8222" max="8222" width="28.109375" style="30" bestFit="1" customWidth="1"/>
    <col min="8223" max="8448" width="9.6640625" style="30"/>
    <col min="8449" max="8449" width="2.6640625" style="30" customWidth="1"/>
    <col min="8450" max="8451" width="1.5546875" style="30" customWidth="1"/>
    <col min="8452" max="8452" width="43.33203125" style="30" customWidth="1"/>
    <col min="8453" max="8453" width="18.44140625" style="30" bestFit="1" customWidth="1"/>
    <col min="8454" max="8454" width="6.88671875" style="30" customWidth="1"/>
    <col min="8455" max="8455" width="12.5546875" style="30" customWidth="1"/>
    <col min="8456" max="8456" width="20.6640625" style="30" bestFit="1" customWidth="1"/>
    <col min="8457" max="8457" width="20.5546875" style="30" customWidth="1"/>
    <col min="8458" max="8458" width="6.5546875" style="30" bestFit="1" customWidth="1"/>
    <col min="8459" max="8459" width="8" style="30" customWidth="1"/>
    <col min="8460" max="8460" width="22.6640625" style="30" customWidth="1"/>
    <col min="8461" max="8461" width="17.109375" style="30" customWidth="1"/>
    <col min="8462" max="8462" width="15.109375" style="30" bestFit="1" customWidth="1"/>
    <col min="8463" max="8463" width="13.44140625" style="30" bestFit="1" customWidth="1"/>
    <col min="8464" max="8464" width="13" style="30" customWidth="1"/>
    <col min="8465" max="8465" width="13.6640625" style="30" bestFit="1" customWidth="1"/>
    <col min="8466" max="8466" width="13.88671875" style="30" bestFit="1" customWidth="1"/>
    <col min="8467" max="8467" width="13.33203125" style="30" customWidth="1"/>
    <col min="8468" max="8468" width="13.109375" style="30" bestFit="1" customWidth="1"/>
    <col min="8469" max="8469" width="10.33203125" style="30" customWidth="1"/>
    <col min="8470" max="8470" width="11.44140625" style="30" bestFit="1" customWidth="1"/>
    <col min="8471" max="8471" width="12.5546875" style="30" customWidth="1"/>
    <col min="8472" max="8472" width="14.33203125" style="30" customWidth="1"/>
    <col min="8473" max="8473" width="12.44140625" style="30" customWidth="1"/>
    <col min="8474" max="8474" width="1.6640625" style="30" customWidth="1"/>
    <col min="8475" max="8475" width="2.88671875" style="30" customWidth="1"/>
    <col min="8476" max="8476" width="3" style="30" customWidth="1"/>
    <col min="8477" max="8477" width="3.44140625" style="30" customWidth="1"/>
    <col min="8478" max="8478" width="28.109375" style="30" bestFit="1" customWidth="1"/>
    <col min="8479" max="8704" width="9.6640625" style="30"/>
    <col min="8705" max="8705" width="2.6640625" style="30" customWidth="1"/>
    <col min="8706" max="8707" width="1.5546875" style="30" customWidth="1"/>
    <col min="8708" max="8708" width="43.33203125" style="30" customWidth="1"/>
    <col min="8709" max="8709" width="18.44140625" style="30" bestFit="1" customWidth="1"/>
    <col min="8710" max="8710" width="6.88671875" style="30" customWidth="1"/>
    <col min="8711" max="8711" width="12.5546875" style="30" customWidth="1"/>
    <col min="8712" max="8712" width="20.6640625" style="30" bestFit="1" customWidth="1"/>
    <col min="8713" max="8713" width="20.5546875" style="30" customWidth="1"/>
    <col min="8714" max="8714" width="6.5546875" style="30" bestFit="1" customWidth="1"/>
    <col min="8715" max="8715" width="8" style="30" customWidth="1"/>
    <col min="8716" max="8716" width="22.6640625" style="30" customWidth="1"/>
    <col min="8717" max="8717" width="17.109375" style="30" customWidth="1"/>
    <col min="8718" max="8718" width="15.109375" style="30" bestFit="1" customWidth="1"/>
    <col min="8719" max="8719" width="13.44140625" style="30" bestFit="1" customWidth="1"/>
    <col min="8720" max="8720" width="13" style="30" customWidth="1"/>
    <col min="8721" max="8721" width="13.6640625" style="30" bestFit="1" customWidth="1"/>
    <col min="8722" max="8722" width="13.88671875" style="30" bestFit="1" customWidth="1"/>
    <col min="8723" max="8723" width="13.33203125" style="30" customWidth="1"/>
    <col min="8724" max="8724" width="13.109375" style="30" bestFit="1" customWidth="1"/>
    <col min="8725" max="8725" width="10.33203125" style="30" customWidth="1"/>
    <col min="8726" max="8726" width="11.44140625" style="30" bestFit="1" customWidth="1"/>
    <col min="8727" max="8727" width="12.5546875" style="30" customWidth="1"/>
    <col min="8728" max="8728" width="14.33203125" style="30" customWidth="1"/>
    <col min="8729" max="8729" width="12.44140625" style="30" customWidth="1"/>
    <col min="8730" max="8730" width="1.6640625" style="30" customWidth="1"/>
    <col min="8731" max="8731" width="2.88671875" style="30" customWidth="1"/>
    <col min="8732" max="8732" width="3" style="30" customWidth="1"/>
    <col min="8733" max="8733" width="3.44140625" style="30" customWidth="1"/>
    <col min="8734" max="8734" width="28.109375" style="30" bestFit="1" customWidth="1"/>
    <col min="8735" max="8960" width="9.6640625" style="30"/>
    <col min="8961" max="8961" width="2.6640625" style="30" customWidth="1"/>
    <col min="8962" max="8963" width="1.5546875" style="30" customWidth="1"/>
    <col min="8964" max="8964" width="43.33203125" style="30" customWidth="1"/>
    <col min="8965" max="8965" width="18.44140625" style="30" bestFit="1" customWidth="1"/>
    <col min="8966" max="8966" width="6.88671875" style="30" customWidth="1"/>
    <col min="8967" max="8967" width="12.5546875" style="30" customWidth="1"/>
    <col min="8968" max="8968" width="20.6640625" style="30" bestFit="1" customWidth="1"/>
    <col min="8969" max="8969" width="20.5546875" style="30" customWidth="1"/>
    <col min="8970" max="8970" width="6.5546875" style="30" bestFit="1" customWidth="1"/>
    <col min="8971" max="8971" width="8" style="30" customWidth="1"/>
    <col min="8972" max="8972" width="22.6640625" style="30" customWidth="1"/>
    <col min="8973" max="8973" width="17.109375" style="30" customWidth="1"/>
    <col min="8974" max="8974" width="15.109375" style="30" bestFit="1" customWidth="1"/>
    <col min="8975" max="8975" width="13.44140625" style="30" bestFit="1" customWidth="1"/>
    <col min="8976" max="8976" width="13" style="30" customWidth="1"/>
    <col min="8977" max="8977" width="13.6640625" style="30" bestFit="1" customWidth="1"/>
    <col min="8978" max="8978" width="13.88671875" style="30" bestFit="1" customWidth="1"/>
    <col min="8979" max="8979" width="13.33203125" style="30" customWidth="1"/>
    <col min="8980" max="8980" width="13.109375" style="30" bestFit="1" customWidth="1"/>
    <col min="8981" max="8981" width="10.33203125" style="30" customWidth="1"/>
    <col min="8982" max="8982" width="11.44140625" style="30" bestFit="1" customWidth="1"/>
    <col min="8983" max="8983" width="12.5546875" style="30" customWidth="1"/>
    <col min="8984" max="8984" width="14.33203125" style="30" customWidth="1"/>
    <col min="8985" max="8985" width="12.44140625" style="30" customWidth="1"/>
    <col min="8986" max="8986" width="1.6640625" style="30" customWidth="1"/>
    <col min="8987" max="8987" width="2.88671875" style="30" customWidth="1"/>
    <col min="8988" max="8988" width="3" style="30" customWidth="1"/>
    <col min="8989" max="8989" width="3.44140625" style="30" customWidth="1"/>
    <col min="8990" max="8990" width="28.109375" style="30" bestFit="1" customWidth="1"/>
    <col min="8991" max="9216" width="9.6640625" style="30"/>
    <col min="9217" max="9217" width="2.6640625" style="30" customWidth="1"/>
    <col min="9218" max="9219" width="1.5546875" style="30" customWidth="1"/>
    <col min="9220" max="9220" width="43.33203125" style="30" customWidth="1"/>
    <col min="9221" max="9221" width="18.44140625" style="30" bestFit="1" customWidth="1"/>
    <col min="9222" max="9222" width="6.88671875" style="30" customWidth="1"/>
    <col min="9223" max="9223" width="12.5546875" style="30" customWidth="1"/>
    <col min="9224" max="9224" width="20.6640625" style="30" bestFit="1" customWidth="1"/>
    <col min="9225" max="9225" width="20.5546875" style="30" customWidth="1"/>
    <col min="9226" max="9226" width="6.5546875" style="30" bestFit="1" customWidth="1"/>
    <col min="9227" max="9227" width="8" style="30" customWidth="1"/>
    <col min="9228" max="9228" width="22.6640625" style="30" customWidth="1"/>
    <col min="9229" max="9229" width="17.109375" style="30" customWidth="1"/>
    <col min="9230" max="9230" width="15.109375" style="30" bestFit="1" customWidth="1"/>
    <col min="9231" max="9231" width="13.44140625" style="30" bestFit="1" customWidth="1"/>
    <col min="9232" max="9232" width="13" style="30" customWidth="1"/>
    <col min="9233" max="9233" width="13.6640625" style="30" bestFit="1" customWidth="1"/>
    <col min="9234" max="9234" width="13.88671875" style="30" bestFit="1" customWidth="1"/>
    <col min="9235" max="9235" width="13.33203125" style="30" customWidth="1"/>
    <col min="9236" max="9236" width="13.109375" style="30" bestFit="1" customWidth="1"/>
    <col min="9237" max="9237" width="10.33203125" style="30" customWidth="1"/>
    <col min="9238" max="9238" width="11.44140625" style="30" bestFit="1" customWidth="1"/>
    <col min="9239" max="9239" width="12.5546875" style="30" customWidth="1"/>
    <col min="9240" max="9240" width="14.33203125" style="30" customWidth="1"/>
    <col min="9241" max="9241" width="12.44140625" style="30" customWidth="1"/>
    <col min="9242" max="9242" width="1.6640625" style="30" customWidth="1"/>
    <col min="9243" max="9243" width="2.88671875" style="30" customWidth="1"/>
    <col min="9244" max="9244" width="3" style="30" customWidth="1"/>
    <col min="9245" max="9245" width="3.44140625" style="30" customWidth="1"/>
    <col min="9246" max="9246" width="28.109375" style="30" bestFit="1" customWidth="1"/>
    <col min="9247" max="9472" width="9.6640625" style="30"/>
    <col min="9473" max="9473" width="2.6640625" style="30" customWidth="1"/>
    <col min="9474" max="9475" width="1.5546875" style="30" customWidth="1"/>
    <col min="9476" max="9476" width="43.33203125" style="30" customWidth="1"/>
    <col min="9477" max="9477" width="18.44140625" style="30" bestFit="1" customWidth="1"/>
    <col min="9478" max="9478" width="6.88671875" style="30" customWidth="1"/>
    <col min="9479" max="9479" width="12.5546875" style="30" customWidth="1"/>
    <col min="9480" max="9480" width="20.6640625" style="30" bestFit="1" customWidth="1"/>
    <col min="9481" max="9481" width="20.5546875" style="30" customWidth="1"/>
    <col min="9482" max="9482" width="6.5546875" style="30" bestFit="1" customWidth="1"/>
    <col min="9483" max="9483" width="8" style="30" customWidth="1"/>
    <col min="9484" max="9484" width="22.6640625" style="30" customWidth="1"/>
    <col min="9485" max="9485" width="17.109375" style="30" customWidth="1"/>
    <col min="9486" max="9486" width="15.109375" style="30" bestFit="1" customWidth="1"/>
    <col min="9487" max="9487" width="13.44140625" style="30" bestFit="1" customWidth="1"/>
    <col min="9488" max="9488" width="13" style="30" customWidth="1"/>
    <col min="9489" max="9489" width="13.6640625" style="30" bestFit="1" customWidth="1"/>
    <col min="9490" max="9490" width="13.88671875" style="30" bestFit="1" customWidth="1"/>
    <col min="9491" max="9491" width="13.33203125" style="30" customWidth="1"/>
    <col min="9492" max="9492" width="13.109375" style="30" bestFit="1" customWidth="1"/>
    <col min="9493" max="9493" width="10.33203125" style="30" customWidth="1"/>
    <col min="9494" max="9494" width="11.44140625" style="30" bestFit="1" customWidth="1"/>
    <col min="9495" max="9495" width="12.5546875" style="30" customWidth="1"/>
    <col min="9496" max="9496" width="14.33203125" style="30" customWidth="1"/>
    <col min="9497" max="9497" width="12.44140625" style="30" customWidth="1"/>
    <col min="9498" max="9498" width="1.6640625" style="30" customWidth="1"/>
    <col min="9499" max="9499" width="2.88671875" style="30" customWidth="1"/>
    <col min="9500" max="9500" width="3" style="30" customWidth="1"/>
    <col min="9501" max="9501" width="3.44140625" style="30" customWidth="1"/>
    <col min="9502" max="9502" width="28.109375" style="30" bestFit="1" customWidth="1"/>
    <col min="9503" max="9728" width="9.6640625" style="30"/>
    <col min="9729" max="9729" width="2.6640625" style="30" customWidth="1"/>
    <col min="9730" max="9731" width="1.5546875" style="30" customWidth="1"/>
    <col min="9732" max="9732" width="43.33203125" style="30" customWidth="1"/>
    <col min="9733" max="9733" width="18.44140625" style="30" bestFit="1" customWidth="1"/>
    <col min="9734" max="9734" width="6.88671875" style="30" customWidth="1"/>
    <col min="9735" max="9735" width="12.5546875" style="30" customWidth="1"/>
    <col min="9736" max="9736" width="20.6640625" style="30" bestFit="1" customWidth="1"/>
    <col min="9737" max="9737" width="20.5546875" style="30" customWidth="1"/>
    <col min="9738" max="9738" width="6.5546875" style="30" bestFit="1" customWidth="1"/>
    <col min="9739" max="9739" width="8" style="30" customWidth="1"/>
    <col min="9740" max="9740" width="22.6640625" style="30" customWidth="1"/>
    <col min="9741" max="9741" width="17.109375" style="30" customWidth="1"/>
    <col min="9742" max="9742" width="15.109375" style="30" bestFit="1" customWidth="1"/>
    <col min="9743" max="9743" width="13.44140625" style="30" bestFit="1" customWidth="1"/>
    <col min="9744" max="9744" width="13" style="30" customWidth="1"/>
    <col min="9745" max="9745" width="13.6640625" style="30" bestFit="1" customWidth="1"/>
    <col min="9746" max="9746" width="13.88671875" style="30" bestFit="1" customWidth="1"/>
    <col min="9747" max="9747" width="13.33203125" style="30" customWidth="1"/>
    <col min="9748" max="9748" width="13.109375" style="30" bestFit="1" customWidth="1"/>
    <col min="9749" max="9749" width="10.33203125" style="30" customWidth="1"/>
    <col min="9750" max="9750" width="11.44140625" style="30" bestFit="1" customWidth="1"/>
    <col min="9751" max="9751" width="12.5546875" style="30" customWidth="1"/>
    <col min="9752" max="9752" width="14.33203125" style="30" customWidth="1"/>
    <col min="9753" max="9753" width="12.44140625" style="30" customWidth="1"/>
    <col min="9754" max="9754" width="1.6640625" style="30" customWidth="1"/>
    <col min="9755" max="9755" width="2.88671875" style="30" customWidth="1"/>
    <col min="9756" max="9756" width="3" style="30" customWidth="1"/>
    <col min="9757" max="9757" width="3.44140625" style="30" customWidth="1"/>
    <col min="9758" max="9758" width="28.109375" style="30" bestFit="1" customWidth="1"/>
    <col min="9759" max="9984" width="9.6640625" style="30"/>
    <col min="9985" max="9985" width="2.6640625" style="30" customWidth="1"/>
    <col min="9986" max="9987" width="1.5546875" style="30" customWidth="1"/>
    <col min="9988" max="9988" width="43.33203125" style="30" customWidth="1"/>
    <col min="9989" max="9989" width="18.44140625" style="30" bestFit="1" customWidth="1"/>
    <col min="9990" max="9990" width="6.88671875" style="30" customWidth="1"/>
    <col min="9991" max="9991" width="12.5546875" style="30" customWidth="1"/>
    <col min="9992" max="9992" width="20.6640625" style="30" bestFit="1" customWidth="1"/>
    <col min="9993" max="9993" width="20.5546875" style="30" customWidth="1"/>
    <col min="9994" max="9994" width="6.5546875" style="30" bestFit="1" customWidth="1"/>
    <col min="9995" max="9995" width="8" style="30" customWidth="1"/>
    <col min="9996" max="9996" width="22.6640625" style="30" customWidth="1"/>
    <col min="9997" max="9997" width="17.109375" style="30" customWidth="1"/>
    <col min="9998" max="9998" width="15.109375" style="30" bestFit="1" customWidth="1"/>
    <col min="9999" max="9999" width="13.44140625" style="30" bestFit="1" customWidth="1"/>
    <col min="10000" max="10000" width="13" style="30" customWidth="1"/>
    <col min="10001" max="10001" width="13.6640625" style="30" bestFit="1" customWidth="1"/>
    <col min="10002" max="10002" width="13.88671875" style="30" bestFit="1" customWidth="1"/>
    <col min="10003" max="10003" width="13.33203125" style="30" customWidth="1"/>
    <col min="10004" max="10004" width="13.109375" style="30" bestFit="1" customWidth="1"/>
    <col min="10005" max="10005" width="10.33203125" style="30" customWidth="1"/>
    <col min="10006" max="10006" width="11.44140625" style="30" bestFit="1" customWidth="1"/>
    <col min="10007" max="10007" width="12.5546875" style="30" customWidth="1"/>
    <col min="10008" max="10008" width="14.33203125" style="30" customWidth="1"/>
    <col min="10009" max="10009" width="12.44140625" style="30" customWidth="1"/>
    <col min="10010" max="10010" width="1.6640625" style="30" customWidth="1"/>
    <col min="10011" max="10011" width="2.88671875" style="30" customWidth="1"/>
    <col min="10012" max="10012" width="3" style="30" customWidth="1"/>
    <col min="10013" max="10013" width="3.44140625" style="30" customWidth="1"/>
    <col min="10014" max="10014" width="28.109375" style="30" bestFit="1" customWidth="1"/>
    <col min="10015" max="10240" width="9.6640625" style="30"/>
    <col min="10241" max="10241" width="2.6640625" style="30" customWidth="1"/>
    <col min="10242" max="10243" width="1.5546875" style="30" customWidth="1"/>
    <col min="10244" max="10244" width="43.33203125" style="30" customWidth="1"/>
    <col min="10245" max="10245" width="18.44140625" style="30" bestFit="1" customWidth="1"/>
    <col min="10246" max="10246" width="6.88671875" style="30" customWidth="1"/>
    <col min="10247" max="10247" width="12.5546875" style="30" customWidth="1"/>
    <col min="10248" max="10248" width="20.6640625" style="30" bestFit="1" customWidth="1"/>
    <col min="10249" max="10249" width="20.5546875" style="30" customWidth="1"/>
    <col min="10250" max="10250" width="6.5546875" style="30" bestFit="1" customWidth="1"/>
    <col min="10251" max="10251" width="8" style="30" customWidth="1"/>
    <col min="10252" max="10252" width="22.6640625" style="30" customWidth="1"/>
    <col min="10253" max="10253" width="17.109375" style="30" customWidth="1"/>
    <col min="10254" max="10254" width="15.109375" style="30" bestFit="1" customWidth="1"/>
    <col min="10255" max="10255" width="13.44140625" style="30" bestFit="1" customWidth="1"/>
    <col min="10256" max="10256" width="13" style="30" customWidth="1"/>
    <col min="10257" max="10257" width="13.6640625" style="30" bestFit="1" customWidth="1"/>
    <col min="10258" max="10258" width="13.88671875" style="30" bestFit="1" customWidth="1"/>
    <col min="10259" max="10259" width="13.33203125" style="30" customWidth="1"/>
    <col min="10260" max="10260" width="13.109375" style="30" bestFit="1" customWidth="1"/>
    <col min="10261" max="10261" width="10.33203125" style="30" customWidth="1"/>
    <col min="10262" max="10262" width="11.44140625" style="30" bestFit="1" customWidth="1"/>
    <col min="10263" max="10263" width="12.5546875" style="30" customWidth="1"/>
    <col min="10264" max="10264" width="14.33203125" style="30" customWidth="1"/>
    <col min="10265" max="10265" width="12.44140625" style="30" customWidth="1"/>
    <col min="10266" max="10266" width="1.6640625" style="30" customWidth="1"/>
    <col min="10267" max="10267" width="2.88671875" style="30" customWidth="1"/>
    <col min="10268" max="10268" width="3" style="30" customWidth="1"/>
    <col min="10269" max="10269" width="3.44140625" style="30" customWidth="1"/>
    <col min="10270" max="10270" width="28.109375" style="30" bestFit="1" customWidth="1"/>
    <col min="10271" max="10496" width="9.6640625" style="30"/>
    <col min="10497" max="10497" width="2.6640625" style="30" customWidth="1"/>
    <col min="10498" max="10499" width="1.5546875" style="30" customWidth="1"/>
    <col min="10500" max="10500" width="43.33203125" style="30" customWidth="1"/>
    <col min="10501" max="10501" width="18.44140625" style="30" bestFit="1" customWidth="1"/>
    <col min="10502" max="10502" width="6.88671875" style="30" customWidth="1"/>
    <col min="10503" max="10503" width="12.5546875" style="30" customWidth="1"/>
    <col min="10504" max="10504" width="20.6640625" style="30" bestFit="1" customWidth="1"/>
    <col min="10505" max="10505" width="20.5546875" style="30" customWidth="1"/>
    <col min="10506" max="10506" width="6.5546875" style="30" bestFit="1" customWidth="1"/>
    <col min="10507" max="10507" width="8" style="30" customWidth="1"/>
    <col min="10508" max="10508" width="22.6640625" style="30" customWidth="1"/>
    <col min="10509" max="10509" width="17.109375" style="30" customWidth="1"/>
    <col min="10510" max="10510" width="15.109375" style="30" bestFit="1" customWidth="1"/>
    <col min="10511" max="10511" width="13.44140625" style="30" bestFit="1" customWidth="1"/>
    <col min="10512" max="10512" width="13" style="30" customWidth="1"/>
    <col min="10513" max="10513" width="13.6640625" style="30" bestFit="1" customWidth="1"/>
    <col min="10514" max="10514" width="13.88671875" style="30" bestFit="1" customWidth="1"/>
    <col min="10515" max="10515" width="13.33203125" style="30" customWidth="1"/>
    <col min="10516" max="10516" width="13.109375" style="30" bestFit="1" customWidth="1"/>
    <col min="10517" max="10517" width="10.33203125" style="30" customWidth="1"/>
    <col min="10518" max="10518" width="11.44140625" style="30" bestFit="1" customWidth="1"/>
    <col min="10519" max="10519" width="12.5546875" style="30" customWidth="1"/>
    <col min="10520" max="10520" width="14.33203125" style="30" customWidth="1"/>
    <col min="10521" max="10521" width="12.44140625" style="30" customWidth="1"/>
    <col min="10522" max="10522" width="1.6640625" style="30" customWidth="1"/>
    <col min="10523" max="10523" width="2.88671875" style="30" customWidth="1"/>
    <col min="10524" max="10524" width="3" style="30" customWidth="1"/>
    <col min="10525" max="10525" width="3.44140625" style="30" customWidth="1"/>
    <col min="10526" max="10526" width="28.109375" style="30" bestFit="1" customWidth="1"/>
    <col min="10527" max="10752" width="9.6640625" style="30"/>
    <col min="10753" max="10753" width="2.6640625" style="30" customWidth="1"/>
    <col min="10754" max="10755" width="1.5546875" style="30" customWidth="1"/>
    <col min="10756" max="10756" width="43.33203125" style="30" customWidth="1"/>
    <col min="10757" max="10757" width="18.44140625" style="30" bestFit="1" customWidth="1"/>
    <col min="10758" max="10758" width="6.88671875" style="30" customWidth="1"/>
    <col min="10759" max="10759" width="12.5546875" style="30" customWidth="1"/>
    <col min="10760" max="10760" width="20.6640625" style="30" bestFit="1" customWidth="1"/>
    <col min="10761" max="10761" width="20.5546875" style="30" customWidth="1"/>
    <col min="10762" max="10762" width="6.5546875" style="30" bestFit="1" customWidth="1"/>
    <col min="10763" max="10763" width="8" style="30" customWidth="1"/>
    <col min="10764" max="10764" width="22.6640625" style="30" customWidth="1"/>
    <col min="10765" max="10765" width="17.109375" style="30" customWidth="1"/>
    <col min="10766" max="10766" width="15.109375" style="30" bestFit="1" customWidth="1"/>
    <col min="10767" max="10767" width="13.44140625" style="30" bestFit="1" customWidth="1"/>
    <col min="10768" max="10768" width="13" style="30" customWidth="1"/>
    <col min="10769" max="10769" width="13.6640625" style="30" bestFit="1" customWidth="1"/>
    <col min="10770" max="10770" width="13.88671875" style="30" bestFit="1" customWidth="1"/>
    <col min="10771" max="10771" width="13.33203125" style="30" customWidth="1"/>
    <col min="10772" max="10772" width="13.109375" style="30" bestFit="1" customWidth="1"/>
    <col min="10773" max="10773" width="10.33203125" style="30" customWidth="1"/>
    <col min="10774" max="10774" width="11.44140625" style="30" bestFit="1" customWidth="1"/>
    <col min="10775" max="10775" width="12.5546875" style="30" customWidth="1"/>
    <col min="10776" max="10776" width="14.33203125" style="30" customWidth="1"/>
    <col min="10777" max="10777" width="12.44140625" style="30" customWidth="1"/>
    <col min="10778" max="10778" width="1.6640625" style="30" customWidth="1"/>
    <col min="10779" max="10779" width="2.88671875" style="30" customWidth="1"/>
    <col min="10780" max="10780" width="3" style="30" customWidth="1"/>
    <col min="10781" max="10781" width="3.44140625" style="30" customWidth="1"/>
    <col min="10782" max="10782" width="28.109375" style="30" bestFit="1" customWidth="1"/>
    <col min="10783" max="11008" width="9.6640625" style="30"/>
    <col min="11009" max="11009" width="2.6640625" style="30" customWidth="1"/>
    <col min="11010" max="11011" width="1.5546875" style="30" customWidth="1"/>
    <col min="11012" max="11012" width="43.33203125" style="30" customWidth="1"/>
    <col min="11013" max="11013" width="18.44140625" style="30" bestFit="1" customWidth="1"/>
    <col min="11014" max="11014" width="6.88671875" style="30" customWidth="1"/>
    <col min="11015" max="11015" width="12.5546875" style="30" customWidth="1"/>
    <col min="11016" max="11016" width="20.6640625" style="30" bestFit="1" customWidth="1"/>
    <col min="11017" max="11017" width="20.5546875" style="30" customWidth="1"/>
    <col min="11018" max="11018" width="6.5546875" style="30" bestFit="1" customWidth="1"/>
    <col min="11019" max="11019" width="8" style="30" customWidth="1"/>
    <col min="11020" max="11020" width="22.6640625" style="30" customWidth="1"/>
    <col min="11021" max="11021" width="17.109375" style="30" customWidth="1"/>
    <col min="11022" max="11022" width="15.109375" style="30" bestFit="1" customWidth="1"/>
    <col min="11023" max="11023" width="13.44140625" style="30" bestFit="1" customWidth="1"/>
    <col min="11024" max="11024" width="13" style="30" customWidth="1"/>
    <col min="11025" max="11025" width="13.6640625" style="30" bestFit="1" customWidth="1"/>
    <col min="11026" max="11026" width="13.88671875" style="30" bestFit="1" customWidth="1"/>
    <col min="11027" max="11027" width="13.33203125" style="30" customWidth="1"/>
    <col min="11028" max="11028" width="13.109375" style="30" bestFit="1" customWidth="1"/>
    <col min="11029" max="11029" width="10.33203125" style="30" customWidth="1"/>
    <col min="11030" max="11030" width="11.44140625" style="30" bestFit="1" customWidth="1"/>
    <col min="11031" max="11031" width="12.5546875" style="30" customWidth="1"/>
    <col min="11032" max="11032" width="14.33203125" style="30" customWidth="1"/>
    <col min="11033" max="11033" width="12.44140625" style="30" customWidth="1"/>
    <col min="11034" max="11034" width="1.6640625" style="30" customWidth="1"/>
    <col min="11035" max="11035" width="2.88671875" style="30" customWidth="1"/>
    <col min="11036" max="11036" width="3" style="30" customWidth="1"/>
    <col min="11037" max="11037" width="3.44140625" style="30" customWidth="1"/>
    <col min="11038" max="11038" width="28.109375" style="30" bestFit="1" customWidth="1"/>
    <col min="11039" max="11264" width="9.6640625" style="30"/>
    <col min="11265" max="11265" width="2.6640625" style="30" customWidth="1"/>
    <col min="11266" max="11267" width="1.5546875" style="30" customWidth="1"/>
    <col min="11268" max="11268" width="43.33203125" style="30" customWidth="1"/>
    <col min="11269" max="11269" width="18.44140625" style="30" bestFit="1" customWidth="1"/>
    <col min="11270" max="11270" width="6.88671875" style="30" customWidth="1"/>
    <col min="11271" max="11271" width="12.5546875" style="30" customWidth="1"/>
    <col min="11272" max="11272" width="20.6640625" style="30" bestFit="1" customWidth="1"/>
    <col min="11273" max="11273" width="20.5546875" style="30" customWidth="1"/>
    <col min="11274" max="11274" width="6.5546875" style="30" bestFit="1" customWidth="1"/>
    <col min="11275" max="11275" width="8" style="30" customWidth="1"/>
    <col min="11276" max="11276" width="22.6640625" style="30" customWidth="1"/>
    <col min="11277" max="11277" width="17.109375" style="30" customWidth="1"/>
    <col min="11278" max="11278" width="15.109375" style="30" bestFit="1" customWidth="1"/>
    <col min="11279" max="11279" width="13.44140625" style="30" bestFit="1" customWidth="1"/>
    <col min="11280" max="11280" width="13" style="30" customWidth="1"/>
    <col min="11281" max="11281" width="13.6640625" style="30" bestFit="1" customWidth="1"/>
    <col min="11282" max="11282" width="13.88671875" style="30" bestFit="1" customWidth="1"/>
    <col min="11283" max="11283" width="13.33203125" style="30" customWidth="1"/>
    <col min="11284" max="11284" width="13.109375" style="30" bestFit="1" customWidth="1"/>
    <col min="11285" max="11285" width="10.33203125" style="30" customWidth="1"/>
    <col min="11286" max="11286" width="11.44140625" style="30" bestFit="1" customWidth="1"/>
    <col min="11287" max="11287" width="12.5546875" style="30" customWidth="1"/>
    <col min="11288" max="11288" width="14.33203125" style="30" customWidth="1"/>
    <col min="11289" max="11289" width="12.44140625" style="30" customWidth="1"/>
    <col min="11290" max="11290" width="1.6640625" style="30" customWidth="1"/>
    <col min="11291" max="11291" width="2.88671875" style="30" customWidth="1"/>
    <col min="11292" max="11292" width="3" style="30" customWidth="1"/>
    <col min="11293" max="11293" width="3.44140625" style="30" customWidth="1"/>
    <col min="11294" max="11294" width="28.109375" style="30" bestFit="1" customWidth="1"/>
    <col min="11295" max="11520" width="9.6640625" style="30"/>
    <col min="11521" max="11521" width="2.6640625" style="30" customWidth="1"/>
    <col min="11522" max="11523" width="1.5546875" style="30" customWidth="1"/>
    <col min="11524" max="11524" width="43.33203125" style="30" customWidth="1"/>
    <col min="11525" max="11525" width="18.44140625" style="30" bestFit="1" customWidth="1"/>
    <col min="11526" max="11526" width="6.88671875" style="30" customWidth="1"/>
    <col min="11527" max="11527" width="12.5546875" style="30" customWidth="1"/>
    <col min="11528" max="11528" width="20.6640625" style="30" bestFit="1" customWidth="1"/>
    <col min="11529" max="11529" width="20.5546875" style="30" customWidth="1"/>
    <col min="11530" max="11530" width="6.5546875" style="30" bestFit="1" customWidth="1"/>
    <col min="11531" max="11531" width="8" style="30" customWidth="1"/>
    <col min="11532" max="11532" width="22.6640625" style="30" customWidth="1"/>
    <col min="11533" max="11533" width="17.109375" style="30" customWidth="1"/>
    <col min="11534" max="11534" width="15.109375" style="30" bestFit="1" customWidth="1"/>
    <col min="11535" max="11535" width="13.44140625" style="30" bestFit="1" customWidth="1"/>
    <col min="11536" max="11536" width="13" style="30" customWidth="1"/>
    <col min="11537" max="11537" width="13.6640625" style="30" bestFit="1" customWidth="1"/>
    <col min="11538" max="11538" width="13.88671875" style="30" bestFit="1" customWidth="1"/>
    <col min="11539" max="11539" width="13.33203125" style="30" customWidth="1"/>
    <col min="11540" max="11540" width="13.109375" style="30" bestFit="1" customWidth="1"/>
    <col min="11541" max="11541" width="10.33203125" style="30" customWidth="1"/>
    <col min="11542" max="11542" width="11.44140625" style="30" bestFit="1" customWidth="1"/>
    <col min="11543" max="11543" width="12.5546875" style="30" customWidth="1"/>
    <col min="11544" max="11544" width="14.33203125" style="30" customWidth="1"/>
    <col min="11545" max="11545" width="12.44140625" style="30" customWidth="1"/>
    <col min="11546" max="11546" width="1.6640625" style="30" customWidth="1"/>
    <col min="11547" max="11547" width="2.88671875" style="30" customWidth="1"/>
    <col min="11548" max="11548" width="3" style="30" customWidth="1"/>
    <col min="11549" max="11549" width="3.44140625" style="30" customWidth="1"/>
    <col min="11550" max="11550" width="28.109375" style="30" bestFit="1" customWidth="1"/>
    <col min="11551" max="11776" width="9.6640625" style="30"/>
    <col min="11777" max="11777" width="2.6640625" style="30" customWidth="1"/>
    <col min="11778" max="11779" width="1.5546875" style="30" customWidth="1"/>
    <col min="11780" max="11780" width="43.33203125" style="30" customWidth="1"/>
    <col min="11781" max="11781" width="18.44140625" style="30" bestFit="1" customWidth="1"/>
    <col min="11782" max="11782" width="6.88671875" style="30" customWidth="1"/>
    <col min="11783" max="11783" width="12.5546875" style="30" customWidth="1"/>
    <col min="11784" max="11784" width="20.6640625" style="30" bestFit="1" customWidth="1"/>
    <col min="11785" max="11785" width="20.5546875" style="30" customWidth="1"/>
    <col min="11786" max="11786" width="6.5546875" style="30" bestFit="1" customWidth="1"/>
    <col min="11787" max="11787" width="8" style="30" customWidth="1"/>
    <col min="11788" max="11788" width="22.6640625" style="30" customWidth="1"/>
    <col min="11789" max="11789" width="17.109375" style="30" customWidth="1"/>
    <col min="11790" max="11790" width="15.109375" style="30" bestFit="1" customWidth="1"/>
    <col min="11791" max="11791" width="13.44140625" style="30" bestFit="1" customWidth="1"/>
    <col min="11792" max="11792" width="13" style="30" customWidth="1"/>
    <col min="11793" max="11793" width="13.6640625" style="30" bestFit="1" customWidth="1"/>
    <col min="11794" max="11794" width="13.88671875" style="30" bestFit="1" customWidth="1"/>
    <col min="11795" max="11795" width="13.33203125" style="30" customWidth="1"/>
    <col min="11796" max="11796" width="13.109375" style="30" bestFit="1" customWidth="1"/>
    <col min="11797" max="11797" width="10.33203125" style="30" customWidth="1"/>
    <col min="11798" max="11798" width="11.44140625" style="30" bestFit="1" customWidth="1"/>
    <col min="11799" max="11799" width="12.5546875" style="30" customWidth="1"/>
    <col min="11800" max="11800" width="14.33203125" style="30" customWidth="1"/>
    <col min="11801" max="11801" width="12.44140625" style="30" customWidth="1"/>
    <col min="11802" max="11802" width="1.6640625" style="30" customWidth="1"/>
    <col min="11803" max="11803" width="2.88671875" style="30" customWidth="1"/>
    <col min="11804" max="11804" width="3" style="30" customWidth="1"/>
    <col min="11805" max="11805" width="3.44140625" style="30" customWidth="1"/>
    <col min="11806" max="11806" width="28.109375" style="30" bestFit="1" customWidth="1"/>
    <col min="11807" max="12032" width="9.6640625" style="30"/>
    <col min="12033" max="12033" width="2.6640625" style="30" customWidth="1"/>
    <col min="12034" max="12035" width="1.5546875" style="30" customWidth="1"/>
    <col min="12036" max="12036" width="43.33203125" style="30" customWidth="1"/>
    <col min="12037" max="12037" width="18.44140625" style="30" bestFit="1" customWidth="1"/>
    <col min="12038" max="12038" width="6.88671875" style="30" customWidth="1"/>
    <col min="12039" max="12039" width="12.5546875" style="30" customWidth="1"/>
    <col min="12040" max="12040" width="20.6640625" style="30" bestFit="1" customWidth="1"/>
    <col min="12041" max="12041" width="20.5546875" style="30" customWidth="1"/>
    <col min="12042" max="12042" width="6.5546875" style="30" bestFit="1" customWidth="1"/>
    <col min="12043" max="12043" width="8" style="30" customWidth="1"/>
    <col min="12044" max="12044" width="22.6640625" style="30" customWidth="1"/>
    <col min="12045" max="12045" width="17.109375" style="30" customWidth="1"/>
    <col min="12046" max="12046" width="15.109375" style="30" bestFit="1" customWidth="1"/>
    <col min="12047" max="12047" width="13.44140625" style="30" bestFit="1" customWidth="1"/>
    <col min="12048" max="12048" width="13" style="30" customWidth="1"/>
    <col min="12049" max="12049" width="13.6640625" style="30" bestFit="1" customWidth="1"/>
    <col min="12050" max="12050" width="13.88671875" style="30" bestFit="1" customWidth="1"/>
    <col min="12051" max="12051" width="13.33203125" style="30" customWidth="1"/>
    <col min="12052" max="12052" width="13.109375" style="30" bestFit="1" customWidth="1"/>
    <col min="12053" max="12053" width="10.33203125" style="30" customWidth="1"/>
    <col min="12054" max="12054" width="11.44140625" style="30" bestFit="1" customWidth="1"/>
    <col min="12055" max="12055" width="12.5546875" style="30" customWidth="1"/>
    <col min="12056" max="12056" width="14.33203125" style="30" customWidth="1"/>
    <col min="12057" max="12057" width="12.44140625" style="30" customWidth="1"/>
    <col min="12058" max="12058" width="1.6640625" style="30" customWidth="1"/>
    <col min="12059" max="12059" width="2.88671875" style="30" customWidth="1"/>
    <col min="12060" max="12060" width="3" style="30" customWidth="1"/>
    <col min="12061" max="12061" width="3.44140625" style="30" customWidth="1"/>
    <col min="12062" max="12062" width="28.109375" style="30" bestFit="1" customWidth="1"/>
    <col min="12063" max="12288" width="9.6640625" style="30"/>
    <col min="12289" max="12289" width="2.6640625" style="30" customWidth="1"/>
    <col min="12290" max="12291" width="1.5546875" style="30" customWidth="1"/>
    <col min="12292" max="12292" width="43.33203125" style="30" customWidth="1"/>
    <col min="12293" max="12293" width="18.44140625" style="30" bestFit="1" customWidth="1"/>
    <col min="12294" max="12294" width="6.88671875" style="30" customWidth="1"/>
    <col min="12295" max="12295" width="12.5546875" style="30" customWidth="1"/>
    <col min="12296" max="12296" width="20.6640625" style="30" bestFit="1" customWidth="1"/>
    <col min="12297" max="12297" width="20.5546875" style="30" customWidth="1"/>
    <col min="12298" max="12298" width="6.5546875" style="30" bestFit="1" customWidth="1"/>
    <col min="12299" max="12299" width="8" style="30" customWidth="1"/>
    <col min="12300" max="12300" width="22.6640625" style="30" customWidth="1"/>
    <col min="12301" max="12301" width="17.109375" style="30" customWidth="1"/>
    <col min="12302" max="12302" width="15.109375" style="30" bestFit="1" customWidth="1"/>
    <col min="12303" max="12303" width="13.44140625" style="30" bestFit="1" customWidth="1"/>
    <col min="12304" max="12304" width="13" style="30" customWidth="1"/>
    <col min="12305" max="12305" width="13.6640625" style="30" bestFit="1" customWidth="1"/>
    <col min="12306" max="12306" width="13.88671875" style="30" bestFit="1" customWidth="1"/>
    <col min="12307" max="12307" width="13.33203125" style="30" customWidth="1"/>
    <col min="12308" max="12308" width="13.109375" style="30" bestFit="1" customWidth="1"/>
    <col min="12309" max="12309" width="10.33203125" style="30" customWidth="1"/>
    <col min="12310" max="12310" width="11.44140625" style="30" bestFit="1" customWidth="1"/>
    <col min="12311" max="12311" width="12.5546875" style="30" customWidth="1"/>
    <col min="12312" max="12312" width="14.33203125" style="30" customWidth="1"/>
    <col min="12313" max="12313" width="12.44140625" style="30" customWidth="1"/>
    <col min="12314" max="12314" width="1.6640625" style="30" customWidth="1"/>
    <col min="12315" max="12315" width="2.88671875" style="30" customWidth="1"/>
    <col min="12316" max="12316" width="3" style="30" customWidth="1"/>
    <col min="12317" max="12317" width="3.44140625" style="30" customWidth="1"/>
    <col min="12318" max="12318" width="28.109375" style="30" bestFit="1" customWidth="1"/>
    <col min="12319" max="12544" width="9.6640625" style="30"/>
    <col min="12545" max="12545" width="2.6640625" style="30" customWidth="1"/>
    <col min="12546" max="12547" width="1.5546875" style="30" customWidth="1"/>
    <col min="12548" max="12548" width="43.33203125" style="30" customWidth="1"/>
    <col min="12549" max="12549" width="18.44140625" style="30" bestFit="1" customWidth="1"/>
    <col min="12550" max="12550" width="6.88671875" style="30" customWidth="1"/>
    <col min="12551" max="12551" width="12.5546875" style="30" customWidth="1"/>
    <col min="12552" max="12552" width="20.6640625" style="30" bestFit="1" customWidth="1"/>
    <col min="12553" max="12553" width="20.5546875" style="30" customWidth="1"/>
    <col min="12554" max="12554" width="6.5546875" style="30" bestFit="1" customWidth="1"/>
    <col min="12555" max="12555" width="8" style="30" customWidth="1"/>
    <col min="12556" max="12556" width="22.6640625" style="30" customWidth="1"/>
    <col min="12557" max="12557" width="17.109375" style="30" customWidth="1"/>
    <col min="12558" max="12558" width="15.109375" style="30" bestFit="1" customWidth="1"/>
    <col min="12559" max="12559" width="13.44140625" style="30" bestFit="1" customWidth="1"/>
    <col min="12560" max="12560" width="13" style="30" customWidth="1"/>
    <col min="12561" max="12561" width="13.6640625" style="30" bestFit="1" customWidth="1"/>
    <col min="12562" max="12562" width="13.88671875" style="30" bestFit="1" customWidth="1"/>
    <col min="12563" max="12563" width="13.33203125" style="30" customWidth="1"/>
    <col min="12564" max="12564" width="13.109375" style="30" bestFit="1" customWidth="1"/>
    <col min="12565" max="12565" width="10.33203125" style="30" customWidth="1"/>
    <col min="12566" max="12566" width="11.44140625" style="30" bestFit="1" customWidth="1"/>
    <col min="12567" max="12567" width="12.5546875" style="30" customWidth="1"/>
    <col min="12568" max="12568" width="14.33203125" style="30" customWidth="1"/>
    <col min="12569" max="12569" width="12.44140625" style="30" customWidth="1"/>
    <col min="12570" max="12570" width="1.6640625" style="30" customWidth="1"/>
    <col min="12571" max="12571" width="2.88671875" style="30" customWidth="1"/>
    <col min="12572" max="12572" width="3" style="30" customWidth="1"/>
    <col min="12573" max="12573" width="3.44140625" style="30" customWidth="1"/>
    <col min="12574" max="12574" width="28.109375" style="30" bestFit="1" customWidth="1"/>
    <col min="12575" max="12800" width="9.6640625" style="30"/>
    <col min="12801" max="12801" width="2.6640625" style="30" customWidth="1"/>
    <col min="12802" max="12803" width="1.5546875" style="30" customWidth="1"/>
    <col min="12804" max="12804" width="43.33203125" style="30" customWidth="1"/>
    <col min="12805" max="12805" width="18.44140625" style="30" bestFit="1" customWidth="1"/>
    <col min="12806" max="12806" width="6.88671875" style="30" customWidth="1"/>
    <col min="12807" max="12807" width="12.5546875" style="30" customWidth="1"/>
    <col min="12808" max="12808" width="20.6640625" style="30" bestFit="1" customWidth="1"/>
    <col min="12809" max="12809" width="20.5546875" style="30" customWidth="1"/>
    <col min="12810" max="12810" width="6.5546875" style="30" bestFit="1" customWidth="1"/>
    <col min="12811" max="12811" width="8" style="30" customWidth="1"/>
    <col min="12812" max="12812" width="22.6640625" style="30" customWidth="1"/>
    <col min="12813" max="12813" width="17.109375" style="30" customWidth="1"/>
    <col min="12814" max="12814" width="15.109375" style="30" bestFit="1" customWidth="1"/>
    <col min="12815" max="12815" width="13.44140625" style="30" bestFit="1" customWidth="1"/>
    <col min="12816" max="12816" width="13" style="30" customWidth="1"/>
    <col min="12817" max="12817" width="13.6640625" style="30" bestFit="1" customWidth="1"/>
    <col min="12818" max="12818" width="13.88671875" style="30" bestFit="1" customWidth="1"/>
    <col min="12819" max="12819" width="13.33203125" style="30" customWidth="1"/>
    <col min="12820" max="12820" width="13.109375" style="30" bestFit="1" customWidth="1"/>
    <col min="12821" max="12821" width="10.33203125" style="30" customWidth="1"/>
    <col min="12822" max="12822" width="11.44140625" style="30" bestFit="1" customWidth="1"/>
    <col min="12823" max="12823" width="12.5546875" style="30" customWidth="1"/>
    <col min="12824" max="12824" width="14.33203125" style="30" customWidth="1"/>
    <col min="12825" max="12825" width="12.44140625" style="30" customWidth="1"/>
    <col min="12826" max="12826" width="1.6640625" style="30" customWidth="1"/>
    <col min="12827" max="12827" width="2.88671875" style="30" customWidth="1"/>
    <col min="12828" max="12828" width="3" style="30" customWidth="1"/>
    <col min="12829" max="12829" width="3.44140625" style="30" customWidth="1"/>
    <col min="12830" max="12830" width="28.109375" style="30" bestFit="1" customWidth="1"/>
    <col min="12831" max="13056" width="9.6640625" style="30"/>
    <col min="13057" max="13057" width="2.6640625" style="30" customWidth="1"/>
    <col min="13058" max="13059" width="1.5546875" style="30" customWidth="1"/>
    <col min="13060" max="13060" width="43.33203125" style="30" customWidth="1"/>
    <col min="13061" max="13061" width="18.44140625" style="30" bestFit="1" customWidth="1"/>
    <col min="13062" max="13062" width="6.88671875" style="30" customWidth="1"/>
    <col min="13063" max="13063" width="12.5546875" style="30" customWidth="1"/>
    <col min="13064" max="13064" width="20.6640625" style="30" bestFit="1" customWidth="1"/>
    <col min="13065" max="13065" width="20.5546875" style="30" customWidth="1"/>
    <col min="13066" max="13066" width="6.5546875" style="30" bestFit="1" customWidth="1"/>
    <col min="13067" max="13067" width="8" style="30" customWidth="1"/>
    <col min="13068" max="13068" width="22.6640625" style="30" customWidth="1"/>
    <col min="13069" max="13069" width="17.109375" style="30" customWidth="1"/>
    <col min="13070" max="13070" width="15.109375" style="30" bestFit="1" customWidth="1"/>
    <col min="13071" max="13071" width="13.44140625" style="30" bestFit="1" customWidth="1"/>
    <col min="13072" max="13072" width="13" style="30" customWidth="1"/>
    <col min="13073" max="13073" width="13.6640625" style="30" bestFit="1" customWidth="1"/>
    <col min="13074" max="13074" width="13.88671875" style="30" bestFit="1" customWidth="1"/>
    <col min="13075" max="13075" width="13.33203125" style="30" customWidth="1"/>
    <col min="13076" max="13076" width="13.109375" style="30" bestFit="1" customWidth="1"/>
    <col min="13077" max="13077" width="10.33203125" style="30" customWidth="1"/>
    <col min="13078" max="13078" width="11.44140625" style="30" bestFit="1" customWidth="1"/>
    <col min="13079" max="13079" width="12.5546875" style="30" customWidth="1"/>
    <col min="13080" max="13080" width="14.33203125" style="30" customWidth="1"/>
    <col min="13081" max="13081" width="12.44140625" style="30" customWidth="1"/>
    <col min="13082" max="13082" width="1.6640625" style="30" customWidth="1"/>
    <col min="13083" max="13083" width="2.88671875" style="30" customWidth="1"/>
    <col min="13084" max="13084" width="3" style="30" customWidth="1"/>
    <col min="13085" max="13085" width="3.44140625" style="30" customWidth="1"/>
    <col min="13086" max="13086" width="28.109375" style="30" bestFit="1" customWidth="1"/>
    <col min="13087" max="13312" width="9.6640625" style="30"/>
    <col min="13313" max="13313" width="2.6640625" style="30" customWidth="1"/>
    <col min="13314" max="13315" width="1.5546875" style="30" customWidth="1"/>
    <col min="13316" max="13316" width="43.33203125" style="30" customWidth="1"/>
    <col min="13317" max="13317" width="18.44140625" style="30" bestFit="1" customWidth="1"/>
    <col min="13318" max="13318" width="6.88671875" style="30" customWidth="1"/>
    <col min="13319" max="13319" width="12.5546875" style="30" customWidth="1"/>
    <col min="13320" max="13320" width="20.6640625" style="30" bestFit="1" customWidth="1"/>
    <col min="13321" max="13321" width="20.5546875" style="30" customWidth="1"/>
    <col min="13322" max="13322" width="6.5546875" style="30" bestFit="1" customWidth="1"/>
    <col min="13323" max="13323" width="8" style="30" customWidth="1"/>
    <col min="13324" max="13324" width="22.6640625" style="30" customWidth="1"/>
    <col min="13325" max="13325" width="17.109375" style="30" customWidth="1"/>
    <col min="13326" max="13326" width="15.109375" style="30" bestFit="1" customWidth="1"/>
    <col min="13327" max="13327" width="13.44140625" style="30" bestFit="1" customWidth="1"/>
    <col min="13328" max="13328" width="13" style="30" customWidth="1"/>
    <col min="13329" max="13329" width="13.6640625" style="30" bestFit="1" customWidth="1"/>
    <col min="13330" max="13330" width="13.88671875" style="30" bestFit="1" customWidth="1"/>
    <col min="13331" max="13331" width="13.33203125" style="30" customWidth="1"/>
    <col min="13332" max="13332" width="13.109375" style="30" bestFit="1" customWidth="1"/>
    <col min="13333" max="13333" width="10.33203125" style="30" customWidth="1"/>
    <col min="13334" max="13334" width="11.44140625" style="30" bestFit="1" customWidth="1"/>
    <col min="13335" max="13335" width="12.5546875" style="30" customWidth="1"/>
    <col min="13336" max="13336" width="14.33203125" style="30" customWidth="1"/>
    <col min="13337" max="13337" width="12.44140625" style="30" customWidth="1"/>
    <col min="13338" max="13338" width="1.6640625" style="30" customWidth="1"/>
    <col min="13339" max="13339" width="2.88671875" style="30" customWidth="1"/>
    <col min="13340" max="13340" width="3" style="30" customWidth="1"/>
    <col min="13341" max="13341" width="3.44140625" style="30" customWidth="1"/>
    <col min="13342" max="13342" width="28.109375" style="30" bestFit="1" customWidth="1"/>
    <col min="13343" max="13568" width="9.6640625" style="30"/>
    <col min="13569" max="13569" width="2.6640625" style="30" customWidth="1"/>
    <col min="13570" max="13571" width="1.5546875" style="30" customWidth="1"/>
    <col min="13572" max="13572" width="43.33203125" style="30" customWidth="1"/>
    <col min="13573" max="13573" width="18.44140625" style="30" bestFit="1" customWidth="1"/>
    <col min="13574" max="13574" width="6.88671875" style="30" customWidth="1"/>
    <col min="13575" max="13575" width="12.5546875" style="30" customWidth="1"/>
    <col min="13576" max="13576" width="20.6640625" style="30" bestFit="1" customWidth="1"/>
    <col min="13577" max="13577" width="20.5546875" style="30" customWidth="1"/>
    <col min="13578" max="13578" width="6.5546875" style="30" bestFit="1" customWidth="1"/>
    <col min="13579" max="13579" width="8" style="30" customWidth="1"/>
    <col min="13580" max="13580" width="22.6640625" style="30" customWidth="1"/>
    <col min="13581" max="13581" width="17.109375" style="30" customWidth="1"/>
    <col min="13582" max="13582" width="15.109375" style="30" bestFit="1" customWidth="1"/>
    <col min="13583" max="13583" width="13.44140625" style="30" bestFit="1" customWidth="1"/>
    <col min="13584" max="13584" width="13" style="30" customWidth="1"/>
    <col min="13585" max="13585" width="13.6640625" style="30" bestFit="1" customWidth="1"/>
    <col min="13586" max="13586" width="13.88671875" style="30" bestFit="1" customWidth="1"/>
    <col min="13587" max="13587" width="13.33203125" style="30" customWidth="1"/>
    <col min="13588" max="13588" width="13.109375" style="30" bestFit="1" customWidth="1"/>
    <col min="13589" max="13589" width="10.33203125" style="30" customWidth="1"/>
    <col min="13590" max="13590" width="11.44140625" style="30" bestFit="1" customWidth="1"/>
    <col min="13591" max="13591" width="12.5546875" style="30" customWidth="1"/>
    <col min="13592" max="13592" width="14.33203125" style="30" customWidth="1"/>
    <col min="13593" max="13593" width="12.44140625" style="30" customWidth="1"/>
    <col min="13594" max="13594" width="1.6640625" style="30" customWidth="1"/>
    <col min="13595" max="13595" width="2.88671875" style="30" customWidth="1"/>
    <col min="13596" max="13596" width="3" style="30" customWidth="1"/>
    <col min="13597" max="13597" width="3.44140625" style="30" customWidth="1"/>
    <col min="13598" max="13598" width="28.109375" style="30" bestFit="1" customWidth="1"/>
    <col min="13599" max="13824" width="9.6640625" style="30"/>
    <col min="13825" max="13825" width="2.6640625" style="30" customWidth="1"/>
    <col min="13826" max="13827" width="1.5546875" style="30" customWidth="1"/>
    <col min="13828" max="13828" width="43.33203125" style="30" customWidth="1"/>
    <col min="13829" max="13829" width="18.44140625" style="30" bestFit="1" customWidth="1"/>
    <col min="13830" max="13830" width="6.88671875" style="30" customWidth="1"/>
    <col min="13831" max="13831" width="12.5546875" style="30" customWidth="1"/>
    <col min="13832" max="13832" width="20.6640625" style="30" bestFit="1" customWidth="1"/>
    <col min="13833" max="13833" width="20.5546875" style="30" customWidth="1"/>
    <col min="13834" max="13834" width="6.5546875" style="30" bestFit="1" customWidth="1"/>
    <col min="13835" max="13835" width="8" style="30" customWidth="1"/>
    <col min="13836" max="13836" width="22.6640625" style="30" customWidth="1"/>
    <col min="13837" max="13837" width="17.109375" style="30" customWidth="1"/>
    <col min="13838" max="13838" width="15.109375" style="30" bestFit="1" customWidth="1"/>
    <col min="13839" max="13839" width="13.44140625" style="30" bestFit="1" customWidth="1"/>
    <col min="13840" max="13840" width="13" style="30" customWidth="1"/>
    <col min="13841" max="13841" width="13.6640625" style="30" bestFit="1" customWidth="1"/>
    <col min="13842" max="13842" width="13.88671875" style="30" bestFit="1" customWidth="1"/>
    <col min="13843" max="13843" width="13.33203125" style="30" customWidth="1"/>
    <col min="13844" max="13844" width="13.109375" style="30" bestFit="1" customWidth="1"/>
    <col min="13845" max="13845" width="10.33203125" style="30" customWidth="1"/>
    <col min="13846" max="13846" width="11.44140625" style="30" bestFit="1" customWidth="1"/>
    <col min="13847" max="13847" width="12.5546875" style="30" customWidth="1"/>
    <col min="13848" max="13848" width="14.33203125" style="30" customWidth="1"/>
    <col min="13849" max="13849" width="12.44140625" style="30" customWidth="1"/>
    <col min="13850" max="13850" width="1.6640625" style="30" customWidth="1"/>
    <col min="13851" max="13851" width="2.88671875" style="30" customWidth="1"/>
    <col min="13852" max="13852" width="3" style="30" customWidth="1"/>
    <col min="13853" max="13853" width="3.44140625" style="30" customWidth="1"/>
    <col min="13854" max="13854" width="28.109375" style="30" bestFit="1" customWidth="1"/>
    <col min="13855" max="14080" width="9.6640625" style="30"/>
    <col min="14081" max="14081" width="2.6640625" style="30" customWidth="1"/>
    <col min="14082" max="14083" width="1.5546875" style="30" customWidth="1"/>
    <col min="14084" max="14084" width="43.33203125" style="30" customWidth="1"/>
    <col min="14085" max="14085" width="18.44140625" style="30" bestFit="1" customWidth="1"/>
    <col min="14086" max="14086" width="6.88671875" style="30" customWidth="1"/>
    <col min="14087" max="14087" width="12.5546875" style="30" customWidth="1"/>
    <col min="14088" max="14088" width="20.6640625" style="30" bestFit="1" customWidth="1"/>
    <col min="14089" max="14089" width="20.5546875" style="30" customWidth="1"/>
    <col min="14090" max="14090" width="6.5546875" style="30" bestFit="1" customWidth="1"/>
    <col min="14091" max="14091" width="8" style="30" customWidth="1"/>
    <col min="14092" max="14092" width="22.6640625" style="30" customWidth="1"/>
    <col min="14093" max="14093" width="17.109375" style="30" customWidth="1"/>
    <col min="14094" max="14094" width="15.109375" style="30" bestFit="1" customWidth="1"/>
    <col min="14095" max="14095" width="13.44140625" style="30" bestFit="1" customWidth="1"/>
    <col min="14096" max="14096" width="13" style="30" customWidth="1"/>
    <col min="14097" max="14097" width="13.6640625" style="30" bestFit="1" customWidth="1"/>
    <col min="14098" max="14098" width="13.88671875" style="30" bestFit="1" customWidth="1"/>
    <col min="14099" max="14099" width="13.33203125" style="30" customWidth="1"/>
    <col min="14100" max="14100" width="13.109375" style="30" bestFit="1" customWidth="1"/>
    <col min="14101" max="14101" width="10.33203125" style="30" customWidth="1"/>
    <col min="14102" max="14102" width="11.44140625" style="30" bestFit="1" customWidth="1"/>
    <col min="14103" max="14103" width="12.5546875" style="30" customWidth="1"/>
    <col min="14104" max="14104" width="14.33203125" style="30" customWidth="1"/>
    <col min="14105" max="14105" width="12.44140625" style="30" customWidth="1"/>
    <col min="14106" max="14106" width="1.6640625" style="30" customWidth="1"/>
    <col min="14107" max="14107" width="2.88671875" style="30" customWidth="1"/>
    <col min="14108" max="14108" width="3" style="30" customWidth="1"/>
    <col min="14109" max="14109" width="3.44140625" style="30" customWidth="1"/>
    <col min="14110" max="14110" width="28.109375" style="30" bestFit="1" customWidth="1"/>
    <col min="14111" max="14336" width="9.6640625" style="30"/>
    <col min="14337" max="14337" width="2.6640625" style="30" customWidth="1"/>
    <col min="14338" max="14339" width="1.5546875" style="30" customWidth="1"/>
    <col min="14340" max="14340" width="43.33203125" style="30" customWidth="1"/>
    <col min="14341" max="14341" width="18.44140625" style="30" bestFit="1" customWidth="1"/>
    <col min="14342" max="14342" width="6.88671875" style="30" customWidth="1"/>
    <col min="14343" max="14343" width="12.5546875" style="30" customWidth="1"/>
    <col min="14344" max="14344" width="20.6640625" style="30" bestFit="1" customWidth="1"/>
    <col min="14345" max="14345" width="20.5546875" style="30" customWidth="1"/>
    <col min="14346" max="14346" width="6.5546875" style="30" bestFit="1" customWidth="1"/>
    <col min="14347" max="14347" width="8" style="30" customWidth="1"/>
    <col min="14348" max="14348" width="22.6640625" style="30" customWidth="1"/>
    <col min="14349" max="14349" width="17.109375" style="30" customWidth="1"/>
    <col min="14350" max="14350" width="15.109375" style="30" bestFit="1" customWidth="1"/>
    <col min="14351" max="14351" width="13.44140625" style="30" bestFit="1" customWidth="1"/>
    <col min="14352" max="14352" width="13" style="30" customWidth="1"/>
    <col min="14353" max="14353" width="13.6640625" style="30" bestFit="1" customWidth="1"/>
    <col min="14354" max="14354" width="13.88671875" style="30" bestFit="1" customWidth="1"/>
    <col min="14355" max="14355" width="13.33203125" style="30" customWidth="1"/>
    <col min="14356" max="14356" width="13.109375" style="30" bestFit="1" customWidth="1"/>
    <col min="14357" max="14357" width="10.33203125" style="30" customWidth="1"/>
    <col min="14358" max="14358" width="11.44140625" style="30" bestFit="1" customWidth="1"/>
    <col min="14359" max="14359" width="12.5546875" style="30" customWidth="1"/>
    <col min="14360" max="14360" width="14.33203125" style="30" customWidth="1"/>
    <col min="14361" max="14361" width="12.44140625" style="30" customWidth="1"/>
    <col min="14362" max="14362" width="1.6640625" style="30" customWidth="1"/>
    <col min="14363" max="14363" width="2.88671875" style="30" customWidth="1"/>
    <col min="14364" max="14364" width="3" style="30" customWidth="1"/>
    <col min="14365" max="14365" width="3.44140625" style="30" customWidth="1"/>
    <col min="14366" max="14366" width="28.109375" style="30" bestFit="1" customWidth="1"/>
    <col min="14367" max="14592" width="9.6640625" style="30"/>
    <col min="14593" max="14593" width="2.6640625" style="30" customWidth="1"/>
    <col min="14594" max="14595" width="1.5546875" style="30" customWidth="1"/>
    <col min="14596" max="14596" width="43.33203125" style="30" customWidth="1"/>
    <col min="14597" max="14597" width="18.44140625" style="30" bestFit="1" customWidth="1"/>
    <col min="14598" max="14598" width="6.88671875" style="30" customWidth="1"/>
    <col min="14599" max="14599" width="12.5546875" style="30" customWidth="1"/>
    <col min="14600" max="14600" width="20.6640625" style="30" bestFit="1" customWidth="1"/>
    <col min="14601" max="14601" width="20.5546875" style="30" customWidth="1"/>
    <col min="14602" max="14602" width="6.5546875" style="30" bestFit="1" customWidth="1"/>
    <col min="14603" max="14603" width="8" style="30" customWidth="1"/>
    <col min="14604" max="14604" width="22.6640625" style="30" customWidth="1"/>
    <col min="14605" max="14605" width="17.109375" style="30" customWidth="1"/>
    <col min="14606" max="14606" width="15.109375" style="30" bestFit="1" customWidth="1"/>
    <col min="14607" max="14607" width="13.44140625" style="30" bestFit="1" customWidth="1"/>
    <col min="14608" max="14608" width="13" style="30" customWidth="1"/>
    <col min="14609" max="14609" width="13.6640625" style="30" bestFit="1" customWidth="1"/>
    <col min="14610" max="14610" width="13.88671875" style="30" bestFit="1" customWidth="1"/>
    <col min="14611" max="14611" width="13.33203125" style="30" customWidth="1"/>
    <col min="14612" max="14612" width="13.109375" style="30" bestFit="1" customWidth="1"/>
    <col min="14613" max="14613" width="10.33203125" style="30" customWidth="1"/>
    <col min="14614" max="14614" width="11.44140625" style="30" bestFit="1" customWidth="1"/>
    <col min="14615" max="14615" width="12.5546875" style="30" customWidth="1"/>
    <col min="14616" max="14616" width="14.33203125" style="30" customWidth="1"/>
    <col min="14617" max="14617" width="12.44140625" style="30" customWidth="1"/>
    <col min="14618" max="14618" width="1.6640625" style="30" customWidth="1"/>
    <col min="14619" max="14619" width="2.88671875" style="30" customWidth="1"/>
    <col min="14620" max="14620" width="3" style="30" customWidth="1"/>
    <col min="14621" max="14621" width="3.44140625" style="30" customWidth="1"/>
    <col min="14622" max="14622" width="28.109375" style="30" bestFit="1" customWidth="1"/>
    <col min="14623" max="14848" width="9.6640625" style="30"/>
    <col min="14849" max="14849" width="2.6640625" style="30" customWidth="1"/>
    <col min="14850" max="14851" width="1.5546875" style="30" customWidth="1"/>
    <col min="14852" max="14852" width="43.33203125" style="30" customWidth="1"/>
    <col min="14853" max="14853" width="18.44140625" style="30" bestFit="1" customWidth="1"/>
    <col min="14854" max="14854" width="6.88671875" style="30" customWidth="1"/>
    <col min="14855" max="14855" width="12.5546875" style="30" customWidth="1"/>
    <col min="14856" max="14856" width="20.6640625" style="30" bestFit="1" customWidth="1"/>
    <col min="14857" max="14857" width="20.5546875" style="30" customWidth="1"/>
    <col min="14858" max="14858" width="6.5546875" style="30" bestFit="1" customWidth="1"/>
    <col min="14859" max="14859" width="8" style="30" customWidth="1"/>
    <col min="14860" max="14860" width="22.6640625" style="30" customWidth="1"/>
    <col min="14861" max="14861" width="17.109375" style="30" customWidth="1"/>
    <col min="14862" max="14862" width="15.109375" style="30" bestFit="1" customWidth="1"/>
    <col min="14863" max="14863" width="13.44140625" style="30" bestFit="1" customWidth="1"/>
    <col min="14864" max="14864" width="13" style="30" customWidth="1"/>
    <col min="14865" max="14865" width="13.6640625" style="30" bestFit="1" customWidth="1"/>
    <col min="14866" max="14866" width="13.88671875" style="30" bestFit="1" customWidth="1"/>
    <col min="14867" max="14867" width="13.33203125" style="30" customWidth="1"/>
    <col min="14868" max="14868" width="13.109375" style="30" bestFit="1" customWidth="1"/>
    <col min="14869" max="14869" width="10.33203125" style="30" customWidth="1"/>
    <col min="14870" max="14870" width="11.44140625" style="30" bestFit="1" customWidth="1"/>
    <col min="14871" max="14871" width="12.5546875" style="30" customWidth="1"/>
    <col min="14872" max="14872" width="14.33203125" style="30" customWidth="1"/>
    <col min="14873" max="14873" width="12.44140625" style="30" customWidth="1"/>
    <col min="14874" max="14874" width="1.6640625" style="30" customWidth="1"/>
    <col min="14875" max="14875" width="2.88671875" style="30" customWidth="1"/>
    <col min="14876" max="14876" width="3" style="30" customWidth="1"/>
    <col min="14877" max="14877" width="3.44140625" style="30" customWidth="1"/>
    <col min="14878" max="14878" width="28.109375" style="30" bestFit="1" customWidth="1"/>
    <col min="14879" max="15104" width="9.6640625" style="30"/>
    <col min="15105" max="15105" width="2.6640625" style="30" customWidth="1"/>
    <col min="15106" max="15107" width="1.5546875" style="30" customWidth="1"/>
    <col min="15108" max="15108" width="43.33203125" style="30" customWidth="1"/>
    <col min="15109" max="15109" width="18.44140625" style="30" bestFit="1" customWidth="1"/>
    <col min="15110" max="15110" width="6.88671875" style="30" customWidth="1"/>
    <col min="15111" max="15111" width="12.5546875" style="30" customWidth="1"/>
    <col min="15112" max="15112" width="20.6640625" style="30" bestFit="1" customWidth="1"/>
    <col min="15113" max="15113" width="20.5546875" style="30" customWidth="1"/>
    <col min="15114" max="15114" width="6.5546875" style="30" bestFit="1" customWidth="1"/>
    <col min="15115" max="15115" width="8" style="30" customWidth="1"/>
    <col min="15116" max="15116" width="22.6640625" style="30" customWidth="1"/>
    <col min="15117" max="15117" width="17.109375" style="30" customWidth="1"/>
    <col min="15118" max="15118" width="15.109375" style="30" bestFit="1" customWidth="1"/>
    <col min="15119" max="15119" width="13.44140625" style="30" bestFit="1" customWidth="1"/>
    <col min="15120" max="15120" width="13" style="30" customWidth="1"/>
    <col min="15121" max="15121" width="13.6640625" style="30" bestFit="1" customWidth="1"/>
    <col min="15122" max="15122" width="13.88671875" style="30" bestFit="1" customWidth="1"/>
    <col min="15123" max="15123" width="13.33203125" style="30" customWidth="1"/>
    <col min="15124" max="15124" width="13.109375" style="30" bestFit="1" customWidth="1"/>
    <col min="15125" max="15125" width="10.33203125" style="30" customWidth="1"/>
    <col min="15126" max="15126" width="11.44140625" style="30" bestFit="1" customWidth="1"/>
    <col min="15127" max="15127" width="12.5546875" style="30" customWidth="1"/>
    <col min="15128" max="15128" width="14.33203125" style="30" customWidth="1"/>
    <col min="15129" max="15129" width="12.44140625" style="30" customWidth="1"/>
    <col min="15130" max="15130" width="1.6640625" style="30" customWidth="1"/>
    <col min="15131" max="15131" width="2.88671875" style="30" customWidth="1"/>
    <col min="15132" max="15132" width="3" style="30" customWidth="1"/>
    <col min="15133" max="15133" width="3.44140625" style="30" customWidth="1"/>
    <col min="15134" max="15134" width="28.109375" style="30" bestFit="1" customWidth="1"/>
    <col min="15135" max="15360" width="9.6640625" style="30"/>
    <col min="15361" max="15361" width="2.6640625" style="30" customWidth="1"/>
    <col min="15362" max="15363" width="1.5546875" style="30" customWidth="1"/>
    <col min="15364" max="15364" width="43.33203125" style="30" customWidth="1"/>
    <col min="15365" max="15365" width="18.44140625" style="30" bestFit="1" customWidth="1"/>
    <col min="15366" max="15366" width="6.88671875" style="30" customWidth="1"/>
    <col min="15367" max="15367" width="12.5546875" style="30" customWidth="1"/>
    <col min="15368" max="15368" width="20.6640625" style="30" bestFit="1" customWidth="1"/>
    <col min="15369" max="15369" width="20.5546875" style="30" customWidth="1"/>
    <col min="15370" max="15370" width="6.5546875" style="30" bestFit="1" customWidth="1"/>
    <col min="15371" max="15371" width="8" style="30" customWidth="1"/>
    <col min="15372" max="15372" width="22.6640625" style="30" customWidth="1"/>
    <col min="15373" max="15373" width="17.109375" style="30" customWidth="1"/>
    <col min="15374" max="15374" width="15.109375" style="30" bestFit="1" customWidth="1"/>
    <col min="15375" max="15375" width="13.44140625" style="30" bestFit="1" customWidth="1"/>
    <col min="15376" max="15376" width="13" style="30" customWidth="1"/>
    <col min="15377" max="15377" width="13.6640625" style="30" bestFit="1" customWidth="1"/>
    <col min="15378" max="15378" width="13.88671875" style="30" bestFit="1" customWidth="1"/>
    <col min="15379" max="15379" width="13.33203125" style="30" customWidth="1"/>
    <col min="15380" max="15380" width="13.109375" style="30" bestFit="1" customWidth="1"/>
    <col min="15381" max="15381" width="10.33203125" style="30" customWidth="1"/>
    <col min="15382" max="15382" width="11.44140625" style="30" bestFit="1" customWidth="1"/>
    <col min="15383" max="15383" width="12.5546875" style="30" customWidth="1"/>
    <col min="15384" max="15384" width="14.33203125" style="30" customWidth="1"/>
    <col min="15385" max="15385" width="12.44140625" style="30" customWidth="1"/>
    <col min="15386" max="15386" width="1.6640625" style="30" customWidth="1"/>
    <col min="15387" max="15387" width="2.88671875" style="30" customWidth="1"/>
    <col min="15388" max="15388" width="3" style="30" customWidth="1"/>
    <col min="15389" max="15389" width="3.44140625" style="30" customWidth="1"/>
    <col min="15390" max="15390" width="28.109375" style="30" bestFit="1" customWidth="1"/>
    <col min="15391" max="15616" width="9.6640625" style="30"/>
    <col min="15617" max="15617" width="2.6640625" style="30" customWidth="1"/>
    <col min="15618" max="15619" width="1.5546875" style="30" customWidth="1"/>
    <col min="15620" max="15620" width="43.33203125" style="30" customWidth="1"/>
    <col min="15621" max="15621" width="18.44140625" style="30" bestFit="1" customWidth="1"/>
    <col min="15622" max="15622" width="6.88671875" style="30" customWidth="1"/>
    <col min="15623" max="15623" width="12.5546875" style="30" customWidth="1"/>
    <col min="15624" max="15624" width="20.6640625" style="30" bestFit="1" customWidth="1"/>
    <col min="15625" max="15625" width="20.5546875" style="30" customWidth="1"/>
    <col min="15626" max="15626" width="6.5546875" style="30" bestFit="1" customWidth="1"/>
    <col min="15627" max="15627" width="8" style="30" customWidth="1"/>
    <col min="15628" max="15628" width="22.6640625" style="30" customWidth="1"/>
    <col min="15629" max="15629" width="17.109375" style="30" customWidth="1"/>
    <col min="15630" max="15630" width="15.109375" style="30" bestFit="1" customWidth="1"/>
    <col min="15631" max="15631" width="13.44140625" style="30" bestFit="1" customWidth="1"/>
    <col min="15632" max="15632" width="13" style="30" customWidth="1"/>
    <col min="15633" max="15633" width="13.6640625" style="30" bestFit="1" customWidth="1"/>
    <col min="15634" max="15634" width="13.88671875" style="30" bestFit="1" customWidth="1"/>
    <col min="15635" max="15635" width="13.33203125" style="30" customWidth="1"/>
    <col min="15636" max="15636" width="13.109375" style="30" bestFit="1" customWidth="1"/>
    <col min="15637" max="15637" width="10.33203125" style="30" customWidth="1"/>
    <col min="15638" max="15638" width="11.44140625" style="30" bestFit="1" customWidth="1"/>
    <col min="15639" max="15639" width="12.5546875" style="30" customWidth="1"/>
    <col min="15640" max="15640" width="14.33203125" style="30" customWidth="1"/>
    <col min="15641" max="15641" width="12.44140625" style="30" customWidth="1"/>
    <col min="15642" max="15642" width="1.6640625" style="30" customWidth="1"/>
    <col min="15643" max="15643" width="2.88671875" style="30" customWidth="1"/>
    <col min="15644" max="15644" width="3" style="30" customWidth="1"/>
    <col min="15645" max="15645" width="3.44140625" style="30" customWidth="1"/>
    <col min="15646" max="15646" width="28.109375" style="30" bestFit="1" customWidth="1"/>
    <col min="15647" max="15872" width="9.6640625" style="30"/>
    <col min="15873" max="15873" width="2.6640625" style="30" customWidth="1"/>
    <col min="15874" max="15875" width="1.5546875" style="30" customWidth="1"/>
    <col min="15876" max="15876" width="43.33203125" style="30" customWidth="1"/>
    <col min="15877" max="15877" width="18.44140625" style="30" bestFit="1" customWidth="1"/>
    <col min="15878" max="15878" width="6.88671875" style="30" customWidth="1"/>
    <col min="15879" max="15879" width="12.5546875" style="30" customWidth="1"/>
    <col min="15880" max="15880" width="20.6640625" style="30" bestFit="1" customWidth="1"/>
    <col min="15881" max="15881" width="20.5546875" style="30" customWidth="1"/>
    <col min="15882" max="15882" width="6.5546875" style="30" bestFit="1" customWidth="1"/>
    <col min="15883" max="15883" width="8" style="30" customWidth="1"/>
    <col min="15884" max="15884" width="22.6640625" style="30" customWidth="1"/>
    <col min="15885" max="15885" width="17.109375" style="30" customWidth="1"/>
    <col min="15886" max="15886" width="15.109375" style="30" bestFit="1" customWidth="1"/>
    <col min="15887" max="15887" width="13.44140625" style="30" bestFit="1" customWidth="1"/>
    <col min="15888" max="15888" width="13" style="30" customWidth="1"/>
    <col min="15889" max="15889" width="13.6640625" style="30" bestFit="1" customWidth="1"/>
    <col min="15890" max="15890" width="13.88671875" style="30" bestFit="1" customWidth="1"/>
    <col min="15891" max="15891" width="13.33203125" style="30" customWidth="1"/>
    <col min="15892" max="15892" width="13.109375" style="30" bestFit="1" customWidth="1"/>
    <col min="15893" max="15893" width="10.33203125" style="30" customWidth="1"/>
    <col min="15894" max="15894" width="11.44140625" style="30" bestFit="1" customWidth="1"/>
    <col min="15895" max="15895" width="12.5546875" style="30" customWidth="1"/>
    <col min="15896" max="15896" width="14.33203125" style="30" customWidth="1"/>
    <col min="15897" max="15897" width="12.44140625" style="30" customWidth="1"/>
    <col min="15898" max="15898" width="1.6640625" style="30" customWidth="1"/>
    <col min="15899" max="15899" width="2.88671875" style="30" customWidth="1"/>
    <col min="15900" max="15900" width="3" style="30" customWidth="1"/>
    <col min="15901" max="15901" width="3.44140625" style="30" customWidth="1"/>
    <col min="15902" max="15902" width="28.109375" style="30" bestFit="1" customWidth="1"/>
    <col min="15903" max="16128" width="9.6640625" style="30"/>
    <col min="16129" max="16129" width="2.6640625" style="30" customWidth="1"/>
    <col min="16130" max="16131" width="1.5546875" style="30" customWidth="1"/>
    <col min="16132" max="16132" width="43.33203125" style="30" customWidth="1"/>
    <col min="16133" max="16133" width="18.44140625" style="30" bestFit="1" customWidth="1"/>
    <col min="16134" max="16134" width="6.88671875" style="30" customWidth="1"/>
    <col min="16135" max="16135" width="12.5546875" style="30" customWidth="1"/>
    <col min="16136" max="16136" width="20.6640625" style="30" bestFit="1" customWidth="1"/>
    <col min="16137" max="16137" width="20.5546875" style="30" customWidth="1"/>
    <col min="16138" max="16138" width="6.5546875" style="30" bestFit="1" customWidth="1"/>
    <col min="16139" max="16139" width="8" style="30" customWidth="1"/>
    <col min="16140" max="16140" width="22.6640625" style="30" customWidth="1"/>
    <col min="16141" max="16141" width="17.109375" style="30" customWidth="1"/>
    <col min="16142" max="16142" width="15.109375" style="30" bestFit="1" customWidth="1"/>
    <col min="16143" max="16143" width="13.44140625" style="30" bestFit="1" customWidth="1"/>
    <col min="16144" max="16144" width="13" style="30" customWidth="1"/>
    <col min="16145" max="16145" width="13.6640625" style="30" bestFit="1" customWidth="1"/>
    <col min="16146" max="16146" width="13.88671875" style="30" bestFit="1" customWidth="1"/>
    <col min="16147" max="16147" width="13.33203125" style="30" customWidth="1"/>
    <col min="16148" max="16148" width="13.109375" style="30" bestFit="1" customWidth="1"/>
    <col min="16149" max="16149" width="10.33203125" style="30" customWidth="1"/>
    <col min="16150" max="16150" width="11.44140625" style="30" bestFit="1" customWidth="1"/>
    <col min="16151" max="16151" width="12.5546875" style="30" customWidth="1"/>
    <col min="16152" max="16152" width="14.33203125" style="30" customWidth="1"/>
    <col min="16153" max="16153" width="12.44140625" style="30" customWidth="1"/>
    <col min="16154" max="16154" width="1.6640625" style="30" customWidth="1"/>
    <col min="16155" max="16155" width="2.88671875" style="30" customWidth="1"/>
    <col min="16156" max="16156" width="3" style="30" customWidth="1"/>
    <col min="16157" max="16157" width="3.44140625" style="30" customWidth="1"/>
    <col min="16158" max="16158" width="28.109375" style="30" bestFit="1" customWidth="1"/>
    <col min="16159" max="16384" width="9.6640625" style="30"/>
  </cols>
  <sheetData>
    <row r="1" spans="2:30">
      <c r="B1" s="80"/>
      <c r="C1" s="80"/>
      <c r="D1" s="81"/>
      <c r="E1" s="26"/>
      <c r="F1" s="26"/>
      <c r="H1" s="82" t="s">
        <v>136</v>
      </c>
      <c r="S1" s="52"/>
      <c r="AB1" s="84">
        <v>1</v>
      </c>
      <c r="AC1" s="84">
        <v>1</v>
      </c>
      <c r="AD1" s="52" t="s">
        <v>55</v>
      </c>
    </row>
    <row r="2" spans="2:30">
      <c r="B2" s="26"/>
      <c r="C2" s="26"/>
      <c r="D2" s="26"/>
      <c r="E2" s="26"/>
      <c r="F2" s="26"/>
      <c r="H2" s="82" t="s">
        <v>137</v>
      </c>
      <c r="S2" s="52"/>
      <c r="AC2" s="52"/>
      <c r="AD2" s="52"/>
    </row>
    <row r="3" spans="2:30">
      <c r="B3" s="26"/>
      <c r="C3" s="26"/>
      <c r="D3" s="26"/>
      <c r="E3" s="26"/>
      <c r="F3" s="26"/>
      <c r="G3" s="85"/>
      <c r="H3" s="29" t="s">
        <v>138</v>
      </c>
      <c r="S3" s="52"/>
      <c r="AC3" s="52"/>
      <c r="AD3" s="52"/>
    </row>
    <row r="4" spans="2:30" ht="15.6">
      <c r="B4" s="38" t="s">
        <v>32</v>
      </c>
      <c r="C4" s="38"/>
      <c r="D4" s="42"/>
      <c r="E4" s="35"/>
      <c r="F4" s="35"/>
      <c r="G4" s="35"/>
      <c r="H4" s="35"/>
      <c r="S4" s="52"/>
      <c r="AC4" s="52"/>
      <c r="AD4" s="52"/>
    </row>
    <row r="5" spans="2:30" ht="15.6">
      <c r="B5" s="38" t="s">
        <v>76</v>
      </c>
      <c r="C5" s="38"/>
      <c r="D5" s="42"/>
      <c r="E5" s="35"/>
      <c r="F5" s="35"/>
      <c r="G5" s="35"/>
      <c r="H5" s="35"/>
      <c r="I5" s="193" t="s">
        <v>143</v>
      </c>
      <c r="S5" s="52"/>
      <c r="AC5" s="52"/>
      <c r="AD5" s="52"/>
    </row>
    <row r="6" spans="2:30" ht="15.6">
      <c r="B6" s="38" t="s">
        <v>33</v>
      </c>
      <c r="C6" s="38"/>
      <c r="D6" s="35"/>
      <c r="E6" s="35"/>
      <c r="F6" s="35"/>
      <c r="G6" s="35"/>
      <c r="H6" s="35"/>
      <c r="I6" s="193" t="s">
        <v>144</v>
      </c>
      <c r="S6" s="52"/>
      <c r="AC6" s="52"/>
      <c r="AD6" s="52"/>
    </row>
    <row r="7" spans="2:30" ht="15.6">
      <c r="B7" s="86" t="s">
        <v>34</v>
      </c>
      <c r="C7" s="42"/>
      <c r="D7" s="35"/>
      <c r="E7" s="35"/>
      <c r="F7" s="35"/>
      <c r="G7" s="35"/>
      <c r="H7" s="35"/>
      <c r="S7" s="52"/>
    </row>
    <row r="8" spans="2:30">
      <c r="D8" s="42"/>
      <c r="E8" s="87"/>
      <c r="F8" s="87"/>
      <c r="G8" s="88"/>
      <c r="H8" s="87"/>
      <c r="S8" s="52"/>
      <c r="T8" s="52"/>
      <c r="U8" s="52"/>
      <c r="V8" s="52"/>
    </row>
    <row r="9" spans="2:30">
      <c r="B9" s="89" t="s">
        <v>56</v>
      </c>
      <c r="C9" s="89"/>
      <c r="D9" s="90"/>
      <c r="E9" s="90"/>
      <c r="F9" s="90"/>
      <c r="G9" s="90"/>
      <c r="H9" s="90"/>
      <c r="S9" s="52"/>
      <c r="T9" s="52"/>
      <c r="U9" s="52"/>
      <c r="V9" s="52"/>
    </row>
    <row r="10" spans="2:30">
      <c r="B10" s="90"/>
      <c r="C10" s="90"/>
      <c r="D10" s="90"/>
      <c r="E10" s="91" t="s">
        <v>57</v>
      </c>
      <c r="F10" s="90"/>
      <c r="G10" s="90"/>
      <c r="H10" s="90"/>
      <c r="R10" s="92"/>
      <c r="S10" s="52"/>
      <c r="T10" s="52"/>
      <c r="U10" s="52"/>
      <c r="V10" s="52"/>
    </row>
    <row r="11" spans="2:30">
      <c r="B11" s="93" t="s">
        <v>24</v>
      </c>
      <c r="C11" s="93"/>
      <c r="D11" s="93"/>
      <c r="E11" s="94" t="s">
        <v>58</v>
      </c>
      <c r="F11" s="95" t="s">
        <v>59</v>
      </c>
      <c r="G11" s="96" t="s">
        <v>25</v>
      </c>
      <c r="H11" s="97" t="s">
        <v>60</v>
      </c>
      <c r="R11" s="92"/>
      <c r="S11" s="52"/>
      <c r="T11" s="52"/>
      <c r="U11" s="52"/>
      <c r="V11" s="52"/>
    </row>
    <row r="12" spans="2:30">
      <c r="B12" s="98" t="s">
        <v>77</v>
      </c>
      <c r="C12" s="98"/>
      <c r="D12" s="99"/>
      <c r="E12" s="99"/>
      <c r="F12" s="99"/>
      <c r="G12" s="100"/>
      <c r="H12" s="101"/>
      <c r="R12" s="92"/>
      <c r="S12" s="52"/>
      <c r="T12" s="52"/>
      <c r="U12" s="52"/>
      <c r="V12" s="52"/>
    </row>
    <row r="13" spans="2:30">
      <c r="B13" s="99">
        <v>0</v>
      </c>
      <c r="C13" s="99">
        <v>0</v>
      </c>
      <c r="D13" s="102" t="s">
        <v>5</v>
      </c>
      <c r="E13" s="99">
        <v>274404</v>
      </c>
      <c r="F13" s="101" t="s">
        <v>61</v>
      </c>
      <c r="G13" s="103">
        <v>14</v>
      </c>
      <c r="H13" s="104">
        <f>E13*G13</f>
        <v>3841656</v>
      </c>
      <c r="I13" s="105">
        <f>H13/SUM(H13:H14)</f>
        <v>0.12621666516059771</v>
      </c>
      <c r="M13" s="92"/>
      <c r="S13" s="52"/>
      <c r="T13" s="52"/>
      <c r="U13" s="52"/>
      <c r="V13" s="52"/>
    </row>
    <row r="14" spans="2:30" ht="14.4">
      <c r="B14" s="99">
        <v>0</v>
      </c>
      <c r="C14" s="99">
        <v>0</v>
      </c>
      <c r="D14" s="102" t="s">
        <v>70</v>
      </c>
      <c r="E14" s="99">
        <v>299567904</v>
      </c>
      <c r="F14" s="101" t="s">
        <v>62</v>
      </c>
      <c r="G14" s="106">
        <v>8.8778999999999997E-2</v>
      </c>
      <c r="H14" s="104">
        <f>E14*G14</f>
        <v>26595338.949216001</v>
      </c>
      <c r="I14" s="105">
        <f>H14/SUM(H13:H14)</f>
        <v>0.87378333483940229</v>
      </c>
      <c r="M14" s="107"/>
      <c r="S14" s="52"/>
      <c r="T14" s="52"/>
      <c r="U14" s="52"/>
      <c r="V14" s="52"/>
    </row>
    <row r="15" spans="2:30">
      <c r="B15" s="99">
        <v>0</v>
      </c>
      <c r="C15" s="99">
        <v>0</v>
      </c>
      <c r="D15" s="108" t="s">
        <v>90</v>
      </c>
      <c r="E15" s="109"/>
      <c r="F15" s="101"/>
      <c r="G15" s="110"/>
      <c r="S15" s="52"/>
      <c r="T15" s="52"/>
      <c r="U15" s="52"/>
      <c r="V15" s="52"/>
    </row>
    <row r="16" spans="2:30">
      <c r="B16" s="99"/>
      <c r="C16" s="99"/>
      <c r="D16" s="108" t="s">
        <v>91</v>
      </c>
      <c r="E16" s="99"/>
      <c r="F16" s="101" t="s">
        <v>63</v>
      </c>
      <c r="G16" s="106"/>
      <c r="H16" s="99"/>
      <c r="S16" s="52"/>
      <c r="T16" s="52"/>
      <c r="U16" s="52"/>
      <c r="V16" s="52"/>
    </row>
    <row r="17" spans="2:22">
      <c r="D17" s="108" t="s">
        <v>92</v>
      </c>
      <c r="E17" s="111">
        <v>10380</v>
      </c>
      <c r="F17" s="101" t="s">
        <v>63</v>
      </c>
      <c r="G17" s="103">
        <v>3.18</v>
      </c>
      <c r="H17" s="104">
        <f>E17*G17</f>
        <v>33008.400000000001</v>
      </c>
      <c r="I17" s="112"/>
      <c r="S17" s="52"/>
      <c r="T17" s="52"/>
      <c r="U17" s="52"/>
      <c r="V17" s="52"/>
    </row>
    <row r="18" spans="2:22" ht="14.4">
      <c r="D18" s="108" t="s">
        <v>64</v>
      </c>
      <c r="E18" s="113"/>
      <c r="F18" s="101"/>
      <c r="G18" s="114"/>
      <c r="H18" s="104">
        <v>-29370</v>
      </c>
      <c r="I18" s="112"/>
      <c r="S18" s="52"/>
      <c r="T18" s="52"/>
      <c r="U18" s="52"/>
      <c r="V18" s="52"/>
    </row>
    <row r="19" spans="2:22">
      <c r="B19" s="99"/>
      <c r="C19" s="99"/>
      <c r="D19" s="99"/>
      <c r="E19" s="99"/>
      <c r="F19" s="101"/>
      <c r="G19" s="115" t="s">
        <v>42</v>
      </c>
      <c r="H19" s="116">
        <f>SUM(H13:H14,H16:H18)</f>
        <v>30440633.349215999</v>
      </c>
      <c r="I19" s="117"/>
      <c r="S19" s="52"/>
      <c r="T19" s="52"/>
      <c r="U19" s="52"/>
      <c r="V19" s="52"/>
    </row>
    <row r="20" spans="2:22">
      <c r="B20" s="118" t="s">
        <v>78</v>
      </c>
      <c r="C20" s="99"/>
      <c r="D20" s="99"/>
      <c r="E20" s="99"/>
      <c r="F20" s="101"/>
      <c r="G20" s="119"/>
      <c r="H20" s="99"/>
      <c r="I20" s="120"/>
      <c r="S20" s="52"/>
      <c r="T20" s="52"/>
      <c r="U20" s="52"/>
      <c r="V20" s="52"/>
    </row>
    <row r="21" spans="2:22">
      <c r="B21" s="98"/>
      <c r="C21" s="99"/>
      <c r="D21" s="102" t="s">
        <v>93</v>
      </c>
      <c r="E21" s="99"/>
      <c r="F21" s="101"/>
      <c r="G21" s="121"/>
      <c r="H21" s="99"/>
      <c r="S21" s="52"/>
      <c r="T21" s="52"/>
      <c r="U21" s="52"/>
      <c r="V21" s="52"/>
    </row>
    <row r="22" spans="2:22">
      <c r="B22" s="99"/>
      <c r="C22" s="108"/>
      <c r="D22" s="102" t="s">
        <v>94</v>
      </c>
      <c r="E22" s="192">
        <v>5657</v>
      </c>
      <c r="F22" s="101" t="s">
        <v>65</v>
      </c>
      <c r="G22" s="103">
        <v>9.7200000000000006</v>
      </c>
      <c r="H22" s="104">
        <f>E22*G22*12</f>
        <v>659832.48</v>
      </c>
      <c r="I22" s="122"/>
      <c r="M22" s="92"/>
      <c r="S22" s="52"/>
      <c r="T22" s="52"/>
      <c r="U22" s="52"/>
      <c r="V22" s="52"/>
    </row>
    <row r="23" spans="2:22">
      <c r="B23" s="99"/>
      <c r="C23" s="108"/>
      <c r="D23" s="102" t="s">
        <v>95</v>
      </c>
      <c r="E23" s="192">
        <v>53</v>
      </c>
      <c r="F23" s="101" t="s">
        <v>65</v>
      </c>
      <c r="G23" s="103">
        <v>3.43</v>
      </c>
      <c r="H23" s="104">
        <f t="shared" ref="H23:H31" si="0">E23*G23*12</f>
        <v>2181.4800000000005</v>
      </c>
      <c r="I23" s="122"/>
      <c r="S23" s="52"/>
      <c r="T23" s="52"/>
      <c r="U23" s="52"/>
      <c r="V23" s="52"/>
    </row>
    <row r="24" spans="2:22" ht="14.4">
      <c r="B24" s="99"/>
      <c r="C24" s="108"/>
      <c r="D24" s="102" t="s">
        <v>96</v>
      </c>
      <c r="E24" s="192">
        <v>51</v>
      </c>
      <c r="F24" s="101" t="s">
        <v>65</v>
      </c>
      <c r="G24" s="103">
        <v>11.13</v>
      </c>
      <c r="H24" s="104">
        <f t="shared" si="0"/>
        <v>6811.5599999999995</v>
      </c>
      <c r="I24" s="122"/>
      <c r="L24" s="123"/>
      <c r="S24" s="52"/>
      <c r="T24" s="52"/>
      <c r="U24" s="52"/>
      <c r="V24" s="52"/>
    </row>
    <row r="25" spans="2:22">
      <c r="B25" s="118"/>
      <c r="C25" s="99"/>
      <c r="D25" s="124" t="s">
        <v>97</v>
      </c>
      <c r="E25" s="192">
        <v>67</v>
      </c>
      <c r="F25" s="101" t="s">
        <v>65</v>
      </c>
      <c r="G25" s="103">
        <v>16.940000000000001</v>
      </c>
      <c r="H25" s="104">
        <f t="shared" si="0"/>
        <v>13619.76</v>
      </c>
      <c r="S25" s="52"/>
      <c r="T25" s="52"/>
      <c r="U25" s="52"/>
      <c r="V25" s="52"/>
    </row>
    <row r="26" spans="2:22">
      <c r="B26" s="118"/>
      <c r="C26" s="99"/>
      <c r="D26" s="124" t="s">
        <v>98</v>
      </c>
      <c r="E26" s="131">
        <v>0</v>
      </c>
      <c r="F26" s="101" t="s">
        <v>65</v>
      </c>
      <c r="G26" s="103">
        <v>30.12</v>
      </c>
      <c r="H26" s="125">
        <f t="shared" si="0"/>
        <v>0</v>
      </c>
    </row>
    <row r="27" spans="2:22">
      <c r="B27" s="118"/>
      <c r="C27" s="99"/>
      <c r="D27" s="124" t="s">
        <v>99</v>
      </c>
      <c r="E27" s="192">
        <v>1516</v>
      </c>
      <c r="F27" s="101" t="s">
        <v>65</v>
      </c>
      <c r="G27" s="103">
        <v>9.99</v>
      </c>
      <c r="H27" s="104">
        <f t="shared" si="0"/>
        <v>181738.08000000002</v>
      </c>
      <c r="I27" s="126"/>
    </row>
    <row r="28" spans="2:22">
      <c r="B28" s="118"/>
      <c r="C28" s="99"/>
      <c r="D28" s="124" t="s">
        <v>100</v>
      </c>
      <c r="E28" s="192">
        <v>31</v>
      </c>
      <c r="F28" s="101" t="s">
        <v>65</v>
      </c>
      <c r="G28" s="103">
        <v>11.7</v>
      </c>
      <c r="H28" s="104">
        <f t="shared" si="0"/>
        <v>4352.3999999999996</v>
      </c>
      <c r="K28" s="60"/>
      <c r="L28" s="127"/>
      <c r="M28" s="128"/>
      <c r="N28" s="129"/>
      <c r="O28" s="129"/>
      <c r="P28" s="129"/>
      <c r="Q28" s="130"/>
    </row>
    <row r="29" spans="2:22">
      <c r="B29" s="118"/>
      <c r="C29" s="99"/>
      <c r="D29" s="124" t="s">
        <v>101</v>
      </c>
      <c r="E29" s="192">
        <v>35</v>
      </c>
      <c r="F29" s="101" t="s">
        <v>65</v>
      </c>
      <c r="G29" s="103">
        <v>15.94</v>
      </c>
      <c r="H29" s="104">
        <f t="shared" si="0"/>
        <v>6694.7999999999993</v>
      </c>
      <c r="I29" s="120"/>
      <c r="K29" s="60"/>
      <c r="M29" s="92"/>
      <c r="N29" s="129"/>
      <c r="O29" s="129"/>
      <c r="P29" s="129"/>
      <c r="Q29" s="130"/>
    </row>
    <row r="30" spans="2:22">
      <c r="B30" s="118"/>
      <c r="C30" s="99"/>
      <c r="D30" s="124" t="s">
        <v>102</v>
      </c>
      <c r="E30" s="192">
        <v>262</v>
      </c>
      <c r="F30" s="101" t="s">
        <v>65</v>
      </c>
      <c r="G30" s="103">
        <v>20.6</v>
      </c>
      <c r="H30" s="104">
        <f t="shared" si="0"/>
        <v>64766.400000000009</v>
      </c>
      <c r="I30" s="120"/>
      <c r="K30" s="60"/>
      <c r="M30" s="92"/>
      <c r="N30" s="129"/>
      <c r="O30" s="129"/>
      <c r="P30" s="129"/>
      <c r="Q30" s="130"/>
    </row>
    <row r="31" spans="2:22">
      <c r="B31" s="118"/>
      <c r="C31" s="99"/>
      <c r="D31" s="124" t="s">
        <v>103</v>
      </c>
      <c r="E31" s="131">
        <v>0</v>
      </c>
      <c r="F31" s="101" t="s">
        <v>65</v>
      </c>
      <c r="G31" s="103">
        <v>44.68</v>
      </c>
      <c r="H31" s="131">
        <f t="shared" si="0"/>
        <v>0</v>
      </c>
      <c r="I31" s="120"/>
      <c r="K31" s="60"/>
      <c r="L31" s="127"/>
      <c r="M31" s="132"/>
      <c r="N31" s="129"/>
      <c r="O31" s="129"/>
      <c r="P31" s="129"/>
      <c r="Q31" s="130"/>
    </row>
    <row r="32" spans="2:22">
      <c r="B32" s="118"/>
      <c r="C32" s="99"/>
      <c r="D32" s="124" t="s">
        <v>104</v>
      </c>
      <c r="E32" s="131">
        <v>0</v>
      </c>
      <c r="F32" s="101" t="s">
        <v>65</v>
      </c>
      <c r="G32" s="103">
        <v>9.8800000000000008</v>
      </c>
      <c r="H32" s="131">
        <f>E32*G32*12</f>
        <v>0</v>
      </c>
      <c r="I32" s="120"/>
      <c r="K32" s="60"/>
      <c r="L32" s="127"/>
      <c r="M32" s="132"/>
      <c r="N32" s="129"/>
      <c r="O32" s="129"/>
      <c r="P32" s="129"/>
      <c r="Q32" s="130"/>
    </row>
    <row r="33" spans="2:19" ht="14.1" hidden="1" customHeight="1">
      <c r="B33" s="118"/>
      <c r="C33" s="99"/>
      <c r="D33" s="124" t="s">
        <v>105</v>
      </c>
      <c r="E33" s="131">
        <v>6288639</v>
      </c>
      <c r="F33" s="101" t="s">
        <v>62</v>
      </c>
      <c r="G33" s="121"/>
      <c r="H33" s="131"/>
      <c r="I33" s="120"/>
      <c r="K33" s="60"/>
      <c r="L33" s="127"/>
      <c r="M33" s="132"/>
      <c r="N33" s="129"/>
      <c r="O33" s="129"/>
      <c r="P33" s="129"/>
      <c r="Q33" s="130"/>
    </row>
    <row r="34" spans="2:19">
      <c r="B34" s="118"/>
      <c r="C34" s="99"/>
      <c r="D34" s="99"/>
      <c r="E34" s="99"/>
      <c r="F34" s="101"/>
      <c r="G34" s="133" t="s">
        <v>42</v>
      </c>
      <c r="H34" s="116">
        <f>SUM(H22:H32)</f>
        <v>939996.9600000002</v>
      </c>
      <c r="J34" s="134"/>
      <c r="R34" s="114"/>
      <c r="S34" s="114"/>
    </row>
    <row r="35" spans="2:19" ht="14.4">
      <c r="B35" s="98" t="s">
        <v>79</v>
      </c>
      <c r="C35" s="99"/>
      <c r="D35" s="99"/>
      <c r="E35" s="99"/>
      <c r="F35" s="100"/>
      <c r="G35" s="99"/>
      <c r="H35" s="99"/>
      <c r="J35" s="134"/>
      <c r="K35" s="135"/>
      <c r="R35" s="114"/>
      <c r="S35" s="114"/>
    </row>
    <row r="36" spans="2:19" ht="14.4">
      <c r="B36" s="99">
        <v>0</v>
      </c>
      <c r="C36" s="102">
        <v>0</v>
      </c>
      <c r="D36" s="102" t="s">
        <v>5</v>
      </c>
      <c r="E36" s="99">
        <v>21132</v>
      </c>
      <c r="F36" s="101" t="s">
        <v>61</v>
      </c>
      <c r="G36" s="103">
        <v>21.32</v>
      </c>
      <c r="H36" s="104">
        <f>E36*G36</f>
        <v>450534.24</v>
      </c>
      <c r="I36" s="136">
        <f>H36/H39</f>
        <v>0.15349156918900697</v>
      </c>
      <c r="J36" s="134"/>
      <c r="L36" s="107"/>
      <c r="R36" s="114"/>
      <c r="S36" s="114"/>
    </row>
    <row r="37" spans="2:19">
      <c r="B37" s="99">
        <v>0</v>
      </c>
      <c r="C37" s="102">
        <v>0</v>
      </c>
      <c r="D37" s="108" t="s">
        <v>70</v>
      </c>
      <c r="E37" s="99">
        <v>29560448</v>
      </c>
      <c r="F37" s="101" t="s">
        <v>62</v>
      </c>
      <c r="G37" s="106">
        <v>8.4055000000000005E-2</v>
      </c>
      <c r="H37" s="104">
        <f>E37*G37</f>
        <v>2484703.45664</v>
      </c>
      <c r="I37" s="105">
        <f>H37/H39</f>
        <v>0.84650843081099314</v>
      </c>
    </row>
    <row r="38" spans="2:19" ht="14.4" hidden="1">
      <c r="B38" s="99"/>
      <c r="C38" s="102"/>
      <c r="D38" s="102" t="s">
        <v>106</v>
      </c>
      <c r="E38" s="99"/>
      <c r="F38" s="99"/>
      <c r="G38" s="119"/>
      <c r="H38" s="99"/>
      <c r="I38" s="136"/>
      <c r="L38" s="123"/>
    </row>
    <row r="39" spans="2:19">
      <c r="B39" s="98"/>
      <c r="C39" s="99"/>
      <c r="D39" s="99"/>
      <c r="E39" s="99"/>
      <c r="F39" s="101"/>
      <c r="G39" s="133" t="s">
        <v>42</v>
      </c>
      <c r="H39" s="116">
        <f>SUM(H36:H38)</f>
        <v>2935237.6966399997</v>
      </c>
      <c r="I39" s="136"/>
    </row>
    <row r="40" spans="2:19">
      <c r="B40" s="98" t="s">
        <v>80</v>
      </c>
      <c r="C40" s="99"/>
      <c r="D40" s="99"/>
      <c r="E40" s="99"/>
      <c r="F40" s="101"/>
      <c r="G40" s="133"/>
      <c r="H40" s="99"/>
    </row>
    <row r="41" spans="2:19">
      <c r="B41" s="98">
        <v>0</v>
      </c>
      <c r="C41" s="99">
        <v>0</v>
      </c>
      <c r="D41" s="99" t="s">
        <v>5</v>
      </c>
      <c r="E41" s="99">
        <v>1104</v>
      </c>
      <c r="F41" s="101" t="s">
        <v>61</v>
      </c>
      <c r="G41" s="103">
        <v>105</v>
      </c>
      <c r="H41" s="104">
        <f>E41*G41</f>
        <v>115920</v>
      </c>
      <c r="I41" s="136">
        <f>H41/SUM(H41:H43)</f>
        <v>1.7417779438062581E-2</v>
      </c>
    </row>
    <row r="42" spans="2:19">
      <c r="B42" s="98">
        <v>0</v>
      </c>
      <c r="C42" s="99">
        <v>0</v>
      </c>
      <c r="D42" s="99" t="s">
        <v>107</v>
      </c>
      <c r="E42" s="99">
        <v>209943.35486352054</v>
      </c>
      <c r="F42" s="101" t="s">
        <v>66</v>
      </c>
      <c r="G42" s="103">
        <v>7.89</v>
      </c>
      <c r="H42" s="104">
        <f>E42*G42</f>
        <v>1656453.069873177</v>
      </c>
      <c r="I42" s="136">
        <f>H42/SUM(H41:H43)</f>
        <v>0.24889349741677591</v>
      </c>
    </row>
    <row r="43" spans="2:19">
      <c r="B43" s="98">
        <v>0</v>
      </c>
      <c r="C43" s="99">
        <v>0</v>
      </c>
      <c r="D43" s="99" t="s">
        <v>70</v>
      </c>
      <c r="E43" s="99">
        <v>75161941</v>
      </c>
      <c r="F43" s="101" t="s">
        <v>62</v>
      </c>
      <c r="G43" s="106">
        <v>6.4964999999999995E-2</v>
      </c>
      <c r="H43" s="104">
        <f>E43*G43</f>
        <v>4882895.4970649993</v>
      </c>
      <c r="I43" s="136">
        <f>H43/SUM(H41:H43)</f>
        <v>0.73368872314516143</v>
      </c>
    </row>
    <row r="44" spans="2:19" hidden="1">
      <c r="B44" s="98"/>
      <c r="C44" s="99"/>
      <c r="D44" s="99" t="s">
        <v>108</v>
      </c>
      <c r="E44" s="99"/>
      <c r="F44" s="101"/>
      <c r="G44" s="133"/>
      <c r="H44" s="99"/>
      <c r="I44" s="126"/>
    </row>
    <row r="45" spans="2:19">
      <c r="B45" s="98"/>
      <c r="C45" s="99"/>
      <c r="D45" s="99" t="s">
        <v>109</v>
      </c>
      <c r="E45" s="99"/>
      <c r="F45" s="101"/>
      <c r="G45" s="133"/>
      <c r="H45" s="99"/>
      <c r="I45" s="126"/>
    </row>
    <row r="46" spans="2:19">
      <c r="B46" s="98"/>
      <c r="C46" s="99"/>
      <c r="D46" s="99" t="s">
        <v>110</v>
      </c>
      <c r="E46" s="137">
        <v>57703.1</v>
      </c>
      <c r="F46" s="138" t="s">
        <v>66</v>
      </c>
      <c r="G46" s="121">
        <v>-0.78900000000000003</v>
      </c>
      <c r="H46" s="139">
        <f>E46*G46</f>
        <v>-45527.745900000002</v>
      </c>
      <c r="I46" s="126"/>
    </row>
    <row r="47" spans="2:19">
      <c r="B47" s="98"/>
      <c r="C47" s="99"/>
      <c r="D47" s="99" t="s">
        <v>111</v>
      </c>
      <c r="E47" s="137">
        <v>25312790.252681654</v>
      </c>
      <c r="F47" s="138" t="s">
        <v>62</v>
      </c>
      <c r="G47" s="140">
        <v>-6.5129999999999997E-3</v>
      </c>
      <c r="H47" s="141">
        <f>E47*G47</f>
        <v>-164862.20291571561</v>
      </c>
      <c r="I47" s="126"/>
    </row>
    <row r="48" spans="2:19">
      <c r="B48" s="98"/>
      <c r="C48" s="99"/>
      <c r="D48" s="99"/>
      <c r="E48" s="99"/>
      <c r="F48" s="101"/>
      <c r="G48" s="133" t="s">
        <v>42</v>
      </c>
      <c r="H48" s="104">
        <f>SUM(H41:H44,H46:H47)</f>
        <v>6444878.6181224603</v>
      </c>
    </row>
    <row r="49" spans="2:15">
      <c r="B49" s="98"/>
      <c r="C49" s="99"/>
      <c r="D49" s="99"/>
      <c r="E49" s="99"/>
      <c r="F49" s="101"/>
      <c r="G49" s="133"/>
      <c r="H49" s="99"/>
    </row>
    <row r="50" spans="2:15" ht="15.6">
      <c r="B50" s="142">
        <v>0</v>
      </c>
      <c r="C50" s="80"/>
      <c r="D50" s="81"/>
      <c r="E50" s="26"/>
      <c r="F50" s="26"/>
      <c r="G50" s="143"/>
      <c r="H50" s="82" t="s">
        <v>136</v>
      </c>
    </row>
    <row r="51" spans="2:15">
      <c r="B51" s="26"/>
      <c r="C51" s="26"/>
      <c r="D51" s="26"/>
      <c r="E51" s="26"/>
      <c r="F51" s="26"/>
      <c r="G51" s="143"/>
      <c r="H51" s="82" t="s">
        <v>139</v>
      </c>
    </row>
    <row r="52" spans="2:15">
      <c r="B52" s="26"/>
      <c r="C52" s="26"/>
      <c r="D52" s="26"/>
      <c r="E52" s="26"/>
      <c r="F52" s="26"/>
      <c r="G52" s="85"/>
      <c r="H52" s="29" t="s">
        <v>138</v>
      </c>
    </row>
    <row r="53" spans="2:15" ht="15.6">
      <c r="B53" s="38" t="s">
        <v>32</v>
      </c>
      <c r="C53" s="38"/>
      <c r="D53" s="42"/>
      <c r="E53" s="35"/>
      <c r="F53" s="35"/>
      <c r="G53" s="35"/>
      <c r="H53" s="35"/>
    </row>
    <row r="54" spans="2:15" ht="15.6">
      <c r="B54" s="38" t="s">
        <v>76</v>
      </c>
      <c r="C54" s="38"/>
      <c r="D54" s="42"/>
      <c r="E54" s="35"/>
      <c r="F54" s="35"/>
      <c r="G54" s="35"/>
      <c r="H54" s="35"/>
    </row>
    <row r="55" spans="2:15" ht="15.6">
      <c r="B55" s="38" t="s">
        <v>33</v>
      </c>
      <c r="C55" s="38"/>
      <c r="D55" s="35"/>
      <c r="E55" s="35"/>
      <c r="F55" s="35"/>
      <c r="G55" s="35"/>
      <c r="H55" s="35"/>
      <c r="L55" s="92"/>
      <c r="M55" s="92"/>
      <c r="O55" s="123"/>
    </row>
    <row r="56" spans="2:15" ht="15.6">
      <c r="B56" s="86" t="s">
        <v>34</v>
      </c>
      <c r="C56" s="42"/>
      <c r="D56" s="35"/>
      <c r="E56" s="35"/>
      <c r="F56" s="35"/>
      <c r="G56" s="35"/>
      <c r="H56" s="35"/>
      <c r="L56" s="92"/>
      <c r="M56" s="92"/>
    </row>
    <row r="57" spans="2:15">
      <c r="D57" s="42"/>
      <c r="E57" s="87"/>
      <c r="F57" s="87"/>
      <c r="G57" s="87"/>
      <c r="H57" s="87"/>
      <c r="I57" s="144"/>
      <c r="L57" s="92"/>
      <c r="M57" s="92"/>
    </row>
    <row r="58" spans="2:15">
      <c r="B58" s="89" t="s">
        <v>56</v>
      </c>
      <c r="C58" s="89"/>
      <c r="D58" s="90"/>
      <c r="E58" s="90"/>
      <c r="F58" s="90"/>
      <c r="G58" s="90"/>
      <c r="H58" s="90"/>
      <c r="I58" s="144"/>
    </row>
    <row r="59" spans="2:15">
      <c r="B59" s="90"/>
      <c r="C59" s="90"/>
      <c r="D59" s="90"/>
      <c r="E59" s="91" t="s">
        <v>57</v>
      </c>
      <c r="F59" s="90"/>
      <c r="G59" s="90"/>
      <c r="H59" s="90"/>
      <c r="I59" s="144"/>
      <c r="L59" s="92"/>
      <c r="M59" s="92"/>
      <c r="O59" s="145"/>
    </row>
    <row r="60" spans="2:15" ht="14.4">
      <c r="B60" s="57" t="s">
        <v>24</v>
      </c>
      <c r="C60" s="57"/>
      <c r="D60" s="57"/>
      <c r="E60" s="146" t="s">
        <v>58</v>
      </c>
      <c r="F60" s="147" t="s">
        <v>59</v>
      </c>
      <c r="G60" s="148" t="s">
        <v>25</v>
      </c>
      <c r="H60" s="149" t="s">
        <v>60</v>
      </c>
      <c r="L60" s="92"/>
      <c r="M60" s="92"/>
      <c r="N60" s="150"/>
      <c r="O60" s="107"/>
    </row>
    <row r="61" spans="2:15" ht="14.4">
      <c r="B61" s="98" t="s">
        <v>75</v>
      </c>
      <c r="C61" s="99"/>
      <c r="D61" s="99"/>
      <c r="E61" s="99"/>
      <c r="F61" s="100"/>
      <c r="G61" s="99"/>
      <c r="H61" s="101"/>
      <c r="I61" s="144"/>
      <c r="J61" s="151"/>
      <c r="L61" s="92"/>
      <c r="M61" s="92"/>
      <c r="N61" s="150"/>
      <c r="O61" s="107"/>
    </row>
    <row r="62" spans="2:15" ht="14.4">
      <c r="B62" s="99">
        <v>0</v>
      </c>
      <c r="C62" s="102">
        <v>0</v>
      </c>
      <c r="D62" s="108" t="s">
        <v>5</v>
      </c>
      <c r="E62" s="99"/>
      <c r="F62" s="101"/>
      <c r="G62" s="121"/>
      <c r="H62" s="99"/>
      <c r="I62" s="152"/>
      <c r="J62" s="153"/>
      <c r="L62" s="92"/>
      <c r="M62" s="92"/>
      <c r="O62" s="107"/>
    </row>
    <row r="63" spans="2:15">
      <c r="B63" s="99">
        <v>0</v>
      </c>
      <c r="C63" s="102">
        <v>0</v>
      </c>
      <c r="D63" s="108" t="s">
        <v>112</v>
      </c>
      <c r="E63" s="131">
        <v>0</v>
      </c>
      <c r="F63" s="101" t="s">
        <v>61</v>
      </c>
      <c r="G63" s="103">
        <v>21.32</v>
      </c>
      <c r="H63" s="125">
        <f>G63*E63</f>
        <v>0</v>
      </c>
      <c r="I63" s="144"/>
      <c r="L63" s="92"/>
      <c r="M63" s="92"/>
    </row>
    <row r="64" spans="2:15">
      <c r="B64" s="99">
        <v>0</v>
      </c>
      <c r="C64" s="102">
        <v>0</v>
      </c>
      <c r="D64" s="108" t="s">
        <v>113</v>
      </c>
      <c r="E64" s="131">
        <v>48</v>
      </c>
      <c r="F64" s="101" t="s">
        <v>61</v>
      </c>
      <c r="G64" s="103">
        <v>105</v>
      </c>
      <c r="H64" s="125">
        <f>G64*E64</f>
        <v>5040</v>
      </c>
      <c r="I64" s="136">
        <f>H64/(H64+H66+H67)</f>
        <v>0.10259474731576586</v>
      </c>
      <c r="L64" s="92"/>
      <c r="M64" s="92"/>
    </row>
    <row r="65" spans="2:13">
      <c r="B65" s="99">
        <v>0</v>
      </c>
      <c r="C65" s="102">
        <v>0</v>
      </c>
      <c r="D65" s="102" t="s">
        <v>70</v>
      </c>
      <c r="E65" s="99"/>
      <c r="G65" s="26"/>
      <c r="I65" s="136"/>
      <c r="L65" s="92"/>
      <c r="M65" s="92"/>
    </row>
    <row r="66" spans="2:13">
      <c r="B66" s="92">
        <v>0</v>
      </c>
      <c r="C66" s="92">
        <v>0</v>
      </c>
      <c r="D66" s="154" t="s">
        <v>114</v>
      </c>
      <c r="E66" s="155">
        <v>268306.39739600592</v>
      </c>
      <c r="F66" s="101" t="s">
        <v>62</v>
      </c>
      <c r="G66" s="106">
        <v>0.11784</v>
      </c>
      <c r="H66" s="125">
        <f>G66*E66</f>
        <v>31617.225869145339</v>
      </c>
      <c r="I66" s="136">
        <f>H66/(H64+H66+H67)</f>
        <v>0.64360343231556782</v>
      </c>
      <c r="L66" s="92"/>
      <c r="M66" s="92"/>
    </row>
    <row r="67" spans="2:13">
      <c r="B67" s="99">
        <v>0</v>
      </c>
      <c r="C67" s="99">
        <v>0</v>
      </c>
      <c r="D67" s="154" t="s">
        <v>115</v>
      </c>
      <c r="E67" s="155">
        <v>207801.60260399408</v>
      </c>
      <c r="F67" s="101" t="s">
        <v>62</v>
      </c>
      <c r="G67" s="106">
        <v>0.06</v>
      </c>
      <c r="H67" s="125">
        <f>G67*E67</f>
        <v>12468.096156239644</v>
      </c>
      <c r="I67" s="156">
        <f>H67/(H64+H66+H67)</f>
        <v>0.25380182036866628</v>
      </c>
    </row>
    <row r="68" spans="2:13">
      <c r="B68" s="99"/>
      <c r="C68" s="99"/>
      <c r="D68" s="99"/>
      <c r="E68" s="99"/>
      <c r="F68" s="101"/>
      <c r="G68" s="133" t="s">
        <v>42</v>
      </c>
      <c r="H68" s="116">
        <f>SUM(H66:H67,H64,H63,H62)</f>
        <v>49125.322025384987</v>
      </c>
      <c r="I68" s="136"/>
    </row>
    <row r="69" spans="2:13">
      <c r="B69" s="118" t="s">
        <v>81</v>
      </c>
      <c r="C69" s="99"/>
      <c r="D69" s="99"/>
      <c r="E69" s="99"/>
      <c r="F69" s="101"/>
      <c r="G69" s="119"/>
      <c r="H69" s="99"/>
      <c r="J69" s="157"/>
    </row>
    <row r="70" spans="2:13">
      <c r="B70" s="98">
        <v>0</v>
      </c>
      <c r="C70" s="99">
        <v>0</v>
      </c>
      <c r="D70" s="102" t="s">
        <v>5</v>
      </c>
      <c r="E70" s="99">
        <v>48</v>
      </c>
      <c r="F70" s="101" t="s">
        <v>61</v>
      </c>
      <c r="G70" s="103">
        <v>105</v>
      </c>
      <c r="H70" s="158">
        <f>E70*G70</f>
        <v>5040</v>
      </c>
      <c r="I70" s="136">
        <f>H70/H76</f>
        <v>5.0282555036201951E-2</v>
      </c>
    </row>
    <row r="71" spans="2:13">
      <c r="B71" s="99">
        <v>0</v>
      </c>
      <c r="C71" s="99">
        <v>0</v>
      </c>
      <c r="D71" s="102" t="s">
        <v>107</v>
      </c>
      <c r="E71" s="99">
        <v>5986.5999999999995</v>
      </c>
      <c r="F71" s="101" t="s">
        <v>67</v>
      </c>
      <c r="G71" s="159">
        <v>7.89</v>
      </c>
      <c r="H71" s="99">
        <f>E71*G71</f>
        <v>47234.27399999999</v>
      </c>
      <c r="I71" s="136">
        <f>H71/H76</f>
        <v>0.47124205992064339</v>
      </c>
    </row>
    <row r="72" spans="2:13">
      <c r="B72" s="98">
        <v>0</v>
      </c>
      <c r="C72" s="99">
        <v>0</v>
      </c>
      <c r="D72" s="99" t="s">
        <v>70</v>
      </c>
      <c r="E72" s="99">
        <v>739200</v>
      </c>
      <c r="F72" s="101" t="s">
        <v>62</v>
      </c>
      <c r="G72" s="106">
        <v>6.4879999999999993E-2</v>
      </c>
      <c r="H72" s="158">
        <f>E72*G72</f>
        <v>47959.295999999995</v>
      </c>
      <c r="I72" s="136">
        <f>H72/H76</f>
        <v>0.47847538504315473</v>
      </c>
    </row>
    <row r="73" spans="2:13">
      <c r="B73" s="98"/>
      <c r="C73" s="99"/>
      <c r="D73" s="99" t="s">
        <v>116</v>
      </c>
      <c r="E73" s="99"/>
      <c r="F73" s="101"/>
      <c r="G73" s="119"/>
      <c r="H73" s="158"/>
    </row>
    <row r="74" spans="2:13" ht="14.4">
      <c r="B74" s="98"/>
      <c r="C74" s="99"/>
      <c r="D74" s="99" t="s">
        <v>117</v>
      </c>
      <c r="E74" s="160">
        <v>0</v>
      </c>
      <c r="F74" s="101" t="s">
        <v>66</v>
      </c>
      <c r="G74" s="119">
        <v>-0.78900000000000003</v>
      </c>
      <c r="H74" s="160">
        <f>E74*G74</f>
        <v>0</v>
      </c>
      <c r="I74" s="136"/>
    </row>
    <row r="75" spans="2:13" ht="14.4">
      <c r="B75" s="98"/>
      <c r="C75" s="99"/>
      <c r="D75" s="99" t="s">
        <v>111</v>
      </c>
      <c r="E75" s="160">
        <v>0</v>
      </c>
      <c r="F75" s="101" t="s">
        <v>62</v>
      </c>
      <c r="G75" s="119">
        <v>-6.5129999999999997E-3</v>
      </c>
      <c r="H75" s="160">
        <f>E75*G75</f>
        <v>0</v>
      </c>
      <c r="I75" s="136"/>
    </row>
    <row r="76" spans="2:13">
      <c r="B76" s="99"/>
      <c r="C76" s="99"/>
      <c r="D76" s="99"/>
      <c r="E76" s="99"/>
      <c r="F76" s="101"/>
      <c r="G76" s="133" t="s">
        <v>42</v>
      </c>
      <c r="H76" s="116">
        <f>SUM(H70:H75)</f>
        <v>100233.56999999998</v>
      </c>
      <c r="I76" s="126"/>
    </row>
    <row r="77" spans="2:13">
      <c r="B77" s="98" t="s">
        <v>82</v>
      </c>
      <c r="C77" s="161"/>
      <c r="D77" s="99"/>
      <c r="E77" s="99"/>
      <c r="F77" s="99"/>
      <c r="G77" s="99"/>
      <c r="H77" s="99"/>
    </row>
    <row r="78" spans="2:13">
      <c r="B78" s="99">
        <v>0</v>
      </c>
      <c r="C78" s="99">
        <v>0</v>
      </c>
      <c r="D78" s="102" t="s">
        <v>5</v>
      </c>
      <c r="E78" s="99">
        <v>12</v>
      </c>
      <c r="F78" s="101" t="s">
        <v>61</v>
      </c>
      <c r="G78" s="103">
        <v>1142.46</v>
      </c>
      <c r="H78" s="104">
        <f>E78*G78</f>
        <v>13709.52</v>
      </c>
      <c r="I78" s="136">
        <f>H78/H81</f>
        <v>3.4781356149717869E-3</v>
      </c>
    </row>
    <row r="79" spans="2:13">
      <c r="B79" s="99">
        <v>0</v>
      </c>
      <c r="C79" s="99">
        <v>0</v>
      </c>
      <c r="D79" s="102" t="s">
        <v>107</v>
      </c>
      <c r="E79" s="99">
        <v>93009.600000000006</v>
      </c>
      <c r="F79" s="101" t="s">
        <v>66</v>
      </c>
      <c r="G79" s="103">
        <v>7.89</v>
      </c>
      <c r="H79" s="104">
        <f>E79*G79</f>
        <v>733845.74400000006</v>
      </c>
      <c r="I79" s="136">
        <f>H79/H81</f>
        <v>0.18617829202640709</v>
      </c>
    </row>
    <row r="80" spans="2:13" ht="15" customHeight="1">
      <c r="B80" s="99">
        <v>0</v>
      </c>
      <c r="C80" s="99">
        <v>0</v>
      </c>
      <c r="D80" s="102" t="s">
        <v>70</v>
      </c>
      <c r="E80" s="99">
        <v>62006400</v>
      </c>
      <c r="F80" s="101" t="s">
        <v>62</v>
      </c>
      <c r="G80" s="106">
        <v>5.1512000000000002E-2</v>
      </c>
      <c r="H80" s="104">
        <f>E80*G80</f>
        <v>3194073.6768</v>
      </c>
      <c r="I80" s="136">
        <f>H80/H81</f>
        <v>0.8103435723586212</v>
      </c>
    </row>
    <row r="81" spans="2:12" ht="15" customHeight="1">
      <c r="B81" s="99"/>
      <c r="C81" s="99"/>
      <c r="D81" s="99"/>
      <c r="F81" s="99"/>
      <c r="G81" s="133" t="s">
        <v>42</v>
      </c>
      <c r="H81" s="116">
        <f>SUM(H78:H80)</f>
        <v>3941628.9408</v>
      </c>
    </row>
    <row r="82" spans="2:12" ht="15" customHeight="1">
      <c r="B82" s="118" t="s">
        <v>83</v>
      </c>
      <c r="C82" s="99"/>
      <c r="D82" s="99"/>
      <c r="E82" s="99"/>
      <c r="F82" s="101"/>
      <c r="G82" s="119"/>
      <c r="H82" s="101"/>
      <c r="I82" s="126"/>
    </row>
    <row r="83" spans="2:12" ht="15" customHeight="1">
      <c r="B83" s="98"/>
      <c r="C83" s="99"/>
      <c r="D83" s="102" t="s">
        <v>93</v>
      </c>
      <c r="G83" s="30" t="s">
        <v>68</v>
      </c>
      <c r="H83" s="99"/>
      <c r="I83" s="162"/>
    </row>
    <row r="84" spans="2:12" ht="15" customHeight="1">
      <c r="B84" s="98"/>
      <c r="C84" s="99"/>
      <c r="D84" s="102" t="s">
        <v>118</v>
      </c>
      <c r="E84" s="83">
        <v>1</v>
      </c>
      <c r="F84" s="101" t="s">
        <v>65</v>
      </c>
      <c r="G84" s="106">
        <v>5.8840000000000003E-2</v>
      </c>
      <c r="H84" s="104">
        <f>E84*(I84*G84)*12</f>
        <v>11.297280000000001</v>
      </c>
      <c r="I84" s="83">
        <v>16</v>
      </c>
    </row>
    <row r="85" spans="2:12">
      <c r="B85" s="98"/>
      <c r="C85" s="99"/>
      <c r="D85" s="102" t="s">
        <v>119</v>
      </c>
      <c r="E85" s="83">
        <v>64</v>
      </c>
      <c r="F85" s="101" t="s">
        <v>65</v>
      </c>
      <c r="G85" s="106">
        <v>5.8840000000000003E-2</v>
      </c>
      <c r="H85" s="104">
        <f t="shared" ref="H85:H93" si="1">E85*(I85*G85)*12</f>
        <v>3163.2384000000002</v>
      </c>
      <c r="I85" s="83">
        <v>70</v>
      </c>
    </row>
    <row r="86" spans="2:12">
      <c r="B86" s="98"/>
      <c r="C86" s="99"/>
      <c r="D86" s="102" t="s">
        <v>120</v>
      </c>
      <c r="E86" s="83">
        <v>9</v>
      </c>
      <c r="F86" s="101" t="s">
        <v>65</v>
      </c>
      <c r="G86" s="106">
        <v>5.8840000000000003E-2</v>
      </c>
      <c r="H86" s="104">
        <f t="shared" si="1"/>
        <v>622.76256000000001</v>
      </c>
      <c r="I86" s="83">
        <v>98</v>
      </c>
    </row>
    <row r="87" spans="2:12" ht="14.4">
      <c r="B87" s="98"/>
      <c r="C87" s="99"/>
      <c r="D87" s="102" t="s">
        <v>121</v>
      </c>
      <c r="E87" s="83">
        <v>31</v>
      </c>
      <c r="F87" s="101" t="s">
        <v>65</v>
      </c>
      <c r="G87" s="106">
        <v>5.8840000000000003E-2</v>
      </c>
      <c r="H87" s="104">
        <f t="shared" si="1"/>
        <v>3414.6028800000004</v>
      </c>
      <c r="I87" s="83">
        <v>156</v>
      </c>
      <c r="L87" s="163"/>
    </row>
    <row r="88" spans="2:12">
      <c r="B88" s="99"/>
      <c r="C88" s="99"/>
      <c r="D88" s="102" t="s">
        <v>122</v>
      </c>
      <c r="E88" s="83">
        <v>8</v>
      </c>
      <c r="F88" s="101" t="s">
        <v>65</v>
      </c>
      <c r="G88" s="106">
        <v>5.8840000000000003E-2</v>
      </c>
      <c r="H88" s="104">
        <f t="shared" si="1"/>
        <v>237.24288000000001</v>
      </c>
      <c r="I88" s="83">
        <v>42</v>
      </c>
    </row>
    <row r="89" spans="2:12">
      <c r="B89" s="99"/>
      <c r="C89" s="99"/>
      <c r="D89" s="102" t="s">
        <v>123</v>
      </c>
      <c r="E89" s="83">
        <v>61</v>
      </c>
      <c r="F89" s="101" t="s">
        <v>65</v>
      </c>
      <c r="G89" s="106">
        <v>5.8840000000000003E-2</v>
      </c>
      <c r="H89" s="104">
        <f t="shared" si="1"/>
        <v>2713.4654400000004</v>
      </c>
      <c r="I89" s="83">
        <v>63</v>
      </c>
    </row>
    <row r="90" spans="2:12">
      <c r="B90" s="98"/>
      <c r="C90" s="99"/>
      <c r="D90" s="102" t="s">
        <v>124</v>
      </c>
      <c r="E90" s="83">
        <v>133</v>
      </c>
      <c r="F90" s="101" t="s">
        <v>65</v>
      </c>
      <c r="G90" s="106">
        <v>5.8840000000000003E-2</v>
      </c>
      <c r="H90" s="104">
        <f t="shared" si="1"/>
        <v>9860.4071999999996</v>
      </c>
      <c r="I90" s="83">
        <v>105</v>
      </c>
    </row>
    <row r="91" spans="2:12">
      <c r="B91" s="98"/>
      <c r="C91" s="99"/>
      <c r="D91" s="102" t="s">
        <v>125</v>
      </c>
      <c r="E91" s="83">
        <v>68</v>
      </c>
      <c r="F91" s="101" t="s">
        <v>65</v>
      </c>
      <c r="G91" s="106">
        <v>5.8840000000000003E-2</v>
      </c>
      <c r="H91" s="104">
        <f t="shared" si="1"/>
        <v>7922.2175999999999</v>
      </c>
      <c r="I91" s="83">
        <v>165</v>
      </c>
    </row>
    <row r="92" spans="2:12">
      <c r="B92" s="99"/>
      <c r="C92" s="102"/>
      <c r="D92" s="102" t="s">
        <v>126</v>
      </c>
      <c r="E92" s="164">
        <v>0</v>
      </c>
      <c r="F92" s="101" t="s">
        <v>65</v>
      </c>
      <c r="G92" s="106">
        <v>5.8840000000000003E-2</v>
      </c>
      <c r="H92" s="104">
        <f t="shared" si="1"/>
        <v>0</v>
      </c>
      <c r="I92" s="83">
        <v>385</v>
      </c>
    </row>
    <row r="93" spans="2:12">
      <c r="B93" s="99"/>
      <c r="C93" s="102"/>
      <c r="D93" s="102" t="s">
        <v>127</v>
      </c>
      <c r="E93" s="83">
        <v>1</v>
      </c>
      <c r="F93" s="101" t="s">
        <v>65</v>
      </c>
      <c r="G93" s="106">
        <v>5.8840000000000003E-2</v>
      </c>
      <c r="H93" s="104">
        <f t="shared" si="1"/>
        <v>49.425600000000003</v>
      </c>
      <c r="I93" s="83">
        <v>70</v>
      </c>
    </row>
    <row r="94" spans="2:12" hidden="1">
      <c r="B94" s="99"/>
      <c r="C94" s="102"/>
      <c r="D94" s="102" t="s">
        <v>105</v>
      </c>
      <c r="E94" s="92">
        <v>485868</v>
      </c>
      <c r="F94" s="101" t="s">
        <v>62</v>
      </c>
      <c r="G94" s="119"/>
      <c r="H94" s="104"/>
    </row>
    <row r="95" spans="2:12" ht="14.4">
      <c r="D95" s="102" t="s">
        <v>128</v>
      </c>
      <c r="E95" s="111">
        <v>189816.97</v>
      </c>
      <c r="F95" s="101" t="s">
        <v>4</v>
      </c>
      <c r="G95" s="165">
        <v>1.14E-2</v>
      </c>
      <c r="H95" s="166">
        <f>E95*G95*12</f>
        <v>25966.961496</v>
      </c>
      <c r="I95" s="83">
        <v>0</v>
      </c>
    </row>
    <row r="96" spans="2:12">
      <c r="D96" s="102" t="s">
        <v>129</v>
      </c>
      <c r="E96" s="167">
        <v>94669.9</v>
      </c>
      <c r="F96" s="167" t="s">
        <v>74</v>
      </c>
      <c r="G96" s="168">
        <v>6.4000000000000003E-3</v>
      </c>
      <c r="H96" s="166">
        <f>G96*E96*12</f>
        <v>7270.6483199999993</v>
      </c>
    </row>
    <row r="97" spans="2:9">
      <c r="D97" s="102" t="s">
        <v>130</v>
      </c>
      <c r="E97" s="167">
        <v>35</v>
      </c>
      <c r="F97" s="169" t="s">
        <v>65</v>
      </c>
      <c r="G97" s="121">
        <v>9.7308000000000003</v>
      </c>
      <c r="H97" s="166">
        <f>G97*E97*12</f>
        <v>4086.9360000000006</v>
      </c>
      <c r="I97" s="83">
        <v>70</v>
      </c>
    </row>
    <row r="98" spans="2:9">
      <c r="D98" s="102" t="s">
        <v>131</v>
      </c>
      <c r="E98" s="167">
        <v>35</v>
      </c>
      <c r="F98" s="167" t="s">
        <v>65</v>
      </c>
      <c r="G98" s="106">
        <v>5.8840000000000003E-2</v>
      </c>
      <c r="H98" s="170">
        <f>G98*E98*70*12*-1</f>
        <v>-1729.8960000000002</v>
      </c>
    </row>
    <row r="99" spans="2:9">
      <c r="D99" s="102"/>
      <c r="G99" s="133" t="s">
        <v>42</v>
      </c>
      <c r="H99" s="166">
        <f>SUM(H84:H98)</f>
        <v>63589.309655999998</v>
      </c>
    </row>
    <row r="100" spans="2:9">
      <c r="D100" s="102"/>
      <c r="G100" s="133"/>
      <c r="H100" s="166"/>
    </row>
    <row r="101" spans="2:9" ht="15.6">
      <c r="B101" s="142">
        <v>0</v>
      </c>
      <c r="C101" s="80"/>
      <c r="D101" s="81"/>
      <c r="E101" s="26"/>
      <c r="F101" s="26"/>
      <c r="G101" s="143"/>
      <c r="H101" s="82" t="s">
        <v>136</v>
      </c>
    </row>
    <row r="102" spans="2:9">
      <c r="B102" s="26"/>
      <c r="C102" s="26"/>
      <c r="D102" s="26"/>
      <c r="E102" s="26"/>
      <c r="F102" s="26"/>
      <c r="G102" s="143"/>
      <c r="H102" s="82" t="s">
        <v>140</v>
      </c>
    </row>
    <row r="103" spans="2:9">
      <c r="B103" s="26"/>
      <c r="C103" s="26"/>
      <c r="D103" s="26"/>
      <c r="E103" s="26"/>
      <c r="F103" s="26"/>
      <c r="G103" s="85"/>
      <c r="H103" s="29" t="s">
        <v>138</v>
      </c>
    </row>
    <row r="104" spans="2:9" ht="15.6">
      <c r="B104" s="38" t="s">
        <v>32</v>
      </c>
      <c r="C104" s="38"/>
      <c r="D104" s="42"/>
      <c r="E104" s="35"/>
      <c r="F104" s="35"/>
      <c r="G104" s="35"/>
      <c r="H104" s="35"/>
    </row>
    <row r="105" spans="2:9" ht="15.6">
      <c r="B105" s="38" t="s">
        <v>76</v>
      </c>
      <c r="C105" s="38"/>
      <c r="D105" s="42"/>
      <c r="E105" s="35"/>
      <c r="F105" s="35"/>
      <c r="G105" s="35"/>
      <c r="H105" s="35"/>
    </row>
    <row r="106" spans="2:9" ht="15.6">
      <c r="B106" s="38" t="s">
        <v>33</v>
      </c>
      <c r="C106" s="38"/>
      <c r="D106" s="35"/>
      <c r="E106" s="35"/>
      <c r="F106" s="35"/>
      <c r="G106" s="35"/>
      <c r="H106" s="35"/>
    </row>
    <row r="107" spans="2:9" ht="15.6">
      <c r="B107" s="86" t="s">
        <v>34</v>
      </c>
      <c r="C107" s="42"/>
      <c r="D107" s="35"/>
      <c r="E107" s="35"/>
      <c r="F107" s="35"/>
      <c r="G107" s="35"/>
      <c r="H107" s="35"/>
    </row>
    <row r="108" spans="2:9">
      <c r="D108" s="42"/>
      <c r="E108" s="87"/>
      <c r="F108" s="87"/>
      <c r="G108" s="87"/>
      <c r="H108" s="87"/>
    </row>
    <row r="109" spans="2:9">
      <c r="B109" s="89" t="s">
        <v>56</v>
      </c>
      <c r="C109" s="89"/>
      <c r="D109" s="90"/>
      <c r="E109" s="90"/>
      <c r="F109" s="90"/>
      <c r="G109" s="90"/>
      <c r="H109" s="90"/>
    </row>
    <row r="110" spans="2:9">
      <c r="B110" s="90"/>
      <c r="C110" s="90"/>
      <c r="D110" s="90"/>
      <c r="E110" s="91" t="s">
        <v>57</v>
      </c>
      <c r="F110" s="90"/>
      <c r="G110" s="90"/>
      <c r="H110" s="90"/>
    </row>
    <row r="111" spans="2:9">
      <c r="B111" s="57" t="s">
        <v>24</v>
      </c>
      <c r="C111" s="57"/>
      <c r="D111" s="57"/>
      <c r="E111" s="146" t="s">
        <v>58</v>
      </c>
      <c r="F111" s="147" t="s">
        <v>59</v>
      </c>
      <c r="G111" s="148" t="s">
        <v>25</v>
      </c>
      <c r="H111" s="149" t="s">
        <v>60</v>
      </c>
    </row>
    <row r="112" spans="2:9">
      <c r="B112" s="98" t="s">
        <v>84</v>
      </c>
      <c r="C112" s="99"/>
      <c r="D112" s="108"/>
      <c r="E112" s="28"/>
      <c r="F112" s="101"/>
      <c r="G112" s="121"/>
      <c r="H112" s="99"/>
    </row>
    <row r="113" spans="2:9">
      <c r="B113" s="99">
        <v>0</v>
      </c>
      <c r="C113" s="99">
        <v>0</v>
      </c>
      <c r="D113" s="108" t="s">
        <v>5</v>
      </c>
      <c r="E113" s="131">
        <v>12</v>
      </c>
      <c r="F113" s="101" t="s">
        <v>61</v>
      </c>
      <c r="G113" s="103">
        <v>1288</v>
      </c>
      <c r="H113" s="171">
        <f>G113*E113</f>
        <v>15456</v>
      </c>
      <c r="I113" s="136">
        <f>H113/H116</f>
        <v>3.3293124131335089E-2</v>
      </c>
    </row>
    <row r="114" spans="2:9">
      <c r="B114" s="99">
        <v>0</v>
      </c>
      <c r="C114" s="99">
        <v>0</v>
      </c>
      <c r="D114" s="108" t="s">
        <v>107</v>
      </c>
      <c r="E114" s="131">
        <v>12102.8</v>
      </c>
      <c r="F114" s="101" t="s">
        <v>66</v>
      </c>
      <c r="G114" s="103">
        <v>7.77</v>
      </c>
      <c r="H114" s="171">
        <f>E114*G114</f>
        <v>94038.755999999994</v>
      </c>
      <c r="I114" s="136">
        <f>H114/H116</f>
        <v>0.20256495708231964</v>
      </c>
    </row>
    <row r="115" spans="2:9">
      <c r="B115" s="99">
        <v>0</v>
      </c>
      <c r="C115" s="99">
        <v>0</v>
      </c>
      <c r="D115" s="108" t="s">
        <v>70</v>
      </c>
      <c r="E115" s="131">
        <v>6363600</v>
      </c>
      <c r="F115" s="101" t="s">
        <v>62</v>
      </c>
      <c r="G115" s="172">
        <v>5.5745999999999997E-2</v>
      </c>
      <c r="H115" s="173">
        <f>E115*G115</f>
        <v>354745.24559999997</v>
      </c>
      <c r="I115" s="136">
        <f>H115/H116</f>
        <v>0.7641419187863453</v>
      </c>
    </row>
    <row r="116" spans="2:9">
      <c r="B116" s="99"/>
      <c r="C116" s="99"/>
      <c r="D116" s="108"/>
      <c r="E116" s="28"/>
      <c r="F116" s="101"/>
      <c r="G116" s="174" t="s">
        <v>42</v>
      </c>
      <c r="H116" s="171">
        <f>SUM(H113:H115)</f>
        <v>464240.00159999996</v>
      </c>
    </row>
    <row r="117" spans="2:9">
      <c r="B117" s="98" t="s">
        <v>85</v>
      </c>
      <c r="C117" s="92"/>
      <c r="D117" s="92"/>
    </row>
    <row r="118" spans="2:9">
      <c r="B118" s="92">
        <v>0</v>
      </c>
      <c r="C118" s="92">
        <v>0</v>
      </c>
      <c r="D118" s="92" t="s">
        <v>5</v>
      </c>
      <c r="E118" s="30">
        <v>12</v>
      </c>
      <c r="F118" s="101" t="s">
        <v>61</v>
      </c>
      <c r="G118" s="103">
        <v>3215</v>
      </c>
      <c r="H118" s="104">
        <f>E118*G118</f>
        <v>38580</v>
      </c>
      <c r="I118" s="175">
        <f>H118/H123</f>
        <v>1.8058604325205178E-2</v>
      </c>
    </row>
    <row r="119" spans="2:9">
      <c r="B119" s="92">
        <v>0</v>
      </c>
      <c r="C119" s="92">
        <v>0</v>
      </c>
      <c r="D119" s="92" t="s">
        <v>107</v>
      </c>
      <c r="E119" s="30">
        <v>64175.5</v>
      </c>
      <c r="F119" s="101" t="s">
        <v>66</v>
      </c>
      <c r="G119" s="103">
        <v>6.62</v>
      </c>
      <c r="H119" s="176">
        <f>E119*G119</f>
        <v>424841.81</v>
      </c>
      <c r="I119" s="175">
        <f>H119/H123</f>
        <v>0.19886081253483659</v>
      </c>
    </row>
    <row r="120" spans="2:9">
      <c r="B120" s="92">
        <v>0</v>
      </c>
      <c r="C120" s="92">
        <v>0</v>
      </c>
      <c r="D120" s="92" t="s">
        <v>70</v>
      </c>
      <c r="F120" s="101"/>
      <c r="I120" s="175"/>
    </row>
    <row r="121" spans="2:9" ht="14.4">
      <c r="B121" s="92">
        <v>0</v>
      </c>
      <c r="C121" s="92">
        <v>0</v>
      </c>
      <c r="D121" s="92" t="s">
        <v>132</v>
      </c>
      <c r="E121" s="113">
        <v>13290159</v>
      </c>
      <c r="F121" s="101" t="s">
        <v>62</v>
      </c>
      <c r="G121" s="172">
        <v>6.198E-2</v>
      </c>
      <c r="H121" s="177">
        <f>E121*G121</f>
        <v>823724.05481999996</v>
      </c>
      <c r="I121" s="175">
        <f>H121/H123</f>
        <v>0.38557041936620001</v>
      </c>
    </row>
    <row r="122" spans="2:9" ht="14.4">
      <c r="B122" s="92">
        <v>0</v>
      </c>
      <c r="C122" s="92">
        <v>0</v>
      </c>
      <c r="D122" s="92" t="s">
        <v>133</v>
      </c>
      <c r="E122" s="113">
        <v>15857487</v>
      </c>
      <c r="F122" s="101" t="s">
        <v>62</v>
      </c>
      <c r="G122" s="172">
        <v>5.3553999999999997E-2</v>
      </c>
      <c r="H122" s="178">
        <f>E122*G122</f>
        <v>849231.85879799991</v>
      </c>
      <c r="I122" s="175">
        <f>H122/H123</f>
        <v>0.39751016377375825</v>
      </c>
    </row>
    <row r="123" spans="2:9">
      <c r="B123" s="92"/>
      <c r="C123" s="92"/>
      <c r="D123" s="92"/>
      <c r="G123" s="32" t="s">
        <v>42</v>
      </c>
      <c r="H123" s="166">
        <f>SUM(H121:H122,H118:H119)</f>
        <v>2136377.7236179998</v>
      </c>
    </row>
    <row r="124" spans="2:9">
      <c r="B124" s="98" t="s">
        <v>86</v>
      </c>
      <c r="C124" s="92"/>
      <c r="D124" s="92"/>
      <c r="F124" s="101"/>
      <c r="G124" s="32"/>
      <c r="H124" s="92"/>
    </row>
    <row r="125" spans="2:9">
      <c r="B125" s="92">
        <v>0</v>
      </c>
      <c r="C125" s="92">
        <v>0</v>
      </c>
      <c r="D125" s="92" t="s">
        <v>70</v>
      </c>
      <c r="E125" s="30">
        <v>826934</v>
      </c>
      <c r="F125" s="101" t="s">
        <v>62</v>
      </c>
      <c r="G125" s="179">
        <v>5.3267000000000002E-2</v>
      </c>
      <c r="H125" s="170">
        <f>E125*G125</f>
        <v>44048.293378000002</v>
      </c>
    </row>
    <row r="126" spans="2:9">
      <c r="B126" s="92"/>
      <c r="C126" s="92"/>
      <c r="D126" s="92"/>
      <c r="F126" s="101"/>
      <c r="G126" s="32" t="s">
        <v>42</v>
      </c>
      <c r="H126" s="166">
        <f>SUM(H125)</f>
        <v>44048.293378000002</v>
      </c>
    </row>
    <row r="127" spans="2:9">
      <c r="B127" s="98" t="s">
        <v>69</v>
      </c>
      <c r="C127" s="99"/>
      <c r="D127" s="180"/>
      <c r="E127" s="99"/>
      <c r="F127" s="101"/>
      <c r="G127" s="32"/>
      <c r="H127" s="92"/>
    </row>
    <row r="128" spans="2:9">
      <c r="B128" s="99"/>
      <c r="C128" s="99"/>
      <c r="D128" s="102" t="s">
        <v>70</v>
      </c>
      <c r="E128" s="99">
        <v>3756</v>
      </c>
      <c r="F128" s="101" t="s">
        <v>62</v>
      </c>
      <c r="G128" s="179">
        <v>5.0432999999999999E-2</v>
      </c>
      <c r="H128" s="170">
        <f>E128*G128</f>
        <v>189.42634799999999</v>
      </c>
    </row>
    <row r="129" spans="2:8">
      <c r="B129" s="92"/>
      <c r="C129" s="92"/>
      <c r="D129" s="92"/>
      <c r="F129" s="101"/>
      <c r="G129" s="32" t="s">
        <v>42</v>
      </c>
      <c r="H129" s="166">
        <f>SUM(H128)</f>
        <v>189.42634799999999</v>
      </c>
    </row>
    <row r="130" spans="2:8">
      <c r="B130" s="98" t="s">
        <v>87</v>
      </c>
      <c r="C130" s="92"/>
      <c r="D130" s="92"/>
      <c r="F130" s="101"/>
      <c r="G130" s="32"/>
      <c r="H130" s="92"/>
    </row>
    <row r="131" spans="2:8">
      <c r="B131" s="92">
        <v>0</v>
      </c>
      <c r="C131" s="92">
        <v>0</v>
      </c>
      <c r="D131" s="92" t="s">
        <v>5</v>
      </c>
      <c r="F131" s="101"/>
      <c r="G131" s="32"/>
      <c r="H131" s="92"/>
    </row>
    <row r="132" spans="2:8">
      <c r="B132" s="92">
        <v>0</v>
      </c>
      <c r="C132" s="92">
        <v>0</v>
      </c>
      <c r="D132" s="92" t="s">
        <v>134</v>
      </c>
      <c r="E132" s="30">
        <v>168</v>
      </c>
      <c r="F132" s="101" t="s">
        <v>61</v>
      </c>
      <c r="G132" s="181">
        <v>14</v>
      </c>
      <c r="H132" s="104">
        <f>E132*G132</f>
        <v>2352</v>
      </c>
    </row>
    <row r="133" spans="2:8" ht="14.4">
      <c r="B133" s="92"/>
      <c r="C133" s="92"/>
      <c r="D133" s="92" t="s">
        <v>71</v>
      </c>
      <c r="E133" s="64">
        <v>187407</v>
      </c>
      <c r="F133" s="101" t="s">
        <v>62</v>
      </c>
      <c r="G133" s="182"/>
      <c r="H133" s="104"/>
    </row>
    <row r="134" spans="2:8" ht="14.4">
      <c r="B134" s="92">
        <v>0</v>
      </c>
      <c r="C134" s="92">
        <v>0</v>
      </c>
      <c r="D134" s="92" t="s">
        <v>135</v>
      </c>
      <c r="E134" s="64">
        <v>91312.836225111489</v>
      </c>
      <c r="F134" s="101" t="s">
        <v>62</v>
      </c>
      <c r="G134" s="179">
        <v>8.8950000000000001E-2</v>
      </c>
      <c r="H134" s="166">
        <f>E134*G134</f>
        <v>8122.2767822236674</v>
      </c>
    </row>
    <row r="135" spans="2:8">
      <c r="B135" s="92"/>
      <c r="C135" s="92"/>
      <c r="D135" s="92"/>
      <c r="F135" s="101"/>
      <c r="G135" s="32" t="s">
        <v>42</v>
      </c>
      <c r="H135" s="166">
        <f>SUM(H132:H134)</f>
        <v>10474.276782223667</v>
      </c>
    </row>
    <row r="136" spans="2:8">
      <c r="B136" s="98" t="s">
        <v>88</v>
      </c>
      <c r="C136" s="92"/>
      <c r="E136" s="183"/>
      <c r="G136" s="32"/>
      <c r="H136" s="177"/>
    </row>
    <row r="137" spans="2:8">
      <c r="B137" s="92">
        <v>0</v>
      </c>
      <c r="C137" s="92" t="s">
        <v>89</v>
      </c>
      <c r="F137" s="30" t="s">
        <v>72</v>
      </c>
      <c r="G137" s="32"/>
      <c r="H137" s="184">
        <v>509</v>
      </c>
    </row>
    <row r="139" spans="2:8" ht="15" thickBot="1">
      <c r="B139" s="185"/>
      <c r="C139" s="185"/>
      <c r="D139" s="186" t="s">
        <v>73</v>
      </c>
      <c r="E139" s="187">
        <v>510815851</v>
      </c>
      <c r="F139" s="188" t="s">
        <v>62</v>
      </c>
      <c r="G139" s="189">
        <v>9.3127811901408813E-2</v>
      </c>
      <c r="H139" s="190">
        <f>SUM(H19,H34,H39,H48,H68,H76,H81,H99,H123,H126,H129,H135,H137,H116)</f>
        <v>47571162.488186069</v>
      </c>
    </row>
    <row r="140" spans="2:8" ht="14.4" thickTop="1">
      <c r="G140" s="143"/>
    </row>
    <row r="143" spans="2:8">
      <c r="B143" s="92"/>
      <c r="C143" s="92"/>
      <c r="D143" s="191"/>
      <c r="F143" s="101"/>
      <c r="G143" s="32"/>
      <c r="H143" s="92"/>
    </row>
    <row r="144" spans="2:8">
      <c r="B144" s="92"/>
      <c r="C144" s="92"/>
      <c r="D144" s="191"/>
      <c r="F144" s="101"/>
      <c r="G144" s="32"/>
    </row>
  </sheetData>
  <conditionalFormatting sqref="H38">
    <cfRule type="cellIs" dxfId="0" priority="1" stopIfTrue="1" operator="greaterThan">
      <formula>0</formula>
    </cfRule>
  </conditionalFormatting>
  <printOptions horizontalCentered="1"/>
  <pageMargins left="0.75" right="0.5" top="0.25" bottom="0.7" header="0" footer="0.25"/>
  <pageSetup scale="75" fitToHeight="3" orientation="portrait" blackAndWhite="1" r:id="rId1"/>
  <headerFooter alignWithMargins="0">
    <oddFooter>&amp;L&amp;F&amp;CPSE&amp;R&amp;D</oddFooter>
  </headerFooter>
  <rowBreaks count="2" manualBreakCount="2">
    <brk id="48" min="1" max="8" man="1"/>
    <brk id="99" min="1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A32D-D3B7-49EE-92AD-4B461DAC43E0}">
  <sheetPr transitionEvaluation="1" transitionEntry="1" codeName="Sheet17"/>
  <dimension ref="A1:K75"/>
  <sheetViews>
    <sheetView showZeros="0" zoomScale="87" zoomScaleNormal="87" workbookViewId="0">
      <selection activeCell="F6" sqref="F6"/>
    </sheetView>
  </sheetViews>
  <sheetFormatPr defaultColWidth="9.6640625" defaultRowHeight="13.8"/>
  <cols>
    <col min="1" max="1" width="2.88671875" style="30" customWidth="1"/>
    <col min="2" max="2" width="4.6640625" style="30" customWidth="1"/>
    <col min="3" max="3" width="48.109375" style="30" customWidth="1"/>
    <col min="4" max="4" width="8.6640625" style="30" bestFit="1" customWidth="1"/>
    <col min="5" max="5" width="14.109375" style="30" bestFit="1" customWidth="1"/>
    <col min="6" max="6" width="12.33203125" style="73" bestFit="1" customWidth="1"/>
    <col min="7" max="7" width="11.109375" style="30" bestFit="1" customWidth="1"/>
    <col min="8" max="8" width="3" style="30" customWidth="1"/>
    <col min="9" max="9" width="2.44140625" style="30" customWidth="1"/>
    <col min="10" max="10" width="10.109375" style="30" customWidth="1"/>
    <col min="11" max="11" width="11.5546875" style="30" bestFit="1" customWidth="1"/>
    <col min="12" max="12" width="9.6640625" style="30"/>
    <col min="13" max="13" width="14" style="30" customWidth="1"/>
    <col min="14" max="17" width="9.6640625" style="30"/>
    <col min="18" max="18" width="15.6640625" style="30" customWidth="1"/>
    <col min="19" max="256" width="9.6640625" style="30"/>
    <col min="257" max="257" width="2.88671875" style="30" customWidth="1"/>
    <col min="258" max="258" width="4.6640625" style="30" customWidth="1"/>
    <col min="259" max="259" width="48.109375" style="30" customWidth="1"/>
    <col min="260" max="260" width="8.6640625" style="30" bestFit="1" customWidth="1"/>
    <col min="261" max="261" width="14.109375" style="30" bestFit="1" customWidth="1"/>
    <col min="262" max="262" width="11.5546875" style="30" bestFit="1" customWidth="1"/>
    <col min="263" max="263" width="11.109375" style="30" bestFit="1" customWidth="1"/>
    <col min="264" max="264" width="3" style="30" customWidth="1"/>
    <col min="265" max="265" width="2.44140625" style="30" customWidth="1"/>
    <col min="266" max="266" width="10.109375" style="30" customWidth="1"/>
    <col min="267" max="267" width="11.5546875" style="30" bestFit="1" customWidth="1"/>
    <col min="268" max="268" width="9.6640625" style="30"/>
    <col min="269" max="269" width="14" style="30" customWidth="1"/>
    <col min="270" max="273" width="9.6640625" style="30"/>
    <col min="274" max="274" width="15.6640625" style="30" customWidth="1"/>
    <col min="275" max="512" width="9.6640625" style="30"/>
    <col min="513" max="513" width="2.88671875" style="30" customWidth="1"/>
    <col min="514" max="514" width="4.6640625" style="30" customWidth="1"/>
    <col min="515" max="515" width="48.109375" style="30" customWidth="1"/>
    <col min="516" max="516" width="8.6640625" style="30" bestFit="1" customWidth="1"/>
    <col min="517" max="517" width="14.109375" style="30" bestFit="1" customWidth="1"/>
    <col min="518" max="518" width="11.5546875" style="30" bestFit="1" customWidth="1"/>
    <col min="519" max="519" width="11.109375" style="30" bestFit="1" customWidth="1"/>
    <col min="520" max="520" width="3" style="30" customWidth="1"/>
    <col min="521" max="521" width="2.44140625" style="30" customWidth="1"/>
    <col min="522" max="522" width="10.109375" style="30" customWidth="1"/>
    <col min="523" max="523" width="11.5546875" style="30" bestFit="1" customWidth="1"/>
    <col min="524" max="524" width="9.6640625" style="30"/>
    <col min="525" max="525" width="14" style="30" customWidth="1"/>
    <col min="526" max="529" width="9.6640625" style="30"/>
    <col min="530" max="530" width="15.6640625" style="30" customWidth="1"/>
    <col min="531" max="768" width="9.6640625" style="30"/>
    <col min="769" max="769" width="2.88671875" style="30" customWidth="1"/>
    <col min="770" max="770" width="4.6640625" style="30" customWidth="1"/>
    <col min="771" max="771" width="48.109375" style="30" customWidth="1"/>
    <col min="772" max="772" width="8.6640625" style="30" bestFit="1" customWidth="1"/>
    <col min="773" max="773" width="14.109375" style="30" bestFit="1" customWidth="1"/>
    <col min="774" max="774" width="11.5546875" style="30" bestFit="1" customWidth="1"/>
    <col min="775" max="775" width="11.109375" style="30" bestFit="1" customWidth="1"/>
    <col min="776" max="776" width="3" style="30" customWidth="1"/>
    <col min="777" max="777" width="2.44140625" style="30" customWidth="1"/>
    <col min="778" max="778" width="10.109375" style="30" customWidth="1"/>
    <col min="779" max="779" width="11.5546875" style="30" bestFit="1" customWidth="1"/>
    <col min="780" max="780" width="9.6640625" style="30"/>
    <col min="781" max="781" width="14" style="30" customWidth="1"/>
    <col min="782" max="785" width="9.6640625" style="30"/>
    <col min="786" max="786" width="15.6640625" style="30" customWidth="1"/>
    <col min="787" max="1024" width="9.6640625" style="30"/>
    <col min="1025" max="1025" width="2.88671875" style="30" customWidth="1"/>
    <col min="1026" max="1026" width="4.6640625" style="30" customWidth="1"/>
    <col min="1027" max="1027" width="48.109375" style="30" customWidth="1"/>
    <col min="1028" max="1028" width="8.6640625" style="30" bestFit="1" customWidth="1"/>
    <col min="1029" max="1029" width="14.109375" style="30" bestFit="1" customWidth="1"/>
    <col min="1030" max="1030" width="11.5546875" style="30" bestFit="1" customWidth="1"/>
    <col min="1031" max="1031" width="11.109375" style="30" bestFit="1" customWidth="1"/>
    <col min="1032" max="1032" width="3" style="30" customWidth="1"/>
    <col min="1033" max="1033" width="2.44140625" style="30" customWidth="1"/>
    <col min="1034" max="1034" width="10.109375" style="30" customWidth="1"/>
    <col min="1035" max="1035" width="11.5546875" style="30" bestFit="1" customWidth="1"/>
    <col min="1036" max="1036" width="9.6640625" style="30"/>
    <col min="1037" max="1037" width="14" style="30" customWidth="1"/>
    <col min="1038" max="1041" width="9.6640625" style="30"/>
    <col min="1042" max="1042" width="15.6640625" style="30" customWidth="1"/>
    <col min="1043" max="1280" width="9.6640625" style="30"/>
    <col min="1281" max="1281" width="2.88671875" style="30" customWidth="1"/>
    <col min="1282" max="1282" width="4.6640625" style="30" customWidth="1"/>
    <col min="1283" max="1283" width="48.109375" style="30" customWidth="1"/>
    <col min="1284" max="1284" width="8.6640625" style="30" bestFit="1" customWidth="1"/>
    <col min="1285" max="1285" width="14.109375" style="30" bestFit="1" customWidth="1"/>
    <col min="1286" max="1286" width="11.5546875" style="30" bestFit="1" customWidth="1"/>
    <col min="1287" max="1287" width="11.109375" style="30" bestFit="1" customWidth="1"/>
    <col min="1288" max="1288" width="3" style="30" customWidth="1"/>
    <col min="1289" max="1289" width="2.44140625" style="30" customWidth="1"/>
    <col min="1290" max="1290" width="10.109375" style="30" customWidth="1"/>
    <col min="1291" max="1291" width="11.5546875" style="30" bestFit="1" customWidth="1"/>
    <col min="1292" max="1292" width="9.6640625" style="30"/>
    <col min="1293" max="1293" width="14" style="30" customWidth="1"/>
    <col min="1294" max="1297" width="9.6640625" style="30"/>
    <col min="1298" max="1298" width="15.6640625" style="30" customWidth="1"/>
    <col min="1299" max="1536" width="9.6640625" style="30"/>
    <col min="1537" max="1537" width="2.88671875" style="30" customWidth="1"/>
    <col min="1538" max="1538" width="4.6640625" style="30" customWidth="1"/>
    <col min="1539" max="1539" width="48.109375" style="30" customWidth="1"/>
    <col min="1540" max="1540" width="8.6640625" style="30" bestFit="1" customWidth="1"/>
    <col min="1541" max="1541" width="14.109375" style="30" bestFit="1" customWidth="1"/>
    <col min="1542" max="1542" width="11.5546875" style="30" bestFit="1" customWidth="1"/>
    <col min="1543" max="1543" width="11.109375" style="30" bestFit="1" customWidth="1"/>
    <col min="1544" max="1544" width="3" style="30" customWidth="1"/>
    <col min="1545" max="1545" width="2.44140625" style="30" customWidth="1"/>
    <col min="1546" max="1546" width="10.109375" style="30" customWidth="1"/>
    <col min="1547" max="1547" width="11.5546875" style="30" bestFit="1" customWidth="1"/>
    <col min="1548" max="1548" width="9.6640625" style="30"/>
    <col min="1549" max="1549" width="14" style="30" customWidth="1"/>
    <col min="1550" max="1553" width="9.6640625" style="30"/>
    <col min="1554" max="1554" width="15.6640625" style="30" customWidth="1"/>
    <col min="1555" max="1792" width="9.6640625" style="30"/>
    <col min="1793" max="1793" width="2.88671875" style="30" customWidth="1"/>
    <col min="1794" max="1794" width="4.6640625" style="30" customWidth="1"/>
    <col min="1795" max="1795" width="48.109375" style="30" customWidth="1"/>
    <col min="1796" max="1796" width="8.6640625" style="30" bestFit="1" customWidth="1"/>
    <col min="1797" max="1797" width="14.109375" style="30" bestFit="1" customWidth="1"/>
    <col min="1798" max="1798" width="11.5546875" style="30" bestFit="1" customWidth="1"/>
    <col min="1799" max="1799" width="11.109375" style="30" bestFit="1" customWidth="1"/>
    <col min="1800" max="1800" width="3" style="30" customWidth="1"/>
    <col min="1801" max="1801" width="2.44140625" style="30" customWidth="1"/>
    <col min="1802" max="1802" width="10.109375" style="30" customWidth="1"/>
    <col min="1803" max="1803" width="11.5546875" style="30" bestFit="1" customWidth="1"/>
    <col min="1804" max="1804" width="9.6640625" style="30"/>
    <col min="1805" max="1805" width="14" style="30" customWidth="1"/>
    <col min="1806" max="1809" width="9.6640625" style="30"/>
    <col min="1810" max="1810" width="15.6640625" style="30" customWidth="1"/>
    <col min="1811" max="2048" width="9.6640625" style="30"/>
    <col min="2049" max="2049" width="2.88671875" style="30" customWidth="1"/>
    <col min="2050" max="2050" width="4.6640625" style="30" customWidth="1"/>
    <col min="2051" max="2051" width="48.109375" style="30" customWidth="1"/>
    <col min="2052" max="2052" width="8.6640625" style="30" bestFit="1" customWidth="1"/>
    <col min="2053" max="2053" width="14.109375" style="30" bestFit="1" customWidth="1"/>
    <col min="2054" max="2054" width="11.5546875" style="30" bestFit="1" customWidth="1"/>
    <col min="2055" max="2055" width="11.109375" style="30" bestFit="1" customWidth="1"/>
    <col min="2056" max="2056" width="3" style="30" customWidth="1"/>
    <col min="2057" max="2057" width="2.44140625" style="30" customWidth="1"/>
    <col min="2058" max="2058" width="10.109375" style="30" customWidth="1"/>
    <col min="2059" max="2059" width="11.5546875" style="30" bestFit="1" customWidth="1"/>
    <col min="2060" max="2060" width="9.6640625" style="30"/>
    <col min="2061" max="2061" width="14" style="30" customWidth="1"/>
    <col min="2062" max="2065" width="9.6640625" style="30"/>
    <col min="2066" max="2066" width="15.6640625" style="30" customWidth="1"/>
    <col min="2067" max="2304" width="9.6640625" style="30"/>
    <col min="2305" max="2305" width="2.88671875" style="30" customWidth="1"/>
    <col min="2306" max="2306" width="4.6640625" style="30" customWidth="1"/>
    <col min="2307" max="2307" width="48.109375" style="30" customWidth="1"/>
    <col min="2308" max="2308" width="8.6640625" style="30" bestFit="1" customWidth="1"/>
    <col min="2309" max="2309" width="14.109375" style="30" bestFit="1" customWidth="1"/>
    <col min="2310" max="2310" width="11.5546875" style="30" bestFit="1" customWidth="1"/>
    <col min="2311" max="2311" width="11.109375" style="30" bestFit="1" customWidth="1"/>
    <col min="2312" max="2312" width="3" style="30" customWidth="1"/>
    <col min="2313" max="2313" width="2.44140625" style="30" customWidth="1"/>
    <col min="2314" max="2314" width="10.109375" style="30" customWidth="1"/>
    <col min="2315" max="2315" width="11.5546875" style="30" bestFit="1" customWidth="1"/>
    <col min="2316" max="2316" width="9.6640625" style="30"/>
    <col min="2317" max="2317" width="14" style="30" customWidth="1"/>
    <col min="2318" max="2321" width="9.6640625" style="30"/>
    <col min="2322" max="2322" width="15.6640625" style="30" customWidth="1"/>
    <col min="2323" max="2560" width="9.6640625" style="30"/>
    <col min="2561" max="2561" width="2.88671875" style="30" customWidth="1"/>
    <col min="2562" max="2562" width="4.6640625" style="30" customWidth="1"/>
    <col min="2563" max="2563" width="48.109375" style="30" customWidth="1"/>
    <col min="2564" max="2564" width="8.6640625" style="30" bestFit="1" customWidth="1"/>
    <col min="2565" max="2565" width="14.109375" style="30" bestFit="1" customWidth="1"/>
    <col min="2566" max="2566" width="11.5546875" style="30" bestFit="1" customWidth="1"/>
    <col min="2567" max="2567" width="11.109375" style="30" bestFit="1" customWidth="1"/>
    <col min="2568" max="2568" width="3" style="30" customWidth="1"/>
    <col min="2569" max="2569" width="2.44140625" style="30" customWidth="1"/>
    <col min="2570" max="2570" width="10.109375" style="30" customWidth="1"/>
    <col min="2571" max="2571" width="11.5546875" style="30" bestFit="1" customWidth="1"/>
    <col min="2572" max="2572" width="9.6640625" style="30"/>
    <col min="2573" max="2573" width="14" style="30" customWidth="1"/>
    <col min="2574" max="2577" width="9.6640625" style="30"/>
    <col min="2578" max="2578" width="15.6640625" style="30" customWidth="1"/>
    <col min="2579" max="2816" width="9.6640625" style="30"/>
    <col min="2817" max="2817" width="2.88671875" style="30" customWidth="1"/>
    <col min="2818" max="2818" width="4.6640625" style="30" customWidth="1"/>
    <col min="2819" max="2819" width="48.109375" style="30" customWidth="1"/>
    <col min="2820" max="2820" width="8.6640625" style="30" bestFit="1" customWidth="1"/>
    <col min="2821" max="2821" width="14.109375" style="30" bestFit="1" customWidth="1"/>
    <col min="2822" max="2822" width="11.5546875" style="30" bestFit="1" customWidth="1"/>
    <col min="2823" max="2823" width="11.109375" style="30" bestFit="1" customWidth="1"/>
    <col min="2824" max="2824" width="3" style="30" customWidth="1"/>
    <col min="2825" max="2825" width="2.44140625" style="30" customWidth="1"/>
    <col min="2826" max="2826" width="10.109375" style="30" customWidth="1"/>
    <col min="2827" max="2827" width="11.5546875" style="30" bestFit="1" customWidth="1"/>
    <col min="2828" max="2828" width="9.6640625" style="30"/>
    <col min="2829" max="2829" width="14" style="30" customWidth="1"/>
    <col min="2830" max="2833" width="9.6640625" style="30"/>
    <col min="2834" max="2834" width="15.6640625" style="30" customWidth="1"/>
    <col min="2835" max="3072" width="9.6640625" style="30"/>
    <col min="3073" max="3073" width="2.88671875" style="30" customWidth="1"/>
    <col min="3074" max="3074" width="4.6640625" style="30" customWidth="1"/>
    <col min="3075" max="3075" width="48.109375" style="30" customWidth="1"/>
    <col min="3076" max="3076" width="8.6640625" style="30" bestFit="1" customWidth="1"/>
    <col min="3077" max="3077" width="14.109375" style="30" bestFit="1" customWidth="1"/>
    <col min="3078" max="3078" width="11.5546875" style="30" bestFit="1" customWidth="1"/>
    <col min="3079" max="3079" width="11.109375" style="30" bestFit="1" customWidth="1"/>
    <col min="3080" max="3080" width="3" style="30" customWidth="1"/>
    <col min="3081" max="3081" width="2.44140625" style="30" customWidth="1"/>
    <col min="3082" max="3082" width="10.109375" style="30" customWidth="1"/>
    <col min="3083" max="3083" width="11.5546875" style="30" bestFit="1" customWidth="1"/>
    <col min="3084" max="3084" width="9.6640625" style="30"/>
    <col min="3085" max="3085" width="14" style="30" customWidth="1"/>
    <col min="3086" max="3089" width="9.6640625" style="30"/>
    <col min="3090" max="3090" width="15.6640625" style="30" customWidth="1"/>
    <col min="3091" max="3328" width="9.6640625" style="30"/>
    <col min="3329" max="3329" width="2.88671875" style="30" customWidth="1"/>
    <col min="3330" max="3330" width="4.6640625" style="30" customWidth="1"/>
    <col min="3331" max="3331" width="48.109375" style="30" customWidth="1"/>
    <col min="3332" max="3332" width="8.6640625" style="30" bestFit="1" customWidth="1"/>
    <col min="3333" max="3333" width="14.109375" style="30" bestFit="1" customWidth="1"/>
    <col min="3334" max="3334" width="11.5546875" style="30" bestFit="1" customWidth="1"/>
    <col min="3335" max="3335" width="11.109375" style="30" bestFit="1" customWidth="1"/>
    <col min="3336" max="3336" width="3" style="30" customWidth="1"/>
    <col min="3337" max="3337" width="2.44140625" style="30" customWidth="1"/>
    <col min="3338" max="3338" width="10.109375" style="30" customWidth="1"/>
    <col min="3339" max="3339" width="11.5546875" style="30" bestFit="1" customWidth="1"/>
    <col min="3340" max="3340" width="9.6640625" style="30"/>
    <col min="3341" max="3341" width="14" style="30" customWidth="1"/>
    <col min="3342" max="3345" width="9.6640625" style="30"/>
    <col min="3346" max="3346" width="15.6640625" style="30" customWidth="1"/>
    <col min="3347" max="3584" width="9.6640625" style="30"/>
    <col min="3585" max="3585" width="2.88671875" style="30" customWidth="1"/>
    <col min="3586" max="3586" width="4.6640625" style="30" customWidth="1"/>
    <col min="3587" max="3587" width="48.109375" style="30" customWidth="1"/>
    <col min="3588" max="3588" width="8.6640625" style="30" bestFit="1" customWidth="1"/>
    <col min="3589" max="3589" width="14.109375" style="30" bestFit="1" customWidth="1"/>
    <col min="3590" max="3590" width="11.5546875" style="30" bestFit="1" customWidth="1"/>
    <col min="3591" max="3591" width="11.109375" style="30" bestFit="1" customWidth="1"/>
    <col min="3592" max="3592" width="3" style="30" customWidth="1"/>
    <col min="3593" max="3593" width="2.44140625" style="30" customWidth="1"/>
    <col min="3594" max="3594" width="10.109375" style="30" customWidth="1"/>
    <col min="3595" max="3595" width="11.5546875" style="30" bestFit="1" customWidth="1"/>
    <col min="3596" max="3596" width="9.6640625" style="30"/>
    <col min="3597" max="3597" width="14" style="30" customWidth="1"/>
    <col min="3598" max="3601" width="9.6640625" style="30"/>
    <col min="3602" max="3602" width="15.6640625" style="30" customWidth="1"/>
    <col min="3603" max="3840" width="9.6640625" style="30"/>
    <col min="3841" max="3841" width="2.88671875" style="30" customWidth="1"/>
    <col min="3842" max="3842" width="4.6640625" style="30" customWidth="1"/>
    <col min="3843" max="3843" width="48.109375" style="30" customWidth="1"/>
    <col min="3844" max="3844" width="8.6640625" style="30" bestFit="1" customWidth="1"/>
    <col min="3845" max="3845" width="14.109375" style="30" bestFit="1" customWidth="1"/>
    <col min="3846" max="3846" width="11.5546875" style="30" bestFit="1" customWidth="1"/>
    <col min="3847" max="3847" width="11.109375" style="30" bestFit="1" customWidth="1"/>
    <col min="3848" max="3848" width="3" style="30" customWidth="1"/>
    <col min="3849" max="3849" width="2.44140625" style="30" customWidth="1"/>
    <col min="3850" max="3850" width="10.109375" style="30" customWidth="1"/>
    <col min="3851" max="3851" width="11.5546875" style="30" bestFit="1" customWidth="1"/>
    <col min="3852" max="3852" width="9.6640625" style="30"/>
    <col min="3853" max="3853" width="14" style="30" customWidth="1"/>
    <col min="3854" max="3857" width="9.6640625" style="30"/>
    <col min="3858" max="3858" width="15.6640625" style="30" customWidth="1"/>
    <col min="3859" max="4096" width="9.6640625" style="30"/>
    <col min="4097" max="4097" width="2.88671875" style="30" customWidth="1"/>
    <col min="4098" max="4098" width="4.6640625" style="30" customWidth="1"/>
    <col min="4099" max="4099" width="48.109375" style="30" customWidth="1"/>
    <col min="4100" max="4100" width="8.6640625" style="30" bestFit="1" customWidth="1"/>
    <col min="4101" max="4101" width="14.109375" style="30" bestFit="1" customWidth="1"/>
    <col min="4102" max="4102" width="11.5546875" style="30" bestFit="1" customWidth="1"/>
    <col min="4103" max="4103" width="11.109375" style="30" bestFit="1" customWidth="1"/>
    <col min="4104" max="4104" width="3" style="30" customWidth="1"/>
    <col min="4105" max="4105" width="2.44140625" style="30" customWidth="1"/>
    <col min="4106" max="4106" width="10.109375" style="30" customWidth="1"/>
    <col min="4107" max="4107" width="11.5546875" style="30" bestFit="1" customWidth="1"/>
    <col min="4108" max="4108" width="9.6640625" style="30"/>
    <col min="4109" max="4109" width="14" style="30" customWidth="1"/>
    <col min="4110" max="4113" width="9.6640625" style="30"/>
    <col min="4114" max="4114" width="15.6640625" style="30" customWidth="1"/>
    <col min="4115" max="4352" width="9.6640625" style="30"/>
    <col min="4353" max="4353" width="2.88671875" style="30" customWidth="1"/>
    <col min="4354" max="4354" width="4.6640625" style="30" customWidth="1"/>
    <col min="4355" max="4355" width="48.109375" style="30" customWidth="1"/>
    <col min="4356" max="4356" width="8.6640625" style="30" bestFit="1" customWidth="1"/>
    <col min="4357" max="4357" width="14.109375" style="30" bestFit="1" customWidth="1"/>
    <col min="4358" max="4358" width="11.5546875" style="30" bestFit="1" customWidth="1"/>
    <col min="4359" max="4359" width="11.109375" style="30" bestFit="1" customWidth="1"/>
    <col min="4360" max="4360" width="3" style="30" customWidth="1"/>
    <col min="4361" max="4361" width="2.44140625" style="30" customWidth="1"/>
    <col min="4362" max="4362" width="10.109375" style="30" customWidth="1"/>
    <col min="4363" max="4363" width="11.5546875" style="30" bestFit="1" customWidth="1"/>
    <col min="4364" max="4364" width="9.6640625" style="30"/>
    <col min="4365" max="4365" width="14" style="30" customWidth="1"/>
    <col min="4366" max="4369" width="9.6640625" style="30"/>
    <col min="4370" max="4370" width="15.6640625" style="30" customWidth="1"/>
    <col min="4371" max="4608" width="9.6640625" style="30"/>
    <col min="4609" max="4609" width="2.88671875" style="30" customWidth="1"/>
    <col min="4610" max="4610" width="4.6640625" style="30" customWidth="1"/>
    <col min="4611" max="4611" width="48.109375" style="30" customWidth="1"/>
    <col min="4612" max="4612" width="8.6640625" style="30" bestFit="1" customWidth="1"/>
    <col min="4613" max="4613" width="14.109375" style="30" bestFit="1" customWidth="1"/>
    <col min="4614" max="4614" width="11.5546875" style="30" bestFit="1" customWidth="1"/>
    <col min="4615" max="4615" width="11.109375" style="30" bestFit="1" customWidth="1"/>
    <col min="4616" max="4616" width="3" style="30" customWidth="1"/>
    <col min="4617" max="4617" width="2.44140625" style="30" customWidth="1"/>
    <col min="4618" max="4618" width="10.109375" style="30" customWidth="1"/>
    <col min="4619" max="4619" width="11.5546875" style="30" bestFit="1" customWidth="1"/>
    <col min="4620" max="4620" width="9.6640625" style="30"/>
    <col min="4621" max="4621" width="14" style="30" customWidth="1"/>
    <col min="4622" max="4625" width="9.6640625" style="30"/>
    <col min="4626" max="4626" width="15.6640625" style="30" customWidth="1"/>
    <col min="4627" max="4864" width="9.6640625" style="30"/>
    <col min="4865" max="4865" width="2.88671875" style="30" customWidth="1"/>
    <col min="4866" max="4866" width="4.6640625" style="30" customWidth="1"/>
    <col min="4867" max="4867" width="48.109375" style="30" customWidth="1"/>
    <col min="4868" max="4868" width="8.6640625" style="30" bestFit="1" customWidth="1"/>
    <col min="4869" max="4869" width="14.109375" style="30" bestFit="1" customWidth="1"/>
    <col min="4870" max="4870" width="11.5546875" style="30" bestFit="1" customWidth="1"/>
    <col min="4871" max="4871" width="11.109375" style="30" bestFit="1" customWidth="1"/>
    <col min="4872" max="4872" width="3" style="30" customWidth="1"/>
    <col min="4873" max="4873" width="2.44140625" style="30" customWidth="1"/>
    <col min="4874" max="4874" width="10.109375" style="30" customWidth="1"/>
    <col min="4875" max="4875" width="11.5546875" style="30" bestFit="1" customWidth="1"/>
    <col min="4876" max="4876" width="9.6640625" style="30"/>
    <col min="4877" max="4877" width="14" style="30" customWidth="1"/>
    <col min="4878" max="4881" width="9.6640625" style="30"/>
    <col min="4882" max="4882" width="15.6640625" style="30" customWidth="1"/>
    <col min="4883" max="5120" width="9.6640625" style="30"/>
    <col min="5121" max="5121" width="2.88671875" style="30" customWidth="1"/>
    <col min="5122" max="5122" width="4.6640625" style="30" customWidth="1"/>
    <col min="5123" max="5123" width="48.109375" style="30" customWidth="1"/>
    <col min="5124" max="5124" width="8.6640625" style="30" bestFit="1" customWidth="1"/>
    <col min="5125" max="5125" width="14.109375" style="30" bestFit="1" customWidth="1"/>
    <col min="5126" max="5126" width="11.5546875" style="30" bestFit="1" customWidth="1"/>
    <col min="5127" max="5127" width="11.109375" style="30" bestFit="1" customWidth="1"/>
    <col min="5128" max="5128" width="3" style="30" customWidth="1"/>
    <col min="5129" max="5129" width="2.44140625" style="30" customWidth="1"/>
    <col min="5130" max="5130" width="10.109375" style="30" customWidth="1"/>
    <col min="5131" max="5131" width="11.5546875" style="30" bestFit="1" customWidth="1"/>
    <col min="5132" max="5132" width="9.6640625" style="30"/>
    <col min="5133" max="5133" width="14" style="30" customWidth="1"/>
    <col min="5134" max="5137" width="9.6640625" style="30"/>
    <col min="5138" max="5138" width="15.6640625" style="30" customWidth="1"/>
    <col min="5139" max="5376" width="9.6640625" style="30"/>
    <col min="5377" max="5377" width="2.88671875" style="30" customWidth="1"/>
    <col min="5378" max="5378" width="4.6640625" style="30" customWidth="1"/>
    <col min="5379" max="5379" width="48.109375" style="30" customWidth="1"/>
    <col min="5380" max="5380" width="8.6640625" style="30" bestFit="1" customWidth="1"/>
    <col min="5381" max="5381" width="14.109375" style="30" bestFit="1" customWidth="1"/>
    <col min="5382" max="5382" width="11.5546875" style="30" bestFit="1" customWidth="1"/>
    <col min="5383" max="5383" width="11.109375" style="30" bestFit="1" customWidth="1"/>
    <col min="5384" max="5384" width="3" style="30" customWidth="1"/>
    <col min="5385" max="5385" width="2.44140625" style="30" customWidth="1"/>
    <col min="5386" max="5386" width="10.109375" style="30" customWidth="1"/>
    <col min="5387" max="5387" width="11.5546875" style="30" bestFit="1" customWidth="1"/>
    <col min="5388" max="5388" width="9.6640625" style="30"/>
    <col min="5389" max="5389" width="14" style="30" customWidth="1"/>
    <col min="5390" max="5393" width="9.6640625" style="30"/>
    <col min="5394" max="5394" width="15.6640625" style="30" customWidth="1"/>
    <col min="5395" max="5632" width="9.6640625" style="30"/>
    <col min="5633" max="5633" width="2.88671875" style="30" customWidth="1"/>
    <col min="5634" max="5634" width="4.6640625" style="30" customWidth="1"/>
    <col min="5635" max="5635" width="48.109375" style="30" customWidth="1"/>
    <col min="5636" max="5636" width="8.6640625" style="30" bestFit="1" customWidth="1"/>
    <col min="5637" max="5637" width="14.109375" style="30" bestFit="1" customWidth="1"/>
    <col min="5638" max="5638" width="11.5546875" style="30" bestFit="1" customWidth="1"/>
    <col min="5639" max="5639" width="11.109375" style="30" bestFit="1" customWidth="1"/>
    <col min="5640" max="5640" width="3" style="30" customWidth="1"/>
    <col min="5641" max="5641" width="2.44140625" style="30" customWidth="1"/>
    <col min="5642" max="5642" width="10.109375" style="30" customWidth="1"/>
    <col min="5643" max="5643" width="11.5546875" style="30" bestFit="1" customWidth="1"/>
    <col min="5644" max="5644" width="9.6640625" style="30"/>
    <col min="5645" max="5645" width="14" style="30" customWidth="1"/>
    <col min="5646" max="5649" width="9.6640625" style="30"/>
    <col min="5650" max="5650" width="15.6640625" style="30" customWidth="1"/>
    <col min="5651" max="5888" width="9.6640625" style="30"/>
    <col min="5889" max="5889" width="2.88671875" style="30" customWidth="1"/>
    <col min="5890" max="5890" width="4.6640625" style="30" customWidth="1"/>
    <col min="5891" max="5891" width="48.109375" style="30" customWidth="1"/>
    <col min="5892" max="5892" width="8.6640625" style="30" bestFit="1" customWidth="1"/>
    <col min="5893" max="5893" width="14.109375" style="30" bestFit="1" customWidth="1"/>
    <col min="5894" max="5894" width="11.5546875" style="30" bestFit="1" customWidth="1"/>
    <col min="5895" max="5895" width="11.109375" style="30" bestFit="1" customWidth="1"/>
    <col min="5896" max="5896" width="3" style="30" customWidth="1"/>
    <col min="5897" max="5897" width="2.44140625" style="30" customWidth="1"/>
    <col min="5898" max="5898" width="10.109375" style="30" customWidth="1"/>
    <col min="5899" max="5899" width="11.5546875" style="30" bestFit="1" customWidth="1"/>
    <col min="5900" max="5900" width="9.6640625" style="30"/>
    <col min="5901" max="5901" width="14" style="30" customWidth="1"/>
    <col min="5902" max="5905" width="9.6640625" style="30"/>
    <col min="5906" max="5906" width="15.6640625" style="30" customWidth="1"/>
    <col min="5907" max="6144" width="9.6640625" style="30"/>
    <col min="6145" max="6145" width="2.88671875" style="30" customWidth="1"/>
    <col min="6146" max="6146" width="4.6640625" style="30" customWidth="1"/>
    <col min="6147" max="6147" width="48.109375" style="30" customWidth="1"/>
    <col min="6148" max="6148" width="8.6640625" style="30" bestFit="1" customWidth="1"/>
    <col min="6149" max="6149" width="14.109375" style="30" bestFit="1" customWidth="1"/>
    <col min="6150" max="6150" width="11.5546875" style="30" bestFit="1" customWidth="1"/>
    <col min="6151" max="6151" width="11.109375" style="30" bestFit="1" customWidth="1"/>
    <col min="6152" max="6152" width="3" style="30" customWidth="1"/>
    <col min="6153" max="6153" width="2.44140625" style="30" customWidth="1"/>
    <col min="6154" max="6154" width="10.109375" style="30" customWidth="1"/>
    <col min="6155" max="6155" width="11.5546875" style="30" bestFit="1" customWidth="1"/>
    <col min="6156" max="6156" width="9.6640625" style="30"/>
    <col min="6157" max="6157" width="14" style="30" customWidth="1"/>
    <col min="6158" max="6161" width="9.6640625" style="30"/>
    <col min="6162" max="6162" width="15.6640625" style="30" customWidth="1"/>
    <col min="6163" max="6400" width="9.6640625" style="30"/>
    <col min="6401" max="6401" width="2.88671875" style="30" customWidth="1"/>
    <col min="6402" max="6402" width="4.6640625" style="30" customWidth="1"/>
    <col min="6403" max="6403" width="48.109375" style="30" customWidth="1"/>
    <col min="6404" max="6404" width="8.6640625" style="30" bestFit="1" customWidth="1"/>
    <col min="6405" max="6405" width="14.109375" style="30" bestFit="1" customWidth="1"/>
    <col min="6406" max="6406" width="11.5546875" style="30" bestFit="1" customWidth="1"/>
    <col min="6407" max="6407" width="11.109375" style="30" bestFit="1" customWidth="1"/>
    <col min="6408" max="6408" width="3" style="30" customWidth="1"/>
    <col min="6409" max="6409" width="2.44140625" style="30" customWidth="1"/>
    <col min="6410" max="6410" width="10.109375" style="30" customWidth="1"/>
    <col min="6411" max="6411" width="11.5546875" style="30" bestFit="1" customWidth="1"/>
    <col min="6412" max="6412" width="9.6640625" style="30"/>
    <col min="6413" max="6413" width="14" style="30" customWidth="1"/>
    <col min="6414" max="6417" width="9.6640625" style="30"/>
    <col min="6418" max="6418" width="15.6640625" style="30" customWidth="1"/>
    <col min="6419" max="6656" width="9.6640625" style="30"/>
    <col min="6657" max="6657" width="2.88671875" style="30" customWidth="1"/>
    <col min="6658" max="6658" width="4.6640625" style="30" customWidth="1"/>
    <col min="6659" max="6659" width="48.109375" style="30" customWidth="1"/>
    <col min="6660" max="6660" width="8.6640625" style="30" bestFit="1" customWidth="1"/>
    <col min="6661" max="6661" width="14.109375" style="30" bestFit="1" customWidth="1"/>
    <col min="6662" max="6662" width="11.5546875" style="30" bestFit="1" customWidth="1"/>
    <col min="6663" max="6663" width="11.109375" style="30" bestFit="1" customWidth="1"/>
    <col min="6664" max="6664" width="3" style="30" customWidth="1"/>
    <col min="6665" max="6665" width="2.44140625" style="30" customWidth="1"/>
    <col min="6666" max="6666" width="10.109375" style="30" customWidth="1"/>
    <col min="6667" max="6667" width="11.5546875" style="30" bestFit="1" customWidth="1"/>
    <col min="6668" max="6668" width="9.6640625" style="30"/>
    <col min="6669" max="6669" width="14" style="30" customWidth="1"/>
    <col min="6670" max="6673" width="9.6640625" style="30"/>
    <col min="6674" max="6674" width="15.6640625" style="30" customWidth="1"/>
    <col min="6675" max="6912" width="9.6640625" style="30"/>
    <col min="6913" max="6913" width="2.88671875" style="30" customWidth="1"/>
    <col min="6914" max="6914" width="4.6640625" style="30" customWidth="1"/>
    <col min="6915" max="6915" width="48.109375" style="30" customWidth="1"/>
    <col min="6916" max="6916" width="8.6640625" style="30" bestFit="1" customWidth="1"/>
    <col min="6917" max="6917" width="14.109375" style="30" bestFit="1" customWidth="1"/>
    <col min="6918" max="6918" width="11.5546875" style="30" bestFit="1" customWidth="1"/>
    <col min="6919" max="6919" width="11.109375" style="30" bestFit="1" customWidth="1"/>
    <col min="6920" max="6920" width="3" style="30" customWidth="1"/>
    <col min="6921" max="6921" width="2.44140625" style="30" customWidth="1"/>
    <col min="6922" max="6922" width="10.109375" style="30" customWidth="1"/>
    <col min="6923" max="6923" width="11.5546875" style="30" bestFit="1" customWidth="1"/>
    <col min="6924" max="6924" width="9.6640625" style="30"/>
    <col min="6925" max="6925" width="14" style="30" customWidth="1"/>
    <col min="6926" max="6929" width="9.6640625" style="30"/>
    <col min="6930" max="6930" width="15.6640625" style="30" customWidth="1"/>
    <col min="6931" max="7168" width="9.6640625" style="30"/>
    <col min="7169" max="7169" width="2.88671875" style="30" customWidth="1"/>
    <col min="7170" max="7170" width="4.6640625" style="30" customWidth="1"/>
    <col min="7171" max="7171" width="48.109375" style="30" customWidth="1"/>
    <col min="7172" max="7172" width="8.6640625" style="30" bestFit="1" customWidth="1"/>
    <col min="7173" max="7173" width="14.109375" style="30" bestFit="1" customWidth="1"/>
    <col min="7174" max="7174" width="11.5546875" style="30" bestFit="1" customWidth="1"/>
    <col min="7175" max="7175" width="11.109375" style="30" bestFit="1" customWidth="1"/>
    <col min="7176" max="7176" width="3" style="30" customWidth="1"/>
    <col min="7177" max="7177" width="2.44140625" style="30" customWidth="1"/>
    <col min="7178" max="7178" width="10.109375" style="30" customWidth="1"/>
    <col min="7179" max="7179" width="11.5546875" style="30" bestFit="1" customWidth="1"/>
    <col min="7180" max="7180" width="9.6640625" style="30"/>
    <col min="7181" max="7181" width="14" style="30" customWidth="1"/>
    <col min="7182" max="7185" width="9.6640625" style="30"/>
    <col min="7186" max="7186" width="15.6640625" style="30" customWidth="1"/>
    <col min="7187" max="7424" width="9.6640625" style="30"/>
    <col min="7425" max="7425" width="2.88671875" style="30" customWidth="1"/>
    <col min="7426" max="7426" width="4.6640625" style="30" customWidth="1"/>
    <col min="7427" max="7427" width="48.109375" style="30" customWidth="1"/>
    <col min="7428" max="7428" width="8.6640625" style="30" bestFit="1" customWidth="1"/>
    <col min="7429" max="7429" width="14.109375" style="30" bestFit="1" customWidth="1"/>
    <col min="7430" max="7430" width="11.5546875" style="30" bestFit="1" customWidth="1"/>
    <col min="7431" max="7431" width="11.109375" style="30" bestFit="1" customWidth="1"/>
    <col min="7432" max="7432" width="3" style="30" customWidth="1"/>
    <col min="7433" max="7433" width="2.44140625" style="30" customWidth="1"/>
    <col min="7434" max="7434" width="10.109375" style="30" customWidth="1"/>
    <col min="7435" max="7435" width="11.5546875" style="30" bestFit="1" customWidth="1"/>
    <col min="7436" max="7436" width="9.6640625" style="30"/>
    <col min="7437" max="7437" width="14" style="30" customWidth="1"/>
    <col min="7438" max="7441" width="9.6640625" style="30"/>
    <col min="7442" max="7442" width="15.6640625" style="30" customWidth="1"/>
    <col min="7443" max="7680" width="9.6640625" style="30"/>
    <col min="7681" max="7681" width="2.88671875" style="30" customWidth="1"/>
    <col min="7682" max="7682" width="4.6640625" style="30" customWidth="1"/>
    <col min="7683" max="7683" width="48.109375" style="30" customWidth="1"/>
    <col min="7684" max="7684" width="8.6640625" style="30" bestFit="1" customWidth="1"/>
    <col min="7685" max="7685" width="14.109375" style="30" bestFit="1" customWidth="1"/>
    <col min="7686" max="7686" width="11.5546875" style="30" bestFit="1" customWidth="1"/>
    <col min="7687" max="7687" width="11.109375" style="30" bestFit="1" customWidth="1"/>
    <col min="7688" max="7688" width="3" style="30" customWidth="1"/>
    <col min="7689" max="7689" width="2.44140625" style="30" customWidth="1"/>
    <col min="7690" max="7690" width="10.109375" style="30" customWidth="1"/>
    <col min="7691" max="7691" width="11.5546875" style="30" bestFit="1" customWidth="1"/>
    <col min="7692" max="7692" width="9.6640625" style="30"/>
    <col min="7693" max="7693" width="14" style="30" customWidth="1"/>
    <col min="7694" max="7697" width="9.6640625" style="30"/>
    <col min="7698" max="7698" width="15.6640625" style="30" customWidth="1"/>
    <col min="7699" max="7936" width="9.6640625" style="30"/>
    <col min="7937" max="7937" width="2.88671875" style="30" customWidth="1"/>
    <col min="7938" max="7938" width="4.6640625" style="30" customWidth="1"/>
    <col min="7939" max="7939" width="48.109375" style="30" customWidth="1"/>
    <col min="7940" max="7940" width="8.6640625" style="30" bestFit="1" customWidth="1"/>
    <col min="7941" max="7941" width="14.109375" style="30" bestFit="1" customWidth="1"/>
    <col min="7942" max="7942" width="11.5546875" style="30" bestFit="1" customWidth="1"/>
    <col min="7943" max="7943" width="11.109375" style="30" bestFit="1" customWidth="1"/>
    <col min="7944" max="7944" width="3" style="30" customWidth="1"/>
    <col min="7945" max="7945" width="2.44140625" style="30" customWidth="1"/>
    <col min="7946" max="7946" width="10.109375" style="30" customWidth="1"/>
    <col min="7947" max="7947" width="11.5546875" style="30" bestFit="1" customWidth="1"/>
    <col min="7948" max="7948" width="9.6640625" style="30"/>
    <col min="7949" max="7949" width="14" style="30" customWidth="1"/>
    <col min="7950" max="7953" width="9.6640625" style="30"/>
    <col min="7954" max="7954" width="15.6640625" style="30" customWidth="1"/>
    <col min="7955" max="8192" width="9.6640625" style="30"/>
    <col min="8193" max="8193" width="2.88671875" style="30" customWidth="1"/>
    <col min="8194" max="8194" width="4.6640625" style="30" customWidth="1"/>
    <col min="8195" max="8195" width="48.109375" style="30" customWidth="1"/>
    <col min="8196" max="8196" width="8.6640625" style="30" bestFit="1" customWidth="1"/>
    <col min="8197" max="8197" width="14.109375" style="30" bestFit="1" customWidth="1"/>
    <col min="8198" max="8198" width="11.5546875" style="30" bestFit="1" customWidth="1"/>
    <col min="8199" max="8199" width="11.109375" style="30" bestFit="1" customWidth="1"/>
    <col min="8200" max="8200" width="3" style="30" customWidth="1"/>
    <col min="8201" max="8201" width="2.44140625" style="30" customWidth="1"/>
    <col min="8202" max="8202" width="10.109375" style="30" customWidth="1"/>
    <col min="8203" max="8203" width="11.5546875" style="30" bestFit="1" customWidth="1"/>
    <col min="8204" max="8204" width="9.6640625" style="30"/>
    <col min="8205" max="8205" width="14" style="30" customWidth="1"/>
    <col min="8206" max="8209" width="9.6640625" style="30"/>
    <col min="8210" max="8210" width="15.6640625" style="30" customWidth="1"/>
    <col min="8211" max="8448" width="9.6640625" style="30"/>
    <col min="8449" max="8449" width="2.88671875" style="30" customWidth="1"/>
    <col min="8450" max="8450" width="4.6640625" style="30" customWidth="1"/>
    <col min="8451" max="8451" width="48.109375" style="30" customWidth="1"/>
    <col min="8452" max="8452" width="8.6640625" style="30" bestFit="1" customWidth="1"/>
    <col min="8453" max="8453" width="14.109375" style="30" bestFit="1" customWidth="1"/>
    <col min="8454" max="8454" width="11.5546875" style="30" bestFit="1" customWidth="1"/>
    <col min="8455" max="8455" width="11.109375" style="30" bestFit="1" customWidth="1"/>
    <col min="8456" max="8456" width="3" style="30" customWidth="1"/>
    <col min="8457" max="8457" width="2.44140625" style="30" customWidth="1"/>
    <col min="8458" max="8458" width="10.109375" style="30" customWidth="1"/>
    <col min="8459" max="8459" width="11.5546875" style="30" bestFit="1" customWidth="1"/>
    <col min="8460" max="8460" width="9.6640625" style="30"/>
    <col min="8461" max="8461" width="14" style="30" customWidth="1"/>
    <col min="8462" max="8465" width="9.6640625" style="30"/>
    <col min="8466" max="8466" width="15.6640625" style="30" customWidth="1"/>
    <col min="8467" max="8704" width="9.6640625" style="30"/>
    <col min="8705" max="8705" width="2.88671875" style="30" customWidth="1"/>
    <col min="8706" max="8706" width="4.6640625" style="30" customWidth="1"/>
    <col min="8707" max="8707" width="48.109375" style="30" customWidth="1"/>
    <col min="8708" max="8708" width="8.6640625" style="30" bestFit="1" customWidth="1"/>
    <col min="8709" max="8709" width="14.109375" style="30" bestFit="1" customWidth="1"/>
    <col min="8710" max="8710" width="11.5546875" style="30" bestFit="1" customWidth="1"/>
    <col min="8711" max="8711" width="11.109375" style="30" bestFit="1" customWidth="1"/>
    <col min="8712" max="8712" width="3" style="30" customWidth="1"/>
    <col min="8713" max="8713" width="2.44140625" style="30" customWidth="1"/>
    <col min="8714" max="8714" width="10.109375" style="30" customWidth="1"/>
    <col min="8715" max="8715" width="11.5546875" style="30" bestFit="1" customWidth="1"/>
    <col min="8716" max="8716" width="9.6640625" style="30"/>
    <col min="8717" max="8717" width="14" style="30" customWidth="1"/>
    <col min="8718" max="8721" width="9.6640625" style="30"/>
    <col min="8722" max="8722" width="15.6640625" style="30" customWidth="1"/>
    <col min="8723" max="8960" width="9.6640625" style="30"/>
    <col min="8961" max="8961" width="2.88671875" style="30" customWidth="1"/>
    <col min="8962" max="8962" width="4.6640625" style="30" customWidth="1"/>
    <col min="8963" max="8963" width="48.109375" style="30" customWidth="1"/>
    <col min="8964" max="8964" width="8.6640625" style="30" bestFit="1" customWidth="1"/>
    <col min="8965" max="8965" width="14.109375" style="30" bestFit="1" customWidth="1"/>
    <col min="8966" max="8966" width="11.5546875" style="30" bestFit="1" customWidth="1"/>
    <col min="8967" max="8967" width="11.109375" style="30" bestFit="1" customWidth="1"/>
    <col min="8968" max="8968" width="3" style="30" customWidth="1"/>
    <col min="8969" max="8969" width="2.44140625" style="30" customWidth="1"/>
    <col min="8970" max="8970" width="10.109375" style="30" customWidth="1"/>
    <col min="8971" max="8971" width="11.5546875" style="30" bestFit="1" customWidth="1"/>
    <col min="8972" max="8972" width="9.6640625" style="30"/>
    <col min="8973" max="8973" width="14" style="30" customWidth="1"/>
    <col min="8974" max="8977" width="9.6640625" style="30"/>
    <col min="8978" max="8978" width="15.6640625" style="30" customWidth="1"/>
    <col min="8979" max="9216" width="9.6640625" style="30"/>
    <col min="9217" max="9217" width="2.88671875" style="30" customWidth="1"/>
    <col min="9218" max="9218" width="4.6640625" style="30" customWidth="1"/>
    <col min="9219" max="9219" width="48.109375" style="30" customWidth="1"/>
    <col min="9220" max="9220" width="8.6640625" style="30" bestFit="1" customWidth="1"/>
    <col min="9221" max="9221" width="14.109375" style="30" bestFit="1" customWidth="1"/>
    <col min="9222" max="9222" width="11.5546875" style="30" bestFit="1" customWidth="1"/>
    <col min="9223" max="9223" width="11.109375" style="30" bestFit="1" customWidth="1"/>
    <col min="9224" max="9224" width="3" style="30" customWidth="1"/>
    <col min="9225" max="9225" width="2.44140625" style="30" customWidth="1"/>
    <col min="9226" max="9226" width="10.109375" style="30" customWidth="1"/>
    <col min="9227" max="9227" width="11.5546875" style="30" bestFit="1" customWidth="1"/>
    <col min="9228" max="9228" width="9.6640625" style="30"/>
    <col min="9229" max="9229" width="14" style="30" customWidth="1"/>
    <col min="9230" max="9233" width="9.6640625" style="30"/>
    <col min="9234" max="9234" width="15.6640625" style="30" customWidth="1"/>
    <col min="9235" max="9472" width="9.6640625" style="30"/>
    <col min="9473" max="9473" width="2.88671875" style="30" customWidth="1"/>
    <col min="9474" max="9474" width="4.6640625" style="30" customWidth="1"/>
    <col min="9475" max="9475" width="48.109375" style="30" customWidth="1"/>
    <col min="9476" max="9476" width="8.6640625" style="30" bestFit="1" customWidth="1"/>
    <col min="9477" max="9477" width="14.109375" style="30" bestFit="1" customWidth="1"/>
    <col min="9478" max="9478" width="11.5546875" style="30" bestFit="1" customWidth="1"/>
    <col min="9479" max="9479" width="11.109375" style="30" bestFit="1" customWidth="1"/>
    <col min="9480" max="9480" width="3" style="30" customWidth="1"/>
    <col min="9481" max="9481" width="2.44140625" style="30" customWidth="1"/>
    <col min="9482" max="9482" width="10.109375" style="30" customWidth="1"/>
    <col min="9483" max="9483" width="11.5546875" style="30" bestFit="1" customWidth="1"/>
    <col min="9484" max="9484" width="9.6640625" style="30"/>
    <col min="9485" max="9485" width="14" style="30" customWidth="1"/>
    <col min="9486" max="9489" width="9.6640625" style="30"/>
    <col min="9490" max="9490" width="15.6640625" style="30" customWidth="1"/>
    <col min="9491" max="9728" width="9.6640625" style="30"/>
    <col min="9729" max="9729" width="2.88671875" style="30" customWidth="1"/>
    <col min="9730" max="9730" width="4.6640625" style="30" customWidth="1"/>
    <col min="9731" max="9731" width="48.109375" style="30" customWidth="1"/>
    <col min="9732" max="9732" width="8.6640625" style="30" bestFit="1" customWidth="1"/>
    <col min="9733" max="9733" width="14.109375" style="30" bestFit="1" customWidth="1"/>
    <col min="9734" max="9734" width="11.5546875" style="30" bestFit="1" customWidth="1"/>
    <col min="9735" max="9735" width="11.109375" style="30" bestFit="1" customWidth="1"/>
    <col min="9736" max="9736" width="3" style="30" customWidth="1"/>
    <col min="9737" max="9737" width="2.44140625" style="30" customWidth="1"/>
    <col min="9738" max="9738" width="10.109375" style="30" customWidth="1"/>
    <col min="9739" max="9739" width="11.5546875" style="30" bestFit="1" customWidth="1"/>
    <col min="9740" max="9740" width="9.6640625" style="30"/>
    <col min="9741" max="9741" width="14" style="30" customWidth="1"/>
    <col min="9742" max="9745" width="9.6640625" style="30"/>
    <col min="9746" max="9746" width="15.6640625" style="30" customWidth="1"/>
    <col min="9747" max="9984" width="9.6640625" style="30"/>
    <col min="9985" max="9985" width="2.88671875" style="30" customWidth="1"/>
    <col min="9986" max="9986" width="4.6640625" style="30" customWidth="1"/>
    <col min="9987" max="9987" width="48.109375" style="30" customWidth="1"/>
    <col min="9988" max="9988" width="8.6640625" style="30" bestFit="1" customWidth="1"/>
    <col min="9989" max="9989" width="14.109375" style="30" bestFit="1" customWidth="1"/>
    <col min="9990" max="9990" width="11.5546875" style="30" bestFit="1" customWidth="1"/>
    <col min="9991" max="9991" width="11.109375" style="30" bestFit="1" customWidth="1"/>
    <col min="9992" max="9992" width="3" style="30" customWidth="1"/>
    <col min="9993" max="9993" width="2.44140625" style="30" customWidth="1"/>
    <col min="9994" max="9994" width="10.109375" style="30" customWidth="1"/>
    <col min="9995" max="9995" width="11.5546875" style="30" bestFit="1" customWidth="1"/>
    <col min="9996" max="9996" width="9.6640625" style="30"/>
    <col min="9997" max="9997" width="14" style="30" customWidth="1"/>
    <col min="9998" max="10001" width="9.6640625" style="30"/>
    <col min="10002" max="10002" width="15.6640625" style="30" customWidth="1"/>
    <col min="10003" max="10240" width="9.6640625" style="30"/>
    <col min="10241" max="10241" width="2.88671875" style="30" customWidth="1"/>
    <col min="10242" max="10242" width="4.6640625" style="30" customWidth="1"/>
    <col min="10243" max="10243" width="48.109375" style="30" customWidth="1"/>
    <col min="10244" max="10244" width="8.6640625" style="30" bestFit="1" customWidth="1"/>
    <col min="10245" max="10245" width="14.109375" style="30" bestFit="1" customWidth="1"/>
    <col min="10246" max="10246" width="11.5546875" style="30" bestFit="1" customWidth="1"/>
    <col min="10247" max="10247" width="11.109375" style="30" bestFit="1" customWidth="1"/>
    <col min="10248" max="10248" width="3" style="30" customWidth="1"/>
    <col min="10249" max="10249" width="2.44140625" style="30" customWidth="1"/>
    <col min="10250" max="10250" width="10.109375" style="30" customWidth="1"/>
    <col min="10251" max="10251" width="11.5546875" style="30" bestFit="1" customWidth="1"/>
    <col min="10252" max="10252" width="9.6640625" style="30"/>
    <col min="10253" max="10253" width="14" style="30" customWidth="1"/>
    <col min="10254" max="10257" width="9.6640625" style="30"/>
    <col min="10258" max="10258" width="15.6640625" style="30" customWidth="1"/>
    <col min="10259" max="10496" width="9.6640625" style="30"/>
    <col min="10497" max="10497" width="2.88671875" style="30" customWidth="1"/>
    <col min="10498" max="10498" width="4.6640625" style="30" customWidth="1"/>
    <col min="10499" max="10499" width="48.109375" style="30" customWidth="1"/>
    <col min="10500" max="10500" width="8.6640625" style="30" bestFit="1" customWidth="1"/>
    <col min="10501" max="10501" width="14.109375" style="30" bestFit="1" customWidth="1"/>
    <col min="10502" max="10502" width="11.5546875" style="30" bestFit="1" customWidth="1"/>
    <col min="10503" max="10503" width="11.109375" style="30" bestFit="1" customWidth="1"/>
    <col min="10504" max="10504" width="3" style="30" customWidth="1"/>
    <col min="10505" max="10505" width="2.44140625" style="30" customWidth="1"/>
    <col min="10506" max="10506" width="10.109375" style="30" customWidth="1"/>
    <col min="10507" max="10507" width="11.5546875" style="30" bestFit="1" customWidth="1"/>
    <col min="10508" max="10508" width="9.6640625" style="30"/>
    <col min="10509" max="10509" width="14" style="30" customWidth="1"/>
    <col min="10510" max="10513" width="9.6640625" style="30"/>
    <col min="10514" max="10514" width="15.6640625" style="30" customWidth="1"/>
    <col min="10515" max="10752" width="9.6640625" style="30"/>
    <col min="10753" max="10753" width="2.88671875" style="30" customWidth="1"/>
    <col min="10754" max="10754" width="4.6640625" style="30" customWidth="1"/>
    <col min="10755" max="10755" width="48.109375" style="30" customWidth="1"/>
    <col min="10756" max="10756" width="8.6640625" style="30" bestFit="1" customWidth="1"/>
    <col min="10757" max="10757" width="14.109375" style="30" bestFit="1" customWidth="1"/>
    <col min="10758" max="10758" width="11.5546875" style="30" bestFit="1" customWidth="1"/>
    <col min="10759" max="10759" width="11.109375" style="30" bestFit="1" customWidth="1"/>
    <col min="10760" max="10760" width="3" style="30" customWidth="1"/>
    <col min="10761" max="10761" width="2.44140625" style="30" customWidth="1"/>
    <col min="10762" max="10762" width="10.109375" style="30" customWidth="1"/>
    <col min="10763" max="10763" width="11.5546875" style="30" bestFit="1" customWidth="1"/>
    <col min="10764" max="10764" width="9.6640625" style="30"/>
    <col min="10765" max="10765" width="14" style="30" customWidth="1"/>
    <col min="10766" max="10769" width="9.6640625" style="30"/>
    <col min="10770" max="10770" width="15.6640625" style="30" customWidth="1"/>
    <col min="10771" max="11008" width="9.6640625" style="30"/>
    <col min="11009" max="11009" width="2.88671875" style="30" customWidth="1"/>
    <col min="11010" max="11010" width="4.6640625" style="30" customWidth="1"/>
    <col min="11011" max="11011" width="48.109375" style="30" customWidth="1"/>
    <col min="11012" max="11012" width="8.6640625" style="30" bestFit="1" customWidth="1"/>
    <col min="11013" max="11013" width="14.109375" style="30" bestFit="1" customWidth="1"/>
    <col min="11014" max="11014" width="11.5546875" style="30" bestFit="1" customWidth="1"/>
    <col min="11015" max="11015" width="11.109375" style="30" bestFit="1" customWidth="1"/>
    <col min="11016" max="11016" width="3" style="30" customWidth="1"/>
    <col min="11017" max="11017" width="2.44140625" style="30" customWidth="1"/>
    <col min="11018" max="11018" width="10.109375" style="30" customWidth="1"/>
    <col min="11019" max="11019" width="11.5546875" style="30" bestFit="1" customWidth="1"/>
    <col min="11020" max="11020" width="9.6640625" style="30"/>
    <col min="11021" max="11021" width="14" style="30" customWidth="1"/>
    <col min="11022" max="11025" width="9.6640625" style="30"/>
    <col min="11026" max="11026" width="15.6640625" style="30" customWidth="1"/>
    <col min="11027" max="11264" width="9.6640625" style="30"/>
    <col min="11265" max="11265" width="2.88671875" style="30" customWidth="1"/>
    <col min="11266" max="11266" width="4.6640625" style="30" customWidth="1"/>
    <col min="11267" max="11267" width="48.109375" style="30" customWidth="1"/>
    <col min="11268" max="11268" width="8.6640625" style="30" bestFit="1" customWidth="1"/>
    <col min="11269" max="11269" width="14.109375" style="30" bestFit="1" customWidth="1"/>
    <col min="11270" max="11270" width="11.5546875" style="30" bestFit="1" customWidth="1"/>
    <col min="11271" max="11271" width="11.109375" style="30" bestFit="1" customWidth="1"/>
    <col min="11272" max="11272" width="3" style="30" customWidth="1"/>
    <col min="11273" max="11273" width="2.44140625" style="30" customWidth="1"/>
    <col min="11274" max="11274" width="10.109375" style="30" customWidth="1"/>
    <col min="11275" max="11275" width="11.5546875" style="30" bestFit="1" customWidth="1"/>
    <col min="11276" max="11276" width="9.6640625" style="30"/>
    <col min="11277" max="11277" width="14" style="30" customWidth="1"/>
    <col min="11278" max="11281" width="9.6640625" style="30"/>
    <col min="11282" max="11282" width="15.6640625" style="30" customWidth="1"/>
    <col min="11283" max="11520" width="9.6640625" style="30"/>
    <col min="11521" max="11521" width="2.88671875" style="30" customWidth="1"/>
    <col min="11522" max="11522" width="4.6640625" style="30" customWidth="1"/>
    <col min="11523" max="11523" width="48.109375" style="30" customWidth="1"/>
    <col min="11524" max="11524" width="8.6640625" style="30" bestFit="1" customWidth="1"/>
    <col min="11525" max="11525" width="14.109375" style="30" bestFit="1" customWidth="1"/>
    <col min="11526" max="11526" width="11.5546875" style="30" bestFit="1" customWidth="1"/>
    <col min="11527" max="11527" width="11.109375" style="30" bestFit="1" customWidth="1"/>
    <col min="11528" max="11528" width="3" style="30" customWidth="1"/>
    <col min="11529" max="11529" width="2.44140625" style="30" customWidth="1"/>
    <col min="11530" max="11530" width="10.109375" style="30" customWidth="1"/>
    <col min="11531" max="11531" width="11.5546875" style="30" bestFit="1" customWidth="1"/>
    <col min="11532" max="11532" width="9.6640625" style="30"/>
    <col min="11533" max="11533" width="14" style="30" customWidth="1"/>
    <col min="11534" max="11537" width="9.6640625" style="30"/>
    <col min="11538" max="11538" width="15.6640625" style="30" customWidth="1"/>
    <col min="11539" max="11776" width="9.6640625" style="30"/>
    <col min="11777" max="11777" width="2.88671875" style="30" customWidth="1"/>
    <col min="11778" max="11778" width="4.6640625" style="30" customWidth="1"/>
    <col min="11779" max="11779" width="48.109375" style="30" customWidth="1"/>
    <col min="11780" max="11780" width="8.6640625" style="30" bestFit="1" customWidth="1"/>
    <col min="11781" max="11781" width="14.109375" style="30" bestFit="1" customWidth="1"/>
    <col min="11782" max="11782" width="11.5546875" style="30" bestFit="1" customWidth="1"/>
    <col min="11783" max="11783" width="11.109375" style="30" bestFit="1" customWidth="1"/>
    <col min="11784" max="11784" width="3" style="30" customWidth="1"/>
    <col min="11785" max="11785" width="2.44140625" style="30" customWidth="1"/>
    <col min="11786" max="11786" width="10.109375" style="30" customWidth="1"/>
    <col min="11787" max="11787" width="11.5546875" style="30" bestFit="1" customWidth="1"/>
    <col min="11788" max="11788" width="9.6640625" style="30"/>
    <col min="11789" max="11789" width="14" style="30" customWidth="1"/>
    <col min="11790" max="11793" width="9.6640625" style="30"/>
    <col min="11794" max="11794" width="15.6640625" style="30" customWidth="1"/>
    <col min="11795" max="12032" width="9.6640625" style="30"/>
    <col min="12033" max="12033" width="2.88671875" style="30" customWidth="1"/>
    <col min="12034" max="12034" width="4.6640625" style="30" customWidth="1"/>
    <col min="12035" max="12035" width="48.109375" style="30" customWidth="1"/>
    <col min="12036" max="12036" width="8.6640625" style="30" bestFit="1" customWidth="1"/>
    <col min="12037" max="12037" width="14.109375" style="30" bestFit="1" customWidth="1"/>
    <col min="12038" max="12038" width="11.5546875" style="30" bestFit="1" customWidth="1"/>
    <col min="12039" max="12039" width="11.109375" style="30" bestFit="1" customWidth="1"/>
    <col min="12040" max="12040" width="3" style="30" customWidth="1"/>
    <col min="12041" max="12041" width="2.44140625" style="30" customWidth="1"/>
    <col min="12042" max="12042" width="10.109375" style="30" customWidth="1"/>
    <col min="12043" max="12043" width="11.5546875" style="30" bestFit="1" customWidth="1"/>
    <col min="12044" max="12044" width="9.6640625" style="30"/>
    <col min="12045" max="12045" width="14" style="30" customWidth="1"/>
    <col min="12046" max="12049" width="9.6640625" style="30"/>
    <col min="12050" max="12050" width="15.6640625" style="30" customWidth="1"/>
    <col min="12051" max="12288" width="9.6640625" style="30"/>
    <col min="12289" max="12289" width="2.88671875" style="30" customWidth="1"/>
    <col min="12290" max="12290" width="4.6640625" style="30" customWidth="1"/>
    <col min="12291" max="12291" width="48.109375" style="30" customWidth="1"/>
    <col min="12292" max="12292" width="8.6640625" style="30" bestFit="1" customWidth="1"/>
    <col min="12293" max="12293" width="14.109375" style="30" bestFit="1" customWidth="1"/>
    <col min="12294" max="12294" width="11.5546875" style="30" bestFit="1" customWidth="1"/>
    <col min="12295" max="12295" width="11.109375" style="30" bestFit="1" customWidth="1"/>
    <col min="12296" max="12296" width="3" style="30" customWidth="1"/>
    <col min="12297" max="12297" width="2.44140625" style="30" customWidth="1"/>
    <col min="12298" max="12298" width="10.109375" style="30" customWidth="1"/>
    <col min="12299" max="12299" width="11.5546875" style="30" bestFit="1" customWidth="1"/>
    <col min="12300" max="12300" width="9.6640625" style="30"/>
    <col min="12301" max="12301" width="14" style="30" customWidth="1"/>
    <col min="12302" max="12305" width="9.6640625" style="30"/>
    <col min="12306" max="12306" width="15.6640625" style="30" customWidth="1"/>
    <col min="12307" max="12544" width="9.6640625" style="30"/>
    <col min="12545" max="12545" width="2.88671875" style="30" customWidth="1"/>
    <col min="12546" max="12546" width="4.6640625" style="30" customWidth="1"/>
    <col min="12547" max="12547" width="48.109375" style="30" customWidth="1"/>
    <col min="12548" max="12548" width="8.6640625" style="30" bestFit="1" customWidth="1"/>
    <col min="12549" max="12549" width="14.109375" style="30" bestFit="1" customWidth="1"/>
    <col min="12550" max="12550" width="11.5546875" style="30" bestFit="1" customWidth="1"/>
    <col min="12551" max="12551" width="11.109375" style="30" bestFit="1" customWidth="1"/>
    <col min="12552" max="12552" width="3" style="30" customWidth="1"/>
    <col min="12553" max="12553" width="2.44140625" style="30" customWidth="1"/>
    <col min="12554" max="12554" width="10.109375" style="30" customWidth="1"/>
    <col min="12555" max="12555" width="11.5546875" style="30" bestFit="1" customWidth="1"/>
    <col min="12556" max="12556" width="9.6640625" style="30"/>
    <col min="12557" max="12557" width="14" style="30" customWidth="1"/>
    <col min="12558" max="12561" width="9.6640625" style="30"/>
    <col min="12562" max="12562" width="15.6640625" style="30" customWidth="1"/>
    <col min="12563" max="12800" width="9.6640625" style="30"/>
    <col min="12801" max="12801" width="2.88671875" style="30" customWidth="1"/>
    <col min="12802" max="12802" width="4.6640625" style="30" customWidth="1"/>
    <col min="12803" max="12803" width="48.109375" style="30" customWidth="1"/>
    <col min="12804" max="12804" width="8.6640625" style="30" bestFit="1" customWidth="1"/>
    <col min="12805" max="12805" width="14.109375" style="30" bestFit="1" customWidth="1"/>
    <col min="12806" max="12806" width="11.5546875" style="30" bestFit="1" customWidth="1"/>
    <col min="12807" max="12807" width="11.109375" style="30" bestFit="1" customWidth="1"/>
    <col min="12808" max="12808" width="3" style="30" customWidth="1"/>
    <col min="12809" max="12809" width="2.44140625" style="30" customWidth="1"/>
    <col min="12810" max="12810" width="10.109375" style="30" customWidth="1"/>
    <col min="12811" max="12811" width="11.5546875" style="30" bestFit="1" customWidth="1"/>
    <col min="12812" max="12812" width="9.6640625" style="30"/>
    <col min="12813" max="12813" width="14" style="30" customWidth="1"/>
    <col min="12814" max="12817" width="9.6640625" style="30"/>
    <col min="12818" max="12818" width="15.6640625" style="30" customWidth="1"/>
    <col min="12819" max="13056" width="9.6640625" style="30"/>
    <col min="13057" max="13057" width="2.88671875" style="30" customWidth="1"/>
    <col min="13058" max="13058" width="4.6640625" style="30" customWidth="1"/>
    <col min="13059" max="13059" width="48.109375" style="30" customWidth="1"/>
    <col min="13060" max="13060" width="8.6640625" style="30" bestFit="1" customWidth="1"/>
    <col min="13061" max="13061" width="14.109375" style="30" bestFit="1" customWidth="1"/>
    <col min="13062" max="13062" width="11.5546875" style="30" bestFit="1" customWidth="1"/>
    <col min="13063" max="13063" width="11.109375" style="30" bestFit="1" customWidth="1"/>
    <col min="13064" max="13064" width="3" style="30" customWidth="1"/>
    <col min="13065" max="13065" width="2.44140625" style="30" customWidth="1"/>
    <col min="13066" max="13066" width="10.109375" style="30" customWidth="1"/>
    <col min="13067" max="13067" width="11.5546875" style="30" bestFit="1" customWidth="1"/>
    <col min="13068" max="13068" width="9.6640625" style="30"/>
    <col min="13069" max="13069" width="14" style="30" customWidth="1"/>
    <col min="13070" max="13073" width="9.6640625" style="30"/>
    <col min="13074" max="13074" width="15.6640625" style="30" customWidth="1"/>
    <col min="13075" max="13312" width="9.6640625" style="30"/>
    <col min="13313" max="13313" width="2.88671875" style="30" customWidth="1"/>
    <col min="13314" max="13314" width="4.6640625" style="30" customWidth="1"/>
    <col min="13315" max="13315" width="48.109375" style="30" customWidth="1"/>
    <col min="13316" max="13316" width="8.6640625" style="30" bestFit="1" customWidth="1"/>
    <col min="13317" max="13317" width="14.109375" style="30" bestFit="1" customWidth="1"/>
    <col min="13318" max="13318" width="11.5546875" style="30" bestFit="1" customWidth="1"/>
    <col min="13319" max="13319" width="11.109375" style="30" bestFit="1" customWidth="1"/>
    <col min="13320" max="13320" width="3" style="30" customWidth="1"/>
    <col min="13321" max="13321" width="2.44140625" style="30" customWidth="1"/>
    <col min="13322" max="13322" width="10.109375" style="30" customWidth="1"/>
    <col min="13323" max="13323" width="11.5546875" style="30" bestFit="1" customWidth="1"/>
    <col min="13324" max="13324" width="9.6640625" style="30"/>
    <col min="13325" max="13325" width="14" style="30" customWidth="1"/>
    <col min="13326" max="13329" width="9.6640625" style="30"/>
    <col min="13330" max="13330" width="15.6640625" style="30" customWidth="1"/>
    <col min="13331" max="13568" width="9.6640625" style="30"/>
    <col min="13569" max="13569" width="2.88671875" style="30" customWidth="1"/>
    <col min="13570" max="13570" width="4.6640625" style="30" customWidth="1"/>
    <col min="13571" max="13571" width="48.109375" style="30" customWidth="1"/>
    <col min="13572" max="13572" width="8.6640625" style="30" bestFit="1" customWidth="1"/>
    <col min="13573" max="13573" width="14.109375" style="30" bestFit="1" customWidth="1"/>
    <col min="13574" max="13574" width="11.5546875" style="30" bestFit="1" customWidth="1"/>
    <col min="13575" max="13575" width="11.109375" style="30" bestFit="1" customWidth="1"/>
    <col min="13576" max="13576" width="3" style="30" customWidth="1"/>
    <col min="13577" max="13577" width="2.44140625" style="30" customWidth="1"/>
    <col min="13578" max="13578" width="10.109375" style="30" customWidth="1"/>
    <col min="13579" max="13579" width="11.5546875" style="30" bestFit="1" customWidth="1"/>
    <col min="13580" max="13580" width="9.6640625" style="30"/>
    <col min="13581" max="13581" width="14" style="30" customWidth="1"/>
    <col min="13582" max="13585" width="9.6640625" style="30"/>
    <col min="13586" max="13586" width="15.6640625" style="30" customWidth="1"/>
    <col min="13587" max="13824" width="9.6640625" style="30"/>
    <col min="13825" max="13825" width="2.88671875" style="30" customWidth="1"/>
    <col min="13826" max="13826" width="4.6640625" style="30" customWidth="1"/>
    <col min="13827" max="13827" width="48.109375" style="30" customWidth="1"/>
    <col min="13828" max="13828" width="8.6640625" style="30" bestFit="1" customWidth="1"/>
    <col min="13829" max="13829" width="14.109375" style="30" bestFit="1" customWidth="1"/>
    <col min="13830" max="13830" width="11.5546875" style="30" bestFit="1" customWidth="1"/>
    <col min="13831" max="13831" width="11.109375" style="30" bestFit="1" customWidth="1"/>
    <col min="13832" max="13832" width="3" style="30" customWidth="1"/>
    <col min="13833" max="13833" width="2.44140625" style="30" customWidth="1"/>
    <col min="13834" max="13834" width="10.109375" style="30" customWidth="1"/>
    <col min="13835" max="13835" width="11.5546875" style="30" bestFit="1" customWidth="1"/>
    <col min="13836" max="13836" width="9.6640625" style="30"/>
    <col min="13837" max="13837" width="14" style="30" customWidth="1"/>
    <col min="13838" max="13841" width="9.6640625" style="30"/>
    <col min="13842" max="13842" width="15.6640625" style="30" customWidth="1"/>
    <col min="13843" max="14080" width="9.6640625" style="30"/>
    <col min="14081" max="14081" width="2.88671875" style="30" customWidth="1"/>
    <col min="14082" max="14082" width="4.6640625" style="30" customWidth="1"/>
    <col min="14083" max="14083" width="48.109375" style="30" customWidth="1"/>
    <col min="14084" max="14084" width="8.6640625" style="30" bestFit="1" customWidth="1"/>
    <col min="14085" max="14085" width="14.109375" style="30" bestFit="1" customWidth="1"/>
    <col min="14086" max="14086" width="11.5546875" style="30" bestFit="1" customWidth="1"/>
    <col min="14087" max="14087" width="11.109375" style="30" bestFit="1" customWidth="1"/>
    <col min="14088" max="14088" width="3" style="30" customWidth="1"/>
    <col min="14089" max="14089" width="2.44140625" style="30" customWidth="1"/>
    <col min="14090" max="14090" width="10.109375" style="30" customWidth="1"/>
    <col min="14091" max="14091" width="11.5546875" style="30" bestFit="1" customWidth="1"/>
    <col min="14092" max="14092" width="9.6640625" style="30"/>
    <col min="14093" max="14093" width="14" style="30" customWidth="1"/>
    <col min="14094" max="14097" width="9.6640625" style="30"/>
    <col min="14098" max="14098" width="15.6640625" style="30" customWidth="1"/>
    <col min="14099" max="14336" width="9.6640625" style="30"/>
    <col min="14337" max="14337" width="2.88671875" style="30" customWidth="1"/>
    <col min="14338" max="14338" width="4.6640625" style="30" customWidth="1"/>
    <col min="14339" max="14339" width="48.109375" style="30" customWidth="1"/>
    <col min="14340" max="14340" width="8.6640625" style="30" bestFit="1" customWidth="1"/>
    <col min="14341" max="14341" width="14.109375" style="30" bestFit="1" customWidth="1"/>
    <col min="14342" max="14342" width="11.5546875" style="30" bestFit="1" customWidth="1"/>
    <col min="14343" max="14343" width="11.109375" style="30" bestFit="1" customWidth="1"/>
    <col min="14344" max="14344" width="3" style="30" customWidth="1"/>
    <col min="14345" max="14345" width="2.44140625" style="30" customWidth="1"/>
    <col min="14346" max="14346" width="10.109375" style="30" customWidth="1"/>
    <col min="14347" max="14347" width="11.5546875" style="30" bestFit="1" customWidth="1"/>
    <col min="14348" max="14348" width="9.6640625" style="30"/>
    <col min="14349" max="14349" width="14" style="30" customWidth="1"/>
    <col min="14350" max="14353" width="9.6640625" style="30"/>
    <col min="14354" max="14354" width="15.6640625" style="30" customWidth="1"/>
    <col min="14355" max="14592" width="9.6640625" style="30"/>
    <col min="14593" max="14593" width="2.88671875" style="30" customWidth="1"/>
    <col min="14594" max="14594" width="4.6640625" style="30" customWidth="1"/>
    <col min="14595" max="14595" width="48.109375" style="30" customWidth="1"/>
    <col min="14596" max="14596" width="8.6640625" style="30" bestFit="1" customWidth="1"/>
    <col min="14597" max="14597" width="14.109375" style="30" bestFit="1" customWidth="1"/>
    <col min="14598" max="14598" width="11.5546875" style="30" bestFit="1" customWidth="1"/>
    <col min="14599" max="14599" width="11.109375" style="30" bestFit="1" customWidth="1"/>
    <col min="14600" max="14600" width="3" style="30" customWidth="1"/>
    <col min="14601" max="14601" width="2.44140625" style="30" customWidth="1"/>
    <col min="14602" max="14602" width="10.109375" style="30" customWidth="1"/>
    <col min="14603" max="14603" width="11.5546875" style="30" bestFit="1" customWidth="1"/>
    <col min="14604" max="14604" width="9.6640625" style="30"/>
    <col min="14605" max="14605" width="14" style="30" customWidth="1"/>
    <col min="14606" max="14609" width="9.6640625" style="30"/>
    <col min="14610" max="14610" width="15.6640625" style="30" customWidth="1"/>
    <col min="14611" max="14848" width="9.6640625" style="30"/>
    <col min="14849" max="14849" width="2.88671875" style="30" customWidth="1"/>
    <col min="14850" max="14850" width="4.6640625" style="30" customWidth="1"/>
    <col min="14851" max="14851" width="48.109375" style="30" customWidth="1"/>
    <col min="14852" max="14852" width="8.6640625" style="30" bestFit="1" customWidth="1"/>
    <col min="14853" max="14853" width="14.109375" style="30" bestFit="1" customWidth="1"/>
    <col min="14854" max="14854" width="11.5546875" style="30" bestFit="1" customWidth="1"/>
    <col min="14855" max="14855" width="11.109375" style="30" bestFit="1" customWidth="1"/>
    <col min="14856" max="14856" width="3" style="30" customWidth="1"/>
    <col min="14857" max="14857" width="2.44140625" style="30" customWidth="1"/>
    <col min="14858" max="14858" width="10.109375" style="30" customWidth="1"/>
    <col min="14859" max="14859" width="11.5546875" style="30" bestFit="1" customWidth="1"/>
    <col min="14860" max="14860" width="9.6640625" style="30"/>
    <col min="14861" max="14861" width="14" style="30" customWidth="1"/>
    <col min="14862" max="14865" width="9.6640625" style="30"/>
    <col min="14866" max="14866" width="15.6640625" style="30" customWidth="1"/>
    <col min="14867" max="15104" width="9.6640625" style="30"/>
    <col min="15105" max="15105" width="2.88671875" style="30" customWidth="1"/>
    <col min="15106" max="15106" width="4.6640625" style="30" customWidth="1"/>
    <col min="15107" max="15107" width="48.109375" style="30" customWidth="1"/>
    <col min="15108" max="15108" width="8.6640625" style="30" bestFit="1" customWidth="1"/>
    <col min="15109" max="15109" width="14.109375" style="30" bestFit="1" customWidth="1"/>
    <col min="15110" max="15110" width="11.5546875" style="30" bestFit="1" customWidth="1"/>
    <col min="15111" max="15111" width="11.109375" style="30" bestFit="1" customWidth="1"/>
    <col min="15112" max="15112" width="3" style="30" customWidth="1"/>
    <col min="15113" max="15113" width="2.44140625" style="30" customWidth="1"/>
    <col min="15114" max="15114" width="10.109375" style="30" customWidth="1"/>
    <col min="15115" max="15115" width="11.5546875" style="30" bestFit="1" customWidth="1"/>
    <col min="15116" max="15116" width="9.6640625" style="30"/>
    <col min="15117" max="15117" width="14" style="30" customWidth="1"/>
    <col min="15118" max="15121" width="9.6640625" style="30"/>
    <col min="15122" max="15122" width="15.6640625" style="30" customWidth="1"/>
    <col min="15123" max="15360" width="9.6640625" style="30"/>
    <col min="15361" max="15361" width="2.88671875" style="30" customWidth="1"/>
    <col min="15362" max="15362" width="4.6640625" style="30" customWidth="1"/>
    <col min="15363" max="15363" width="48.109375" style="30" customWidth="1"/>
    <col min="15364" max="15364" width="8.6640625" style="30" bestFit="1" customWidth="1"/>
    <col min="15365" max="15365" width="14.109375" style="30" bestFit="1" customWidth="1"/>
    <col min="15366" max="15366" width="11.5546875" style="30" bestFit="1" customWidth="1"/>
    <col min="15367" max="15367" width="11.109375" style="30" bestFit="1" customWidth="1"/>
    <col min="15368" max="15368" width="3" style="30" customWidth="1"/>
    <col min="15369" max="15369" width="2.44140625" style="30" customWidth="1"/>
    <col min="15370" max="15370" width="10.109375" style="30" customWidth="1"/>
    <col min="15371" max="15371" width="11.5546875" style="30" bestFit="1" customWidth="1"/>
    <col min="15372" max="15372" width="9.6640625" style="30"/>
    <col min="15373" max="15373" width="14" style="30" customWidth="1"/>
    <col min="15374" max="15377" width="9.6640625" style="30"/>
    <col min="15378" max="15378" width="15.6640625" style="30" customWidth="1"/>
    <col min="15379" max="15616" width="9.6640625" style="30"/>
    <col min="15617" max="15617" width="2.88671875" style="30" customWidth="1"/>
    <col min="15618" max="15618" width="4.6640625" style="30" customWidth="1"/>
    <col min="15619" max="15619" width="48.109375" style="30" customWidth="1"/>
    <col min="15620" max="15620" width="8.6640625" style="30" bestFit="1" customWidth="1"/>
    <col min="15621" max="15621" width="14.109375" style="30" bestFit="1" customWidth="1"/>
    <col min="15622" max="15622" width="11.5546875" style="30" bestFit="1" customWidth="1"/>
    <col min="15623" max="15623" width="11.109375" style="30" bestFit="1" customWidth="1"/>
    <col min="15624" max="15624" width="3" style="30" customWidth="1"/>
    <col min="15625" max="15625" width="2.44140625" style="30" customWidth="1"/>
    <col min="15626" max="15626" width="10.109375" style="30" customWidth="1"/>
    <col min="15627" max="15627" width="11.5546875" style="30" bestFit="1" customWidth="1"/>
    <col min="15628" max="15628" width="9.6640625" style="30"/>
    <col min="15629" max="15629" width="14" style="30" customWidth="1"/>
    <col min="15630" max="15633" width="9.6640625" style="30"/>
    <col min="15634" max="15634" width="15.6640625" style="30" customWidth="1"/>
    <col min="15635" max="15872" width="9.6640625" style="30"/>
    <col min="15873" max="15873" width="2.88671875" style="30" customWidth="1"/>
    <col min="15874" max="15874" width="4.6640625" style="30" customWidth="1"/>
    <col min="15875" max="15875" width="48.109375" style="30" customWidth="1"/>
    <col min="15876" max="15876" width="8.6640625" style="30" bestFit="1" customWidth="1"/>
    <col min="15877" max="15877" width="14.109375" style="30" bestFit="1" customWidth="1"/>
    <col min="15878" max="15878" width="11.5546875" style="30" bestFit="1" customWidth="1"/>
    <col min="15879" max="15879" width="11.109375" style="30" bestFit="1" customWidth="1"/>
    <col min="15880" max="15880" width="3" style="30" customWidth="1"/>
    <col min="15881" max="15881" width="2.44140625" style="30" customWidth="1"/>
    <col min="15882" max="15882" width="10.109375" style="30" customWidth="1"/>
    <col min="15883" max="15883" width="11.5546875" style="30" bestFit="1" customWidth="1"/>
    <col min="15884" max="15884" width="9.6640625" style="30"/>
    <col min="15885" max="15885" width="14" style="30" customWidth="1"/>
    <col min="15886" max="15889" width="9.6640625" style="30"/>
    <col min="15890" max="15890" width="15.6640625" style="30" customWidth="1"/>
    <col min="15891" max="16128" width="9.6640625" style="30"/>
    <col min="16129" max="16129" width="2.88671875" style="30" customWidth="1"/>
    <col min="16130" max="16130" width="4.6640625" style="30" customWidth="1"/>
    <col min="16131" max="16131" width="48.109375" style="30" customWidth="1"/>
    <col min="16132" max="16132" width="8.6640625" style="30" bestFit="1" customWidth="1"/>
    <col min="16133" max="16133" width="14.109375" style="30" bestFit="1" customWidth="1"/>
    <col min="16134" max="16134" width="11.5546875" style="30" bestFit="1" customWidth="1"/>
    <col min="16135" max="16135" width="11.109375" style="30" bestFit="1" customWidth="1"/>
    <col min="16136" max="16136" width="3" style="30" customWidth="1"/>
    <col min="16137" max="16137" width="2.44140625" style="30" customWidth="1"/>
    <col min="16138" max="16138" width="10.109375" style="30" customWidth="1"/>
    <col min="16139" max="16139" width="11.5546875" style="30" bestFit="1" customWidth="1"/>
    <col min="16140" max="16140" width="9.6640625" style="30"/>
    <col min="16141" max="16141" width="14" style="30" customWidth="1"/>
    <col min="16142" max="16145" width="9.6640625" style="30"/>
    <col min="16146" max="16146" width="15.6640625" style="30" customWidth="1"/>
    <col min="16147" max="16384" width="9.6640625" style="30"/>
  </cols>
  <sheetData>
    <row r="1" spans="1:10">
      <c r="A1" s="26"/>
      <c r="B1" s="27"/>
      <c r="C1" s="26"/>
      <c r="D1" s="26"/>
      <c r="E1" s="26"/>
      <c r="F1" s="28"/>
      <c r="G1" s="29" t="s">
        <v>136</v>
      </c>
      <c r="I1" s="31"/>
    </row>
    <row r="2" spans="1:10">
      <c r="A2" s="26"/>
      <c r="B2" s="26"/>
      <c r="C2" s="26"/>
      <c r="D2" s="26"/>
      <c r="E2" s="26"/>
      <c r="F2" s="28"/>
      <c r="G2" s="32" t="s">
        <v>141</v>
      </c>
      <c r="I2" s="31"/>
    </row>
    <row r="3" spans="1:10">
      <c r="A3" s="26"/>
      <c r="B3" s="27"/>
      <c r="C3" s="26"/>
      <c r="D3" s="26"/>
      <c r="E3" s="26"/>
      <c r="F3" s="28"/>
      <c r="G3" s="29" t="s">
        <v>138</v>
      </c>
      <c r="H3" s="26"/>
      <c r="I3" s="31"/>
    </row>
    <row r="4" spans="1:10">
      <c r="A4" s="26"/>
      <c r="B4" s="33"/>
      <c r="C4" s="34"/>
      <c r="D4" s="35"/>
      <c r="E4" s="35"/>
      <c r="F4" s="36"/>
      <c r="G4" s="35"/>
      <c r="H4" s="37"/>
      <c r="I4" s="31"/>
    </row>
    <row r="5" spans="1:10" ht="15.6">
      <c r="A5" s="26"/>
      <c r="B5" s="38" t="s">
        <v>32</v>
      </c>
      <c r="C5" s="39"/>
      <c r="D5" s="39"/>
      <c r="E5" s="39"/>
      <c r="F5" s="40"/>
      <c r="G5" s="39"/>
      <c r="H5" s="39"/>
    </row>
    <row r="6" spans="1:10" ht="15.6">
      <c r="A6" s="26"/>
      <c r="B6" s="41" t="s">
        <v>76</v>
      </c>
      <c r="C6" s="39"/>
      <c r="D6" s="35"/>
      <c r="E6" s="35"/>
      <c r="F6" s="36"/>
      <c r="G6" s="35"/>
      <c r="H6" s="37"/>
      <c r="I6" s="31"/>
    </row>
    <row r="7" spans="1:10" ht="15.6">
      <c r="A7" s="26"/>
      <c r="B7" s="41" t="s">
        <v>33</v>
      </c>
      <c r="C7" s="39"/>
      <c r="D7" s="35"/>
      <c r="E7" s="35"/>
      <c r="F7" s="36"/>
      <c r="G7" s="35"/>
      <c r="H7" s="37"/>
      <c r="I7" s="31"/>
    </row>
    <row r="8" spans="1:10">
      <c r="A8" s="26"/>
      <c r="B8" s="42" t="s">
        <v>34</v>
      </c>
      <c r="C8" s="39"/>
      <c r="D8" s="35"/>
      <c r="E8" s="35"/>
      <c r="F8" s="36"/>
      <c r="G8" s="35"/>
      <c r="H8" s="37"/>
      <c r="I8" s="31"/>
    </row>
    <row r="9" spans="1:10">
      <c r="A9" s="26"/>
      <c r="B9" s="42"/>
      <c r="C9" s="34"/>
      <c r="D9" s="35"/>
      <c r="E9" s="35"/>
      <c r="F9" s="36"/>
      <c r="G9" s="35"/>
      <c r="H9" s="37"/>
      <c r="I9" s="31"/>
    </row>
    <row r="10" spans="1:10">
      <c r="A10" s="26"/>
      <c r="B10" s="43" t="s">
        <v>35</v>
      </c>
      <c r="C10" s="26"/>
      <c r="D10" s="26"/>
      <c r="E10" s="26"/>
      <c r="F10" s="28"/>
      <c r="G10" s="26"/>
      <c r="H10" s="31"/>
      <c r="I10" s="31"/>
    </row>
    <row r="11" spans="1:10">
      <c r="A11" s="26"/>
      <c r="B11" s="44" t="s">
        <v>36</v>
      </c>
      <c r="C11" s="45"/>
      <c r="D11" s="46" t="s">
        <v>37</v>
      </c>
      <c r="E11" s="46" t="s">
        <v>38</v>
      </c>
      <c r="F11" s="47" t="s">
        <v>39</v>
      </c>
      <c r="G11" s="46" t="s">
        <v>40</v>
      </c>
      <c r="H11" s="31"/>
      <c r="I11" s="31"/>
    </row>
    <row r="12" spans="1:10">
      <c r="A12" s="26"/>
      <c r="B12" s="48" t="s">
        <v>41</v>
      </c>
      <c r="C12" s="49"/>
      <c r="D12" s="50" t="s">
        <v>42</v>
      </c>
      <c r="E12" s="50" t="s">
        <v>43</v>
      </c>
      <c r="F12" s="51" t="s">
        <v>44</v>
      </c>
      <c r="G12" s="52"/>
      <c r="H12" s="31"/>
      <c r="I12" s="31"/>
    </row>
    <row r="13" spans="1:10">
      <c r="A13" s="26"/>
      <c r="B13" s="53" t="s">
        <v>45</v>
      </c>
      <c r="C13" s="54"/>
      <c r="D13" s="55" t="s">
        <v>46</v>
      </c>
      <c r="E13" s="55" t="s">
        <v>47</v>
      </c>
      <c r="F13" s="56" t="s">
        <v>48</v>
      </c>
      <c r="G13" s="57" t="s">
        <v>49</v>
      </c>
      <c r="H13" s="31"/>
      <c r="I13" s="31"/>
    </row>
    <row r="14" spans="1:10">
      <c r="A14" s="26"/>
      <c r="B14" s="26"/>
      <c r="C14" s="26"/>
      <c r="D14" s="58"/>
      <c r="E14" s="59" t="s">
        <v>50</v>
      </c>
      <c r="F14" s="47" t="s">
        <v>51</v>
      </c>
      <c r="G14" s="35" t="s">
        <v>52</v>
      </c>
      <c r="H14" s="31"/>
      <c r="I14" s="31"/>
    </row>
    <row r="15" spans="1:10" ht="14.4">
      <c r="A15" s="26"/>
      <c r="B15" s="60">
        <v>1</v>
      </c>
      <c r="C15" s="61" t="s">
        <v>77</v>
      </c>
      <c r="D15" s="62">
        <v>274404</v>
      </c>
      <c r="E15" s="62">
        <v>299567904</v>
      </c>
      <c r="F15" s="63">
        <v>0</v>
      </c>
      <c r="G15" s="62">
        <v>30440633.349215999</v>
      </c>
      <c r="H15" s="31"/>
      <c r="J15" s="64"/>
    </row>
    <row r="16" spans="1:10" ht="14.4">
      <c r="A16" s="26"/>
      <c r="B16" s="60">
        <f>B15+1</f>
        <v>2</v>
      </c>
      <c r="C16" s="61" t="s">
        <v>78</v>
      </c>
      <c r="D16" s="62">
        <v>92064</v>
      </c>
      <c r="E16" s="62">
        <v>6288639</v>
      </c>
      <c r="F16" s="63">
        <v>0</v>
      </c>
      <c r="G16" s="65">
        <v>939996.9600000002</v>
      </c>
      <c r="H16" s="66"/>
      <c r="J16" s="64"/>
    </row>
    <row r="17" spans="1:11" ht="14.4">
      <c r="A17" s="26"/>
      <c r="B17" s="60">
        <f t="shared" ref="B17:B29" si="0">B16+1</f>
        <v>3</v>
      </c>
      <c r="C17" s="61" t="s">
        <v>79</v>
      </c>
      <c r="D17" s="62">
        <v>21132</v>
      </c>
      <c r="E17" s="62">
        <v>29560448</v>
      </c>
      <c r="F17" s="63">
        <v>0</v>
      </c>
      <c r="G17" s="65">
        <v>2935237.6966399997</v>
      </c>
      <c r="H17" s="67"/>
      <c r="J17" s="64"/>
    </row>
    <row r="18" spans="1:11" ht="14.4">
      <c r="A18" s="26"/>
      <c r="B18" s="60">
        <f t="shared" si="0"/>
        <v>4</v>
      </c>
      <c r="C18" s="61" t="s">
        <v>80</v>
      </c>
      <c r="D18" s="62">
        <v>1104</v>
      </c>
      <c r="E18" s="62">
        <v>75161941</v>
      </c>
      <c r="F18" s="63">
        <v>209943.35486352054</v>
      </c>
      <c r="G18" s="65">
        <v>6444878.6181224603</v>
      </c>
      <c r="H18" s="67"/>
      <c r="J18" s="64"/>
    </row>
    <row r="19" spans="1:11" ht="14.4">
      <c r="A19" s="26"/>
      <c r="B19" s="60">
        <f t="shared" si="0"/>
        <v>5</v>
      </c>
      <c r="C19" s="61" t="s">
        <v>75</v>
      </c>
      <c r="D19" s="62">
        <v>48</v>
      </c>
      <c r="E19" s="62">
        <v>476108</v>
      </c>
      <c r="F19" s="63">
        <v>0</v>
      </c>
      <c r="G19" s="65">
        <v>49125.322025384987</v>
      </c>
      <c r="H19" s="67"/>
      <c r="J19" s="64"/>
    </row>
    <row r="20" spans="1:11" ht="14.4">
      <c r="A20" s="26"/>
      <c r="B20" s="60">
        <f t="shared" si="0"/>
        <v>6</v>
      </c>
      <c r="C20" s="61" t="s">
        <v>81</v>
      </c>
      <c r="D20" s="62">
        <v>48</v>
      </c>
      <c r="E20" s="62">
        <v>739200</v>
      </c>
      <c r="F20" s="63">
        <v>5986.5999999999995</v>
      </c>
      <c r="G20" s="65">
        <v>100233.56999999998</v>
      </c>
      <c r="H20" s="67"/>
      <c r="J20" s="64"/>
    </row>
    <row r="21" spans="1:11" ht="14.4">
      <c r="A21" s="26"/>
      <c r="B21" s="60">
        <f t="shared" si="0"/>
        <v>7</v>
      </c>
      <c r="C21" s="61" t="s">
        <v>82</v>
      </c>
      <c r="D21" s="62">
        <v>12</v>
      </c>
      <c r="E21" s="62">
        <v>62006400</v>
      </c>
      <c r="F21" s="63">
        <v>93009.600000000006</v>
      </c>
      <c r="G21" s="65">
        <v>3941628.9408</v>
      </c>
      <c r="H21" s="67"/>
      <c r="J21" s="64"/>
    </row>
    <row r="22" spans="1:11" ht="14.4">
      <c r="A22" s="26"/>
      <c r="B22" s="60">
        <f t="shared" si="0"/>
        <v>8</v>
      </c>
      <c r="C22" s="61" t="s">
        <v>83</v>
      </c>
      <c r="D22" s="62">
        <v>84</v>
      </c>
      <c r="E22" s="62">
        <v>485868</v>
      </c>
      <c r="F22" s="63">
        <v>0</v>
      </c>
      <c r="G22" s="65">
        <v>63589.309655999998</v>
      </c>
      <c r="H22" s="67"/>
      <c r="J22" s="64"/>
    </row>
    <row r="23" spans="1:11" ht="14.4">
      <c r="A23" s="26"/>
      <c r="B23" s="60">
        <f t="shared" si="0"/>
        <v>9</v>
      </c>
      <c r="C23" s="61" t="s">
        <v>84</v>
      </c>
      <c r="D23" s="62">
        <v>12</v>
      </c>
      <c r="E23" s="62">
        <v>6363600</v>
      </c>
      <c r="F23" s="63">
        <v>12102.8</v>
      </c>
      <c r="G23" s="65">
        <v>464240.00159999996</v>
      </c>
      <c r="H23" s="67"/>
      <c r="J23" s="64"/>
    </row>
    <row r="24" spans="1:11" ht="14.4">
      <c r="A24" s="26"/>
      <c r="B24" s="60">
        <f t="shared" si="0"/>
        <v>10</v>
      </c>
      <c r="C24" s="61" t="s">
        <v>85</v>
      </c>
      <c r="D24" s="62">
        <v>12</v>
      </c>
      <c r="E24" s="62">
        <v>29147646</v>
      </c>
      <c r="F24" s="63">
        <v>64175.5</v>
      </c>
      <c r="G24" s="65">
        <v>2136377.7236179998</v>
      </c>
      <c r="H24" s="67"/>
      <c r="J24" s="64"/>
    </row>
    <row r="25" spans="1:11" ht="14.4">
      <c r="A25" s="26"/>
      <c r="B25" s="60">
        <f t="shared" si="0"/>
        <v>11</v>
      </c>
      <c r="C25" s="61" t="s">
        <v>86</v>
      </c>
      <c r="D25" s="62">
        <v>2196</v>
      </c>
      <c r="E25" s="62">
        <v>826934</v>
      </c>
      <c r="F25" s="63">
        <v>21132</v>
      </c>
      <c r="G25" s="65">
        <v>44048.293378000002</v>
      </c>
      <c r="H25" s="67"/>
      <c r="J25" s="64"/>
    </row>
    <row r="26" spans="1:11" ht="14.4">
      <c r="A26" s="26"/>
      <c r="B26" s="60">
        <f t="shared" si="0"/>
        <v>12</v>
      </c>
      <c r="C26" s="61" t="s">
        <v>69</v>
      </c>
      <c r="D26" s="62">
        <v>12</v>
      </c>
      <c r="E26" s="62">
        <v>3756</v>
      </c>
      <c r="F26" s="63">
        <v>29560448</v>
      </c>
      <c r="G26" s="65">
        <v>189.42634799999999</v>
      </c>
      <c r="H26" s="67"/>
      <c r="J26" s="64"/>
    </row>
    <row r="27" spans="1:11" ht="14.4">
      <c r="A27" s="26"/>
      <c r="B27" s="60">
        <f t="shared" si="0"/>
        <v>13</v>
      </c>
      <c r="C27" s="61" t="s">
        <v>87</v>
      </c>
      <c r="D27" s="62">
        <v>168</v>
      </c>
      <c r="E27" s="62">
        <v>187407</v>
      </c>
      <c r="F27" s="63">
        <v>0</v>
      </c>
      <c r="G27" s="65">
        <v>10474.276782223667</v>
      </c>
      <c r="H27" s="67"/>
      <c r="J27" s="64"/>
    </row>
    <row r="28" spans="1:11" ht="14.4">
      <c r="A28" s="26"/>
      <c r="B28" s="60">
        <f>B27+1</f>
        <v>14</v>
      </c>
      <c r="C28" s="61" t="s">
        <v>88</v>
      </c>
      <c r="D28" s="62"/>
      <c r="E28" s="62"/>
      <c r="F28" s="63"/>
      <c r="G28" s="65">
        <v>509</v>
      </c>
      <c r="H28" s="67"/>
      <c r="J28" s="64"/>
    </row>
    <row r="29" spans="1:11" ht="15" thickBot="1">
      <c r="A29" s="26"/>
      <c r="B29" s="68">
        <f t="shared" si="0"/>
        <v>15</v>
      </c>
      <c r="C29" s="69" t="s">
        <v>53</v>
      </c>
      <c r="D29" s="70">
        <f>SUM(D15:D27)-D16</f>
        <v>299232</v>
      </c>
      <c r="E29" s="70">
        <f>SUM(E15:E27)</f>
        <v>510815851</v>
      </c>
      <c r="F29" s="71">
        <f>SUM(F15:F27)</f>
        <v>29966797.854863521</v>
      </c>
      <c r="G29" s="70">
        <f>SUM(G15:G26,G27,G28)</f>
        <v>47571162.488186069</v>
      </c>
      <c r="H29" s="67"/>
      <c r="J29" s="64"/>
    </row>
    <row r="30" spans="1:11" ht="15" thickTop="1">
      <c r="A30" s="26"/>
      <c r="B30" s="52"/>
      <c r="C30" s="52"/>
      <c r="D30" s="52"/>
      <c r="E30" s="72"/>
      <c r="G30" s="52"/>
      <c r="H30" s="67"/>
      <c r="J30" s="64"/>
    </row>
    <row r="31" spans="1:11" ht="14.4">
      <c r="A31" s="26"/>
      <c r="B31" s="52"/>
      <c r="C31" s="52"/>
      <c r="D31" s="52"/>
      <c r="E31" s="72"/>
      <c r="F31" s="74"/>
      <c r="G31" s="52"/>
      <c r="H31" s="52"/>
      <c r="I31" s="67"/>
      <c r="K31" s="64"/>
    </row>
    <row r="32" spans="1:11" ht="14.4">
      <c r="A32" s="26"/>
      <c r="B32" s="52"/>
      <c r="C32" s="52"/>
      <c r="D32" s="52"/>
      <c r="E32" s="72"/>
      <c r="F32" s="74"/>
      <c r="G32" s="52"/>
      <c r="H32" s="52"/>
      <c r="I32" s="67"/>
      <c r="K32" s="64"/>
    </row>
    <row r="33" spans="1:11" ht="15">
      <c r="A33" s="26"/>
      <c r="B33" s="75">
        <v>1</v>
      </c>
      <c r="C33" s="30" t="s">
        <v>142</v>
      </c>
      <c r="D33" s="52"/>
      <c r="E33" s="72"/>
      <c r="F33" s="74"/>
      <c r="G33" s="52"/>
      <c r="H33" s="52"/>
      <c r="I33" s="67"/>
      <c r="K33" s="64"/>
    </row>
    <row r="34" spans="1:11" ht="15">
      <c r="A34" s="26"/>
      <c r="B34" s="76">
        <v>2</v>
      </c>
      <c r="C34" s="30" t="s">
        <v>142</v>
      </c>
      <c r="D34" s="52"/>
      <c r="E34" s="72"/>
      <c r="F34" s="74"/>
      <c r="G34" s="52"/>
      <c r="H34" s="52"/>
      <c r="I34" s="67"/>
      <c r="K34" s="64"/>
    </row>
    <row r="35" spans="1:11" ht="15">
      <c r="A35" s="26"/>
      <c r="B35" s="76">
        <v>3</v>
      </c>
      <c r="C35" s="30" t="s">
        <v>142</v>
      </c>
      <c r="D35" s="52"/>
      <c r="E35" s="72"/>
      <c r="F35" s="74"/>
      <c r="G35" s="52"/>
      <c r="H35" s="52"/>
      <c r="I35" s="67"/>
      <c r="K35" s="64"/>
    </row>
    <row r="36" spans="1:11" ht="15">
      <c r="A36" s="26"/>
      <c r="B36" s="76">
        <v>4</v>
      </c>
      <c r="C36" s="30" t="s">
        <v>54</v>
      </c>
      <c r="D36" s="52"/>
      <c r="E36" s="72"/>
      <c r="F36" s="74"/>
      <c r="G36" s="52"/>
      <c r="H36" s="52"/>
      <c r="I36" s="67"/>
      <c r="K36" s="64"/>
    </row>
    <row r="37" spans="1:11" ht="15">
      <c r="A37" s="26"/>
      <c r="B37" s="76"/>
      <c r="C37" s="52"/>
      <c r="D37" s="52"/>
      <c r="E37" s="72"/>
      <c r="F37" s="74"/>
      <c r="G37" s="52"/>
      <c r="H37" s="52"/>
      <c r="I37" s="67"/>
      <c r="K37" s="64"/>
    </row>
    <row r="38" spans="1:11" ht="14.4">
      <c r="A38" s="26"/>
      <c r="B38" s="52"/>
      <c r="C38" s="52"/>
      <c r="D38" s="52"/>
      <c r="E38" s="72"/>
      <c r="F38" s="74"/>
      <c r="G38" s="52"/>
      <c r="H38" s="52"/>
      <c r="I38" s="67"/>
      <c r="K38" s="64"/>
    </row>
    <row r="39" spans="1:11" ht="14.4">
      <c r="A39" s="26"/>
      <c r="B39" s="52"/>
      <c r="C39" s="52"/>
      <c r="D39" s="52"/>
      <c r="E39" s="72"/>
      <c r="F39" s="74"/>
      <c r="G39" s="52"/>
      <c r="H39" s="52"/>
      <c r="I39" s="67"/>
      <c r="K39" s="64"/>
    </row>
    <row r="40" spans="1:11" ht="14.4">
      <c r="A40" s="26"/>
      <c r="B40" s="52"/>
      <c r="C40" s="52"/>
      <c r="D40" s="52"/>
      <c r="E40" s="72"/>
      <c r="F40" s="74"/>
      <c r="G40" s="52"/>
      <c r="H40" s="52"/>
      <c r="I40" s="67"/>
      <c r="K40" s="64"/>
    </row>
    <row r="41" spans="1:11" ht="14.4">
      <c r="A41" s="26"/>
      <c r="B41" s="52"/>
      <c r="C41" s="52"/>
      <c r="D41" s="52"/>
      <c r="E41" s="72"/>
      <c r="F41" s="74"/>
      <c r="G41" s="52"/>
      <c r="H41" s="52"/>
      <c r="I41" s="67"/>
      <c r="K41" s="64"/>
    </row>
    <row r="42" spans="1:11" ht="14.4">
      <c r="A42" s="26"/>
      <c r="B42" s="52"/>
      <c r="C42" s="52"/>
      <c r="D42" s="52"/>
      <c r="E42" s="72"/>
      <c r="F42" s="74"/>
      <c r="G42" s="52"/>
      <c r="H42" s="52"/>
      <c r="I42" s="67"/>
      <c r="K42" s="64"/>
    </row>
    <row r="43" spans="1:11" ht="14.4">
      <c r="A43" s="26"/>
      <c r="B43" s="52"/>
      <c r="C43" s="52"/>
      <c r="D43" s="52"/>
      <c r="E43" s="72"/>
      <c r="F43" s="74">
        <v>12</v>
      </c>
      <c r="G43" s="52"/>
      <c r="H43" s="52"/>
      <c r="I43" s="67"/>
      <c r="K43" s="64"/>
    </row>
    <row r="44" spans="1:11" ht="14.4">
      <c r="A44" s="26"/>
      <c r="B44" s="52"/>
      <c r="C44" s="52"/>
      <c r="D44" s="52"/>
      <c r="E44" s="72"/>
      <c r="F44" s="74">
        <v>93009.600000000006</v>
      </c>
      <c r="G44" s="52"/>
      <c r="H44" s="52"/>
      <c r="I44" s="67"/>
      <c r="K44" s="64"/>
    </row>
    <row r="45" spans="1:11" ht="14.4">
      <c r="A45" s="26"/>
      <c r="B45" s="52"/>
      <c r="C45" s="52"/>
      <c r="D45" s="52"/>
      <c r="E45" s="72"/>
      <c r="F45" s="74">
        <v>62006400</v>
      </c>
      <c r="G45" s="52"/>
      <c r="H45" s="52"/>
      <c r="I45" s="67"/>
      <c r="K45" s="64"/>
    </row>
    <row r="46" spans="1:11" ht="17.399999999999999">
      <c r="A46" s="52"/>
      <c r="B46" s="77"/>
      <c r="C46" s="26"/>
      <c r="D46" s="52"/>
      <c r="E46" s="52"/>
      <c r="F46" s="74"/>
      <c r="G46" s="52"/>
      <c r="H46" s="52"/>
      <c r="I46" s="67"/>
      <c r="K46" s="64"/>
    </row>
    <row r="47" spans="1:11" ht="14.4">
      <c r="I47" s="67"/>
      <c r="K47" s="64"/>
    </row>
    <row r="48" spans="1:11" ht="14.4">
      <c r="I48" s="67"/>
      <c r="K48" s="64"/>
    </row>
    <row r="49" spans="2:11" ht="14.4">
      <c r="I49" s="67"/>
      <c r="K49" s="64"/>
    </row>
    <row r="50" spans="2:11" ht="14.4">
      <c r="I50" s="67"/>
      <c r="K50" s="64"/>
    </row>
    <row r="51" spans="2:11" ht="14.4">
      <c r="I51" s="67"/>
      <c r="K51" s="64"/>
    </row>
    <row r="52" spans="2:11" ht="14.4">
      <c r="I52" s="67"/>
      <c r="K52" s="64"/>
    </row>
    <row r="53" spans="2:11" ht="14.4">
      <c r="I53" s="67"/>
      <c r="K53" s="64"/>
    </row>
    <row r="54" spans="2:11" ht="17.399999999999999">
      <c r="B54" s="78"/>
      <c r="I54" s="67"/>
      <c r="K54" s="64"/>
    </row>
    <row r="55" spans="2:11" ht="14.4">
      <c r="I55" s="67"/>
      <c r="K55" s="64"/>
    </row>
    <row r="56" spans="2:11" ht="14.4">
      <c r="I56" s="67"/>
      <c r="K56" s="64"/>
    </row>
    <row r="57" spans="2:11" ht="14.4">
      <c r="I57" s="67"/>
      <c r="K57" s="64"/>
    </row>
    <row r="58" spans="2:11">
      <c r="I58" s="67"/>
    </row>
    <row r="59" spans="2:11">
      <c r="I59" s="52"/>
      <c r="J59" s="37"/>
      <c r="K59" s="79">
        <v>385217.85486352054</v>
      </c>
    </row>
    <row r="60" spans="2:11">
      <c r="I60" s="52"/>
      <c r="J60" s="37"/>
    </row>
    <row r="61" spans="2:11">
      <c r="I61" s="52"/>
      <c r="J61" s="37"/>
    </row>
    <row r="62" spans="2:11">
      <c r="I62" s="52"/>
      <c r="J62" s="37"/>
    </row>
    <row r="63" spans="2:11">
      <c r="I63" s="52"/>
      <c r="J63" s="37"/>
    </row>
    <row r="64" spans="2:11">
      <c r="I64" s="52"/>
      <c r="J64" s="37"/>
    </row>
    <row r="65" spans="9:10">
      <c r="I65" s="52"/>
      <c r="J65" s="37"/>
    </row>
    <row r="66" spans="9:10">
      <c r="I66" s="52"/>
      <c r="J66" s="37"/>
    </row>
    <row r="67" spans="9:10">
      <c r="I67" s="52"/>
      <c r="J67" s="37"/>
    </row>
    <row r="68" spans="9:10">
      <c r="I68" s="52"/>
      <c r="J68" s="37"/>
    </row>
    <row r="69" spans="9:10">
      <c r="I69" s="52"/>
      <c r="J69" s="37"/>
    </row>
    <row r="70" spans="9:10">
      <c r="I70" s="52"/>
      <c r="J70" s="37"/>
    </row>
    <row r="71" spans="9:10">
      <c r="I71" s="52"/>
      <c r="J71" s="37"/>
    </row>
    <row r="72" spans="9:10">
      <c r="I72" s="52"/>
      <c r="J72" s="37"/>
    </row>
    <row r="73" spans="9:10">
      <c r="I73" s="52"/>
      <c r="J73" s="37"/>
    </row>
    <row r="74" spans="9:10">
      <c r="I74" s="52"/>
      <c r="J74" s="37"/>
    </row>
    <row r="75" spans="9:10">
      <c r="I75" s="52"/>
    </row>
  </sheetData>
  <pageMargins left="0.75" right="0.3" top="0.25" bottom="0.25" header="0.5" footer="0.25"/>
  <pageSetup scale="81" orientation="portrait" horizontalDpi="300" verticalDpi="300" r:id="rId1"/>
  <headerFooter alignWithMargins="0">
    <oddHeader>&amp;C&amp;R</oddHeader>
    <oddFooter>&amp;L&amp;F&amp;CPSE&amp;R&amp;D</oddFooter>
  </headerFooter>
  <ignoredErrors>
    <ignoredError sqref="D29:G2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Billing Detail</vt:lpstr>
      <vt:lpstr>RevProp</vt:lpstr>
      <vt:lpstr>SumProp</vt:lpstr>
      <vt:lpstr>'Billing Detail'!Print_Area</vt:lpstr>
      <vt:lpstr>RevProp!Print_Area</vt:lpstr>
      <vt:lpstr>SumProp!Print_Area</vt:lpstr>
      <vt:lpstr>'Billing Detail'!Print_Titles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2021-03-24T15:21:23Z</cp:lastPrinted>
  <dcterms:created xsi:type="dcterms:W3CDTF">2021-02-09T02:13:44Z</dcterms:created>
  <dcterms:modified xsi:type="dcterms:W3CDTF">2021-05-24T13:10:03Z</dcterms:modified>
</cp:coreProperties>
</file>