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lients\4000 - East Kentucky Power\0021 - 2021 Rate Case\Pleadings\Case No. 2021-00103 - EKPC\Excel Spreadsheets to file\"/>
    </mc:Choice>
  </mc:AlternateContent>
  <xr:revisionPtr revIDLastSave="0" documentId="8_{0E68FA58-13FC-450F-8B80-8A65102E217C}" xr6:coauthVersionLast="45" xr6:coauthVersionMax="45" xr10:uidLastSave="{00000000-0000-0000-0000-000000000000}"/>
  <bookViews>
    <workbookView xWindow="-98" yWindow="-98" windowWidth="18841" windowHeight="13875" xr2:uid="{00000000-000D-0000-FFFF-FFFF00000000}"/>
  </bookViews>
  <sheets>
    <sheet name="2019 Benefit Cost by Account"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9" i="2" l="1"/>
  <c r="U39" i="2" s="1"/>
  <c r="T38" i="2"/>
  <c r="U38" i="2" s="1"/>
  <c r="T37" i="2"/>
  <c r="U37" i="2" s="1"/>
  <c r="T36" i="2"/>
  <c r="U36" i="2" s="1"/>
  <c r="T32" i="2"/>
  <c r="U32" i="2" s="1"/>
  <c r="T31" i="2"/>
  <c r="U31" i="2" s="1"/>
  <c r="T30" i="2"/>
  <c r="U30" i="2" s="1"/>
  <c r="T29" i="2"/>
  <c r="U29" i="2" s="1"/>
  <c r="T23" i="2"/>
  <c r="U23" i="2" s="1"/>
  <c r="T22" i="2"/>
  <c r="T24" i="2" s="1"/>
  <c r="T21" i="2"/>
  <c r="U21" i="2" s="1"/>
  <c r="T20" i="2"/>
  <c r="U20" i="2" s="1"/>
  <c r="T16" i="2"/>
  <c r="U16" i="2" s="1"/>
  <c r="T15" i="2"/>
  <c r="U15" i="2" s="1"/>
  <c r="T14" i="2"/>
  <c r="U14" i="2" s="1"/>
  <c r="T13" i="2"/>
  <c r="U13" i="2" s="1"/>
  <c r="T33" i="2" l="1"/>
  <c r="U40" i="2"/>
  <c r="U33" i="2"/>
  <c r="U41" i="2" s="1"/>
  <c r="U17" i="2"/>
  <c r="U22" i="2"/>
  <c r="U24" i="2" s="1"/>
  <c r="T17" i="2"/>
  <c r="T25" i="2" s="1"/>
  <c r="T40" i="2"/>
  <c r="T41" i="2" l="1"/>
  <c r="T42" i="2" s="1"/>
  <c r="U25" i="2"/>
  <c r="U42" i="2"/>
  <c r="C93" i="2" l="1"/>
  <c r="D94" i="2" s="1"/>
  <c r="D87" i="2"/>
  <c r="C97" i="2" s="1"/>
  <c r="D98" i="2" s="1"/>
  <c r="D85" i="2"/>
  <c r="M103" i="2" l="1"/>
  <c r="M98" i="2"/>
  <c r="L103" i="2"/>
  <c r="L98" i="2"/>
  <c r="L82" i="2"/>
  <c r="N97" i="2" s="1"/>
  <c r="N6" i="2" l="1"/>
  <c r="N9" i="2" s="1"/>
  <c r="N82" i="2" s="1"/>
  <c r="N102" i="2" s="1"/>
  <c r="N5" i="2"/>
  <c r="H79" i="2" l="1"/>
  <c r="H72" i="2"/>
  <c r="H71" i="2"/>
  <c r="H69" i="2"/>
  <c r="H66" i="2"/>
  <c r="H57" i="2"/>
  <c r="H54" i="2"/>
  <c r="H46" i="2"/>
  <c r="H36" i="2"/>
  <c r="H34" i="2"/>
  <c r="H33" i="2"/>
  <c r="H32" i="2"/>
  <c r="H29" i="2"/>
  <c r="H27" i="2"/>
  <c r="H26" i="2"/>
  <c r="H25" i="2"/>
  <c r="H21" i="2"/>
  <c r="H20" i="2"/>
  <c r="H16" i="2"/>
  <c r="H13" i="2"/>
  <c r="H12" i="2"/>
  <c r="H11" i="2"/>
  <c r="I16" i="2" l="1"/>
  <c r="I79" i="2"/>
  <c r="H81" i="2"/>
  <c r="I32" i="2" s="1"/>
  <c r="I26" i="2"/>
  <c r="I27" i="2"/>
  <c r="H83" i="2"/>
  <c r="H84" i="2"/>
  <c r="D81" i="2"/>
  <c r="C81"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I13" i="2" l="1"/>
  <c r="I71" i="2"/>
  <c r="I12" i="2"/>
  <c r="L12" i="2" s="1"/>
  <c r="D86" i="2"/>
  <c r="D88" i="2"/>
  <c r="I69" i="2"/>
  <c r="L69" i="2" s="1"/>
  <c r="I11" i="2"/>
  <c r="N11" i="2" s="1"/>
  <c r="I66" i="2"/>
  <c r="I46" i="2"/>
  <c r="I29" i="2"/>
  <c r="N29" i="2" s="1"/>
  <c r="I54" i="2"/>
  <c r="L54" i="2" s="1"/>
  <c r="I34" i="2"/>
  <c r="N34" i="2" s="1"/>
  <c r="I33" i="2"/>
  <c r="L33" i="2" s="1"/>
  <c r="L32" i="2"/>
  <c r="N32" i="2"/>
  <c r="L66" i="2"/>
  <c r="N66" i="2"/>
  <c r="H86" i="2"/>
  <c r="L79" i="2"/>
  <c r="N79" i="2"/>
  <c r="L27" i="2"/>
  <c r="N27" i="2"/>
  <c r="L71" i="2"/>
  <c r="N71" i="2"/>
  <c r="L26" i="2"/>
  <c r="N26" i="2"/>
  <c r="I25" i="2"/>
  <c r="I57" i="2"/>
  <c r="L13" i="2"/>
  <c r="N13" i="2"/>
  <c r="L29" i="2"/>
  <c r="N46" i="2"/>
  <c r="L46" i="2"/>
  <c r="I21" i="2"/>
  <c r="I36" i="2"/>
  <c r="L16" i="2"/>
  <c r="N16" i="2"/>
  <c r="L11" i="2"/>
  <c r="I72" i="2"/>
  <c r="E81" i="2"/>
  <c r="I20" i="2"/>
  <c r="I83" i="2" l="1"/>
  <c r="M97" i="2"/>
  <c r="M102" i="2"/>
  <c r="N33" i="2"/>
  <c r="L97" i="2"/>
  <c r="L102" i="2"/>
  <c r="N69" i="2"/>
  <c r="L34" i="2"/>
  <c r="N12" i="2"/>
  <c r="N54" i="2"/>
  <c r="L57" i="2"/>
  <c r="N57" i="2"/>
  <c r="L72" i="2"/>
  <c r="L84" i="2" s="1"/>
  <c r="N72" i="2"/>
  <c r="N21" i="2"/>
  <c r="L21" i="2"/>
  <c r="L25" i="2"/>
  <c r="N25" i="2"/>
  <c r="I84" i="2"/>
  <c r="L36" i="2"/>
  <c r="N36" i="2"/>
  <c r="L20" i="2"/>
  <c r="N20" i="2"/>
  <c r="I81" i="2"/>
  <c r="N84" i="2" l="1"/>
  <c r="N90" i="2" s="1"/>
  <c r="L104" i="2"/>
  <c r="L105" i="2"/>
  <c r="L83" i="2"/>
  <c r="L86" i="2" s="1"/>
  <c r="L99" i="2"/>
  <c r="N99" i="2" s="1"/>
  <c r="N100" i="2" s="1"/>
  <c r="M104" i="2"/>
  <c r="M105" i="2" s="1"/>
  <c r="N83" i="2"/>
  <c r="M99" i="2"/>
  <c r="M100" i="2"/>
  <c r="L81" i="2"/>
  <c r="N89" i="2"/>
  <c r="N86" i="2"/>
  <c r="N87" i="2" s="1"/>
  <c r="N81" i="2"/>
  <c r="L100" i="2" l="1"/>
  <c r="N104" i="2"/>
  <c r="N105" i="2" s="1"/>
</calcChain>
</file>

<file path=xl/sharedStrings.xml><?xml version="1.0" encoding="utf-8"?>
<sst xmlns="http://schemas.openxmlformats.org/spreadsheetml/2006/main" count="247" uniqueCount="211">
  <si>
    <t>RATE CASE ADJUSTMENTS</t>
  </si>
  <si>
    <t>TOTAL</t>
  </si>
  <si>
    <t>Account</t>
  </si>
  <si>
    <t>Account Description</t>
  </si>
  <si>
    <t xml:space="preserve">Taxes </t>
  </si>
  <si>
    <t>Benefits</t>
  </si>
  <si>
    <t>Total</t>
  </si>
  <si>
    <t>107200</t>
  </si>
  <si>
    <t>WIP-Construction &amp; Contract</t>
  </si>
  <si>
    <t>108800</t>
  </si>
  <si>
    <t>Retirement Work in Progress</t>
  </si>
  <si>
    <t>143005</t>
  </si>
  <si>
    <t>Oth Accts Rec-Job Orders</t>
  </si>
  <si>
    <t>152000</t>
  </si>
  <si>
    <t>Fuel Stock Exps Undistributed</t>
  </si>
  <si>
    <t>152002</t>
  </si>
  <si>
    <t>Fuel Stk Exps Undist-Fuel Dep</t>
  </si>
  <si>
    <t>152003</t>
  </si>
  <si>
    <t>Fuel Stk Exps Undist-Coal Barg</t>
  </si>
  <si>
    <t>163000</t>
  </si>
  <si>
    <t>Stores Exp Undistr-Wnchstr Inv</t>
  </si>
  <si>
    <t>163030</t>
  </si>
  <si>
    <t>Stores Exp Undistr-Cooper Inv</t>
  </si>
  <si>
    <t>163040</t>
  </si>
  <si>
    <t>Stores Exp Undistr-Splk Inv</t>
  </si>
  <si>
    <t>163050</t>
  </si>
  <si>
    <t>Stores Exp Undistr-Smith Inv</t>
  </si>
  <si>
    <t>183000</t>
  </si>
  <si>
    <t>Prelim Survey/Invstgation Chgs</t>
  </si>
  <si>
    <t>184222</t>
  </si>
  <si>
    <t>Clearing-Central Lab</t>
  </si>
  <si>
    <t>184224</t>
  </si>
  <si>
    <t>Clearing-Production Staff</t>
  </si>
  <si>
    <t>184226</t>
  </si>
  <si>
    <t>Clearing-Common Landfill Chrgs</t>
  </si>
  <si>
    <t>184228</t>
  </si>
  <si>
    <t>Clearing-Power Prod.Support</t>
  </si>
  <si>
    <t>186050</t>
  </si>
  <si>
    <t>Misc Def Debit-Other</t>
  </si>
  <si>
    <t>224140</t>
  </si>
  <si>
    <t>Oth LTD-Misc-Gfathered Sick Lv</t>
  </si>
  <si>
    <t>230002</t>
  </si>
  <si>
    <t>Asset Retirement Oblig-Steam</t>
  </si>
  <si>
    <t>230003</t>
  </si>
  <si>
    <t>Asset Retirement Oblg-Ash</t>
  </si>
  <si>
    <t>413100</t>
  </si>
  <si>
    <t>Oper Exp Plt Leased Excld Fuel</t>
  </si>
  <si>
    <t>Oper Exp Plt Leased Prop Tax</t>
  </si>
  <si>
    <t>413200</t>
  </si>
  <si>
    <t>Maintenance Exp Plnt Lease Oth</t>
  </si>
  <si>
    <t>417103</t>
  </si>
  <si>
    <t>Exps/Nonutil Oper-Envision</t>
  </si>
  <si>
    <t>421000</t>
  </si>
  <si>
    <t>Misc Nonoper Incm-Other-Reg</t>
  </si>
  <si>
    <t>426200</t>
  </si>
  <si>
    <t>Life Insurance</t>
  </si>
  <si>
    <t>426400</t>
  </si>
  <si>
    <t>Civic,Political &amp; Related Actv</t>
  </si>
  <si>
    <t>500000</t>
  </si>
  <si>
    <t>Oper Supv/Engr-Steam Gen</t>
  </si>
  <si>
    <t>501010</t>
  </si>
  <si>
    <t>Fuel-Steam Generation-Coal</t>
  </si>
  <si>
    <t>502000</t>
  </si>
  <si>
    <t>Steam Expenses-Steam Gen</t>
  </si>
  <si>
    <t>505000</t>
  </si>
  <si>
    <t>Electric Expenses-Steam Gen</t>
  </si>
  <si>
    <t>506001</t>
  </si>
  <si>
    <t>Misc Steam Power Exps</t>
  </si>
  <si>
    <t>506002</t>
  </si>
  <si>
    <t>Misc Steam Power Exps-Environ</t>
  </si>
  <si>
    <t>510000</t>
  </si>
  <si>
    <t>Mntc Supv/Engr-Steam Gen</t>
  </si>
  <si>
    <t>511000</t>
  </si>
  <si>
    <t>Mntc of Structures-Steam Gen</t>
  </si>
  <si>
    <t>512000</t>
  </si>
  <si>
    <t>Mntc of Boiler Plant-Steam Gen</t>
  </si>
  <si>
    <t>513000</t>
  </si>
  <si>
    <t>Mntc of Elec Plant-Steam Gen</t>
  </si>
  <si>
    <t>546000</t>
  </si>
  <si>
    <t>Oper Supv/Engr-Oth Power Gen</t>
  </si>
  <si>
    <t>547030</t>
  </si>
  <si>
    <t>Fuel-Oth Power Gen-Natural Gas</t>
  </si>
  <si>
    <t>548000</t>
  </si>
  <si>
    <t>Generation Exps-Oth Power Gen</t>
  </si>
  <si>
    <t>549001</t>
  </si>
  <si>
    <t>Misc Other Power Gen Expenses</t>
  </si>
  <si>
    <t>549002</t>
  </si>
  <si>
    <t>Misc Oth Pwr Gen Exps-Environ</t>
  </si>
  <si>
    <t>551000</t>
  </si>
  <si>
    <t>Mntc Supv/Engr-Oth Power Gen</t>
  </si>
  <si>
    <t>552000</t>
  </si>
  <si>
    <t>Mntc of Structures-Oth Pwr Gen</t>
  </si>
  <si>
    <t>553000</t>
  </si>
  <si>
    <t>Mntc of Gen&amp;Elec Equip-Oth Gen</t>
  </si>
  <si>
    <t>556000</t>
  </si>
  <si>
    <t>System Ctrl &amp; Load Dispatching</t>
  </si>
  <si>
    <t>557001</t>
  </si>
  <si>
    <t>Oth Pwr Supp Ex-LTerm Pwr Supp</t>
  </si>
  <si>
    <t>557002</t>
  </si>
  <si>
    <t>Oth Pwr Supp Ex-Load Forecastg</t>
  </si>
  <si>
    <t>560000</t>
  </si>
  <si>
    <t>Oper Supv/Engr-Transm Expenses</t>
  </si>
  <si>
    <t>561000</t>
  </si>
  <si>
    <t>Trans Exp-Load Dispatching</t>
  </si>
  <si>
    <t>562000</t>
  </si>
  <si>
    <t>Trans Exp-Station Expenses</t>
  </si>
  <si>
    <t>563000</t>
  </si>
  <si>
    <t>Trans Exp-Overhead Line Exps</t>
  </si>
  <si>
    <t>566000</t>
  </si>
  <si>
    <t>Misc Transmission Expenses</t>
  </si>
  <si>
    <t>568000</t>
  </si>
  <si>
    <t>Mntc Supv/Engr-Transm Exps</t>
  </si>
  <si>
    <t>570000</t>
  </si>
  <si>
    <t>Mntc of Station Equip-Trans Ex</t>
  </si>
  <si>
    <t>571000</t>
  </si>
  <si>
    <t>Mntc of Ovhead Lines-Trans Exp</t>
  </si>
  <si>
    <t>573000</t>
  </si>
  <si>
    <t>Mntc of Misc Transmission Plnt</t>
  </si>
  <si>
    <t>581000</t>
  </si>
  <si>
    <t>Distrib Exp-Load Dispatching</t>
  </si>
  <si>
    <t>582000</t>
  </si>
  <si>
    <t>Distrib Exp-Station Expenses</t>
  </si>
  <si>
    <t>592000</t>
  </si>
  <si>
    <t>Mntc of Station Equip-Dist Exp</t>
  </si>
  <si>
    <t>908000</t>
  </si>
  <si>
    <t>Cust Assistance Exps-Regulated</t>
  </si>
  <si>
    <t>909000</t>
  </si>
  <si>
    <t>Info/Instr Advrtg-Sfty,Tech,Co</t>
  </si>
  <si>
    <t>913000</t>
  </si>
  <si>
    <t>Sales Exps-Advrtg Exp-Regultd</t>
  </si>
  <si>
    <t>920000</t>
  </si>
  <si>
    <t>Administrative/Generl Salaries</t>
  </si>
  <si>
    <t>921000</t>
  </si>
  <si>
    <t>Gen/Admin Offc Supplies &amp; Exps</t>
  </si>
  <si>
    <t>926000</t>
  </si>
  <si>
    <t>Employee Pensions and Benefits</t>
  </si>
  <si>
    <t>930100</t>
  </si>
  <si>
    <t>General Advertising Expense</t>
  </si>
  <si>
    <t>930202</t>
  </si>
  <si>
    <t>Misc Gen Exps-Member PR-Regltd</t>
  </si>
  <si>
    <t>930204</t>
  </si>
  <si>
    <t>Misc Gen Exps-Labor Exp RD-Reg</t>
  </si>
  <si>
    <t>935000</t>
  </si>
  <si>
    <t>Maint/General Plant-Winchester</t>
  </si>
  <si>
    <t>Account 107</t>
  </si>
  <si>
    <t>Account 108</t>
  </si>
  <si>
    <t>Account 143</t>
  </si>
  <si>
    <t>Account 152</t>
  </si>
  <si>
    <t>Account 163</t>
  </si>
  <si>
    <t>Account 183</t>
  </si>
  <si>
    <t>Account 184</t>
  </si>
  <si>
    <t>Account 186</t>
  </si>
  <si>
    <t>Account 224</t>
  </si>
  <si>
    <t>Account 230</t>
  </si>
  <si>
    <t>Account 413</t>
  </si>
  <si>
    <t>Account 417</t>
  </si>
  <si>
    <t>Account 421</t>
  </si>
  <si>
    <t>Account 426</t>
  </si>
  <si>
    <t>Accounts 500-514</t>
  </si>
  <si>
    <t>Accounts 546-554</t>
  </si>
  <si>
    <t>Accounts 555-557</t>
  </si>
  <si>
    <t>Accounts 560-573</t>
  </si>
  <si>
    <t>Accounts 590-598</t>
  </si>
  <si>
    <t>Accounts 907-910</t>
  </si>
  <si>
    <t>Accounts 911-916</t>
  </si>
  <si>
    <t>Accounts 920-935</t>
  </si>
  <si>
    <t>Capitalized</t>
  </si>
  <si>
    <t>Expensed</t>
  </si>
  <si>
    <t>PPO</t>
  </si>
  <si>
    <t>HDHP</t>
  </si>
  <si>
    <t>Normalized at December 2019 with year end head count</t>
  </si>
  <si>
    <t>Normalized at June 2020 with applicable head count</t>
  </si>
  <si>
    <t>PPO &amp; HDHP - Test Year</t>
  </si>
  <si>
    <t>PPO &amp; HDHP - Normalized to 6/30/2020</t>
  </si>
  <si>
    <t>Perccentage of Total Benefits</t>
  </si>
  <si>
    <t>Account 501</t>
  </si>
  <si>
    <t xml:space="preserve">  Percentage</t>
  </si>
  <si>
    <t>Account 512</t>
  </si>
  <si>
    <t>A portion of the employee benefit costs are recovered through the environmental surcharge.  Consequently, this adjustment must</t>
  </si>
  <si>
    <t>be modified to reflect the exclusion of medical premiums that would be recovered through the surcharge.</t>
  </si>
  <si>
    <t>Surcharge Percentages:</t>
  </si>
  <si>
    <t xml:space="preserve">  Account 501 -</t>
  </si>
  <si>
    <t xml:space="preserve">    Benefits - Labor Hours</t>
  </si>
  <si>
    <t xml:space="preserve">    Total Benefits for Account</t>
  </si>
  <si>
    <t xml:space="preserve">    Percentage</t>
  </si>
  <si>
    <t xml:space="preserve">  Account 512 -</t>
  </si>
  <si>
    <t>All Accounts</t>
  </si>
  <si>
    <t>Test Year Employer Medical Premiums (%age of Total Benefits)</t>
  </si>
  <si>
    <t>Applicable Surcharge Percentage</t>
  </si>
  <si>
    <t>Surcharge Exclusion, Test Year</t>
  </si>
  <si>
    <t>Test Year Employer Medical Premiums net of Surcharge Exclusion</t>
  </si>
  <si>
    <t>Normalized Employer Medical Premiums (%age of Total Benefits)</t>
  </si>
  <si>
    <t>Surcharge Exclusion, Normalized</t>
  </si>
  <si>
    <t>Normalized Employer Medical Premiums net of Surcharge Exclusion</t>
  </si>
  <si>
    <t>2019 Monthly Cost and Employee Counts</t>
  </si>
  <si>
    <t>Medical - PPO</t>
  </si>
  <si>
    <t>Employer</t>
  </si>
  <si>
    <t># Employees</t>
  </si>
  <si>
    <t>Monthly</t>
  </si>
  <si>
    <t>Annual</t>
  </si>
  <si>
    <t>Employee Only</t>
  </si>
  <si>
    <t>Employee &amp; Spouse</t>
  </si>
  <si>
    <t>Emloyee &amp; Children</t>
  </si>
  <si>
    <t>Emloyee &amp; Family</t>
  </si>
  <si>
    <t>Medical - HDHP</t>
  </si>
  <si>
    <t>2020 Monthly Cost and Employee Counts</t>
  </si>
  <si>
    <t>Workpaper 1.09 Medical FINAL.xlsx</t>
  </si>
  <si>
    <r>
      <rPr>
        <b/>
        <sz val="11"/>
        <rFont val="Calibri"/>
        <family val="2"/>
        <scheme val="minor"/>
      </rPr>
      <t>Note:</t>
    </r>
    <r>
      <rPr>
        <sz val="11"/>
        <rFont val="Calibri"/>
        <family val="2"/>
        <scheme val="minor"/>
      </rPr>
      <t xml:space="preserve">  Amounts reported below represent 2019 activity for all benefit and payroll taxes. </t>
    </r>
    <r>
      <rPr>
        <i/>
        <sz val="11"/>
        <color indexed="10"/>
        <rFont val="Calibri"/>
        <family val="2"/>
        <scheme val="minor"/>
      </rPr>
      <t>Benefits include both active and retiree</t>
    </r>
  </si>
  <si>
    <r>
      <t xml:space="preserve">Amounts charged to Account 152000 are allocated monthly to Account 501010, Fuel Expense, based upon burn.  EKPC generally carries a balance in Account 152000 at year end given fuel is stockpiled and burned at later dates.  The year-end balance in 152000 is then allocated to Fuel Expense in the subsequent year when the fuel is actually burned.  </t>
    </r>
    <r>
      <rPr>
        <b/>
        <i/>
        <sz val="11"/>
        <rFont val="Calibri"/>
        <family val="2"/>
        <scheme val="minor"/>
      </rPr>
      <t>The below listed schedule represents only  benefit and tax dollars associated with calendar year 2019.  The allocation of benefits and taxes remaining in Account 152000 at 12/31/18 ($183K), which occurred in 2019, was excluded from this presentation.</t>
    </r>
    <r>
      <rPr>
        <sz val="11"/>
        <rFont val="Calibri"/>
        <family val="2"/>
        <scheme val="minor"/>
      </rPr>
      <t xml:space="preserve">  The remaining balance of 2019's costs at 12/31/19 ($185k) will be allocated to fuel expense in 2020 when the fuel is burned. $2,131.24 represents the difference between 2019 Payroll journals and Fuelstock allocation entries.</t>
    </r>
  </si>
  <si>
    <t>Benefit Account Distribution and Medical Insurance Adjustment</t>
  </si>
  <si>
    <t>Clearing of stores accounts (163000, 163030, 163040, 163050).  Given these accounts don't retain their budget code when allocated, we manually allocated benefit and tax budget codes based upon monthly allocation rates.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</si>
</sst>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4" formatCode="_(&quot;$&quot;* #,##0.00_);_(&quot;$&quot;* \(#,##0.00\);_(&quot;$&quot;* &quot;-&quot;??_);_(@_)"/>
    <numFmt numFmtId="43" formatCode="_(* #,##0.00_);_(* \(#,##0.00\);_(* &quot;-&quot;??_);_(@_)"/>
    <numFmt numFmtId="164" formatCode="0.0000%"/>
    <numFmt numFmtId="165" formatCode="&quot;$&quot;#,##0.00"/>
  </numFmts>
  <fonts count="13">
    <font>
      <sz val="11"/>
      <color theme="1"/>
      <name val="Calibri"/>
      <family val="2"/>
      <scheme val="minor"/>
    </font>
    <font>
      <sz val="11"/>
      <color theme="1"/>
      <name val="Calibri"/>
      <family val="2"/>
      <scheme val="minor"/>
    </font>
    <font>
      <b/>
      <sz val="11"/>
      <color theme="1"/>
      <name val="Calibri"/>
      <family val="2"/>
      <scheme val="minor"/>
    </font>
    <font>
      <sz val="10"/>
      <name val="Arial Unicode MS"/>
    </font>
    <font>
      <b/>
      <sz val="10"/>
      <name val="Arial Unicode MS"/>
      <family val="2"/>
    </font>
    <font>
      <sz val="11"/>
      <name val="Calibri"/>
      <family val="2"/>
      <scheme val="minor"/>
    </font>
    <font>
      <b/>
      <sz val="11"/>
      <name val="Calibri"/>
      <family val="2"/>
      <scheme val="minor"/>
    </font>
    <font>
      <sz val="11"/>
      <color indexed="8"/>
      <name val="Calibri"/>
      <family val="2"/>
      <scheme val="minor"/>
    </font>
    <font>
      <sz val="10"/>
      <name val="Calibri"/>
      <family val="2"/>
      <scheme val="minor"/>
    </font>
    <font>
      <b/>
      <sz val="10"/>
      <color rgb="FFFF0000"/>
      <name val="Arial Unicode MS"/>
    </font>
    <font>
      <sz val="11"/>
      <color rgb="FF1F497D"/>
      <name val="Calibri"/>
      <family val="2"/>
    </font>
    <font>
      <i/>
      <sz val="11"/>
      <color indexed="10"/>
      <name val="Calibri"/>
      <family val="2"/>
      <scheme val="minor"/>
    </font>
    <font>
      <b/>
      <i/>
      <sz val="1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indexed="22"/>
        <bgColor indexed="64"/>
      </patternFill>
    </fill>
    <fill>
      <patternFill patternType="solid">
        <fgColor theme="0" tint="-0.14999847407452621"/>
        <bgColor indexed="64"/>
      </patternFill>
    </fill>
  </fills>
  <borders count="10">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rgb="FF999999"/>
      </left>
      <right/>
      <top style="thin">
        <color rgb="FF999999"/>
      </top>
      <bottom/>
      <diagonal/>
    </border>
    <border>
      <left style="thin">
        <color rgb="FF999999"/>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 fillId="0" borderId="0"/>
    <xf numFmtId="0" fontId="7" fillId="0" borderId="0"/>
    <xf numFmtId="43" fontId="7" fillId="0" borderId="0" applyFont="0" applyFill="0" applyBorder="0" applyAlignment="0" applyProtection="0"/>
  </cellStyleXfs>
  <cellXfs count="72">
    <xf numFmtId="0" fontId="0" fillId="0" borderId="0" xfId="0"/>
    <xf numFmtId="0" fontId="5" fillId="0" borderId="0" xfId="3" applyFont="1"/>
    <xf numFmtId="0" fontId="5" fillId="0" borderId="0" xfId="3" applyFont="1" applyFill="1"/>
    <xf numFmtId="0" fontId="3" fillId="0" borderId="0" xfId="3" applyFill="1"/>
    <xf numFmtId="0" fontId="4" fillId="0" borderId="0" xfId="3" applyFont="1"/>
    <xf numFmtId="0" fontId="3" fillId="0" borderId="0" xfId="3"/>
    <xf numFmtId="0" fontId="8" fillId="0" borderId="0" xfId="2" applyNumberFormat="1" applyFont="1" applyAlignment="1"/>
    <xf numFmtId="0" fontId="8" fillId="0" borderId="0" xfId="2" applyNumberFormat="1" applyFont="1" applyAlignment="1">
      <alignment wrapText="1"/>
    </xf>
    <xf numFmtId="0" fontId="9" fillId="0" borderId="0" xfId="3" applyFont="1" applyAlignment="1">
      <alignment horizontal="center"/>
    </xf>
    <xf numFmtId="0" fontId="10" fillId="0" borderId="0" xfId="0" applyFont="1" applyFill="1" applyAlignment="1">
      <alignment vertical="center"/>
    </xf>
    <xf numFmtId="0" fontId="0" fillId="0" borderId="0" xfId="0" applyFill="1" applyAlignment="1"/>
    <xf numFmtId="44" fontId="6" fillId="4" borderId="4" xfId="2" applyFont="1" applyFill="1" applyBorder="1" applyAlignment="1">
      <alignment horizontal="center" wrapText="1"/>
    </xf>
    <xf numFmtId="44" fontId="6" fillId="4" borderId="4" xfId="2" applyFont="1" applyFill="1" applyBorder="1" applyAlignment="1">
      <alignment horizontal="center"/>
    </xf>
    <xf numFmtId="0" fontId="2" fillId="5" borderId="8" xfId="0" applyFont="1" applyFill="1" applyBorder="1"/>
    <xf numFmtId="0" fontId="2" fillId="5" borderId="8" xfId="0" applyFont="1" applyFill="1" applyBorder="1" applyAlignment="1">
      <alignment horizontal="center"/>
    </xf>
    <xf numFmtId="0" fontId="2" fillId="0" borderId="0" xfId="0" applyFont="1" applyAlignment="1">
      <alignment horizontal="center"/>
    </xf>
    <xf numFmtId="0" fontId="0" fillId="0" borderId="8" xfId="0" applyFill="1" applyBorder="1"/>
    <xf numFmtId="165" fontId="0" fillId="0" borderId="8" xfId="0" applyNumberFormat="1" applyBorder="1"/>
    <xf numFmtId="38" fontId="0" fillId="0" borderId="0" xfId="0" applyNumberFormat="1"/>
    <xf numFmtId="8" fontId="0" fillId="0" borderId="0" xfId="0" applyNumberFormat="1"/>
    <xf numFmtId="8" fontId="0" fillId="0" borderId="1" xfId="0" applyNumberFormat="1" applyBorder="1"/>
    <xf numFmtId="0" fontId="0" fillId="0" borderId="0" xfId="0" applyFill="1"/>
    <xf numFmtId="8" fontId="0" fillId="0" borderId="9" xfId="0" applyNumberFormat="1" applyBorder="1"/>
    <xf numFmtId="8" fontId="0" fillId="0" borderId="3" xfId="0" applyNumberFormat="1" applyBorder="1"/>
    <xf numFmtId="165" fontId="0" fillId="0" borderId="8" xfId="0" applyNumberFormat="1" applyFill="1" applyBorder="1"/>
    <xf numFmtId="10" fontId="0" fillId="0" borderId="0" xfId="0" applyNumberFormat="1"/>
    <xf numFmtId="0" fontId="8" fillId="0" borderId="0" xfId="3" applyFont="1"/>
    <xf numFmtId="40" fontId="8" fillId="0" borderId="0" xfId="3" applyNumberFormat="1" applyFont="1" applyFill="1" applyAlignment="1">
      <alignment horizontal="left"/>
    </xf>
    <xf numFmtId="0" fontId="6" fillId="0" borderId="0" xfId="3" applyFont="1"/>
    <xf numFmtId="40" fontId="5" fillId="0" borderId="0" xfId="3" applyNumberFormat="1" applyFont="1" applyFill="1" applyAlignment="1">
      <alignment horizontal="left"/>
    </xf>
    <xf numFmtId="40" fontId="5" fillId="2" borderId="0" xfId="3" applyNumberFormat="1" applyFont="1" applyFill="1" applyAlignment="1">
      <alignment horizontal="left"/>
    </xf>
    <xf numFmtId="2" fontId="5" fillId="3" borderId="0" xfId="0" applyNumberFormat="1" applyFont="1" applyFill="1" applyAlignment="1">
      <alignment wrapText="1"/>
    </xf>
    <xf numFmtId="0" fontId="5" fillId="0" borderId="0" xfId="3" applyFont="1" applyAlignment="1">
      <alignment horizontal="center"/>
    </xf>
    <xf numFmtId="8" fontId="5" fillId="0" borderId="0" xfId="3" applyNumberFormat="1" applyFont="1"/>
    <xf numFmtId="0" fontId="5" fillId="0" borderId="0" xfId="2" applyNumberFormat="1" applyFont="1" applyAlignment="1">
      <alignment horizontal="center" wrapText="1"/>
    </xf>
    <xf numFmtId="0" fontId="5" fillId="0" borderId="0" xfId="2" applyNumberFormat="1" applyFont="1" applyAlignment="1"/>
    <xf numFmtId="8" fontId="1" fillId="0" borderId="0" xfId="0" applyNumberFormat="1" applyFont="1" applyFill="1" applyAlignment="1"/>
    <xf numFmtId="8" fontId="1" fillId="0" borderId="0" xfId="0" applyNumberFormat="1" applyFont="1" applyFill="1" applyBorder="1" applyAlignment="1"/>
    <xf numFmtId="0" fontId="1" fillId="0" borderId="0" xfId="0" applyFont="1" applyFill="1" applyAlignment="1"/>
    <xf numFmtId="0" fontId="1" fillId="0" borderId="0" xfId="0" applyFont="1" applyFill="1" applyBorder="1" applyAlignment="1"/>
    <xf numFmtId="43" fontId="1" fillId="0" borderId="0" xfId="1" applyFont="1" applyBorder="1"/>
    <xf numFmtId="44" fontId="1" fillId="0" borderId="0" xfId="2" applyFont="1" applyBorder="1"/>
    <xf numFmtId="44" fontId="1" fillId="0" borderId="0" xfId="2" applyFont="1"/>
    <xf numFmtId="164" fontId="1" fillId="0" borderId="0" xfId="0" applyNumberFormat="1" applyFont="1" applyFill="1" applyAlignment="1"/>
    <xf numFmtId="44" fontId="1" fillId="3" borderId="0" xfId="2" applyFont="1" applyFill="1" applyBorder="1"/>
    <xf numFmtId="44" fontId="1" fillId="3" borderId="0" xfId="2" applyFont="1" applyFill="1"/>
    <xf numFmtId="43" fontId="1" fillId="0" borderId="0" xfId="1" applyFont="1"/>
    <xf numFmtId="0" fontId="5" fillId="0" borderId="0" xfId="3" applyFont="1" applyAlignment="1">
      <alignment wrapText="1"/>
    </xf>
    <xf numFmtId="0" fontId="5" fillId="0" borderId="5" xfId="1" applyNumberFormat="1" applyFont="1" applyBorder="1" applyAlignment="1">
      <alignment horizontal="center"/>
    </xf>
    <xf numFmtId="43" fontId="5" fillId="0" borderId="0" xfId="3" applyNumberFormat="1" applyFont="1"/>
    <xf numFmtId="0" fontId="5" fillId="0" borderId="6" xfId="1" applyNumberFormat="1" applyFont="1" applyBorder="1" applyAlignment="1">
      <alignment horizontal="center"/>
    </xf>
    <xf numFmtId="0" fontId="5" fillId="0" borderId="6" xfId="1" applyNumberFormat="1" applyFont="1" applyFill="1" applyBorder="1" applyAlignment="1">
      <alignment horizontal="center"/>
    </xf>
    <xf numFmtId="8" fontId="5" fillId="0" borderId="0" xfId="3" applyNumberFormat="1" applyFont="1" applyFill="1"/>
    <xf numFmtId="164" fontId="5" fillId="0" borderId="0" xfId="3" applyNumberFormat="1" applyFont="1" applyFill="1"/>
    <xf numFmtId="0" fontId="5" fillId="0" borderId="0" xfId="3" applyFont="1" applyFill="1" applyBorder="1"/>
    <xf numFmtId="164" fontId="5" fillId="0" borderId="0" xfId="3" applyNumberFormat="1" applyFont="1"/>
    <xf numFmtId="0" fontId="5" fillId="0" borderId="0" xfId="3" applyFont="1" applyBorder="1"/>
    <xf numFmtId="44" fontId="5" fillId="2" borderId="0" xfId="2" applyFont="1" applyFill="1" applyBorder="1"/>
    <xf numFmtId="44" fontId="5" fillId="2" borderId="0" xfId="2" applyFont="1" applyFill="1"/>
    <xf numFmtId="8" fontId="5" fillId="0" borderId="0" xfId="3" applyNumberFormat="1" applyFont="1" applyBorder="1"/>
    <xf numFmtId="164" fontId="5" fillId="0" borderId="0" xfId="3" applyNumberFormat="1" applyFont="1" applyBorder="1"/>
    <xf numFmtId="0" fontId="6" fillId="0" borderId="2" xfId="3" applyFont="1" applyBorder="1"/>
    <xf numFmtId="44" fontId="6" fillId="0" borderId="2" xfId="2" applyFont="1" applyBorder="1"/>
    <xf numFmtId="8" fontId="5" fillId="0" borderId="7" xfId="3" applyNumberFormat="1" applyFont="1" applyBorder="1"/>
    <xf numFmtId="164" fontId="5" fillId="0" borderId="7" xfId="3" applyNumberFormat="1" applyFont="1" applyBorder="1"/>
    <xf numFmtId="44" fontId="5" fillId="0" borderId="0" xfId="3" applyNumberFormat="1" applyFont="1"/>
    <xf numFmtId="164" fontId="5" fillId="0" borderId="1" xfId="3" applyNumberFormat="1" applyFont="1" applyBorder="1"/>
    <xf numFmtId="0" fontId="5" fillId="0" borderId="1" xfId="3" applyFont="1" applyBorder="1"/>
    <xf numFmtId="8" fontId="5" fillId="0" borderId="1" xfId="3" applyNumberFormat="1" applyFont="1" applyBorder="1"/>
    <xf numFmtId="8" fontId="5" fillId="0" borderId="3" xfId="3" applyNumberFormat="1" applyFont="1" applyBorder="1"/>
    <xf numFmtId="0" fontId="5" fillId="0" borderId="1" xfId="3" applyFont="1" applyBorder="1" applyAlignment="1">
      <alignment horizontal="center"/>
    </xf>
    <xf numFmtId="0" fontId="5" fillId="0" borderId="0" xfId="2" applyNumberFormat="1" applyFont="1" applyAlignment="1">
      <alignment horizontal="left" wrapText="1"/>
    </xf>
  </cellXfs>
  <cellStyles count="6">
    <cellStyle name="Comma" xfId="1" builtinId="3"/>
    <cellStyle name="Comma 2" xfId="5" xr:uid="{00000000-0005-0000-0000-000001000000}"/>
    <cellStyle name="Currency" xfId="2" builtinId="4"/>
    <cellStyle name="Normal" xfId="0" builtinId="0"/>
    <cellStyle name="Normal 2" xfId="3"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107"/>
  <sheetViews>
    <sheetView tabSelected="1" zoomScale="80" zoomScaleNormal="80" workbookViewId="0">
      <selection activeCell="H85" sqref="H85"/>
    </sheetView>
  </sheetViews>
  <sheetFormatPr defaultColWidth="9" defaultRowHeight="12.75"/>
  <cols>
    <col min="1" max="1" width="8.3984375" style="5" customWidth="1"/>
    <col min="2" max="2" width="32.1328125" style="5" customWidth="1"/>
    <col min="3" max="3" width="15.59765625" style="5" customWidth="1"/>
    <col min="4" max="4" width="15.86328125" style="5" customWidth="1"/>
    <col min="5" max="5" width="16.265625" style="5" bestFit="1" customWidth="1"/>
    <col min="6" max="6" width="5.73046875" style="5" customWidth="1"/>
    <col min="7" max="7" width="17.265625" style="5" customWidth="1"/>
    <col min="8" max="8" width="15.73046875" style="5" customWidth="1"/>
    <col min="9" max="9" width="12.73046875" style="5" customWidth="1"/>
    <col min="10" max="10" width="9" style="5"/>
    <col min="11" max="11" width="6" style="5" customWidth="1"/>
    <col min="12" max="14" width="15.73046875" style="5" customWidth="1"/>
    <col min="15" max="16" width="9" style="5"/>
    <col min="17" max="17" width="20.73046875" style="5" customWidth="1"/>
    <col min="18" max="22" width="15.73046875" style="5" customWidth="1"/>
    <col min="23" max="16384" width="9" style="5"/>
  </cols>
  <sheetData>
    <row r="1" spans="1:23" s="1" customFormat="1" ht="15" customHeight="1">
      <c r="A1" s="1" t="s">
        <v>206</v>
      </c>
      <c r="B1" s="28"/>
      <c r="C1" s="28"/>
      <c r="D1" s="28"/>
    </row>
    <row r="2" spans="1:23" s="1" customFormat="1" ht="15" customHeight="1">
      <c r="A2" s="1" t="s">
        <v>0</v>
      </c>
      <c r="B2" s="28"/>
      <c r="C2" s="28"/>
      <c r="D2" s="28"/>
    </row>
    <row r="3" spans="1:23" s="1" customFormat="1" ht="16.5" customHeight="1">
      <c r="A3" s="1" t="s">
        <v>209</v>
      </c>
      <c r="B3" s="28"/>
      <c r="C3" s="28"/>
      <c r="D3" s="28"/>
    </row>
    <row r="4" spans="1:23" ht="14.25">
      <c r="A4" s="1"/>
      <c r="B4" s="28"/>
      <c r="C4" s="28"/>
      <c r="D4" s="28"/>
      <c r="E4" s="1"/>
      <c r="F4" s="1"/>
      <c r="G4" s="1"/>
      <c r="H4" s="1"/>
      <c r="I4" s="26"/>
      <c r="L4" s="32" t="s">
        <v>168</v>
      </c>
      <c r="M4" s="32" t="s">
        <v>169</v>
      </c>
      <c r="N4" s="32" t="s">
        <v>6</v>
      </c>
      <c r="O4" s="1"/>
      <c r="P4" s="1"/>
      <c r="Q4" s="1"/>
      <c r="R4" s="1"/>
    </row>
    <row r="5" spans="1:23" ht="14.25">
      <c r="A5" s="28"/>
      <c r="B5" s="28"/>
      <c r="C5" s="28"/>
      <c r="D5" s="28"/>
      <c r="E5" s="1"/>
      <c r="F5" s="1"/>
      <c r="G5" s="1"/>
      <c r="H5" s="1"/>
      <c r="I5" s="26"/>
      <c r="L5" s="33">
        <v>7321218.3600000003</v>
      </c>
      <c r="M5" s="33">
        <v>125027.16</v>
      </c>
      <c r="N5" s="33">
        <f>SUM(L5:M5)</f>
        <v>7446245.5200000005</v>
      </c>
      <c r="O5" s="1" t="s">
        <v>170</v>
      </c>
      <c r="P5" s="1"/>
      <c r="Q5" s="1"/>
      <c r="R5" s="1"/>
    </row>
    <row r="6" spans="1:23" ht="13.9" customHeight="1">
      <c r="A6" s="29" t="s">
        <v>207</v>
      </c>
      <c r="B6" s="29"/>
      <c r="C6" s="29"/>
      <c r="D6" s="29"/>
      <c r="E6" s="29"/>
      <c r="F6" s="29"/>
      <c r="G6" s="29"/>
      <c r="H6" s="29"/>
      <c r="I6" s="27"/>
      <c r="L6" s="33">
        <v>7831630.7999999998</v>
      </c>
      <c r="M6" s="33">
        <v>122258.88</v>
      </c>
      <c r="N6" s="33">
        <f>SUM(L6:M6)</f>
        <v>7953889.6799999997</v>
      </c>
      <c r="O6" s="1" t="s">
        <v>171</v>
      </c>
      <c r="P6" s="1"/>
      <c r="Q6" s="1"/>
      <c r="R6" s="1"/>
    </row>
    <row r="7" spans="1:23" s="1" customFormat="1" ht="32.25" customHeight="1">
      <c r="A7" s="30"/>
      <c r="B7" s="71" t="s">
        <v>210</v>
      </c>
      <c r="C7" s="71"/>
      <c r="D7" s="71"/>
      <c r="E7" s="71"/>
      <c r="F7" s="71"/>
      <c r="G7" s="71"/>
      <c r="H7" s="71"/>
    </row>
    <row r="8" spans="1:23" s="1" customFormat="1" ht="104.25" customHeight="1">
      <c r="A8" s="31"/>
      <c r="B8" s="71" t="s">
        <v>208</v>
      </c>
      <c r="C8" s="71"/>
      <c r="D8" s="71"/>
      <c r="E8" s="71"/>
      <c r="F8" s="71"/>
      <c r="G8" s="71"/>
      <c r="H8" s="71"/>
      <c r="I8" s="6"/>
      <c r="J8" s="6"/>
      <c r="K8" s="6"/>
      <c r="L8" s="34" t="s">
        <v>172</v>
      </c>
      <c r="M8" s="35"/>
      <c r="N8" s="34" t="s">
        <v>173</v>
      </c>
      <c r="O8" s="6"/>
      <c r="P8" s="6"/>
      <c r="Q8" s="7"/>
      <c r="R8" s="7"/>
      <c r="S8" s="7"/>
      <c r="T8" s="7"/>
      <c r="U8" s="7"/>
      <c r="V8" s="7"/>
      <c r="W8" s="7"/>
    </row>
    <row r="9" spans="1:23" ht="14.45" customHeight="1" thickBot="1">
      <c r="A9" s="4"/>
      <c r="B9" s="4"/>
      <c r="C9" s="4"/>
      <c r="D9" s="4"/>
      <c r="E9" s="8"/>
      <c r="I9" s="9"/>
      <c r="J9" s="10"/>
      <c r="K9" s="10"/>
      <c r="L9" s="36">
        <v>7446245.5199999996</v>
      </c>
      <c r="M9" s="37"/>
      <c r="N9" s="36">
        <f>N6</f>
        <v>7953889.6799999997</v>
      </c>
      <c r="O9" s="10"/>
      <c r="P9" s="10"/>
    </row>
    <row r="10" spans="1:23" ht="15" thickTop="1" thickBot="1">
      <c r="A10" s="11" t="s">
        <v>2</v>
      </c>
      <c r="B10" s="11" t="s">
        <v>3</v>
      </c>
      <c r="C10" s="11" t="s">
        <v>4</v>
      </c>
      <c r="D10" s="11" t="s">
        <v>5</v>
      </c>
      <c r="E10" s="12" t="s">
        <v>6</v>
      </c>
      <c r="F10" s="1"/>
      <c r="G10" s="47"/>
      <c r="H10" s="1"/>
      <c r="I10" s="38"/>
      <c r="J10" s="38"/>
      <c r="K10" s="38"/>
      <c r="L10" s="38"/>
      <c r="M10" s="39"/>
      <c r="N10" s="38"/>
      <c r="O10" s="38"/>
      <c r="P10" s="10"/>
    </row>
    <row r="11" spans="1:23" ht="15" customHeight="1" thickTop="1">
      <c r="A11" s="48" t="s">
        <v>7</v>
      </c>
      <c r="B11" s="40" t="s">
        <v>8</v>
      </c>
      <c r="C11" s="41">
        <v>235564.12</v>
      </c>
      <c r="D11" s="41">
        <v>1031986.28</v>
      </c>
      <c r="E11" s="42">
        <f t="shared" ref="E11:E75" si="0">+C11+D11</f>
        <v>1267550.3999999999</v>
      </c>
      <c r="F11" s="1"/>
      <c r="G11" s="49" t="s">
        <v>144</v>
      </c>
      <c r="H11" s="33">
        <f>D11</f>
        <v>1031986.28</v>
      </c>
      <c r="I11" s="43">
        <f>ROUND(H11/H$81,6)</f>
        <v>3.6920000000000001E-2</v>
      </c>
      <c r="J11" s="38"/>
      <c r="K11" s="38"/>
      <c r="L11" s="36">
        <f>ROUND(L$9*$I11,2)</f>
        <v>274915.38</v>
      </c>
      <c r="M11" s="37"/>
      <c r="N11" s="36">
        <f>ROUND(N$9*$I11,2)</f>
        <v>293657.61</v>
      </c>
      <c r="O11" s="38"/>
      <c r="P11" s="10"/>
      <c r="Q11" t="s">
        <v>194</v>
      </c>
      <c r="R11"/>
      <c r="S11"/>
      <c r="T11"/>
      <c r="U11"/>
    </row>
    <row r="12" spans="1:23" ht="14.25">
      <c r="A12" s="50" t="s">
        <v>9</v>
      </c>
      <c r="B12" s="40" t="s">
        <v>10</v>
      </c>
      <c r="C12" s="41">
        <v>95915.05</v>
      </c>
      <c r="D12" s="41">
        <v>414413.66</v>
      </c>
      <c r="E12" s="42">
        <f t="shared" si="0"/>
        <v>510328.70999999996</v>
      </c>
      <c r="F12" s="1"/>
      <c r="G12" s="49" t="s">
        <v>145</v>
      </c>
      <c r="H12" s="33">
        <f>D12</f>
        <v>414413.66</v>
      </c>
      <c r="I12" s="43">
        <f t="shared" ref="I12:I13" si="1">ROUND(H12/H$81,6)</f>
        <v>1.4826000000000001E-2</v>
      </c>
      <c r="J12" s="38"/>
      <c r="K12" s="38"/>
      <c r="L12" s="36">
        <f t="shared" ref="L12:N13" si="2">ROUND(L$9*$I12,2)</f>
        <v>110398.04</v>
      </c>
      <c r="M12" s="37"/>
      <c r="N12" s="36">
        <f t="shared" si="2"/>
        <v>117924.37</v>
      </c>
      <c r="O12" s="38"/>
      <c r="P12" s="10"/>
      <c r="Q12" s="13" t="s">
        <v>195</v>
      </c>
      <c r="R12" s="14" t="s">
        <v>196</v>
      </c>
      <c r="S12" s="15" t="s">
        <v>197</v>
      </c>
      <c r="T12" s="15" t="s">
        <v>198</v>
      </c>
      <c r="U12" s="15" t="s">
        <v>199</v>
      </c>
    </row>
    <row r="13" spans="1:23" ht="14.25">
      <c r="A13" s="50" t="s">
        <v>11</v>
      </c>
      <c r="B13" s="40" t="s">
        <v>12</v>
      </c>
      <c r="C13" s="41">
        <v>1748.68</v>
      </c>
      <c r="D13" s="41">
        <v>5304.05</v>
      </c>
      <c r="E13" s="42">
        <f t="shared" si="0"/>
        <v>7052.7300000000005</v>
      </c>
      <c r="F13" s="1"/>
      <c r="G13" s="49" t="s">
        <v>146</v>
      </c>
      <c r="H13" s="33">
        <f>D13</f>
        <v>5304.05</v>
      </c>
      <c r="I13" s="43">
        <f t="shared" si="1"/>
        <v>1.9000000000000001E-4</v>
      </c>
      <c r="J13" s="38"/>
      <c r="K13" s="38"/>
      <c r="L13" s="36">
        <f t="shared" si="2"/>
        <v>1414.79</v>
      </c>
      <c r="M13" s="37"/>
      <c r="N13" s="36">
        <f t="shared" si="2"/>
        <v>1511.24</v>
      </c>
      <c r="O13" s="38"/>
      <c r="P13" s="10"/>
      <c r="Q13" s="16" t="s">
        <v>200</v>
      </c>
      <c r="R13" s="17">
        <v>414.28800000000001</v>
      </c>
      <c r="S13" s="18">
        <v>147</v>
      </c>
      <c r="T13" s="19">
        <f>ROUND(R13*S13,2)</f>
        <v>60900.34</v>
      </c>
      <c r="U13" s="19">
        <f>ROUND(T13*12,2)</f>
        <v>730804.08</v>
      </c>
    </row>
    <row r="14" spans="1:23" s="3" customFormat="1" ht="14.25">
      <c r="A14" s="51" t="s">
        <v>13</v>
      </c>
      <c r="B14" s="40" t="s">
        <v>14</v>
      </c>
      <c r="C14" s="44">
        <v>34821.760000000002</v>
      </c>
      <c r="D14" s="44">
        <v>150571.35999999999</v>
      </c>
      <c r="E14" s="45">
        <f t="shared" si="0"/>
        <v>185393.12</v>
      </c>
      <c r="F14" s="2"/>
      <c r="G14" s="49"/>
      <c r="H14" s="52"/>
      <c r="I14" s="53"/>
      <c r="J14" s="2"/>
      <c r="K14" s="2"/>
      <c r="L14" s="2"/>
      <c r="M14" s="54"/>
      <c r="N14" s="2"/>
      <c r="O14" s="2"/>
      <c r="Q14" s="16" t="s">
        <v>201</v>
      </c>
      <c r="R14" s="17">
        <v>948.59800000000007</v>
      </c>
      <c r="S14" s="18">
        <v>114</v>
      </c>
      <c r="T14" s="19">
        <f t="shared" ref="T14:T16" si="3">ROUND(R14*S14,2)</f>
        <v>108140.17</v>
      </c>
      <c r="U14" s="19">
        <f t="shared" ref="U14:U16" si="4">ROUND(T14*12,2)</f>
        <v>1297682.04</v>
      </c>
    </row>
    <row r="15" spans="1:23" ht="14.25">
      <c r="A15" s="50" t="s">
        <v>15</v>
      </c>
      <c r="B15" s="40" t="s">
        <v>16</v>
      </c>
      <c r="C15" s="41">
        <v>-0.14000000000000001</v>
      </c>
      <c r="D15" s="41">
        <v>-0.13</v>
      </c>
      <c r="E15" s="42">
        <f t="shared" si="0"/>
        <v>-0.27</v>
      </c>
      <c r="F15" s="1"/>
      <c r="G15" s="49"/>
      <c r="H15" s="33"/>
      <c r="I15" s="55"/>
      <c r="J15" s="1"/>
      <c r="K15" s="1"/>
      <c r="L15" s="1"/>
      <c r="M15" s="56"/>
      <c r="N15" s="1"/>
      <c r="O15" s="1"/>
      <c r="Q15" s="16" t="s">
        <v>202</v>
      </c>
      <c r="R15" s="17">
        <v>860.74199999999996</v>
      </c>
      <c r="S15" s="18">
        <v>146</v>
      </c>
      <c r="T15" s="19">
        <f t="shared" si="3"/>
        <v>125668.33</v>
      </c>
      <c r="U15" s="19">
        <f t="shared" si="4"/>
        <v>1508019.96</v>
      </c>
    </row>
    <row r="16" spans="1:23" ht="14.25">
      <c r="A16" s="50" t="s">
        <v>17</v>
      </c>
      <c r="B16" s="40" t="s">
        <v>18</v>
      </c>
      <c r="C16" s="41">
        <v>-0.03</v>
      </c>
      <c r="D16" s="41">
        <v>-0.03</v>
      </c>
      <c r="E16" s="42">
        <f t="shared" si="0"/>
        <v>-0.06</v>
      </c>
      <c r="F16" s="1"/>
      <c r="G16" s="49" t="s">
        <v>147</v>
      </c>
      <c r="H16" s="33">
        <f>SUM(D14:D16)</f>
        <v>150571.19999999998</v>
      </c>
      <c r="I16" s="43">
        <f>ROUND(H16/H$81,6)</f>
        <v>5.3870000000000003E-3</v>
      </c>
      <c r="J16" s="1"/>
      <c r="K16" s="1"/>
      <c r="L16" s="36">
        <f t="shared" ref="L16:N16" si="5">ROUND(L$9*$I16,2)</f>
        <v>40112.92</v>
      </c>
      <c r="M16" s="37"/>
      <c r="N16" s="36">
        <f t="shared" si="5"/>
        <v>42847.6</v>
      </c>
      <c r="O16" s="1"/>
      <c r="Q16" s="16" t="s">
        <v>203</v>
      </c>
      <c r="R16" s="17">
        <v>1292.5929999999998</v>
      </c>
      <c r="S16" s="18">
        <v>244</v>
      </c>
      <c r="T16" s="20">
        <f t="shared" si="3"/>
        <v>315392.69</v>
      </c>
      <c r="U16" s="20">
        <f t="shared" si="4"/>
        <v>3784712.28</v>
      </c>
    </row>
    <row r="17" spans="1:21" ht="14.25">
      <c r="A17" s="50" t="s">
        <v>19</v>
      </c>
      <c r="B17" s="40" t="s">
        <v>20</v>
      </c>
      <c r="C17" s="57">
        <v>0</v>
      </c>
      <c r="D17" s="57">
        <v>0</v>
      </c>
      <c r="E17" s="58">
        <f t="shared" si="0"/>
        <v>0</v>
      </c>
      <c r="F17" s="1"/>
      <c r="G17" s="49"/>
      <c r="H17" s="33"/>
      <c r="I17" s="55"/>
      <c r="J17" s="1"/>
      <c r="K17" s="1"/>
      <c r="L17" s="1"/>
      <c r="M17" s="56"/>
      <c r="N17" s="1"/>
      <c r="O17" s="1"/>
      <c r="Q17" s="21"/>
      <c r="R17"/>
      <c r="S17"/>
      <c r="T17" s="22">
        <f>SUM(T13:T16)</f>
        <v>610101.53</v>
      </c>
      <c r="U17" s="22">
        <f>SUM(U13:U16)</f>
        <v>7321218.3599999994</v>
      </c>
    </row>
    <row r="18" spans="1:21" ht="14.25">
      <c r="A18" s="50" t="s">
        <v>21</v>
      </c>
      <c r="B18" s="40" t="s">
        <v>22</v>
      </c>
      <c r="C18" s="57">
        <v>0</v>
      </c>
      <c r="D18" s="57">
        <v>0</v>
      </c>
      <c r="E18" s="58">
        <f t="shared" si="0"/>
        <v>0</v>
      </c>
      <c r="F18" s="1"/>
      <c r="G18" s="49"/>
      <c r="H18" s="33"/>
      <c r="I18" s="55"/>
      <c r="J18" s="1"/>
      <c r="K18" s="1"/>
      <c r="L18" s="1"/>
      <c r="M18" s="56"/>
      <c r="N18" s="1"/>
      <c r="O18" s="1"/>
      <c r="Q18" s="21"/>
      <c r="R18"/>
      <c r="S18"/>
      <c r="T18"/>
      <c r="U18"/>
    </row>
    <row r="19" spans="1:21" ht="14.25">
      <c r="A19" s="50" t="s">
        <v>23</v>
      </c>
      <c r="B19" s="40" t="s">
        <v>24</v>
      </c>
      <c r="C19" s="57">
        <v>0</v>
      </c>
      <c r="D19" s="57">
        <v>0</v>
      </c>
      <c r="E19" s="58">
        <f t="shared" si="0"/>
        <v>0</v>
      </c>
      <c r="F19" s="1"/>
      <c r="G19" s="49"/>
      <c r="H19" s="33"/>
      <c r="I19" s="55"/>
      <c r="J19" s="1"/>
      <c r="K19" s="1"/>
      <c r="L19" s="1"/>
      <c r="M19" s="56"/>
      <c r="N19" s="1"/>
      <c r="O19" s="1"/>
      <c r="Q19" s="13" t="s">
        <v>204</v>
      </c>
      <c r="R19" s="14" t="s">
        <v>196</v>
      </c>
      <c r="S19" s="15" t="s">
        <v>197</v>
      </c>
      <c r="T19" s="15" t="s">
        <v>198</v>
      </c>
      <c r="U19" s="15" t="s">
        <v>199</v>
      </c>
    </row>
    <row r="20" spans="1:21" ht="14.25">
      <c r="A20" s="50" t="s">
        <v>25</v>
      </c>
      <c r="B20" s="40" t="s">
        <v>26</v>
      </c>
      <c r="C20" s="57">
        <v>0</v>
      </c>
      <c r="D20" s="57">
        <v>0</v>
      </c>
      <c r="E20" s="58">
        <f t="shared" si="0"/>
        <v>0</v>
      </c>
      <c r="F20" s="1"/>
      <c r="G20" s="49" t="s">
        <v>148</v>
      </c>
      <c r="H20" s="33">
        <f>SUM(D17:D20)</f>
        <v>0</v>
      </c>
      <c r="I20" s="43">
        <f t="shared" ref="I20:I21" si="6">ROUND(H20/H$81,6)</f>
        <v>0</v>
      </c>
      <c r="J20" s="1"/>
      <c r="K20" s="1"/>
      <c r="L20" s="36">
        <f t="shared" ref="L20:N21" si="7">ROUND(L$9*$I20,2)</f>
        <v>0</v>
      </c>
      <c r="M20" s="37"/>
      <c r="N20" s="36">
        <f t="shared" si="7"/>
        <v>0</v>
      </c>
      <c r="O20" s="1"/>
      <c r="Q20" s="16" t="s">
        <v>200</v>
      </c>
      <c r="R20" s="17">
        <v>373.87800000000004</v>
      </c>
      <c r="S20" s="18">
        <v>4</v>
      </c>
      <c r="T20" s="19">
        <f t="shared" ref="T20:T23" si="8">ROUND(R20*S20,2)</f>
        <v>1495.51</v>
      </c>
      <c r="U20" s="19">
        <f t="shared" ref="U20:U23" si="9">ROUND(T20*12,2)</f>
        <v>17946.12</v>
      </c>
    </row>
    <row r="21" spans="1:21" ht="14.25">
      <c r="A21" s="50" t="s">
        <v>27</v>
      </c>
      <c r="B21" s="40" t="s">
        <v>28</v>
      </c>
      <c r="C21" s="41">
        <v>0</v>
      </c>
      <c r="D21" s="41">
        <v>0</v>
      </c>
      <c r="E21" s="42">
        <f t="shared" si="0"/>
        <v>0</v>
      </c>
      <c r="F21" s="1"/>
      <c r="G21" s="49" t="s">
        <v>149</v>
      </c>
      <c r="H21" s="33">
        <f>D21</f>
        <v>0</v>
      </c>
      <c r="I21" s="43">
        <f t="shared" si="6"/>
        <v>0</v>
      </c>
      <c r="J21" s="1"/>
      <c r="K21" s="1"/>
      <c r="L21" s="36">
        <f t="shared" si="7"/>
        <v>0</v>
      </c>
      <c r="M21" s="37"/>
      <c r="N21" s="36">
        <f t="shared" si="7"/>
        <v>0</v>
      </c>
      <c r="O21" s="1"/>
      <c r="Q21" s="16" t="s">
        <v>201</v>
      </c>
      <c r="R21" s="17">
        <v>834.98599999999999</v>
      </c>
      <c r="S21" s="18">
        <v>3</v>
      </c>
      <c r="T21" s="19">
        <f t="shared" si="8"/>
        <v>2504.96</v>
      </c>
      <c r="U21" s="19">
        <f t="shared" si="9"/>
        <v>30059.52</v>
      </c>
    </row>
    <row r="22" spans="1:21" ht="14.25">
      <c r="A22" s="50" t="s">
        <v>29</v>
      </c>
      <c r="B22" s="40" t="s">
        <v>30</v>
      </c>
      <c r="C22" s="41">
        <v>-0.08</v>
      </c>
      <c r="D22" s="41">
        <v>-0.12000000000000001</v>
      </c>
      <c r="E22" s="42">
        <f t="shared" si="0"/>
        <v>-0.2</v>
      </c>
      <c r="F22" s="1"/>
      <c r="G22" s="49"/>
      <c r="H22" s="33"/>
      <c r="I22" s="55"/>
      <c r="J22" s="1"/>
      <c r="K22" s="1"/>
      <c r="L22" s="1"/>
      <c r="M22" s="56"/>
      <c r="N22" s="1"/>
      <c r="O22" s="1"/>
      <c r="Q22" s="16" t="s">
        <v>202</v>
      </c>
      <c r="R22" s="17">
        <v>759.16600000000005</v>
      </c>
      <c r="S22" s="18">
        <v>1</v>
      </c>
      <c r="T22" s="19">
        <f t="shared" si="8"/>
        <v>759.17</v>
      </c>
      <c r="U22" s="19">
        <f t="shared" si="9"/>
        <v>9110.0400000000009</v>
      </c>
    </row>
    <row r="23" spans="1:21" ht="14.25">
      <c r="A23" s="50" t="s">
        <v>31</v>
      </c>
      <c r="B23" s="40" t="s">
        <v>32</v>
      </c>
      <c r="C23" s="41">
        <v>-7.0000000000000007E-2</v>
      </c>
      <c r="D23" s="41">
        <v>-0.09</v>
      </c>
      <c r="E23" s="42">
        <f t="shared" si="0"/>
        <v>-0.16</v>
      </c>
      <c r="F23" s="1"/>
      <c r="G23" s="49"/>
      <c r="H23" s="33"/>
      <c r="I23" s="55"/>
      <c r="J23" s="1"/>
      <c r="K23" s="1"/>
      <c r="L23" s="1"/>
      <c r="M23" s="56"/>
      <c r="N23" s="1"/>
      <c r="O23" s="1"/>
      <c r="Q23" s="16" t="s">
        <v>203</v>
      </c>
      <c r="R23" s="17">
        <v>1131.857</v>
      </c>
      <c r="S23" s="18">
        <v>5</v>
      </c>
      <c r="T23" s="20">
        <f t="shared" si="8"/>
        <v>5659.29</v>
      </c>
      <c r="U23" s="20">
        <f t="shared" si="9"/>
        <v>67911.48</v>
      </c>
    </row>
    <row r="24" spans="1:21" ht="14.25">
      <c r="A24" s="50" t="s">
        <v>33</v>
      </c>
      <c r="B24" s="40" t="s">
        <v>34</v>
      </c>
      <c r="C24" s="41">
        <v>-0.04</v>
      </c>
      <c r="D24" s="41">
        <v>0.03</v>
      </c>
      <c r="E24" s="42">
        <f t="shared" si="0"/>
        <v>-1.0000000000000002E-2</v>
      </c>
      <c r="F24" s="1"/>
      <c r="G24" s="49"/>
      <c r="H24" s="33"/>
      <c r="I24" s="55"/>
      <c r="J24" s="1"/>
      <c r="K24" s="1"/>
      <c r="L24" s="1"/>
      <c r="M24" s="56"/>
      <c r="N24" s="1"/>
      <c r="O24" s="1"/>
      <c r="Q24"/>
      <c r="R24"/>
      <c r="S24"/>
      <c r="T24" s="22">
        <f>SUM(T20:T23)</f>
        <v>10418.93</v>
      </c>
      <c r="U24" s="22">
        <f>SUM(U20:U23)</f>
        <v>125027.16</v>
      </c>
    </row>
    <row r="25" spans="1:21" ht="14.65" thickBot="1">
      <c r="A25" s="50" t="s">
        <v>35</v>
      </c>
      <c r="B25" s="40" t="s">
        <v>36</v>
      </c>
      <c r="C25" s="41">
        <v>-0.01</v>
      </c>
      <c r="D25" s="41">
        <v>-0.03</v>
      </c>
      <c r="E25" s="42">
        <f t="shared" si="0"/>
        <v>-0.04</v>
      </c>
      <c r="F25" s="1"/>
      <c r="G25" s="49" t="s">
        <v>150</v>
      </c>
      <c r="H25" s="33">
        <f>SUM(D22:D25)</f>
        <v>-0.21000000000000002</v>
      </c>
      <c r="I25" s="43">
        <f t="shared" ref="I25:I27" si="10">ROUND(H25/H$81,6)</f>
        <v>0</v>
      </c>
      <c r="J25" s="1"/>
      <c r="K25" s="1"/>
      <c r="L25" s="36">
        <f t="shared" ref="L25:N27" si="11">ROUND(L$9*$I25,2)</f>
        <v>0</v>
      </c>
      <c r="M25" s="37"/>
      <c r="N25" s="36">
        <f t="shared" si="11"/>
        <v>0</v>
      </c>
      <c r="O25" s="1"/>
      <c r="Q25"/>
      <c r="R25"/>
      <c r="S25"/>
      <c r="T25" s="23">
        <f>T17+T24</f>
        <v>620520.46000000008</v>
      </c>
      <c r="U25" s="23">
        <f>U17+U24</f>
        <v>7446245.5199999996</v>
      </c>
    </row>
    <row r="26" spans="1:21" ht="14.65" thickTop="1">
      <c r="A26" s="50" t="s">
        <v>37</v>
      </c>
      <c r="B26" s="40" t="s">
        <v>38</v>
      </c>
      <c r="C26" s="41">
        <v>1905</v>
      </c>
      <c r="D26" s="41">
        <v>8281.39</v>
      </c>
      <c r="E26" s="42">
        <f t="shared" si="0"/>
        <v>10186.39</v>
      </c>
      <c r="F26" s="1"/>
      <c r="G26" s="49" t="s">
        <v>151</v>
      </c>
      <c r="H26" s="33">
        <f>D26</f>
        <v>8281.39</v>
      </c>
      <c r="I26" s="43">
        <f t="shared" si="10"/>
        <v>2.9599999999999998E-4</v>
      </c>
      <c r="J26" s="1"/>
      <c r="K26" s="1"/>
      <c r="L26" s="36">
        <f t="shared" si="11"/>
        <v>2204.09</v>
      </c>
      <c r="M26" s="37"/>
      <c r="N26" s="36">
        <f t="shared" si="11"/>
        <v>2354.35</v>
      </c>
      <c r="O26" s="1"/>
      <c r="Q26"/>
      <c r="R26"/>
      <c r="S26"/>
      <c r="T26"/>
      <c r="U26"/>
    </row>
    <row r="27" spans="1:21" ht="14.25">
      <c r="A27" s="50" t="s">
        <v>39</v>
      </c>
      <c r="B27" s="40" t="s">
        <v>40</v>
      </c>
      <c r="C27" s="41">
        <v>0</v>
      </c>
      <c r="D27" s="41">
        <v>0</v>
      </c>
      <c r="E27" s="42">
        <f t="shared" si="0"/>
        <v>0</v>
      </c>
      <c r="F27" s="1"/>
      <c r="G27" s="49" t="s">
        <v>152</v>
      </c>
      <c r="H27" s="33">
        <f>D27</f>
        <v>0</v>
      </c>
      <c r="I27" s="43">
        <f t="shared" si="10"/>
        <v>0</v>
      </c>
      <c r="J27" s="1"/>
      <c r="K27" s="1"/>
      <c r="L27" s="36">
        <f t="shared" si="11"/>
        <v>0</v>
      </c>
      <c r="M27" s="37"/>
      <c r="N27" s="36">
        <f t="shared" si="11"/>
        <v>0</v>
      </c>
      <c r="O27" s="1"/>
      <c r="Q27" t="s">
        <v>205</v>
      </c>
      <c r="R27"/>
      <c r="S27"/>
      <c r="T27"/>
      <c r="U27"/>
    </row>
    <row r="28" spans="1:21" ht="14.25">
      <c r="A28" s="50" t="s">
        <v>41</v>
      </c>
      <c r="B28" s="40" t="s">
        <v>42</v>
      </c>
      <c r="C28" s="41">
        <v>0</v>
      </c>
      <c r="D28" s="41">
        <v>0</v>
      </c>
      <c r="E28" s="42">
        <f t="shared" si="0"/>
        <v>0</v>
      </c>
      <c r="F28" s="1"/>
      <c r="G28" s="49"/>
      <c r="H28" s="33"/>
      <c r="I28" s="55"/>
      <c r="J28" s="1"/>
      <c r="K28" s="1"/>
      <c r="L28" s="1"/>
      <c r="M28" s="56"/>
      <c r="N28" s="1"/>
      <c r="O28" s="1"/>
      <c r="Q28" s="13" t="s">
        <v>195</v>
      </c>
      <c r="R28" s="14" t="s">
        <v>196</v>
      </c>
      <c r="S28" s="15" t="s">
        <v>197</v>
      </c>
      <c r="T28" s="15" t="s">
        <v>198</v>
      </c>
      <c r="U28" s="15" t="s">
        <v>199</v>
      </c>
    </row>
    <row r="29" spans="1:21" ht="14.25">
      <c r="A29" s="50" t="s">
        <v>43</v>
      </c>
      <c r="B29" s="40" t="s">
        <v>44</v>
      </c>
      <c r="C29" s="41">
        <v>0</v>
      </c>
      <c r="D29" s="41">
        <v>0</v>
      </c>
      <c r="E29" s="42">
        <f t="shared" si="0"/>
        <v>0</v>
      </c>
      <c r="F29" s="1"/>
      <c r="G29" s="49" t="s">
        <v>153</v>
      </c>
      <c r="H29" s="33">
        <f>SUM(D28:D29)</f>
        <v>0</v>
      </c>
      <c r="I29" s="43">
        <f>ROUND(H29/H$81,6)</f>
        <v>0</v>
      </c>
      <c r="J29" s="1"/>
      <c r="K29" s="1"/>
      <c r="L29" s="36">
        <f t="shared" ref="L29:N29" si="12">ROUND(L$9*$I29,2)</f>
        <v>0</v>
      </c>
      <c r="M29" s="37"/>
      <c r="N29" s="36">
        <f t="shared" si="12"/>
        <v>0</v>
      </c>
      <c r="O29" s="1"/>
      <c r="Q29" s="16" t="s">
        <v>200</v>
      </c>
      <c r="R29" s="24">
        <v>431.98</v>
      </c>
      <c r="S29" s="18">
        <v>157</v>
      </c>
      <c r="T29" s="19">
        <f>ROUND(R29*S29,2)</f>
        <v>67820.86</v>
      </c>
      <c r="U29" s="19">
        <f>ROUND(T29*12,2)</f>
        <v>813850.32</v>
      </c>
    </row>
    <row r="30" spans="1:21" ht="14.25">
      <c r="A30" s="50" t="s">
        <v>45</v>
      </c>
      <c r="B30" s="40" t="s">
        <v>46</v>
      </c>
      <c r="C30" s="41">
        <v>11625.2</v>
      </c>
      <c r="D30" s="41">
        <v>66622.509999999995</v>
      </c>
      <c r="E30" s="42">
        <f t="shared" si="0"/>
        <v>78247.709999999992</v>
      </c>
      <c r="F30" s="1"/>
      <c r="G30" s="49"/>
      <c r="H30" s="33"/>
      <c r="I30" s="55"/>
      <c r="J30" s="1"/>
      <c r="K30" s="1"/>
      <c r="L30" s="1"/>
      <c r="M30" s="56"/>
      <c r="N30" s="1"/>
      <c r="O30" s="1"/>
      <c r="Q30" s="16" t="s">
        <v>201</v>
      </c>
      <c r="R30" s="24">
        <v>993.01</v>
      </c>
      <c r="S30" s="18">
        <v>116</v>
      </c>
      <c r="T30" s="19">
        <f t="shared" ref="T30:T32" si="13">ROUND(R30*S30,2)</f>
        <v>115189.16</v>
      </c>
      <c r="U30" s="19">
        <f t="shared" ref="U30:U32" si="14">ROUND(T30*12,2)</f>
        <v>1382269.92</v>
      </c>
    </row>
    <row r="31" spans="1:21" ht="14.25">
      <c r="A31" s="50">
        <v>413102</v>
      </c>
      <c r="B31" s="40" t="s">
        <v>47</v>
      </c>
      <c r="C31" s="41">
        <v>0</v>
      </c>
      <c r="D31" s="41">
        <v>-1308.3699999999999</v>
      </c>
      <c r="E31" s="42">
        <f t="shared" si="0"/>
        <v>-1308.3699999999999</v>
      </c>
      <c r="F31" s="1"/>
      <c r="G31" s="49"/>
      <c r="H31" s="33"/>
      <c r="I31" s="55"/>
      <c r="J31" s="1"/>
      <c r="K31" s="1"/>
      <c r="L31" s="1"/>
      <c r="M31" s="56"/>
      <c r="N31" s="1"/>
      <c r="O31" s="1"/>
      <c r="Q31" s="16" t="s">
        <v>202</v>
      </c>
      <c r="R31" s="24">
        <v>900.76</v>
      </c>
      <c r="S31" s="18">
        <v>138</v>
      </c>
      <c r="T31" s="19">
        <f t="shared" si="13"/>
        <v>124304.88</v>
      </c>
      <c r="U31" s="19">
        <f t="shared" si="14"/>
        <v>1491658.56</v>
      </c>
    </row>
    <row r="32" spans="1:21" ht="14.25">
      <c r="A32" s="50" t="s">
        <v>48</v>
      </c>
      <c r="B32" s="40" t="s">
        <v>49</v>
      </c>
      <c r="C32" s="41">
        <v>2533.88</v>
      </c>
      <c r="D32" s="41">
        <v>15570.9</v>
      </c>
      <c r="E32" s="42">
        <f t="shared" si="0"/>
        <v>18104.78</v>
      </c>
      <c r="F32" s="1"/>
      <c r="G32" s="49" t="s">
        <v>154</v>
      </c>
      <c r="H32" s="33">
        <f>SUM(D30:D32)</f>
        <v>80885.039999999994</v>
      </c>
      <c r="I32" s="43">
        <f t="shared" ref="I32:I34" si="15">ROUND(H32/H$81,6)</f>
        <v>2.8939999999999999E-3</v>
      </c>
      <c r="J32" s="1"/>
      <c r="K32" s="1"/>
      <c r="L32" s="36">
        <f t="shared" ref="L32:N34" si="16">ROUND(L$9*$I32,2)</f>
        <v>21549.43</v>
      </c>
      <c r="M32" s="37"/>
      <c r="N32" s="36">
        <f t="shared" si="16"/>
        <v>23018.560000000001</v>
      </c>
      <c r="O32" s="1"/>
      <c r="Q32" s="16" t="s">
        <v>203</v>
      </c>
      <c r="R32" s="24">
        <v>1354.2</v>
      </c>
      <c r="S32" s="18">
        <v>255</v>
      </c>
      <c r="T32" s="20">
        <f t="shared" si="13"/>
        <v>345321</v>
      </c>
      <c r="U32" s="20">
        <f t="shared" si="14"/>
        <v>4143852</v>
      </c>
    </row>
    <row r="33" spans="1:21" ht="14.25">
      <c r="A33" s="50" t="s">
        <v>50</v>
      </c>
      <c r="B33" s="40" t="s">
        <v>51</v>
      </c>
      <c r="C33" s="41">
        <v>2216.3200000000002</v>
      </c>
      <c r="D33" s="41">
        <v>10668.58</v>
      </c>
      <c r="E33" s="42">
        <f t="shared" si="0"/>
        <v>12884.9</v>
      </c>
      <c r="F33" s="1"/>
      <c r="G33" s="49" t="s">
        <v>155</v>
      </c>
      <c r="H33" s="33">
        <f>D33</f>
        <v>10668.58</v>
      </c>
      <c r="I33" s="43">
        <f t="shared" si="15"/>
        <v>3.8200000000000002E-4</v>
      </c>
      <c r="J33" s="1"/>
      <c r="K33" s="1"/>
      <c r="L33" s="36">
        <f t="shared" si="16"/>
        <v>2844.47</v>
      </c>
      <c r="M33" s="37"/>
      <c r="N33" s="36">
        <f t="shared" si="16"/>
        <v>3038.39</v>
      </c>
      <c r="O33" s="1"/>
      <c r="Q33" s="21"/>
      <c r="R33" s="21"/>
      <c r="S33"/>
      <c r="T33" s="22">
        <f>SUM(T29:T32)</f>
        <v>652635.9</v>
      </c>
      <c r="U33" s="22">
        <f>SUM(U29:U32)</f>
        <v>7831630.7999999998</v>
      </c>
    </row>
    <row r="34" spans="1:21" ht="14.25">
      <c r="A34" s="50" t="s">
        <v>52</v>
      </c>
      <c r="B34" s="40" t="s">
        <v>53</v>
      </c>
      <c r="C34" s="41">
        <v>8313.56</v>
      </c>
      <c r="D34" s="41">
        <v>45182.5</v>
      </c>
      <c r="E34" s="42">
        <f t="shared" si="0"/>
        <v>53496.06</v>
      </c>
      <c r="F34" s="1"/>
      <c r="G34" s="49" t="s">
        <v>156</v>
      </c>
      <c r="H34" s="33">
        <f>D34</f>
        <v>45182.5</v>
      </c>
      <c r="I34" s="43">
        <f t="shared" si="15"/>
        <v>1.616E-3</v>
      </c>
      <c r="J34" s="1"/>
      <c r="K34" s="1"/>
      <c r="L34" s="36">
        <f t="shared" si="16"/>
        <v>12033.13</v>
      </c>
      <c r="M34" s="37"/>
      <c r="N34" s="36">
        <f t="shared" si="16"/>
        <v>12853.49</v>
      </c>
      <c r="O34" s="1"/>
      <c r="Q34" s="21"/>
      <c r="R34" s="21"/>
      <c r="S34"/>
      <c r="T34"/>
      <c r="U34"/>
    </row>
    <row r="35" spans="1:21" ht="14.25">
      <c r="A35" s="50" t="s">
        <v>54</v>
      </c>
      <c r="B35" s="40" t="s">
        <v>55</v>
      </c>
      <c r="C35" s="41">
        <v>0</v>
      </c>
      <c r="D35" s="41">
        <v>0</v>
      </c>
      <c r="E35" s="42">
        <f t="shared" si="0"/>
        <v>0</v>
      </c>
      <c r="F35" s="1"/>
      <c r="G35" s="49"/>
      <c r="H35" s="33"/>
      <c r="I35" s="55"/>
      <c r="J35" s="1"/>
      <c r="K35" s="1"/>
      <c r="L35" s="1"/>
      <c r="M35" s="56"/>
      <c r="N35" s="1"/>
      <c r="O35" s="1"/>
      <c r="Q35" s="13" t="s">
        <v>204</v>
      </c>
      <c r="R35" s="14" t="s">
        <v>196</v>
      </c>
      <c r="S35" s="15" t="s">
        <v>197</v>
      </c>
      <c r="T35" s="15" t="s">
        <v>198</v>
      </c>
      <c r="U35" s="15" t="s">
        <v>199</v>
      </c>
    </row>
    <row r="36" spans="1:21" ht="14.25">
      <c r="A36" s="50" t="s">
        <v>56</v>
      </c>
      <c r="B36" s="40" t="s">
        <v>57</v>
      </c>
      <c r="C36" s="41">
        <v>652.41999999999996</v>
      </c>
      <c r="D36" s="41">
        <v>2641.7</v>
      </c>
      <c r="E36" s="42">
        <f t="shared" si="0"/>
        <v>3294.12</v>
      </c>
      <c r="F36" s="1"/>
      <c r="G36" s="49" t="s">
        <v>157</v>
      </c>
      <c r="H36" s="33">
        <f>SUM(D35:D36)</f>
        <v>2641.7</v>
      </c>
      <c r="I36" s="43">
        <f>ROUND(H36/H$81,6)</f>
        <v>9.5000000000000005E-5</v>
      </c>
      <c r="J36" s="1"/>
      <c r="K36" s="1"/>
      <c r="L36" s="36">
        <f t="shared" ref="L36:N36" si="17">ROUND(L$9*$I36,2)</f>
        <v>707.39</v>
      </c>
      <c r="M36" s="37"/>
      <c r="N36" s="36">
        <f t="shared" si="17"/>
        <v>755.62</v>
      </c>
      <c r="O36" s="1"/>
      <c r="Q36" s="16" t="s">
        <v>200</v>
      </c>
      <c r="R36" s="24">
        <v>389.64</v>
      </c>
      <c r="S36" s="18">
        <v>8</v>
      </c>
      <c r="T36" s="19">
        <f t="shared" ref="T36:T39" si="18">ROUND(R36*S36,2)</f>
        <v>3117.12</v>
      </c>
      <c r="U36" s="19">
        <f t="shared" ref="U36:U39" si="19">ROUND(T36*12,2)</f>
        <v>37405.440000000002</v>
      </c>
    </row>
    <row r="37" spans="1:21" ht="14.25">
      <c r="A37" s="50" t="s">
        <v>58</v>
      </c>
      <c r="B37" s="40" t="s">
        <v>59</v>
      </c>
      <c r="C37" s="41">
        <v>327866.88</v>
      </c>
      <c r="D37" s="41">
        <v>1619822.04</v>
      </c>
      <c r="E37" s="42">
        <f t="shared" si="0"/>
        <v>1947688.92</v>
      </c>
      <c r="F37" s="1"/>
      <c r="G37" s="49"/>
      <c r="H37" s="33"/>
      <c r="I37" s="55"/>
      <c r="J37" s="1"/>
      <c r="K37" s="1"/>
      <c r="L37" s="1"/>
      <c r="M37" s="56"/>
      <c r="N37" s="1"/>
      <c r="O37" s="1"/>
      <c r="Q37" s="16" t="s">
        <v>201</v>
      </c>
      <c r="R37" s="24">
        <v>894.56000000000006</v>
      </c>
      <c r="S37" s="18">
        <v>2</v>
      </c>
      <c r="T37" s="19">
        <f t="shared" si="18"/>
        <v>1789.12</v>
      </c>
      <c r="U37" s="19">
        <f t="shared" si="19"/>
        <v>21469.439999999999</v>
      </c>
    </row>
    <row r="38" spans="1:21" ht="14.25">
      <c r="A38" s="50" t="s">
        <v>60</v>
      </c>
      <c r="B38" s="40" t="s">
        <v>61</v>
      </c>
      <c r="C38" s="41">
        <v>177116.94</v>
      </c>
      <c r="D38" s="41">
        <v>927605.14000000013</v>
      </c>
      <c r="E38" s="42">
        <f t="shared" si="0"/>
        <v>1104722.08</v>
      </c>
      <c r="F38" s="1"/>
      <c r="G38" s="49"/>
      <c r="H38" s="33"/>
      <c r="I38" s="55"/>
      <c r="J38" s="1"/>
      <c r="K38" s="1"/>
      <c r="L38" s="1"/>
      <c r="M38" s="56"/>
      <c r="N38" s="1"/>
      <c r="O38" s="1"/>
      <c r="Q38" s="16" t="s">
        <v>202</v>
      </c>
      <c r="R38" s="24">
        <v>811.54</v>
      </c>
      <c r="S38" s="18">
        <v>2</v>
      </c>
      <c r="T38" s="19">
        <f t="shared" si="18"/>
        <v>1623.08</v>
      </c>
      <c r="U38" s="19">
        <f t="shared" si="19"/>
        <v>19476.96</v>
      </c>
    </row>
    <row r="39" spans="1:21" ht="14.25">
      <c r="A39" s="50" t="s">
        <v>62</v>
      </c>
      <c r="B39" s="40" t="s">
        <v>63</v>
      </c>
      <c r="C39" s="41">
        <v>378110.83</v>
      </c>
      <c r="D39" s="41">
        <v>1747281.79</v>
      </c>
      <c r="E39" s="42">
        <f t="shared" si="0"/>
        <v>2125392.62</v>
      </c>
      <c r="F39" s="1"/>
      <c r="G39" s="49"/>
      <c r="H39" s="33"/>
      <c r="I39" s="55"/>
      <c r="J39" s="1"/>
      <c r="K39" s="1"/>
      <c r="L39" s="1"/>
      <c r="M39" s="56"/>
      <c r="N39" s="1"/>
      <c r="O39" s="1"/>
      <c r="Q39" s="16" t="s">
        <v>203</v>
      </c>
      <c r="R39" s="24">
        <v>1219.6400000000001</v>
      </c>
      <c r="S39" s="18">
        <v>3</v>
      </c>
      <c r="T39" s="20">
        <f t="shared" si="18"/>
        <v>3658.92</v>
      </c>
      <c r="U39" s="20">
        <f t="shared" si="19"/>
        <v>43907.040000000001</v>
      </c>
    </row>
    <row r="40" spans="1:21" ht="14.25">
      <c r="A40" s="50" t="s">
        <v>64</v>
      </c>
      <c r="B40" s="40" t="s">
        <v>65</v>
      </c>
      <c r="C40" s="41">
        <v>258035.08</v>
      </c>
      <c r="D40" s="41">
        <v>1187694.7</v>
      </c>
      <c r="E40" s="42">
        <f t="shared" si="0"/>
        <v>1445729.78</v>
      </c>
      <c r="F40" s="1"/>
      <c r="G40" s="49"/>
      <c r="H40" s="33"/>
      <c r="I40" s="55"/>
      <c r="J40" s="1"/>
      <c r="K40" s="1"/>
      <c r="L40" s="1"/>
      <c r="M40" s="56"/>
      <c r="N40" s="1"/>
      <c r="O40" s="1"/>
      <c r="Q40"/>
      <c r="R40"/>
      <c r="S40"/>
      <c r="T40" s="22">
        <f>SUM(T36:T39)</f>
        <v>10188.24</v>
      </c>
      <c r="U40" s="22">
        <f>SUM(U36:U39)</f>
        <v>122258.88</v>
      </c>
    </row>
    <row r="41" spans="1:21" ht="14.65" thickBot="1">
      <c r="A41" s="50" t="s">
        <v>66</v>
      </c>
      <c r="B41" s="40" t="s">
        <v>67</v>
      </c>
      <c r="C41" s="41">
        <v>105564.45000000001</v>
      </c>
      <c r="D41" s="41">
        <v>747419.9</v>
      </c>
      <c r="E41" s="42">
        <f t="shared" si="0"/>
        <v>852984.35000000009</v>
      </c>
      <c r="F41" s="1"/>
      <c r="G41" s="49"/>
      <c r="H41" s="33"/>
      <c r="I41" s="55"/>
      <c r="J41" s="1"/>
      <c r="K41" s="1"/>
      <c r="L41" s="1"/>
      <c r="M41" s="56"/>
      <c r="N41" s="1"/>
      <c r="O41" s="1"/>
      <c r="Q41"/>
      <c r="R41"/>
      <c r="S41"/>
      <c r="T41" s="23">
        <f>T33+T40</f>
        <v>662824.14</v>
      </c>
      <c r="U41" s="23">
        <f>U33+U40</f>
        <v>7953889.6799999997</v>
      </c>
    </row>
    <row r="42" spans="1:21" ht="14.65" thickTop="1">
      <c r="A42" s="50" t="s">
        <v>68</v>
      </c>
      <c r="B42" s="40" t="s">
        <v>69</v>
      </c>
      <c r="C42" s="41">
        <v>139756.87</v>
      </c>
      <c r="D42" s="41">
        <v>742220.24</v>
      </c>
      <c r="E42" s="42">
        <f t="shared" si="0"/>
        <v>881977.11</v>
      </c>
      <c r="F42" s="1"/>
      <c r="G42" s="49"/>
      <c r="H42" s="33"/>
      <c r="I42" s="55"/>
      <c r="J42" s="1"/>
      <c r="K42" s="1"/>
      <c r="L42" s="1"/>
      <c r="M42" s="56"/>
      <c r="N42" s="1"/>
      <c r="O42" s="1"/>
      <c r="Q42"/>
      <c r="R42"/>
      <c r="S42"/>
      <c r="T42" s="25">
        <f>ROUND((T41-T25)/T25,4)</f>
        <v>6.8199999999999997E-2</v>
      </c>
      <c r="U42" s="25">
        <f>ROUND((U41-U25)/U25,4)</f>
        <v>6.8199999999999997E-2</v>
      </c>
    </row>
    <row r="43" spans="1:21" ht="14.25">
      <c r="A43" s="50" t="s">
        <v>70</v>
      </c>
      <c r="B43" s="40" t="s">
        <v>71</v>
      </c>
      <c r="C43" s="41">
        <v>165358.69</v>
      </c>
      <c r="D43" s="41">
        <v>784103.38</v>
      </c>
      <c r="E43" s="42">
        <f t="shared" si="0"/>
        <v>949462.07000000007</v>
      </c>
      <c r="F43" s="1"/>
      <c r="G43" s="49"/>
      <c r="H43" s="33"/>
      <c r="I43" s="55"/>
      <c r="J43" s="1"/>
      <c r="K43" s="1"/>
      <c r="L43" s="1"/>
      <c r="M43" s="56"/>
      <c r="N43" s="1"/>
      <c r="O43" s="1"/>
    </row>
    <row r="44" spans="1:21" ht="14.25">
      <c r="A44" s="50" t="s">
        <v>72</v>
      </c>
      <c r="B44" s="40" t="s">
        <v>73</v>
      </c>
      <c r="C44" s="41">
        <v>61673</v>
      </c>
      <c r="D44" s="41">
        <v>312698.93</v>
      </c>
      <c r="E44" s="42">
        <f t="shared" si="0"/>
        <v>374371.93</v>
      </c>
      <c r="F44" s="1"/>
      <c r="G44" s="49"/>
      <c r="H44" s="33"/>
      <c r="I44" s="55"/>
      <c r="J44" s="1"/>
      <c r="K44" s="1"/>
      <c r="L44" s="1"/>
      <c r="M44" s="56"/>
      <c r="N44" s="1"/>
      <c r="O44" s="1"/>
    </row>
    <row r="45" spans="1:21" ht="14.25">
      <c r="A45" s="50" t="s">
        <v>74</v>
      </c>
      <c r="B45" s="40" t="s">
        <v>75</v>
      </c>
      <c r="C45" s="41">
        <v>447246.33</v>
      </c>
      <c r="D45" s="41">
        <v>1813297.61</v>
      </c>
      <c r="E45" s="42">
        <f t="shared" si="0"/>
        <v>2260543.94</v>
      </c>
      <c r="F45" s="1"/>
      <c r="G45" s="49"/>
      <c r="H45" s="33"/>
      <c r="I45" s="55"/>
      <c r="J45" s="1"/>
      <c r="K45" s="1"/>
      <c r="L45" s="1"/>
      <c r="M45" s="56"/>
      <c r="N45" s="1"/>
      <c r="O45" s="1"/>
    </row>
    <row r="46" spans="1:21" ht="14.25">
      <c r="A46" s="50" t="s">
        <v>76</v>
      </c>
      <c r="B46" s="40" t="s">
        <v>77</v>
      </c>
      <c r="C46" s="41">
        <v>131265.76</v>
      </c>
      <c r="D46" s="41">
        <v>411217.04</v>
      </c>
      <c r="E46" s="42">
        <f t="shared" si="0"/>
        <v>542482.80000000005</v>
      </c>
      <c r="F46" s="1"/>
      <c r="G46" s="49" t="s">
        <v>158</v>
      </c>
      <c r="H46" s="33">
        <f>SUM(D37:D46)</f>
        <v>10293360.77</v>
      </c>
      <c r="I46" s="43">
        <f>ROUND(H46/H$81,6)</f>
        <v>0.36824699999999999</v>
      </c>
      <c r="J46" s="1"/>
      <c r="K46" s="1"/>
      <c r="L46" s="36">
        <f t="shared" ref="L46:N46" si="20">ROUND(L$9*$I46,2)</f>
        <v>2742057.57</v>
      </c>
      <c r="M46" s="37"/>
      <c r="N46" s="36">
        <f t="shared" si="20"/>
        <v>2928996.01</v>
      </c>
      <c r="O46" s="1"/>
    </row>
    <row r="47" spans="1:21" ht="14.25">
      <c r="A47" s="50" t="s">
        <v>78</v>
      </c>
      <c r="B47" s="40" t="s">
        <v>79</v>
      </c>
      <c r="C47" s="41">
        <v>115090.1</v>
      </c>
      <c r="D47" s="41">
        <v>581570.03</v>
      </c>
      <c r="E47" s="42">
        <f t="shared" si="0"/>
        <v>696660.13</v>
      </c>
      <c r="F47" s="1"/>
      <c r="G47" s="49"/>
      <c r="H47" s="33"/>
      <c r="I47" s="55"/>
      <c r="J47" s="1"/>
      <c r="K47" s="1"/>
      <c r="L47" s="1"/>
      <c r="M47" s="56"/>
      <c r="N47" s="1"/>
      <c r="O47" s="1"/>
    </row>
    <row r="48" spans="1:21" ht="14.25">
      <c r="A48" s="50" t="s">
        <v>80</v>
      </c>
      <c r="B48" s="40" t="s">
        <v>81</v>
      </c>
      <c r="C48" s="41">
        <v>6118.36</v>
      </c>
      <c r="D48" s="41">
        <v>32913.460000000006</v>
      </c>
      <c r="E48" s="42">
        <f t="shared" si="0"/>
        <v>39031.820000000007</v>
      </c>
      <c r="F48" s="1"/>
      <c r="G48" s="49"/>
      <c r="H48" s="33"/>
      <c r="I48" s="55"/>
      <c r="J48" s="1"/>
      <c r="K48" s="1"/>
      <c r="L48" s="1"/>
      <c r="M48" s="56"/>
      <c r="N48" s="1"/>
      <c r="O48" s="1"/>
    </row>
    <row r="49" spans="1:15" ht="14.25">
      <c r="A49" s="50" t="s">
        <v>82</v>
      </c>
      <c r="B49" s="40" t="s">
        <v>83</v>
      </c>
      <c r="C49" s="41">
        <v>101485.91</v>
      </c>
      <c r="D49" s="41">
        <v>448671.58</v>
      </c>
      <c r="E49" s="42">
        <f t="shared" si="0"/>
        <v>550157.49</v>
      </c>
      <c r="F49" s="1"/>
      <c r="G49" s="49"/>
      <c r="H49" s="33"/>
      <c r="I49" s="55"/>
      <c r="J49" s="1"/>
      <c r="K49" s="1"/>
      <c r="L49" s="1"/>
      <c r="M49" s="56"/>
      <c r="N49" s="1"/>
      <c r="O49" s="1"/>
    </row>
    <row r="50" spans="1:15" ht="14.25">
      <c r="A50" s="50" t="s">
        <v>84</v>
      </c>
      <c r="B50" s="40" t="s">
        <v>85</v>
      </c>
      <c r="C50" s="41">
        <v>8645.8700000000008</v>
      </c>
      <c r="D50" s="41">
        <v>77942.76999999999</v>
      </c>
      <c r="E50" s="42">
        <f t="shared" si="0"/>
        <v>86588.639999999985</v>
      </c>
      <c r="F50" s="1"/>
      <c r="G50" s="49"/>
      <c r="H50" s="33"/>
      <c r="I50" s="55"/>
      <c r="J50" s="1"/>
      <c r="K50" s="1"/>
      <c r="L50" s="1"/>
      <c r="M50" s="56"/>
      <c r="N50" s="1"/>
      <c r="O50" s="1"/>
    </row>
    <row r="51" spans="1:15" ht="14.25">
      <c r="A51" s="50" t="s">
        <v>86</v>
      </c>
      <c r="B51" s="40" t="s">
        <v>87</v>
      </c>
      <c r="C51" s="41">
        <v>48031.11</v>
      </c>
      <c r="D51" s="41">
        <v>250538.87999999998</v>
      </c>
      <c r="E51" s="42">
        <f t="shared" si="0"/>
        <v>298569.99</v>
      </c>
      <c r="F51" s="1"/>
      <c r="G51" s="49"/>
      <c r="H51" s="33"/>
      <c r="I51" s="55"/>
      <c r="J51" s="1"/>
      <c r="K51" s="1"/>
      <c r="L51" s="1"/>
      <c r="M51" s="56"/>
      <c r="N51" s="1"/>
      <c r="O51" s="1"/>
    </row>
    <row r="52" spans="1:15" ht="14.25">
      <c r="A52" s="50" t="s">
        <v>88</v>
      </c>
      <c r="B52" s="40" t="s">
        <v>89</v>
      </c>
      <c r="C52" s="41">
        <v>21376.09</v>
      </c>
      <c r="D52" s="41">
        <v>93811.27</v>
      </c>
      <c r="E52" s="42">
        <f t="shared" si="0"/>
        <v>115187.36</v>
      </c>
      <c r="F52" s="1"/>
      <c r="G52" s="49"/>
      <c r="H52" s="33"/>
      <c r="I52" s="55"/>
      <c r="J52" s="1"/>
      <c r="K52" s="1"/>
      <c r="L52" s="1"/>
      <c r="M52" s="56"/>
      <c r="N52" s="1"/>
      <c r="O52" s="1"/>
    </row>
    <row r="53" spans="1:15" ht="14.25">
      <c r="A53" s="50" t="s">
        <v>90</v>
      </c>
      <c r="B53" s="40" t="s">
        <v>91</v>
      </c>
      <c r="C53" s="41">
        <v>20987.74</v>
      </c>
      <c r="D53" s="41">
        <v>99309</v>
      </c>
      <c r="E53" s="42">
        <f t="shared" si="0"/>
        <v>120296.74</v>
      </c>
      <c r="F53" s="1"/>
      <c r="G53" s="49"/>
      <c r="H53" s="33"/>
      <c r="I53" s="55"/>
      <c r="J53" s="1"/>
      <c r="K53" s="1"/>
      <c r="L53" s="1"/>
      <c r="M53" s="56"/>
      <c r="N53" s="1"/>
      <c r="O53" s="1"/>
    </row>
    <row r="54" spans="1:15" ht="14.25">
      <c r="A54" s="50" t="s">
        <v>92</v>
      </c>
      <c r="B54" s="40" t="s">
        <v>93</v>
      </c>
      <c r="C54" s="41">
        <v>73086.679999999993</v>
      </c>
      <c r="D54" s="41">
        <v>319312.93</v>
      </c>
      <c r="E54" s="42">
        <f t="shared" si="0"/>
        <v>392399.61</v>
      </c>
      <c r="F54" s="1"/>
      <c r="G54" s="49" t="s">
        <v>159</v>
      </c>
      <c r="H54" s="33">
        <f>SUM(D47:D54)</f>
        <v>1904069.92</v>
      </c>
      <c r="I54" s="43">
        <f>ROUND(H54/H$81,6)</f>
        <v>6.8117999999999998E-2</v>
      </c>
      <c r="J54" s="1"/>
      <c r="K54" s="1"/>
      <c r="L54" s="36">
        <f t="shared" ref="L54:N54" si="21">ROUND(L$9*$I54,2)</f>
        <v>507223.35</v>
      </c>
      <c r="M54" s="37"/>
      <c r="N54" s="36">
        <f t="shared" si="21"/>
        <v>541803.06000000006</v>
      </c>
      <c r="O54" s="1"/>
    </row>
    <row r="55" spans="1:15" ht="14.25">
      <c r="A55" s="50" t="s">
        <v>94</v>
      </c>
      <c r="B55" s="40" t="s">
        <v>95</v>
      </c>
      <c r="C55" s="41">
        <v>187063.96</v>
      </c>
      <c r="D55" s="41">
        <v>912681.96</v>
      </c>
      <c r="E55" s="42">
        <f t="shared" si="0"/>
        <v>1099745.92</v>
      </c>
      <c r="F55" s="1"/>
      <c r="G55" s="49"/>
      <c r="H55" s="33"/>
      <c r="I55" s="55"/>
      <c r="J55" s="1"/>
      <c r="K55" s="1"/>
      <c r="L55" s="1"/>
      <c r="M55" s="56"/>
      <c r="N55" s="1"/>
      <c r="O55" s="1"/>
    </row>
    <row r="56" spans="1:15" ht="14.25">
      <c r="A56" s="50" t="s">
        <v>96</v>
      </c>
      <c r="B56" s="40" t="s">
        <v>97</v>
      </c>
      <c r="C56" s="41">
        <v>26375.41</v>
      </c>
      <c r="D56" s="41">
        <v>112195.82999999999</v>
      </c>
      <c r="E56" s="42">
        <f t="shared" si="0"/>
        <v>138571.24</v>
      </c>
      <c r="F56" s="1"/>
      <c r="G56" s="49"/>
      <c r="H56" s="33"/>
      <c r="I56" s="55"/>
      <c r="J56" s="1"/>
      <c r="K56" s="1"/>
      <c r="L56" s="1"/>
      <c r="M56" s="56"/>
      <c r="N56" s="1"/>
      <c r="O56" s="1"/>
    </row>
    <row r="57" spans="1:15" ht="14.25">
      <c r="A57" s="50" t="s">
        <v>98</v>
      </c>
      <c r="B57" s="40" t="s">
        <v>99</v>
      </c>
      <c r="C57" s="41">
        <v>21813.46</v>
      </c>
      <c r="D57" s="41">
        <v>96762.25</v>
      </c>
      <c r="E57" s="42">
        <f t="shared" si="0"/>
        <v>118575.70999999999</v>
      </c>
      <c r="F57" s="1"/>
      <c r="G57" s="49" t="s">
        <v>160</v>
      </c>
      <c r="H57" s="33">
        <f>SUM(D55:D57)</f>
        <v>1121640.04</v>
      </c>
      <c r="I57" s="43">
        <f>ROUND(H57/H$81,6)</f>
        <v>4.0127000000000003E-2</v>
      </c>
      <c r="J57" s="1"/>
      <c r="K57" s="1"/>
      <c r="L57" s="36">
        <f t="shared" ref="L57:N57" si="22">ROUND(L$9*$I57,2)</f>
        <v>298795.49</v>
      </c>
      <c r="M57" s="37"/>
      <c r="N57" s="36">
        <f t="shared" si="22"/>
        <v>319165.73</v>
      </c>
      <c r="O57" s="1"/>
    </row>
    <row r="58" spans="1:15" ht="14.25">
      <c r="A58" s="50" t="s">
        <v>100</v>
      </c>
      <c r="B58" s="40" t="s">
        <v>101</v>
      </c>
      <c r="C58" s="41">
        <v>392917.07</v>
      </c>
      <c r="D58" s="41">
        <v>1942245.35</v>
      </c>
      <c r="E58" s="42">
        <f t="shared" si="0"/>
        <v>2335162.42</v>
      </c>
      <c r="F58" s="1"/>
      <c r="G58" s="49"/>
      <c r="H58" s="33"/>
      <c r="I58" s="55"/>
      <c r="J58" s="1"/>
      <c r="K58" s="1"/>
      <c r="L58" s="1"/>
      <c r="M58" s="56"/>
      <c r="N58" s="1"/>
      <c r="O58" s="1"/>
    </row>
    <row r="59" spans="1:15" ht="14.25">
      <c r="A59" s="50" t="s">
        <v>102</v>
      </c>
      <c r="B59" s="40" t="s">
        <v>103</v>
      </c>
      <c r="C59" s="41">
        <v>181787.26</v>
      </c>
      <c r="D59" s="41">
        <v>849589.8</v>
      </c>
      <c r="E59" s="42">
        <f t="shared" si="0"/>
        <v>1031377.06</v>
      </c>
      <c r="F59" s="1"/>
      <c r="G59" s="49"/>
      <c r="H59" s="33"/>
      <c r="I59" s="55"/>
      <c r="J59" s="1"/>
      <c r="K59" s="1"/>
      <c r="L59" s="1"/>
      <c r="M59" s="56"/>
      <c r="N59" s="1"/>
      <c r="O59" s="1"/>
    </row>
    <row r="60" spans="1:15" ht="14.25">
      <c r="A60" s="50" t="s">
        <v>104</v>
      </c>
      <c r="B60" s="40" t="s">
        <v>105</v>
      </c>
      <c r="C60" s="41">
        <v>80634.47</v>
      </c>
      <c r="D60" s="41">
        <v>358672.32</v>
      </c>
      <c r="E60" s="42">
        <f t="shared" si="0"/>
        <v>439306.79000000004</v>
      </c>
      <c r="F60" s="1"/>
      <c r="G60" s="49"/>
      <c r="H60" s="33"/>
      <c r="I60" s="55"/>
      <c r="J60" s="1"/>
      <c r="K60" s="1"/>
      <c r="L60" s="1"/>
      <c r="M60" s="56"/>
      <c r="N60" s="1"/>
      <c r="O60" s="1"/>
    </row>
    <row r="61" spans="1:15" ht="14.25">
      <c r="A61" s="50" t="s">
        <v>106</v>
      </c>
      <c r="B61" s="40" t="s">
        <v>107</v>
      </c>
      <c r="C61" s="41">
        <v>51857.240000000005</v>
      </c>
      <c r="D61" s="41">
        <v>247756.59</v>
      </c>
      <c r="E61" s="42">
        <f t="shared" si="0"/>
        <v>299613.83</v>
      </c>
      <c r="F61" s="1"/>
      <c r="G61" s="49"/>
      <c r="H61" s="33"/>
      <c r="I61" s="55"/>
      <c r="J61" s="1"/>
      <c r="K61" s="1"/>
      <c r="L61" s="1"/>
      <c r="M61" s="56"/>
      <c r="N61" s="1"/>
      <c r="O61" s="1"/>
    </row>
    <row r="62" spans="1:15" ht="14.25">
      <c r="A62" s="50" t="s">
        <v>108</v>
      </c>
      <c r="B62" s="40" t="s">
        <v>109</v>
      </c>
      <c r="C62" s="41">
        <v>13150.9</v>
      </c>
      <c r="D62" s="41">
        <v>59082.61</v>
      </c>
      <c r="E62" s="42">
        <f t="shared" si="0"/>
        <v>72233.509999999995</v>
      </c>
      <c r="F62" s="1"/>
      <c r="G62" s="49"/>
      <c r="H62" s="33"/>
      <c r="I62" s="55"/>
      <c r="J62" s="1"/>
      <c r="K62" s="1"/>
      <c r="L62" s="1"/>
      <c r="M62" s="56"/>
      <c r="N62" s="1"/>
      <c r="O62" s="1"/>
    </row>
    <row r="63" spans="1:15" ht="14.25">
      <c r="A63" s="50" t="s">
        <v>110</v>
      </c>
      <c r="B63" s="40" t="s">
        <v>111</v>
      </c>
      <c r="C63" s="41">
        <v>11741.34</v>
      </c>
      <c r="D63" s="41">
        <v>53612.33</v>
      </c>
      <c r="E63" s="42">
        <f t="shared" si="0"/>
        <v>65353.67</v>
      </c>
      <c r="F63" s="1"/>
      <c r="G63" s="49"/>
      <c r="H63" s="33"/>
      <c r="I63" s="55"/>
      <c r="J63" s="1"/>
      <c r="K63" s="1"/>
      <c r="L63" s="1"/>
      <c r="M63" s="56"/>
      <c r="N63" s="1"/>
      <c r="O63" s="1"/>
    </row>
    <row r="64" spans="1:15" ht="14.25">
      <c r="A64" s="50" t="s">
        <v>112</v>
      </c>
      <c r="B64" s="40" t="s">
        <v>113</v>
      </c>
      <c r="C64" s="41">
        <v>62084.81</v>
      </c>
      <c r="D64" s="41">
        <v>228230.91</v>
      </c>
      <c r="E64" s="42">
        <f t="shared" si="0"/>
        <v>290315.71999999997</v>
      </c>
      <c r="F64" s="1"/>
      <c r="G64" s="49"/>
      <c r="H64" s="33"/>
      <c r="I64" s="55"/>
      <c r="J64" s="1"/>
      <c r="K64" s="1"/>
      <c r="L64" s="1"/>
      <c r="M64" s="56"/>
      <c r="N64" s="1"/>
      <c r="O64" s="1"/>
    </row>
    <row r="65" spans="1:15" ht="14.25">
      <c r="A65" s="50" t="s">
        <v>114</v>
      </c>
      <c r="B65" s="40" t="s">
        <v>115</v>
      </c>
      <c r="C65" s="41">
        <v>48362.549999999996</v>
      </c>
      <c r="D65" s="41">
        <v>213532.06</v>
      </c>
      <c r="E65" s="42">
        <f t="shared" si="0"/>
        <v>261894.61</v>
      </c>
      <c r="F65" s="1"/>
      <c r="G65" s="49"/>
      <c r="H65" s="33"/>
      <c r="I65" s="55"/>
      <c r="J65" s="1"/>
      <c r="K65" s="1"/>
      <c r="L65" s="1"/>
      <c r="M65" s="56"/>
      <c r="N65" s="1"/>
      <c r="O65" s="1"/>
    </row>
    <row r="66" spans="1:15" ht="14.25">
      <c r="A66" s="50" t="s">
        <v>116</v>
      </c>
      <c r="B66" s="40" t="s">
        <v>117</v>
      </c>
      <c r="C66" s="41">
        <v>148.94</v>
      </c>
      <c r="D66" s="41">
        <v>933.04</v>
      </c>
      <c r="E66" s="42">
        <f t="shared" si="0"/>
        <v>1081.98</v>
      </c>
      <c r="F66" s="1"/>
      <c r="G66" s="49" t="s">
        <v>161</v>
      </c>
      <c r="H66" s="33">
        <f>SUM(D58:D66)</f>
        <v>3953655.0100000002</v>
      </c>
      <c r="I66" s="43">
        <f>ROUND(H66/H$81,6)</f>
        <v>0.14144300000000001</v>
      </c>
      <c r="J66" s="1"/>
      <c r="K66" s="1"/>
      <c r="L66" s="36">
        <f t="shared" ref="L66:N66" si="23">ROUND(L$9*$I66,2)</f>
        <v>1053219.31</v>
      </c>
      <c r="M66" s="37"/>
      <c r="N66" s="36">
        <f t="shared" si="23"/>
        <v>1125022.02</v>
      </c>
      <c r="O66" s="1"/>
    </row>
    <row r="67" spans="1:15" ht="14.25">
      <c r="A67" s="50" t="s">
        <v>118</v>
      </c>
      <c r="B67" s="40" t="s">
        <v>119</v>
      </c>
      <c r="C67" s="41">
        <v>5849.45</v>
      </c>
      <c r="D67" s="41">
        <v>28954.44</v>
      </c>
      <c r="E67" s="42">
        <f t="shared" si="0"/>
        <v>34803.89</v>
      </c>
      <c r="F67" s="1"/>
      <c r="G67" s="49"/>
      <c r="H67" s="33"/>
      <c r="I67" s="55"/>
      <c r="J67" s="1"/>
      <c r="K67" s="1"/>
      <c r="L67" s="1"/>
      <c r="M67" s="56"/>
      <c r="N67" s="1"/>
      <c r="O67" s="1"/>
    </row>
    <row r="68" spans="1:15" ht="14.25">
      <c r="A68" s="50" t="s">
        <v>120</v>
      </c>
      <c r="B68" s="40" t="s">
        <v>121</v>
      </c>
      <c r="C68" s="41">
        <v>34311.57</v>
      </c>
      <c r="D68" s="41">
        <v>157411.84999999998</v>
      </c>
      <c r="E68" s="42">
        <f t="shared" si="0"/>
        <v>191723.41999999998</v>
      </c>
      <c r="F68" s="1"/>
      <c r="G68" s="49"/>
      <c r="H68" s="33"/>
      <c r="I68" s="55"/>
      <c r="J68" s="1"/>
      <c r="K68" s="1"/>
      <c r="L68" s="1"/>
      <c r="M68" s="56"/>
      <c r="N68" s="1"/>
      <c r="O68" s="1"/>
    </row>
    <row r="69" spans="1:15" ht="14.25">
      <c r="A69" s="50" t="s">
        <v>122</v>
      </c>
      <c r="B69" s="40" t="s">
        <v>123</v>
      </c>
      <c r="C69" s="41">
        <v>36157.370000000003</v>
      </c>
      <c r="D69" s="41">
        <v>148813.69</v>
      </c>
      <c r="E69" s="42">
        <f t="shared" si="0"/>
        <v>184971.06</v>
      </c>
      <c r="F69" s="1"/>
      <c r="G69" s="49" t="s">
        <v>162</v>
      </c>
      <c r="H69" s="33">
        <f>SUM(D67:D69)</f>
        <v>335179.98</v>
      </c>
      <c r="I69" s="43">
        <f>ROUND(H69/H$81,6)</f>
        <v>1.1991E-2</v>
      </c>
      <c r="J69" s="1"/>
      <c r="K69" s="1"/>
      <c r="L69" s="36">
        <f t="shared" ref="L69:N69" si="24">ROUND(L$9*$I69,2)</f>
        <v>89287.93</v>
      </c>
      <c r="M69" s="37"/>
      <c r="N69" s="36">
        <f t="shared" si="24"/>
        <v>95375.09</v>
      </c>
      <c r="O69" s="1"/>
    </row>
    <row r="70" spans="1:15" ht="14.25">
      <c r="A70" s="50" t="s">
        <v>124</v>
      </c>
      <c r="B70" s="40" t="s">
        <v>125</v>
      </c>
      <c r="C70" s="41">
        <v>106039.66</v>
      </c>
      <c r="D70" s="41">
        <v>504952.5</v>
      </c>
      <c r="E70" s="42">
        <f t="shared" si="0"/>
        <v>610992.16</v>
      </c>
      <c r="F70" s="1"/>
      <c r="G70" s="49"/>
      <c r="H70" s="33"/>
      <c r="I70" s="55"/>
      <c r="J70" s="1"/>
      <c r="K70" s="1"/>
      <c r="L70" s="1"/>
      <c r="M70" s="56"/>
      <c r="N70" s="1"/>
      <c r="O70" s="1"/>
    </row>
    <row r="71" spans="1:15" ht="14.25">
      <c r="A71" s="50" t="s">
        <v>126</v>
      </c>
      <c r="B71" s="40" t="s">
        <v>127</v>
      </c>
      <c r="C71" s="41">
        <v>2124.64</v>
      </c>
      <c r="D71" s="41">
        <v>10125.66</v>
      </c>
      <c r="E71" s="42">
        <f t="shared" si="0"/>
        <v>12250.3</v>
      </c>
      <c r="F71" s="1"/>
      <c r="G71" s="49" t="s">
        <v>163</v>
      </c>
      <c r="H71" s="33">
        <f>SUM(D70:D71)</f>
        <v>515078.16</v>
      </c>
      <c r="I71" s="43">
        <f t="shared" ref="I71:I72" si="25">ROUND(H71/H$81,6)</f>
        <v>1.8426999999999999E-2</v>
      </c>
      <c r="J71" s="1"/>
      <c r="K71" s="1"/>
      <c r="L71" s="36">
        <f t="shared" ref="L71:N72" si="26">ROUND(L$9*$I71,2)</f>
        <v>137211.97</v>
      </c>
      <c r="M71" s="37"/>
      <c r="N71" s="36">
        <f t="shared" si="26"/>
        <v>146566.32999999999</v>
      </c>
      <c r="O71" s="1"/>
    </row>
    <row r="72" spans="1:15" ht="14.25">
      <c r="A72" s="50" t="s">
        <v>128</v>
      </c>
      <c r="B72" s="40" t="s">
        <v>129</v>
      </c>
      <c r="C72" s="41">
        <v>1425.64</v>
      </c>
      <c r="D72" s="41">
        <v>6508.04</v>
      </c>
      <c r="E72" s="42">
        <f t="shared" si="0"/>
        <v>7933.68</v>
      </c>
      <c r="F72" s="1"/>
      <c r="G72" s="49" t="s">
        <v>164</v>
      </c>
      <c r="H72" s="33">
        <f>D72</f>
        <v>6508.04</v>
      </c>
      <c r="I72" s="43">
        <f t="shared" si="25"/>
        <v>2.33E-4</v>
      </c>
      <c r="J72" s="1"/>
      <c r="K72" s="1"/>
      <c r="L72" s="36">
        <f t="shared" si="26"/>
        <v>1734.98</v>
      </c>
      <c r="M72" s="37"/>
      <c r="N72" s="36">
        <f t="shared" si="26"/>
        <v>1853.26</v>
      </c>
      <c r="O72" s="1"/>
    </row>
    <row r="73" spans="1:15" ht="14.25">
      <c r="A73" s="50" t="s">
        <v>130</v>
      </c>
      <c r="B73" s="40" t="s">
        <v>131</v>
      </c>
      <c r="C73" s="41">
        <v>891979.24</v>
      </c>
      <c r="D73" s="41">
        <v>5132971.4799999995</v>
      </c>
      <c r="E73" s="42">
        <f t="shared" si="0"/>
        <v>6024950.7199999997</v>
      </c>
      <c r="F73" s="1"/>
      <c r="G73" s="49"/>
      <c r="H73" s="33"/>
      <c r="I73" s="55"/>
      <c r="J73" s="1"/>
      <c r="K73" s="1"/>
      <c r="L73" s="1"/>
      <c r="M73" s="56"/>
      <c r="N73" s="1"/>
      <c r="O73" s="1"/>
    </row>
    <row r="74" spans="1:15" ht="14.25">
      <c r="A74" s="50" t="s">
        <v>132</v>
      </c>
      <c r="B74" s="40" t="s">
        <v>133</v>
      </c>
      <c r="C74" s="41">
        <v>59.82</v>
      </c>
      <c r="D74" s="41">
        <v>1571.1299999999999</v>
      </c>
      <c r="E74" s="42">
        <f t="shared" si="0"/>
        <v>1630.9499999999998</v>
      </c>
      <c r="F74" s="1"/>
      <c r="G74" s="49"/>
      <c r="H74" s="33"/>
      <c r="I74" s="55"/>
      <c r="J74" s="1"/>
      <c r="K74" s="1"/>
      <c r="L74" s="1"/>
      <c r="M74" s="56"/>
      <c r="N74" s="1"/>
      <c r="O74" s="1"/>
    </row>
    <row r="75" spans="1:15" ht="14.25">
      <c r="A75" s="50" t="s">
        <v>134</v>
      </c>
      <c r="B75" s="40" t="s">
        <v>135</v>
      </c>
      <c r="C75" s="41">
        <v>0</v>
      </c>
      <c r="D75" s="41">
        <v>2597114.31</v>
      </c>
      <c r="E75" s="42">
        <f t="shared" si="0"/>
        <v>2597114.31</v>
      </c>
      <c r="F75" s="1"/>
      <c r="G75" s="49"/>
      <c r="H75" s="33"/>
      <c r="I75" s="55"/>
      <c r="J75" s="1"/>
      <c r="K75" s="1"/>
      <c r="L75" s="1"/>
      <c r="M75" s="56"/>
      <c r="N75" s="1"/>
      <c r="O75" s="1"/>
    </row>
    <row r="76" spans="1:15" ht="14.25">
      <c r="A76" s="50" t="s">
        <v>136</v>
      </c>
      <c r="B76" s="40" t="s">
        <v>137</v>
      </c>
      <c r="C76" s="41">
        <v>4913.74</v>
      </c>
      <c r="D76" s="41">
        <v>25313.43</v>
      </c>
      <c r="E76" s="42">
        <f>+C76+D76</f>
        <v>30227.17</v>
      </c>
      <c r="F76" s="1"/>
      <c r="G76" s="49"/>
      <c r="H76" s="33"/>
      <c r="I76" s="55"/>
      <c r="J76" s="1"/>
      <c r="K76" s="1"/>
      <c r="L76" s="1"/>
      <c r="M76" s="56"/>
      <c r="N76" s="1"/>
      <c r="O76" s="1"/>
    </row>
    <row r="77" spans="1:15" ht="14.25">
      <c r="A77" s="50" t="s">
        <v>138</v>
      </c>
      <c r="B77" s="40" t="s">
        <v>139</v>
      </c>
      <c r="C77" s="41">
        <v>28504.87</v>
      </c>
      <c r="D77" s="41">
        <v>128864.62</v>
      </c>
      <c r="E77" s="42">
        <f>+C77+D77</f>
        <v>157369.49</v>
      </c>
      <c r="F77" s="1"/>
      <c r="G77" s="49"/>
      <c r="H77" s="33"/>
      <c r="I77" s="55"/>
      <c r="J77" s="1"/>
      <c r="K77" s="1"/>
      <c r="L77" s="1"/>
      <c r="M77" s="56"/>
      <c r="N77" s="1"/>
      <c r="O77" s="1"/>
    </row>
    <row r="78" spans="1:15" ht="14.25">
      <c r="A78" s="50" t="s">
        <v>140</v>
      </c>
      <c r="B78" s="40" t="s">
        <v>141</v>
      </c>
      <c r="C78" s="41">
        <v>2628.11</v>
      </c>
      <c r="D78" s="41">
        <v>11066.47</v>
      </c>
      <c r="E78" s="42">
        <f>+C78+D78</f>
        <v>13694.58</v>
      </c>
      <c r="F78" s="1"/>
      <c r="G78" s="49"/>
      <c r="H78" s="33"/>
      <c r="I78" s="55"/>
      <c r="J78" s="1"/>
      <c r="K78" s="1"/>
      <c r="L78" s="1"/>
      <c r="M78" s="56"/>
      <c r="N78" s="1"/>
      <c r="O78" s="1"/>
    </row>
    <row r="79" spans="1:15" ht="14.25">
      <c r="A79" s="50" t="s">
        <v>142</v>
      </c>
      <c r="B79" s="40" t="s">
        <v>143</v>
      </c>
      <c r="C79" s="41">
        <v>34815.83</v>
      </c>
      <c r="D79" s="41">
        <v>176003.49</v>
      </c>
      <c r="E79" s="42">
        <f>+C79+D79</f>
        <v>210819.32</v>
      </c>
      <c r="F79" s="1"/>
      <c r="G79" s="49" t="s">
        <v>165</v>
      </c>
      <c r="H79" s="33">
        <f>SUM(D73:D79)</f>
        <v>8072904.9299999997</v>
      </c>
      <c r="I79" s="43">
        <f>ROUND(H79/H$81,6)</f>
        <v>0.28881000000000001</v>
      </c>
      <c r="J79" s="1"/>
      <c r="K79" s="1"/>
      <c r="L79" s="36">
        <f t="shared" ref="L79:N79" si="27">ROUND(L$9*$I79,2)</f>
        <v>2150550.17</v>
      </c>
      <c r="M79" s="37"/>
      <c r="N79" s="36">
        <f t="shared" si="27"/>
        <v>2297162.88</v>
      </c>
      <c r="O79" s="1"/>
    </row>
    <row r="80" spans="1:15" ht="14.25">
      <c r="A80" s="46"/>
      <c r="B80" s="46"/>
      <c r="C80" s="46"/>
      <c r="D80" s="46"/>
      <c r="E80" s="46"/>
      <c r="F80" s="56"/>
      <c r="G80" s="56"/>
      <c r="H80" s="59"/>
      <c r="I80" s="60"/>
      <c r="J80" s="56"/>
      <c r="K80" s="56"/>
      <c r="L80" s="56"/>
      <c r="M80" s="56"/>
      <c r="N80" s="1"/>
      <c r="O80" s="1"/>
    </row>
    <row r="81" spans="1:15" ht="14.65" thickBot="1">
      <c r="A81" s="61" t="s">
        <v>1</v>
      </c>
      <c r="B81" s="61"/>
      <c r="C81" s="62">
        <f>+SUM(C11:C79)</f>
        <v>5208859.6600000011</v>
      </c>
      <c r="D81" s="62">
        <f>+SUM(D11:D79)</f>
        <v>27952331.039999995</v>
      </c>
      <c r="E81" s="62">
        <f>+SUM(E11:E79)</f>
        <v>33161190.699999992</v>
      </c>
      <c r="F81" s="56"/>
      <c r="G81" s="56"/>
      <c r="H81" s="63">
        <f>SUM(H11:H79)</f>
        <v>27952331.039999999</v>
      </c>
      <c r="I81" s="64">
        <f>SUM(I11:I79)</f>
        <v>1.0000019999999998</v>
      </c>
      <c r="J81" s="56"/>
      <c r="K81" s="56"/>
      <c r="L81" s="63">
        <f t="shared" ref="L81:N81" si="28">SUM(L11:L79)</f>
        <v>7446260.4099999992</v>
      </c>
      <c r="M81" s="59"/>
      <c r="N81" s="63">
        <f t="shared" si="28"/>
        <v>7953905.6099999985</v>
      </c>
      <c r="O81" s="1"/>
    </row>
    <row r="82" spans="1:15" ht="14.65" thickTop="1">
      <c r="A82" s="1"/>
      <c r="B82" s="1"/>
      <c r="C82" s="1"/>
      <c r="D82" s="1"/>
      <c r="E82" s="1"/>
      <c r="F82" s="1"/>
      <c r="G82" s="1"/>
      <c r="H82" s="1"/>
      <c r="I82" s="55"/>
      <c r="J82" s="1"/>
      <c r="K82" s="1"/>
      <c r="L82" s="33">
        <f>L9</f>
        <v>7446245.5199999996</v>
      </c>
      <c r="M82" s="56"/>
      <c r="N82" s="33">
        <f>N9</f>
        <v>7953889.6799999997</v>
      </c>
      <c r="O82" s="1"/>
    </row>
    <row r="83" spans="1:15" ht="14.25">
      <c r="A83" s="1"/>
      <c r="B83" s="1"/>
      <c r="C83" s="1"/>
      <c r="D83" s="1"/>
      <c r="E83" s="65"/>
      <c r="F83" s="1"/>
      <c r="G83" s="1" t="s">
        <v>166</v>
      </c>
      <c r="H83" s="33">
        <f>SUM(H11:H45)</f>
        <v>1749934.19</v>
      </c>
      <c r="I83" s="55">
        <f>SUM(I11:I45)</f>
        <v>6.2606000000000009E-2</v>
      </c>
      <c r="J83" s="1"/>
      <c r="K83" s="1"/>
      <c r="L83" s="33">
        <f t="shared" ref="L83:N83" si="29">SUM(L11:L45)</f>
        <v>466179.63999999996</v>
      </c>
      <c r="M83" s="59"/>
      <c r="N83" s="33">
        <f t="shared" si="29"/>
        <v>497961.22999999992</v>
      </c>
      <c r="O83" s="1"/>
    </row>
    <row r="84" spans="1:15" ht="14.25">
      <c r="A84" s="1"/>
      <c r="B84" s="1" t="s">
        <v>174</v>
      </c>
      <c r="C84" s="1"/>
      <c r="D84" s="1"/>
      <c r="E84" s="65"/>
      <c r="F84" s="1"/>
      <c r="G84" s="1" t="s">
        <v>167</v>
      </c>
      <c r="H84" s="33">
        <f>SUM(H46:H79)</f>
        <v>26202396.850000001</v>
      </c>
      <c r="I84" s="55">
        <f>SUM(I46:I79)</f>
        <v>0.93739600000000001</v>
      </c>
      <c r="J84" s="1"/>
      <c r="K84" s="1"/>
      <c r="L84" s="33">
        <f t="shared" ref="L84:N84" si="30">SUM(L46:L79)</f>
        <v>6980080.7700000005</v>
      </c>
      <c r="M84" s="59"/>
      <c r="N84" s="33">
        <f t="shared" si="30"/>
        <v>7455944.3799999999</v>
      </c>
      <c r="O84" s="1"/>
    </row>
    <row r="85" spans="1:15" ht="14.25">
      <c r="A85" s="1"/>
      <c r="B85" s="1" t="s">
        <v>175</v>
      </c>
      <c r="C85" s="1"/>
      <c r="D85" s="65">
        <f>D38</f>
        <v>927605.14000000013</v>
      </c>
      <c r="E85" s="1"/>
      <c r="F85" s="1"/>
      <c r="G85" s="1"/>
      <c r="H85" s="1"/>
      <c r="I85" s="55"/>
      <c r="J85" s="1"/>
      <c r="K85" s="1"/>
      <c r="L85" s="1"/>
      <c r="M85" s="56"/>
      <c r="N85" s="1"/>
      <c r="O85" s="1"/>
    </row>
    <row r="86" spans="1:15" ht="14.25">
      <c r="A86" s="1"/>
      <c r="B86" s="1" t="s">
        <v>176</v>
      </c>
      <c r="C86" s="1"/>
      <c r="D86" s="55">
        <f>ROUND(D85/D81,6)</f>
        <v>3.3184999999999999E-2</v>
      </c>
      <c r="E86" s="1"/>
      <c r="F86" s="1"/>
      <c r="G86" s="1"/>
      <c r="H86" s="33">
        <f>H83+H84</f>
        <v>27952331.040000003</v>
      </c>
      <c r="I86" s="1"/>
      <c r="J86" s="1"/>
      <c r="K86" s="1"/>
      <c r="L86" s="33">
        <f t="shared" ref="L86:N86" si="31">L83+L84</f>
        <v>7446260.4100000001</v>
      </c>
      <c r="M86" s="59"/>
      <c r="N86" s="33">
        <f t="shared" si="31"/>
        <v>7953905.6099999994</v>
      </c>
      <c r="O86" s="1"/>
    </row>
    <row r="87" spans="1:15" ht="14.25">
      <c r="A87" s="1"/>
      <c r="B87" s="1" t="s">
        <v>177</v>
      </c>
      <c r="C87" s="1"/>
      <c r="D87" s="65">
        <f>D45</f>
        <v>1813297.61</v>
      </c>
      <c r="E87" s="1"/>
      <c r="F87" s="1"/>
      <c r="G87" s="1"/>
      <c r="H87" s="33"/>
      <c r="I87" s="1"/>
      <c r="J87" s="1"/>
      <c r="K87" s="1"/>
      <c r="L87" s="33"/>
      <c r="M87" s="59"/>
      <c r="N87" s="33">
        <f>N86-L86</f>
        <v>507645.19999999925</v>
      </c>
      <c r="O87" s="1"/>
    </row>
    <row r="88" spans="1:15" ht="14.25">
      <c r="A88" s="1"/>
      <c r="B88" s="1" t="s">
        <v>176</v>
      </c>
      <c r="C88" s="1"/>
      <c r="D88" s="55">
        <f>ROUND(D87/D81,6)</f>
        <v>6.4870999999999998E-2</v>
      </c>
      <c r="E88" s="1"/>
      <c r="F88" s="1"/>
      <c r="G88" s="1"/>
      <c r="H88" s="1"/>
      <c r="I88" s="1"/>
      <c r="J88" s="1"/>
      <c r="K88" s="1"/>
      <c r="L88" s="1"/>
      <c r="M88" s="56"/>
      <c r="N88" s="1"/>
      <c r="O88" s="1"/>
    </row>
    <row r="89" spans="1:15" ht="14.25">
      <c r="A89" s="1"/>
      <c r="B89" s="1"/>
      <c r="C89" s="1"/>
      <c r="D89" s="1"/>
      <c r="E89" s="1"/>
      <c r="F89" s="1"/>
      <c r="G89" s="1"/>
      <c r="H89" s="1"/>
      <c r="I89" s="1"/>
      <c r="J89" s="1"/>
      <c r="K89" s="1"/>
      <c r="L89" s="33"/>
      <c r="M89" s="1"/>
      <c r="N89" s="33">
        <f>N83-L83</f>
        <v>31781.589999999967</v>
      </c>
      <c r="O89" s="1" t="s">
        <v>166</v>
      </c>
    </row>
    <row r="90" spans="1:15" ht="14.25">
      <c r="A90" s="1"/>
      <c r="B90" s="1" t="s">
        <v>180</v>
      </c>
      <c r="C90" s="1"/>
      <c r="D90" s="1"/>
      <c r="E90" s="1"/>
      <c r="F90" s="1"/>
      <c r="G90" s="1"/>
      <c r="H90" s="1"/>
      <c r="I90" s="1"/>
      <c r="J90" s="1"/>
      <c r="K90" s="1"/>
      <c r="L90" s="33"/>
      <c r="M90" s="1"/>
      <c r="N90" s="33">
        <f>N84-L84</f>
        <v>475863.6099999994</v>
      </c>
      <c r="O90" s="1" t="s">
        <v>167</v>
      </c>
    </row>
    <row r="91" spans="1:15" ht="14.25">
      <c r="A91" s="1"/>
      <c r="B91" s="1" t="s">
        <v>181</v>
      </c>
      <c r="C91" s="1"/>
      <c r="D91" s="1"/>
      <c r="E91" s="1"/>
      <c r="F91" s="1"/>
      <c r="G91" s="1"/>
      <c r="H91" s="1"/>
      <c r="I91" s="1"/>
      <c r="J91" s="1"/>
      <c r="K91" s="1"/>
      <c r="L91" s="1"/>
      <c r="M91" s="1"/>
      <c r="N91" s="1"/>
      <c r="O91" s="1"/>
    </row>
    <row r="92" spans="1:15" ht="14.25">
      <c r="A92" s="1"/>
      <c r="B92" s="1" t="s">
        <v>182</v>
      </c>
      <c r="C92" s="33">
        <v>13.52</v>
      </c>
      <c r="D92" s="1"/>
      <c r="E92" s="1"/>
      <c r="F92" s="1" t="s">
        <v>178</v>
      </c>
      <c r="H92" s="1"/>
      <c r="I92" s="1"/>
      <c r="J92" s="1"/>
      <c r="K92" s="1"/>
      <c r="L92" s="1"/>
      <c r="M92" s="1"/>
      <c r="N92" s="1"/>
      <c r="O92" s="1"/>
    </row>
    <row r="93" spans="1:15" ht="14.25">
      <c r="A93" s="1"/>
      <c r="B93" s="1" t="s">
        <v>183</v>
      </c>
      <c r="C93" s="33">
        <f>D85</f>
        <v>927605.14000000013</v>
      </c>
      <c r="D93" s="1"/>
      <c r="E93" s="1"/>
      <c r="F93" s="1" t="s">
        <v>179</v>
      </c>
      <c r="H93" s="1"/>
      <c r="I93" s="1"/>
      <c r="J93" s="1"/>
      <c r="K93" s="1"/>
      <c r="L93" s="1"/>
      <c r="M93" s="1"/>
      <c r="N93" s="1"/>
      <c r="O93" s="1"/>
    </row>
    <row r="94" spans="1:15" ht="14.25">
      <c r="A94" s="1"/>
      <c r="B94" s="1" t="s">
        <v>184</v>
      </c>
      <c r="C94" s="1"/>
      <c r="D94" s="55">
        <f>ROUND(C92/C93,6)</f>
        <v>1.5E-5</v>
      </c>
      <c r="E94" s="1"/>
      <c r="F94" s="1"/>
      <c r="G94" s="1"/>
      <c r="H94" s="1"/>
      <c r="I94" s="1"/>
      <c r="J94" s="1"/>
      <c r="K94" s="1"/>
      <c r="L94" s="1"/>
      <c r="M94" s="1"/>
      <c r="N94" s="1"/>
      <c r="O94" s="1"/>
    </row>
    <row r="95" spans="1:15" ht="14.25">
      <c r="A95" s="1"/>
      <c r="B95" s="1" t="s">
        <v>185</v>
      </c>
      <c r="C95" s="1"/>
      <c r="D95" s="1"/>
      <c r="E95" s="1"/>
      <c r="F95" s="1"/>
      <c r="G95" s="1"/>
      <c r="H95" s="1"/>
      <c r="I95" s="1"/>
      <c r="J95" s="1"/>
      <c r="K95" s="1"/>
      <c r="L95" s="70" t="s">
        <v>175</v>
      </c>
      <c r="M95" s="70" t="s">
        <v>177</v>
      </c>
      <c r="N95" s="70" t="s">
        <v>186</v>
      </c>
      <c r="O95" s="1"/>
    </row>
    <row r="96" spans="1:15" ht="14.25">
      <c r="A96" s="1"/>
      <c r="B96" s="1" t="s">
        <v>182</v>
      </c>
      <c r="C96" s="33">
        <v>145605.89000000001</v>
      </c>
      <c r="D96" s="1"/>
      <c r="E96" s="1"/>
      <c r="F96" s="1"/>
      <c r="G96" s="1"/>
      <c r="H96" s="1"/>
      <c r="I96" s="1"/>
      <c r="J96" s="1"/>
      <c r="K96" s="1"/>
      <c r="L96" s="1"/>
      <c r="M96" s="1"/>
      <c r="N96" s="1"/>
      <c r="O96" s="1"/>
    </row>
    <row r="97" spans="1:15" ht="14.25">
      <c r="A97" s="1"/>
      <c r="B97" s="1" t="s">
        <v>183</v>
      </c>
      <c r="C97" s="33">
        <f>D87</f>
        <v>1813297.61</v>
      </c>
      <c r="D97" s="1"/>
      <c r="E97" s="1"/>
      <c r="F97" s="1" t="s">
        <v>187</v>
      </c>
      <c r="H97" s="1"/>
      <c r="I97" s="1"/>
      <c r="J97" s="1"/>
      <c r="K97" s="1"/>
      <c r="L97" s="33">
        <f>ROUND(N97*D86,2)</f>
        <v>247103.66</v>
      </c>
      <c r="M97" s="33">
        <f>ROUND(N97*D88,2)</f>
        <v>483045.39</v>
      </c>
      <c r="N97" s="33">
        <f>L82</f>
        <v>7446245.5199999996</v>
      </c>
      <c r="O97" s="1"/>
    </row>
    <row r="98" spans="1:15" ht="14.25">
      <c r="A98" s="1"/>
      <c r="B98" s="1" t="s">
        <v>184</v>
      </c>
      <c r="C98" s="1"/>
      <c r="D98" s="55">
        <f>ROUND(C96/C97,6)</f>
        <v>8.0298999999999995E-2</v>
      </c>
      <c r="E98" s="1"/>
      <c r="F98" s="1" t="s">
        <v>188</v>
      </c>
      <c r="H98" s="1"/>
      <c r="I98" s="1"/>
      <c r="J98" s="1"/>
      <c r="K98" s="1"/>
      <c r="L98" s="66">
        <f>D94</f>
        <v>1.5E-5</v>
      </c>
      <c r="M98" s="66">
        <f>D98</f>
        <v>8.0298999999999995E-2</v>
      </c>
      <c r="N98" s="67"/>
      <c r="O98" s="1"/>
    </row>
    <row r="99" spans="1:15" ht="14.25">
      <c r="A99" s="1"/>
      <c r="B99" s="1"/>
      <c r="C99" s="1"/>
      <c r="D99" s="1"/>
      <c r="E99" s="1"/>
      <c r="F99" s="1" t="s">
        <v>189</v>
      </c>
      <c r="H99" s="1"/>
      <c r="I99" s="1"/>
      <c r="J99" s="1"/>
      <c r="K99" s="1"/>
      <c r="L99" s="68">
        <f>ROUND(L97*L98,2)</f>
        <v>3.71</v>
      </c>
      <c r="M99" s="68">
        <f>ROUND(M97*M98,2)</f>
        <v>38788.06</v>
      </c>
      <c r="N99" s="68">
        <f>L99+M99</f>
        <v>38791.769999999997</v>
      </c>
      <c r="O99" s="1"/>
    </row>
    <row r="100" spans="1:15" ht="14.65" thickBot="1">
      <c r="A100" s="1"/>
      <c r="B100" s="1"/>
      <c r="C100" s="1"/>
      <c r="D100" s="1"/>
      <c r="E100" s="1"/>
      <c r="F100" s="1" t="s">
        <v>190</v>
      </c>
      <c r="H100" s="1"/>
      <c r="I100" s="1"/>
      <c r="J100" s="1"/>
      <c r="K100" s="1"/>
      <c r="L100" s="69">
        <f>L97-L99</f>
        <v>247099.95</v>
      </c>
      <c r="M100" s="69">
        <f>M97-M99</f>
        <v>444257.33</v>
      </c>
      <c r="N100" s="69">
        <f>N97-N99</f>
        <v>7407453.75</v>
      </c>
      <c r="O100" s="1"/>
    </row>
    <row r="101" spans="1:15" ht="14.65" thickTop="1">
      <c r="A101" s="1"/>
      <c r="B101" s="1"/>
      <c r="C101" s="1"/>
      <c r="D101" s="1"/>
      <c r="E101" s="1"/>
      <c r="F101" s="1"/>
      <c r="G101" s="1"/>
      <c r="H101" s="1"/>
      <c r="I101" s="1"/>
      <c r="J101" s="1"/>
      <c r="K101" s="1"/>
      <c r="L101" s="1"/>
      <c r="M101" s="1"/>
      <c r="N101" s="1"/>
      <c r="O101" s="1"/>
    </row>
    <row r="102" spans="1:15" ht="14.25">
      <c r="A102" s="1"/>
      <c r="B102" s="1"/>
      <c r="C102" s="1"/>
      <c r="D102" s="1"/>
      <c r="E102" s="1"/>
      <c r="F102" s="1" t="s">
        <v>191</v>
      </c>
      <c r="H102" s="1"/>
      <c r="I102" s="1"/>
      <c r="J102" s="1"/>
      <c r="K102" s="1"/>
      <c r="L102" s="33">
        <f>ROUND(N102*D86,2)</f>
        <v>263949.83</v>
      </c>
      <c r="M102" s="33">
        <f>ROUND(N102*D88,2)</f>
        <v>515976.78</v>
      </c>
      <c r="N102" s="33">
        <f>N82</f>
        <v>7953889.6799999997</v>
      </c>
      <c r="O102" s="1"/>
    </row>
    <row r="103" spans="1:15" ht="14.25">
      <c r="A103" s="1"/>
      <c r="B103" s="1"/>
      <c r="C103" s="1"/>
      <c r="D103" s="1"/>
      <c r="E103" s="1"/>
      <c r="F103" s="1" t="s">
        <v>188</v>
      </c>
      <c r="H103" s="1"/>
      <c r="I103" s="1"/>
      <c r="J103" s="1"/>
      <c r="K103" s="1"/>
      <c r="L103" s="66">
        <f>D94</f>
        <v>1.5E-5</v>
      </c>
      <c r="M103" s="66">
        <f>D98</f>
        <v>8.0298999999999995E-2</v>
      </c>
      <c r="N103" s="67"/>
      <c r="O103" s="1"/>
    </row>
    <row r="104" spans="1:15" ht="14.25">
      <c r="A104" s="1"/>
      <c r="B104" s="1"/>
      <c r="C104" s="1"/>
      <c r="D104" s="1"/>
      <c r="E104" s="1"/>
      <c r="F104" s="1" t="s">
        <v>192</v>
      </c>
      <c r="H104" s="1"/>
      <c r="I104" s="1"/>
      <c r="J104" s="1"/>
      <c r="K104" s="1"/>
      <c r="L104" s="68">
        <f>ROUND(L102*L103,2)</f>
        <v>3.96</v>
      </c>
      <c r="M104" s="68">
        <f>ROUND(M102*M103,2)</f>
        <v>41432.42</v>
      </c>
      <c r="N104" s="68">
        <f>L104+M104</f>
        <v>41436.379999999997</v>
      </c>
      <c r="O104" s="1"/>
    </row>
    <row r="105" spans="1:15" ht="14.65" thickBot="1">
      <c r="A105" s="1"/>
      <c r="B105" s="1"/>
      <c r="C105" s="1"/>
      <c r="D105" s="1"/>
      <c r="E105" s="1"/>
      <c r="F105" s="1" t="s">
        <v>193</v>
      </c>
      <c r="H105" s="1"/>
      <c r="I105" s="1"/>
      <c r="J105" s="1"/>
      <c r="K105" s="1"/>
      <c r="L105" s="69">
        <f>L102-L104</f>
        <v>263945.87</v>
      </c>
      <c r="M105" s="69">
        <f>M102-M104</f>
        <v>474544.36000000004</v>
      </c>
      <c r="N105" s="69">
        <f>N102-N104</f>
        <v>7912453.2999999998</v>
      </c>
      <c r="O105" s="1"/>
    </row>
    <row r="106" spans="1:15" ht="14.65" thickTop="1">
      <c r="A106" s="1"/>
      <c r="B106" s="1"/>
      <c r="C106" s="1"/>
      <c r="D106" s="1"/>
      <c r="E106" s="1"/>
      <c r="F106" s="1"/>
      <c r="G106" s="1"/>
      <c r="H106" s="1"/>
      <c r="I106" s="1"/>
      <c r="J106" s="1"/>
      <c r="K106" s="1"/>
      <c r="L106" s="1"/>
      <c r="M106" s="1"/>
      <c r="N106" s="1"/>
      <c r="O106" s="1"/>
    </row>
    <row r="107" spans="1:15" ht="14.25">
      <c r="A107" s="1"/>
      <c r="B107" s="1"/>
      <c r="C107" s="1"/>
      <c r="D107" s="1"/>
      <c r="E107" s="1"/>
      <c r="F107" s="1"/>
      <c r="G107" s="1"/>
      <c r="H107" s="1"/>
      <c r="I107" s="1"/>
      <c r="J107" s="1"/>
      <c r="K107" s="1"/>
      <c r="L107" s="1"/>
      <c r="M107" s="1"/>
      <c r="N107" s="1"/>
      <c r="O107" s="1"/>
    </row>
  </sheetData>
  <mergeCells count="2">
    <mergeCell ref="B7:H7"/>
    <mergeCell ref="B8:H8"/>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2019 Benefit Cost by Account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Withers</dc:creator>
  <cp:lastModifiedBy>Allyson Honaker</cp:lastModifiedBy>
  <dcterms:created xsi:type="dcterms:W3CDTF">2020-07-21T13:17:41Z</dcterms:created>
  <dcterms:modified xsi:type="dcterms:W3CDTF">2021-03-30T16:57:19Z</dcterms:modified>
</cp:coreProperties>
</file>