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PSC Case 2021-00103 - Rate Case\DR - AG-Nucor\DR2 - AG-NUCOR dated 06-04-21\"/>
    </mc:Choice>
  </mc:AlternateContent>
  <bookViews>
    <workbookView xWindow="0" yWindow="0" windowWidth="28800" windowHeight="13500"/>
  </bookViews>
  <sheets>
    <sheet name="Payroll Annualization" sheetId="3" r:id="rId1"/>
    <sheet name="total by acct and budget code" sheetId="2" r:id="rId2"/>
    <sheet name="by acct,proj,budget code" sheetId="1" r:id="rId3"/>
    <sheet name="2nd pp accrual rows only" sheetId="11" r:id="rId4"/>
    <sheet name="Payroll Tax Annualization" sheetId="9" r:id="rId5"/>
    <sheet name="payroll taxes" sheetId="5" r:id="rId6"/>
    <sheet name="clearing &amp; stores accounts" sheetId="4" r:id="rId7"/>
  </sheets>
  <calcPr calcId="162913"/>
</workbook>
</file>

<file path=xl/calcChain.xml><?xml version="1.0" encoding="utf-8"?>
<calcChain xmlns="http://schemas.openxmlformats.org/spreadsheetml/2006/main">
  <c r="O41" i="9" l="1"/>
  <c r="L103" i="9"/>
  <c r="L102" i="9"/>
  <c r="L97" i="9"/>
  <c r="L92" i="9"/>
  <c r="L98" i="9"/>
  <c r="L100" i="9" s="1"/>
  <c r="L105" i="9" s="1"/>
  <c r="L93" i="9"/>
  <c r="L95" i="9" s="1"/>
  <c r="L104" i="9" s="1"/>
  <c r="O81" i="9"/>
  <c r="Q76" i="9"/>
  <c r="Q75" i="9"/>
  <c r="O76" i="9"/>
  <c r="O82" i="9" s="1"/>
  <c r="O83" i="9" s="1"/>
  <c r="O75" i="9"/>
  <c r="L76" i="9"/>
  <c r="L75" i="9"/>
  <c r="Q78" i="9"/>
  <c r="R75" i="9" s="1"/>
  <c r="L78" i="9"/>
  <c r="M75" i="9" s="1"/>
  <c r="R71" i="9"/>
  <c r="R66" i="9"/>
  <c r="R65" i="9"/>
  <c r="R63" i="9"/>
  <c r="R60" i="9"/>
  <c r="R52" i="9"/>
  <c r="R49" i="9"/>
  <c r="R41" i="9"/>
  <c r="R31" i="9"/>
  <c r="R29" i="9"/>
  <c r="R28" i="9"/>
  <c r="R27" i="9"/>
  <c r="R26" i="9"/>
  <c r="R25" i="9"/>
  <c r="R24" i="9"/>
  <c r="R20" i="9"/>
  <c r="R18" i="9"/>
  <c r="R17" i="9"/>
  <c r="O71" i="9"/>
  <c r="O66" i="9"/>
  <c r="O65" i="9"/>
  <c r="O63" i="9"/>
  <c r="O60" i="9"/>
  <c r="O52" i="9"/>
  <c r="O49" i="9"/>
  <c r="O31" i="9"/>
  <c r="O30" i="9"/>
  <c r="O29" i="9"/>
  <c r="O28" i="9"/>
  <c r="O24" i="9"/>
  <c r="O20" i="9"/>
  <c r="O17" i="9"/>
  <c r="O16" i="9"/>
  <c r="M71" i="9"/>
  <c r="M66" i="9"/>
  <c r="M65" i="9"/>
  <c r="M63" i="9"/>
  <c r="M60" i="9"/>
  <c r="M52" i="9"/>
  <c r="M49" i="9"/>
  <c r="M41" i="9"/>
  <c r="M31" i="9"/>
  <c r="M28" i="9"/>
  <c r="M24" i="9"/>
  <c r="M16" i="9"/>
  <c r="L71" i="9"/>
  <c r="L66" i="9"/>
  <c r="L65" i="9"/>
  <c r="L63" i="9"/>
  <c r="L60" i="9"/>
  <c r="L52" i="9"/>
  <c r="L49" i="9"/>
  <c r="L41" i="9"/>
  <c r="L31" i="9"/>
  <c r="L28" i="9"/>
  <c r="L24" i="9"/>
  <c r="L16" i="9"/>
  <c r="H71" i="9"/>
  <c r="H70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0" i="9"/>
  <c r="H49" i="9"/>
  <c r="H48" i="9"/>
  <c r="H47" i="9"/>
  <c r="H46" i="9"/>
  <c r="H44" i="9"/>
  <c r="H43" i="9"/>
  <c r="H42" i="9"/>
  <c r="H41" i="9"/>
  <c r="H40" i="9"/>
  <c r="H39" i="9"/>
  <c r="H38" i="9"/>
  <c r="H37" i="9"/>
  <c r="H35" i="9"/>
  <c r="H34" i="9"/>
  <c r="H33" i="9"/>
  <c r="H32" i="9"/>
  <c r="H31" i="9"/>
  <c r="H30" i="9"/>
  <c r="H29" i="9"/>
  <c r="H28" i="9"/>
  <c r="H24" i="9"/>
  <c r="H20" i="9"/>
  <c r="H17" i="9"/>
  <c r="Q72" i="9"/>
  <c r="R16" i="9" s="1"/>
  <c r="H16" i="9"/>
  <c r="O78" i="9" l="1"/>
  <c r="P75" i="9" s="1"/>
  <c r="P78" i="9" s="1"/>
  <c r="L106" i="9"/>
  <c r="M76" i="9"/>
  <c r="M78" i="9" s="1"/>
  <c r="S78" i="9"/>
  <c r="P76" i="9"/>
  <c r="R76" i="9"/>
  <c r="R78" i="9" s="1"/>
  <c r="S76" i="9"/>
  <c r="S75" i="9"/>
  <c r="R72" i="9"/>
  <c r="O72" i="9"/>
  <c r="P24" i="9"/>
  <c r="P20" i="9"/>
  <c r="M72" i="9"/>
  <c r="L72" i="9"/>
  <c r="H72" i="9"/>
  <c r="I65" i="9" s="1"/>
  <c r="P52" i="9" l="1"/>
  <c r="S72" i="9"/>
  <c r="P17" i="9"/>
  <c r="P71" i="9"/>
  <c r="P66" i="9"/>
  <c r="P65" i="9"/>
  <c r="P63" i="9"/>
  <c r="P60" i="9"/>
  <c r="P16" i="9"/>
  <c r="P41" i="9"/>
  <c r="P49" i="9"/>
  <c r="P31" i="9"/>
  <c r="P30" i="9"/>
  <c r="P28" i="9"/>
  <c r="P29" i="9"/>
  <c r="I67" i="9"/>
  <c r="I66" i="9"/>
  <c r="I62" i="9"/>
  <c r="I64" i="9"/>
  <c r="I54" i="9"/>
  <c r="I44" i="9"/>
  <c r="I20" i="9"/>
  <c r="I33" i="9"/>
  <c r="I41" i="9"/>
  <c r="I17" i="9"/>
  <c r="I29" i="9"/>
  <c r="I50" i="9"/>
  <c r="I28" i="9"/>
  <c r="I49" i="9"/>
  <c r="I56" i="9"/>
  <c r="I53" i="9"/>
  <c r="I30" i="9"/>
  <c r="I47" i="9"/>
  <c r="I43" i="9"/>
  <c r="I59" i="9"/>
  <c r="I38" i="9"/>
  <c r="I34" i="9"/>
  <c r="I48" i="9"/>
  <c r="I63" i="9"/>
  <c r="I35" i="9"/>
  <c r="I70" i="9"/>
  <c r="I58" i="9"/>
  <c r="I40" i="9"/>
  <c r="I55" i="9"/>
  <c r="I24" i="9"/>
  <c r="I60" i="9"/>
  <c r="I32" i="9"/>
  <c r="I39" i="9"/>
  <c r="I46" i="9"/>
  <c r="I71" i="9"/>
  <c r="I52" i="9"/>
  <c r="I57" i="9"/>
  <c r="I16" i="9"/>
  <c r="I37" i="9"/>
  <c r="I61" i="9"/>
  <c r="I42" i="9"/>
  <c r="I31" i="9"/>
  <c r="P72" i="9" l="1"/>
  <c r="I72" i="9"/>
  <c r="U80" i="3" l="1"/>
  <c r="U79" i="3"/>
  <c r="U78" i="3"/>
  <c r="Y75" i="3"/>
  <c r="Y74" i="3"/>
  <c r="Y73" i="3"/>
  <c r="Z75" i="3"/>
  <c r="Z74" i="3"/>
  <c r="Z73" i="3"/>
  <c r="Z71" i="3"/>
  <c r="Y71" i="3"/>
  <c r="Y70" i="3"/>
  <c r="Y65" i="3"/>
  <c r="Y64" i="3"/>
  <c r="Y62" i="3"/>
  <c r="Y59" i="3"/>
  <c r="Y51" i="3"/>
  <c r="Y48" i="3"/>
  <c r="Y40" i="3"/>
  <c r="Y28" i="3"/>
  <c r="Y27" i="3"/>
  <c r="Y26" i="3"/>
  <c r="Y25" i="3"/>
  <c r="Y21" i="3"/>
  <c r="Y17" i="3"/>
  <c r="Y14" i="3"/>
  <c r="Y13" i="3"/>
  <c r="X75" i="3"/>
  <c r="X74" i="3"/>
  <c r="X73" i="3"/>
  <c r="X71" i="3"/>
  <c r="X13" i="3"/>
  <c r="V75" i="3"/>
  <c r="V74" i="3"/>
  <c r="V73" i="3"/>
  <c r="V71" i="3"/>
  <c r="V70" i="3"/>
  <c r="V65" i="3"/>
  <c r="V64" i="3"/>
  <c r="V62" i="3"/>
  <c r="V59" i="3"/>
  <c r="V51" i="3"/>
  <c r="V48" i="3"/>
  <c r="V40" i="3"/>
  <c r="V28" i="3"/>
  <c r="V25" i="3"/>
  <c r="V21" i="3"/>
  <c r="V13" i="3"/>
  <c r="U70" i="3"/>
  <c r="U65" i="3"/>
  <c r="U64" i="3"/>
  <c r="U62" i="3"/>
  <c r="U59" i="3"/>
  <c r="U51" i="3"/>
  <c r="U48" i="3"/>
  <c r="U40" i="3"/>
  <c r="U28" i="3"/>
  <c r="U73" i="3" s="1"/>
  <c r="U25" i="3"/>
  <c r="U21" i="3"/>
  <c r="U13" i="3"/>
  <c r="U71" i="3" l="1"/>
  <c r="U74" i="3"/>
  <c r="U75" i="3"/>
  <c r="R39" i="3"/>
  <c r="R31" i="3"/>
  <c r="Q70" i="3"/>
  <c r="M70" i="3"/>
  <c r="L70" i="3"/>
  <c r="Q69" i="3"/>
  <c r="M69" i="3"/>
  <c r="L69" i="3"/>
  <c r="Q66" i="3"/>
  <c r="M66" i="3"/>
  <c r="L66" i="3"/>
  <c r="Q65" i="3"/>
  <c r="M65" i="3"/>
  <c r="L65" i="3"/>
  <c r="Q64" i="3"/>
  <c r="M64" i="3"/>
  <c r="L64" i="3"/>
  <c r="Q63" i="3"/>
  <c r="M63" i="3"/>
  <c r="L63" i="3"/>
  <c r="Q62" i="3"/>
  <c r="M62" i="3"/>
  <c r="L62" i="3"/>
  <c r="Q61" i="3"/>
  <c r="M61" i="3"/>
  <c r="L61" i="3"/>
  <c r="Q60" i="3"/>
  <c r="M60" i="3"/>
  <c r="L60" i="3"/>
  <c r="Q59" i="3"/>
  <c r="M59" i="3"/>
  <c r="L59" i="3"/>
  <c r="Q58" i="3"/>
  <c r="M58" i="3"/>
  <c r="L58" i="3"/>
  <c r="Q57" i="3"/>
  <c r="M57" i="3"/>
  <c r="L57" i="3"/>
  <c r="Q56" i="3"/>
  <c r="M56" i="3"/>
  <c r="L56" i="3"/>
  <c r="Q55" i="3"/>
  <c r="M55" i="3"/>
  <c r="L55" i="3"/>
  <c r="Q54" i="3"/>
  <c r="M54" i="3"/>
  <c r="L54" i="3"/>
  <c r="Q53" i="3"/>
  <c r="M53" i="3"/>
  <c r="L53" i="3"/>
  <c r="Q52" i="3"/>
  <c r="M52" i="3"/>
  <c r="L52" i="3"/>
  <c r="Q51" i="3"/>
  <c r="M51" i="3"/>
  <c r="L51" i="3"/>
  <c r="Q49" i="3"/>
  <c r="M49" i="3"/>
  <c r="L49" i="3"/>
  <c r="Q48" i="3"/>
  <c r="M48" i="3"/>
  <c r="L48" i="3"/>
  <c r="Q47" i="3"/>
  <c r="M47" i="3"/>
  <c r="L47" i="3"/>
  <c r="Q46" i="3"/>
  <c r="M46" i="3"/>
  <c r="L46" i="3"/>
  <c r="Q45" i="3"/>
  <c r="M45" i="3"/>
  <c r="L45" i="3"/>
  <c r="Q43" i="3"/>
  <c r="M43" i="3"/>
  <c r="L43" i="3"/>
  <c r="Q41" i="3"/>
  <c r="M41" i="3"/>
  <c r="L41" i="3"/>
  <c r="Q40" i="3"/>
  <c r="M40" i="3"/>
  <c r="L40" i="3"/>
  <c r="Q38" i="3"/>
  <c r="M38" i="3"/>
  <c r="L38" i="3"/>
  <c r="Q37" i="3"/>
  <c r="M37" i="3"/>
  <c r="L37" i="3"/>
  <c r="Q36" i="3"/>
  <c r="L36" i="3"/>
  <c r="M36" i="3"/>
  <c r="Q35" i="3"/>
  <c r="M35" i="3"/>
  <c r="L35" i="3"/>
  <c r="Q33" i="3"/>
  <c r="M33" i="3"/>
  <c r="L33" i="3"/>
  <c r="Q32" i="3"/>
  <c r="M32" i="3"/>
  <c r="L32" i="3"/>
  <c r="Q29" i="3"/>
  <c r="M29" i="3"/>
  <c r="L29" i="3"/>
  <c r="Q28" i="3" l="1"/>
  <c r="M28" i="3"/>
  <c r="L28" i="3"/>
  <c r="Q26" i="3"/>
  <c r="M26" i="3"/>
  <c r="L26" i="3"/>
  <c r="Q25" i="3" l="1"/>
  <c r="M25" i="3"/>
  <c r="L25" i="3"/>
  <c r="Q21" i="3"/>
  <c r="M21" i="3"/>
  <c r="L21" i="3"/>
  <c r="Q17" i="3"/>
  <c r="Q14" i="3"/>
  <c r="M14" i="3"/>
  <c r="M17" i="3"/>
  <c r="L17" i="3"/>
  <c r="N70" i="3"/>
  <c r="O70" i="3" s="1"/>
  <c r="P70" i="3" s="1"/>
  <c r="R70" i="3" s="1"/>
  <c r="O69" i="3"/>
  <c r="P69" i="3" s="1"/>
  <c r="R69" i="3" s="1"/>
  <c r="N69" i="3"/>
  <c r="N66" i="3"/>
  <c r="O66" i="3" s="1"/>
  <c r="P66" i="3" s="1"/>
  <c r="R66" i="3" s="1"/>
  <c r="O65" i="3"/>
  <c r="P65" i="3" s="1"/>
  <c r="R65" i="3" s="1"/>
  <c r="N65" i="3"/>
  <c r="N64" i="3"/>
  <c r="O64" i="3" s="1"/>
  <c r="P64" i="3" s="1"/>
  <c r="R64" i="3" s="1"/>
  <c r="N63" i="3"/>
  <c r="O63" i="3" s="1"/>
  <c r="P63" i="3" s="1"/>
  <c r="R63" i="3" s="1"/>
  <c r="N60" i="3"/>
  <c r="O60" i="3" s="1"/>
  <c r="P60" i="3" s="1"/>
  <c r="R60" i="3" s="1"/>
  <c r="O57" i="3"/>
  <c r="P57" i="3" s="1"/>
  <c r="R57" i="3" s="1"/>
  <c r="N57" i="3"/>
  <c r="N56" i="3"/>
  <c r="O56" i="3" s="1"/>
  <c r="P56" i="3" s="1"/>
  <c r="R56" i="3" s="1"/>
  <c r="N53" i="3"/>
  <c r="O53" i="3" s="1"/>
  <c r="P53" i="3" s="1"/>
  <c r="R53" i="3" s="1"/>
  <c r="N52" i="3"/>
  <c r="O52" i="3" s="1"/>
  <c r="P52" i="3" s="1"/>
  <c r="R52" i="3" s="1"/>
  <c r="N51" i="3"/>
  <c r="O51" i="3" s="1"/>
  <c r="P51" i="3" s="1"/>
  <c r="R51" i="3" s="1"/>
  <c r="N49" i="3"/>
  <c r="O49" i="3" s="1"/>
  <c r="P49" i="3" s="1"/>
  <c r="R49" i="3" s="1"/>
  <c r="O47" i="3"/>
  <c r="P47" i="3" s="1"/>
  <c r="R47" i="3" s="1"/>
  <c r="N47" i="3"/>
  <c r="N46" i="3"/>
  <c r="O46" i="3" s="1"/>
  <c r="P46" i="3" s="1"/>
  <c r="R46" i="3" s="1"/>
  <c r="N43" i="3"/>
  <c r="O43" i="3" s="1"/>
  <c r="P43" i="3" s="1"/>
  <c r="R43" i="3" s="1"/>
  <c r="N36" i="3"/>
  <c r="O36" i="3" s="1"/>
  <c r="P36" i="3" s="1"/>
  <c r="R36" i="3" s="1"/>
  <c r="N33" i="3"/>
  <c r="O33" i="3" s="1"/>
  <c r="P33" i="3" s="1"/>
  <c r="R33" i="3" s="1"/>
  <c r="N32" i="3"/>
  <c r="O32" i="3" s="1"/>
  <c r="P32" i="3" s="1"/>
  <c r="R32" i="3" s="1"/>
  <c r="N28" i="3"/>
  <c r="O28" i="3" s="1"/>
  <c r="P28" i="3" s="1"/>
  <c r="R28" i="3" s="1"/>
  <c r="N26" i="3"/>
  <c r="O26" i="3" s="1"/>
  <c r="P26" i="3" s="1"/>
  <c r="R26" i="3" s="1"/>
  <c r="N14" i="3"/>
  <c r="O14" i="3" s="1"/>
  <c r="P14" i="3" s="1"/>
  <c r="R14" i="3" s="1"/>
  <c r="L14" i="3"/>
  <c r="Q13" i="3"/>
  <c r="Q71" i="3" s="1"/>
  <c r="M13" i="3"/>
  <c r="M71" i="3" s="1"/>
  <c r="L13" i="3"/>
  <c r="L71" i="3" s="1"/>
  <c r="A1" i="4"/>
  <c r="A1" i="11"/>
  <c r="A1" i="5"/>
  <c r="A1" i="9"/>
  <c r="A1" i="1"/>
  <c r="Q124" i="2"/>
  <c r="P124" i="2"/>
  <c r="O124" i="2"/>
  <c r="Q23" i="2"/>
  <c r="P23" i="2"/>
  <c r="O23" i="2"/>
  <c r="N124" i="2"/>
  <c r="N115" i="2"/>
  <c r="N106" i="2"/>
  <c r="N103" i="2"/>
  <c r="N100" i="2"/>
  <c r="N97" i="2"/>
  <c r="N94" i="2"/>
  <c r="N87" i="2"/>
  <c r="N84" i="2"/>
  <c r="N81" i="2"/>
  <c r="N78" i="2"/>
  <c r="N71" i="2"/>
  <c r="N68" i="2"/>
  <c r="N65" i="2"/>
  <c r="N60" i="2"/>
  <c r="N54" i="2"/>
  <c r="N49" i="2"/>
  <c r="N46" i="2"/>
  <c r="N43" i="2"/>
  <c r="N38" i="2"/>
  <c r="N32" i="2"/>
  <c r="N29" i="2"/>
  <c r="N26" i="2"/>
  <c r="N21" i="2"/>
  <c r="N15" i="2"/>
  <c r="N10" i="2"/>
  <c r="N4" i="2"/>
  <c r="M124" i="2"/>
  <c r="M121" i="2"/>
  <c r="M115" i="2"/>
  <c r="M112" i="2"/>
  <c r="M110" i="2"/>
  <c r="M108" i="2"/>
  <c r="M106" i="2"/>
  <c r="M103" i="2"/>
  <c r="M100" i="2"/>
  <c r="M97" i="2"/>
  <c r="M94" i="2"/>
  <c r="M91" i="2"/>
  <c r="M89" i="2"/>
  <c r="M87" i="2"/>
  <c r="M84" i="2"/>
  <c r="M81" i="2"/>
  <c r="M78" i="2"/>
  <c r="M75" i="2"/>
  <c r="M71" i="2"/>
  <c r="M68" i="2"/>
  <c r="M65" i="2"/>
  <c r="M62" i="2"/>
  <c r="M60" i="2"/>
  <c r="M54" i="2"/>
  <c r="M51" i="2"/>
  <c r="M49" i="2"/>
  <c r="M46" i="2"/>
  <c r="M43" i="2"/>
  <c r="M40" i="2"/>
  <c r="M38" i="2"/>
  <c r="M32" i="2"/>
  <c r="M29" i="2"/>
  <c r="M26" i="2"/>
  <c r="L125" i="2"/>
  <c r="L124" i="2"/>
  <c r="L121" i="2"/>
  <c r="L115" i="2"/>
  <c r="L112" i="2"/>
  <c r="L110" i="2"/>
  <c r="L108" i="2"/>
  <c r="L106" i="2"/>
  <c r="L103" i="2"/>
  <c r="L100" i="2"/>
  <c r="L97" i="2"/>
  <c r="L94" i="2"/>
  <c r="L91" i="2"/>
  <c r="L89" i="2"/>
  <c r="L87" i="2"/>
  <c r="L84" i="2"/>
  <c r="L81" i="2"/>
  <c r="L78" i="2"/>
  <c r="L75" i="2"/>
  <c r="L71" i="2"/>
  <c r="L68" i="2"/>
  <c r="L65" i="2"/>
  <c r="L62" i="2"/>
  <c r="L60" i="2"/>
  <c r="L54" i="2"/>
  <c r="L51" i="2"/>
  <c r="L49" i="2"/>
  <c r="L46" i="2"/>
  <c r="L43" i="2"/>
  <c r="L40" i="2"/>
  <c r="L38" i="2"/>
  <c r="L32" i="2"/>
  <c r="L29" i="2"/>
  <c r="L26" i="2"/>
  <c r="L23" i="2"/>
  <c r="L22" i="2"/>
  <c r="L21" i="2"/>
  <c r="L15" i="2"/>
  <c r="L10" i="2"/>
  <c r="L5" i="2"/>
  <c r="L4" i="2"/>
  <c r="K126" i="2"/>
  <c r="J126" i="2"/>
  <c r="I126" i="2"/>
  <c r="I132" i="2"/>
  <c r="I131" i="2"/>
  <c r="I130" i="2"/>
  <c r="I129" i="2"/>
  <c r="I128" i="2"/>
  <c r="K125" i="2"/>
  <c r="J125" i="2"/>
  <c r="I125" i="2"/>
  <c r="K124" i="2"/>
  <c r="J124" i="2"/>
  <c r="I124" i="2"/>
  <c r="J121" i="2"/>
  <c r="I121" i="2"/>
  <c r="K115" i="2"/>
  <c r="J115" i="2"/>
  <c r="I115" i="2"/>
  <c r="J112" i="2"/>
  <c r="I112" i="2"/>
  <c r="J110" i="2"/>
  <c r="I110" i="2"/>
  <c r="J108" i="2"/>
  <c r="I108" i="2"/>
  <c r="K106" i="2"/>
  <c r="J106" i="2"/>
  <c r="I106" i="2"/>
  <c r="K103" i="2"/>
  <c r="J103" i="2"/>
  <c r="I103" i="2"/>
  <c r="K100" i="2"/>
  <c r="J100" i="2"/>
  <c r="I100" i="2"/>
  <c r="K97" i="2"/>
  <c r="J97" i="2"/>
  <c r="I97" i="2"/>
  <c r="K94" i="2"/>
  <c r="J94" i="2"/>
  <c r="I94" i="2"/>
  <c r="J91" i="2"/>
  <c r="I91" i="2"/>
  <c r="J89" i="2"/>
  <c r="I89" i="2"/>
  <c r="K87" i="2"/>
  <c r="J87" i="2"/>
  <c r="I87" i="2"/>
  <c r="K84" i="2"/>
  <c r="J84" i="2"/>
  <c r="I84" i="2"/>
  <c r="K81" i="2"/>
  <c r="J81" i="2"/>
  <c r="I81" i="2"/>
  <c r="K78" i="2"/>
  <c r="J78" i="2"/>
  <c r="I78" i="2"/>
  <c r="J75" i="2"/>
  <c r="I75" i="2"/>
  <c r="K71" i="2"/>
  <c r="J71" i="2"/>
  <c r="I71" i="2"/>
  <c r="K68" i="2"/>
  <c r="J68" i="2"/>
  <c r="I68" i="2"/>
  <c r="K65" i="2"/>
  <c r="J65" i="2"/>
  <c r="I65" i="2"/>
  <c r="J62" i="2"/>
  <c r="I62" i="2"/>
  <c r="K60" i="2"/>
  <c r="J60" i="2"/>
  <c r="I60" i="2"/>
  <c r="K54" i="2"/>
  <c r="J54" i="2"/>
  <c r="I54" i="2"/>
  <c r="J51" i="2"/>
  <c r="I51" i="2"/>
  <c r="K49" i="2"/>
  <c r="J49" i="2"/>
  <c r="I49" i="2"/>
  <c r="K46" i="2"/>
  <c r="J46" i="2"/>
  <c r="I46" i="2"/>
  <c r="K43" i="2"/>
  <c r="J43" i="2"/>
  <c r="I43" i="2"/>
  <c r="N125" i="2" l="1"/>
  <c r="M125" i="2"/>
  <c r="J40" i="2"/>
  <c r="I40" i="2"/>
  <c r="K38" i="2"/>
  <c r="J38" i="2"/>
  <c r="I38" i="2"/>
  <c r="K32" i="2"/>
  <c r="J32" i="2"/>
  <c r="I32" i="2"/>
  <c r="K29" i="2"/>
  <c r="J29" i="2"/>
  <c r="I29" i="2"/>
  <c r="K26" i="2"/>
  <c r="J26" i="2"/>
  <c r="I26" i="2"/>
  <c r="I23" i="2"/>
  <c r="I22" i="2"/>
  <c r="K21" i="2"/>
  <c r="I21" i="2"/>
  <c r="K15" i="2"/>
  <c r="I15" i="2"/>
  <c r="K10" i="2"/>
  <c r="I10" i="2"/>
  <c r="I5" i="2"/>
  <c r="K4" i="2"/>
  <c r="I4" i="2"/>
  <c r="A1" i="2"/>
  <c r="K941" i="1"/>
  <c r="E78" i="3" l="1"/>
  <c r="E88" i="3"/>
  <c r="E73" i="3" l="1"/>
  <c r="I73" i="3" s="1"/>
  <c r="E41" i="11"/>
  <c r="B63" i="5" l="1"/>
  <c r="D62" i="5" s="1"/>
  <c r="D32" i="5" l="1"/>
  <c r="D40" i="5"/>
  <c r="D48" i="5"/>
  <c r="D56" i="5"/>
  <c r="D23" i="5"/>
  <c r="D47" i="5"/>
  <c r="D24" i="5"/>
  <c r="D33" i="5"/>
  <c r="D18" i="5"/>
  <c r="D34" i="5"/>
  <c r="D42" i="5"/>
  <c r="D50" i="5"/>
  <c r="D58" i="5"/>
  <c r="D41" i="5"/>
  <c r="D57" i="5"/>
  <c r="D11" i="5"/>
  <c r="D43" i="5"/>
  <c r="D20" i="5"/>
  <c r="D44" i="5"/>
  <c r="D60" i="5"/>
  <c r="D31" i="5"/>
  <c r="D16" i="5"/>
  <c r="D25" i="5"/>
  <c r="D10" i="5"/>
  <c r="D19" i="5"/>
  <c r="D35" i="5"/>
  <c r="D59" i="5"/>
  <c r="D28" i="5"/>
  <c r="D29" i="5"/>
  <c r="D37" i="5"/>
  <c r="D45" i="5"/>
  <c r="D53" i="5"/>
  <c r="D61" i="5"/>
  <c r="D15" i="5"/>
  <c r="D39" i="5"/>
  <c r="D55" i="5"/>
  <c r="D17" i="5"/>
  <c r="D49" i="5"/>
  <c r="D26" i="5"/>
  <c r="D27" i="5"/>
  <c r="D51" i="5"/>
  <c r="D12" i="5"/>
  <c r="D36" i="5"/>
  <c r="D52" i="5"/>
  <c r="D13" i="5"/>
  <c r="D21" i="5"/>
  <c r="D14" i="5"/>
  <c r="D22" i="5"/>
  <c r="D30" i="5"/>
  <c r="D38" i="5"/>
  <c r="D46" i="5"/>
  <c r="D54" i="5"/>
  <c r="M5" i="9"/>
  <c r="I70" i="3" l="1"/>
  <c r="I69" i="3"/>
  <c r="I68" i="3"/>
  <c r="I67" i="3"/>
  <c r="I66" i="3"/>
  <c r="I65" i="3"/>
  <c r="I64" i="3"/>
  <c r="I63" i="3"/>
  <c r="I60" i="3"/>
  <c r="I57" i="3"/>
  <c r="I56" i="3"/>
  <c r="I53" i="3"/>
  <c r="I52" i="3"/>
  <c r="I51" i="3"/>
  <c r="I50" i="3"/>
  <c r="I49" i="3"/>
  <c r="I47" i="3"/>
  <c r="I46" i="3"/>
  <c r="I44" i="3"/>
  <c r="I43" i="3"/>
  <c r="I36" i="3"/>
  <c r="I33" i="3"/>
  <c r="I32" i="3"/>
  <c r="I28" i="3"/>
  <c r="I26" i="3"/>
  <c r="I15" i="3"/>
  <c r="I14" i="3"/>
  <c r="D95" i="4" l="1"/>
  <c r="F95" i="4" s="1"/>
  <c r="F96" i="4" s="1"/>
  <c r="H17" i="3"/>
  <c r="H16" i="3"/>
  <c r="I16" i="3" s="1"/>
  <c r="D88" i="4"/>
  <c r="D87" i="4"/>
  <c r="D78" i="4"/>
  <c r="D77" i="4"/>
  <c r="F70" i="4"/>
  <c r="F71" i="4" s="1"/>
  <c r="D70" i="4"/>
  <c r="D71" i="4" s="1"/>
  <c r="H25" i="3"/>
  <c r="H24" i="3"/>
  <c r="I24" i="3" s="1"/>
  <c r="H23" i="3"/>
  <c r="I23" i="3" s="1"/>
  <c r="F63" i="4"/>
  <c r="D63" i="4"/>
  <c r="D62" i="4"/>
  <c r="H22" i="3"/>
  <c r="I22" i="3" s="1"/>
  <c r="D55" i="4"/>
  <c r="D54" i="4"/>
  <c r="D53" i="4"/>
  <c r="D43" i="4"/>
  <c r="B42" i="4"/>
  <c r="D42" i="4" s="1"/>
  <c r="E71" i="3"/>
  <c r="E80" i="3" s="1"/>
  <c r="H21" i="3"/>
  <c r="H20" i="3"/>
  <c r="I20" i="3" s="1"/>
  <c r="H19" i="3"/>
  <c r="I19" i="3" s="1"/>
  <c r="H18" i="3"/>
  <c r="I18" i="3" s="1"/>
  <c r="D35" i="4"/>
  <c r="D34" i="4"/>
  <c r="D33" i="4"/>
  <c r="D32" i="4"/>
  <c r="D31" i="4"/>
  <c r="F24" i="4"/>
  <c r="D24" i="4"/>
  <c r="D23" i="4"/>
  <c r="D22" i="4"/>
  <c r="D21" i="4"/>
  <c r="F13" i="4"/>
  <c r="G62" i="3" s="1"/>
  <c r="D13" i="4"/>
  <c r="D12" i="4"/>
  <c r="D11" i="4"/>
  <c r="D10" i="4"/>
  <c r="D9" i="4"/>
  <c r="D8" i="4"/>
  <c r="D7" i="4"/>
  <c r="F6" i="5"/>
  <c r="F125" i="2"/>
  <c r="I941" i="1"/>
  <c r="I13" i="4" l="1"/>
  <c r="E63" i="9" s="1"/>
  <c r="I78" i="4"/>
  <c r="I31" i="4"/>
  <c r="R24" i="4" s="1"/>
  <c r="E55" i="5"/>
  <c r="E64" i="9" s="1"/>
  <c r="E36" i="5"/>
  <c r="E45" i="9" s="1"/>
  <c r="E61" i="5"/>
  <c r="E70" i="9" s="1"/>
  <c r="E48" i="5"/>
  <c r="E57" i="9" s="1"/>
  <c r="E40" i="5"/>
  <c r="E27" i="5"/>
  <c r="E35" i="9" s="1"/>
  <c r="E14" i="5"/>
  <c r="I95" i="4" s="1"/>
  <c r="I96" i="4" s="1"/>
  <c r="E47" i="5"/>
  <c r="E26" i="5"/>
  <c r="E34" i="9" s="1"/>
  <c r="E46" i="5"/>
  <c r="E12" i="5"/>
  <c r="E18" i="9" s="1"/>
  <c r="E22" i="5"/>
  <c r="I77" i="4" s="1"/>
  <c r="I79" i="4" s="1"/>
  <c r="E32" i="5"/>
  <c r="E10" i="5"/>
  <c r="E20" i="5"/>
  <c r="I62" i="4" s="1"/>
  <c r="E37" i="5"/>
  <c r="E54" i="5"/>
  <c r="E35" i="5"/>
  <c r="E44" i="9" s="1"/>
  <c r="E60" i="5"/>
  <c r="E69" i="9" s="1"/>
  <c r="E34" i="5"/>
  <c r="E13" i="5"/>
  <c r="I87" i="4" s="1"/>
  <c r="E25" i="5"/>
  <c r="E52" i="5"/>
  <c r="E61" i="9" s="1"/>
  <c r="E45" i="5"/>
  <c r="E54" i="9" s="1"/>
  <c r="E44" i="5"/>
  <c r="E53" i="9" s="1"/>
  <c r="E39" i="5"/>
  <c r="E41" i="5"/>
  <c r="E50" i="9" s="1"/>
  <c r="E53" i="5"/>
  <c r="E23" i="5"/>
  <c r="E29" i="9" s="1"/>
  <c r="E59" i="5"/>
  <c r="E68" i="9" s="1"/>
  <c r="E33" i="5"/>
  <c r="E58" i="5"/>
  <c r="E67" i="9" s="1"/>
  <c r="E24" i="5"/>
  <c r="E31" i="9" s="1"/>
  <c r="E11" i="5"/>
  <c r="E17" i="9" s="1"/>
  <c r="E31" i="5"/>
  <c r="E56" i="5"/>
  <c r="E65" i="9" s="1"/>
  <c r="E30" i="5"/>
  <c r="E38" i="9" s="1"/>
  <c r="E49" i="5"/>
  <c r="E58" i="9" s="1"/>
  <c r="E15" i="5"/>
  <c r="I7" i="4" s="1"/>
  <c r="E51" i="5"/>
  <c r="E21" i="5"/>
  <c r="I70" i="4" s="1"/>
  <c r="I71" i="4" s="1"/>
  <c r="E57" i="5"/>
  <c r="E66" i="9" s="1"/>
  <c r="E18" i="5"/>
  <c r="E43" i="5"/>
  <c r="E52" i="9" s="1"/>
  <c r="E17" i="5"/>
  <c r="I34" i="4" s="1"/>
  <c r="E16" i="5"/>
  <c r="I22" i="4" s="1"/>
  <c r="R26" i="4" s="1"/>
  <c r="E39" i="9" s="1"/>
  <c r="E62" i="5"/>
  <c r="E71" i="9" s="1"/>
  <c r="E28" i="5"/>
  <c r="E38" i="5"/>
  <c r="E47" i="9" s="1"/>
  <c r="E19" i="5"/>
  <c r="I54" i="4" s="1"/>
  <c r="U64" i="4" s="1"/>
  <c r="E37" i="9" s="1"/>
  <c r="E50" i="5"/>
  <c r="E42" i="5"/>
  <c r="E51" i="9" s="1"/>
  <c r="E29" i="5"/>
  <c r="I43" i="4"/>
  <c r="E49" i="9" s="1"/>
  <c r="I8" i="4"/>
  <c r="I9" i="4"/>
  <c r="E56" i="9" s="1"/>
  <c r="I23" i="4"/>
  <c r="I32" i="4"/>
  <c r="I33" i="4"/>
  <c r="I10" i="4"/>
  <c r="E59" i="9" s="1"/>
  <c r="I24" i="4"/>
  <c r="I21" i="3"/>
  <c r="N21" i="3"/>
  <c r="O21" i="3" s="1"/>
  <c r="P21" i="3" s="1"/>
  <c r="R21" i="3" s="1"/>
  <c r="I25" i="3"/>
  <c r="N25" i="3"/>
  <c r="O25" i="3" s="1"/>
  <c r="P25" i="3" s="1"/>
  <c r="R25" i="3" s="1"/>
  <c r="I17" i="3"/>
  <c r="N17" i="3"/>
  <c r="I62" i="3"/>
  <c r="N62" i="3"/>
  <c r="O62" i="3" s="1"/>
  <c r="P62" i="3" s="1"/>
  <c r="R62" i="3" s="1"/>
  <c r="F87" i="4"/>
  <c r="S89" i="4" s="1"/>
  <c r="D89" i="4"/>
  <c r="F11" i="4"/>
  <c r="G59" i="3" s="1"/>
  <c r="F10" i="4"/>
  <c r="G58" i="3" s="1"/>
  <c r="F12" i="4"/>
  <c r="G61" i="3" s="1"/>
  <c r="I42" i="4"/>
  <c r="F42" i="4"/>
  <c r="H71" i="3" s="1"/>
  <c r="D44" i="4"/>
  <c r="D56" i="4"/>
  <c r="F88" i="4"/>
  <c r="F53" i="4"/>
  <c r="S62" i="4" s="1"/>
  <c r="G27" i="3" s="1"/>
  <c r="F54" i="4"/>
  <c r="S64" i="4" s="1"/>
  <c r="G35" i="3" s="1"/>
  <c r="D36" i="4"/>
  <c r="F31" i="4"/>
  <c r="P24" i="4" s="1"/>
  <c r="D96" i="4"/>
  <c r="D25" i="4"/>
  <c r="D79" i="4"/>
  <c r="F55" i="4"/>
  <c r="S66" i="4" s="1"/>
  <c r="G45" i="3" s="1"/>
  <c r="F32" i="4"/>
  <c r="F7" i="4"/>
  <c r="F21" i="4"/>
  <c r="F33" i="4"/>
  <c r="F77" i="4"/>
  <c r="F8" i="4"/>
  <c r="G54" i="3" s="1"/>
  <c r="F22" i="4"/>
  <c r="F34" i="4"/>
  <c r="D64" i="4"/>
  <c r="F78" i="4"/>
  <c r="S65" i="4" s="1"/>
  <c r="G41" i="3" s="1"/>
  <c r="D14" i="4"/>
  <c r="F9" i="4"/>
  <c r="G55" i="3" s="1"/>
  <c r="F23" i="4"/>
  <c r="F35" i="4"/>
  <c r="P28" i="4" s="1"/>
  <c r="G40" i="3" s="1"/>
  <c r="F43" i="4"/>
  <c r="G48" i="3" s="1"/>
  <c r="F62" i="4"/>
  <c r="U89" i="4" l="1"/>
  <c r="R27" i="4"/>
  <c r="E40" i="9" s="1"/>
  <c r="E16" i="9"/>
  <c r="I14" i="4"/>
  <c r="I64" i="4"/>
  <c r="U63" i="4"/>
  <c r="E32" i="9" s="1"/>
  <c r="I55" i="4"/>
  <c r="U66" i="4" s="1"/>
  <c r="E46" i="9" s="1"/>
  <c r="E48" i="9"/>
  <c r="I12" i="4"/>
  <c r="E62" i="9" s="1"/>
  <c r="I53" i="4"/>
  <c r="I11" i="4"/>
  <c r="E60" i="9" s="1"/>
  <c r="R28" i="4"/>
  <c r="I21" i="4"/>
  <c r="E36" i="9" s="1"/>
  <c r="E63" i="5"/>
  <c r="I35" i="4"/>
  <c r="E41" i="9" s="1"/>
  <c r="I88" i="4"/>
  <c r="U90" i="4" s="1"/>
  <c r="E43" i="9" s="1"/>
  <c r="I63" i="4"/>
  <c r="U65" i="4" s="1"/>
  <c r="E42" i="9" s="1"/>
  <c r="E55" i="9"/>
  <c r="I36" i="4"/>
  <c r="I45" i="3"/>
  <c r="N45" i="3"/>
  <c r="O45" i="3" s="1"/>
  <c r="P45" i="3" s="1"/>
  <c r="R45" i="3" s="1"/>
  <c r="I61" i="3"/>
  <c r="N61" i="3"/>
  <c r="O61" i="3" s="1"/>
  <c r="P61" i="3" s="1"/>
  <c r="R61" i="3" s="1"/>
  <c r="O17" i="3"/>
  <c r="P17" i="3" s="1"/>
  <c r="R17" i="3" s="1"/>
  <c r="I27" i="3"/>
  <c r="N27" i="3"/>
  <c r="O27" i="3" s="1"/>
  <c r="P27" i="3" s="1"/>
  <c r="R27" i="3" s="1"/>
  <c r="I48" i="3"/>
  <c r="N48" i="3"/>
  <c r="O48" i="3" s="1"/>
  <c r="P48" i="3" s="1"/>
  <c r="R48" i="3" s="1"/>
  <c r="I58" i="3"/>
  <c r="N58" i="3"/>
  <c r="O58" i="3" s="1"/>
  <c r="P58" i="3" s="1"/>
  <c r="R58" i="3" s="1"/>
  <c r="I55" i="3"/>
  <c r="N55" i="3"/>
  <c r="O55" i="3" s="1"/>
  <c r="P55" i="3" s="1"/>
  <c r="R55" i="3" s="1"/>
  <c r="I40" i="3"/>
  <c r="N40" i="3"/>
  <c r="O40" i="3" s="1"/>
  <c r="P40" i="3" s="1"/>
  <c r="R40" i="3" s="1"/>
  <c r="I35" i="3"/>
  <c r="I54" i="3"/>
  <c r="N54" i="3"/>
  <c r="O54" i="3" s="1"/>
  <c r="P54" i="3" s="1"/>
  <c r="R54" i="3" s="1"/>
  <c r="I59" i="3"/>
  <c r="N59" i="3"/>
  <c r="O59" i="3" s="1"/>
  <c r="P59" i="3" s="1"/>
  <c r="R59" i="3" s="1"/>
  <c r="I41" i="3"/>
  <c r="N41" i="3"/>
  <c r="O41" i="3" s="1"/>
  <c r="P41" i="3" s="1"/>
  <c r="R41" i="3" s="1"/>
  <c r="F89" i="4"/>
  <c r="P27" i="4"/>
  <c r="G38" i="3" s="1"/>
  <c r="U91" i="4"/>
  <c r="E33" i="9"/>
  <c r="P25" i="4"/>
  <c r="G34" i="3" s="1"/>
  <c r="S63" i="4"/>
  <c r="G29" i="3" s="1"/>
  <c r="P26" i="4"/>
  <c r="G37" i="3" s="1"/>
  <c r="G13" i="3"/>
  <c r="F36" i="4"/>
  <c r="S90" i="4"/>
  <c r="G42" i="3" s="1"/>
  <c r="F14" i="4"/>
  <c r="F64" i="4"/>
  <c r="F79" i="4"/>
  <c r="F44" i="4"/>
  <c r="F25" i="4"/>
  <c r="F56" i="4"/>
  <c r="I44" i="4"/>
  <c r="G30" i="3"/>
  <c r="I89" i="4" l="1"/>
  <c r="E30" i="9"/>
  <c r="E72" i="9" s="1"/>
  <c r="I56" i="4"/>
  <c r="U62" i="4"/>
  <c r="U67" i="4" s="1"/>
  <c r="I25" i="4"/>
  <c r="R25" i="4"/>
  <c r="R29" i="4" s="1"/>
  <c r="S67" i="4"/>
  <c r="I34" i="3"/>
  <c r="N35" i="3"/>
  <c r="O35" i="3" s="1"/>
  <c r="P35" i="3" s="1"/>
  <c r="R35" i="3" s="1"/>
  <c r="I42" i="3"/>
  <c r="N42" i="3"/>
  <c r="O42" i="3" s="1"/>
  <c r="P42" i="3" s="1"/>
  <c r="R42" i="3" s="1"/>
  <c r="I38" i="3"/>
  <c r="N38" i="3"/>
  <c r="O38" i="3" s="1"/>
  <c r="P38" i="3" s="1"/>
  <c r="I37" i="3"/>
  <c r="N37" i="3"/>
  <c r="O37" i="3" s="1"/>
  <c r="P37" i="3" s="1"/>
  <c r="R37" i="3" s="1"/>
  <c r="I30" i="3"/>
  <c r="N30" i="3"/>
  <c r="O30" i="3" s="1"/>
  <c r="P30" i="3" s="1"/>
  <c r="I13" i="3"/>
  <c r="N13" i="3"/>
  <c r="I29" i="3"/>
  <c r="N29" i="3"/>
  <c r="O29" i="3" s="1"/>
  <c r="P29" i="3" s="1"/>
  <c r="R29" i="3" s="1"/>
  <c r="S91" i="4"/>
  <c r="G71" i="3"/>
  <c r="P29" i="4"/>
  <c r="I71" i="3" l="1"/>
  <c r="I74" i="3" s="1"/>
  <c r="I75" i="3" s="1"/>
  <c r="N84" i="3"/>
  <c r="N86" i="3" s="1"/>
  <c r="R38" i="3"/>
  <c r="R30" i="3"/>
  <c r="N80" i="3"/>
  <c r="N82" i="3" s="1"/>
  <c r="O13" i="3"/>
  <c r="N71" i="3"/>
  <c r="P13" i="3" l="1"/>
  <c r="O71" i="3"/>
  <c r="R13" i="3" l="1"/>
  <c r="P71" i="3"/>
  <c r="R71" i="3" l="1"/>
  <c r="S31" i="3" l="1"/>
  <c r="S39" i="3"/>
  <c r="S60" i="3"/>
  <c r="S49" i="3"/>
  <c r="S46" i="3"/>
  <c r="S32" i="3"/>
  <c r="S63" i="3"/>
  <c r="S66" i="3"/>
  <c r="S69" i="3"/>
  <c r="S28" i="3"/>
  <c r="S51" i="3"/>
  <c r="S53" i="3"/>
  <c r="S36" i="3"/>
  <c r="S33" i="3"/>
  <c r="S26" i="3"/>
  <c r="S57" i="3"/>
  <c r="S52" i="3"/>
  <c r="S56" i="3"/>
  <c r="S64" i="3"/>
  <c r="S65" i="3"/>
  <c r="S70" i="3"/>
  <c r="S43" i="3"/>
  <c r="S47" i="3"/>
  <c r="S14" i="3"/>
  <c r="S21" i="3"/>
  <c r="S25" i="3"/>
  <c r="S62" i="3"/>
  <c r="S54" i="3"/>
  <c r="S45" i="3"/>
  <c r="S27" i="3"/>
  <c r="S61" i="3"/>
  <c r="S48" i="3"/>
  <c r="S41" i="3"/>
  <c r="S40" i="3"/>
  <c r="S17" i="3"/>
  <c r="S55" i="3"/>
  <c r="S58" i="3"/>
  <c r="S59" i="3"/>
  <c r="S42" i="3"/>
  <c r="S35" i="3"/>
  <c r="S37" i="3"/>
  <c r="S29" i="3"/>
  <c r="S30" i="3"/>
  <c r="S38" i="3"/>
  <c r="S13" i="3"/>
  <c r="S71" i="3" l="1"/>
</calcChain>
</file>

<file path=xl/sharedStrings.xml><?xml version="1.0" encoding="utf-8"?>
<sst xmlns="http://schemas.openxmlformats.org/spreadsheetml/2006/main" count="9273" uniqueCount="515">
  <si>
    <t>Period</t>
  </si>
  <si>
    <t>Date</t>
  </si>
  <si>
    <t>Journal ID</t>
  </si>
  <si>
    <t>Account</t>
  </si>
  <si>
    <t>Oper Unit</t>
  </si>
  <si>
    <t>Dept</t>
  </si>
  <si>
    <t>Budget Code</t>
  </si>
  <si>
    <t>Project</t>
  </si>
  <si>
    <t>Amount</t>
  </si>
  <si>
    <t>Descr</t>
  </si>
  <si>
    <t>Stat Amt</t>
  </si>
  <si>
    <t>Source</t>
  </si>
  <si>
    <t>Status</t>
  </si>
  <si>
    <t>PR00048946</t>
  </si>
  <si>
    <t>553000</t>
  </si>
  <si>
    <t>SM59</t>
  </si>
  <si>
    <t>500</t>
  </si>
  <si>
    <t>1000</t>
  </si>
  <si>
    <t>03630</t>
  </si>
  <si>
    <t>Payroll Journal</t>
  </si>
  <si>
    <t>PR</t>
  </si>
  <si>
    <t>P</t>
  </si>
  <si>
    <t>03632</t>
  </si>
  <si>
    <t>03650</t>
  </si>
  <si>
    <t>03655</t>
  </si>
  <si>
    <t>1100</t>
  </si>
  <si>
    <t>SM60</t>
  </si>
  <si>
    <t>OC00</t>
  </si>
  <si>
    <t>550</t>
  </si>
  <si>
    <t>03646</t>
  </si>
  <si>
    <t>03652</t>
  </si>
  <si>
    <t>107200</t>
  </si>
  <si>
    <t>120</t>
  </si>
  <si>
    <t>12185</t>
  </si>
  <si>
    <t>12770</t>
  </si>
  <si>
    <t>12801</t>
  </si>
  <si>
    <t>12804</t>
  </si>
  <si>
    <t>12805</t>
  </si>
  <si>
    <t>12806</t>
  </si>
  <si>
    <t>12899</t>
  </si>
  <si>
    <t>12940</t>
  </si>
  <si>
    <t>12941</t>
  </si>
  <si>
    <t>12952</t>
  </si>
  <si>
    <t>12968</t>
  </si>
  <si>
    <t>12980</t>
  </si>
  <si>
    <t>13031</t>
  </si>
  <si>
    <t>13055</t>
  </si>
  <si>
    <t>13108</t>
  </si>
  <si>
    <t>13117</t>
  </si>
  <si>
    <t>13156</t>
  </si>
  <si>
    <t>920000</t>
  </si>
  <si>
    <t>047</t>
  </si>
  <si>
    <t>060</t>
  </si>
  <si>
    <t>061</t>
  </si>
  <si>
    <t>070</t>
  </si>
  <si>
    <t>071</t>
  </si>
  <si>
    <t>073</t>
  </si>
  <si>
    <t>075</t>
  </si>
  <si>
    <t>087</t>
  </si>
  <si>
    <t>089</t>
  </si>
  <si>
    <t>091</t>
  </si>
  <si>
    <t>092</t>
  </si>
  <si>
    <t>150</t>
  </si>
  <si>
    <t>13162</t>
  </si>
  <si>
    <t>13175</t>
  </si>
  <si>
    <t>13176</t>
  </si>
  <si>
    <t>13196</t>
  </si>
  <si>
    <t>13202</t>
  </si>
  <si>
    <t>13214</t>
  </si>
  <si>
    <t>13228</t>
  </si>
  <si>
    <t>13239</t>
  </si>
  <si>
    <t>13274</t>
  </si>
  <si>
    <t>13318</t>
  </si>
  <si>
    <t>20050</t>
  </si>
  <si>
    <t>21915</t>
  </si>
  <si>
    <t>21916</t>
  </si>
  <si>
    <t>21919</t>
  </si>
  <si>
    <t>21920</t>
  </si>
  <si>
    <t>21925</t>
  </si>
  <si>
    <t>21934</t>
  </si>
  <si>
    <t>21953</t>
  </si>
  <si>
    <t>21970</t>
  </si>
  <si>
    <t>21987</t>
  </si>
  <si>
    <t>21994</t>
  </si>
  <si>
    <t>21996</t>
  </si>
  <si>
    <t>22005</t>
  </si>
  <si>
    <t>22010</t>
  </si>
  <si>
    <t>22012</t>
  </si>
  <si>
    <t>22015</t>
  </si>
  <si>
    <t>22022</t>
  </si>
  <si>
    <t>22026</t>
  </si>
  <si>
    <t>1400</t>
  </si>
  <si>
    <t>930100</t>
  </si>
  <si>
    <t>064</t>
  </si>
  <si>
    <t>081</t>
  </si>
  <si>
    <t>930202</t>
  </si>
  <si>
    <t>063</t>
  </si>
  <si>
    <t>930204</t>
  </si>
  <si>
    <t>086</t>
  </si>
  <si>
    <t>935000</t>
  </si>
  <si>
    <t>0000</t>
  </si>
  <si>
    <t>032</t>
  </si>
  <si>
    <t>03000</t>
  </si>
  <si>
    <t>090</t>
  </si>
  <si>
    <t>03038</t>
  </si>
  <si>
    <t>21935</t>
  </si>
  <si>
    <t>160</t>
  </si>
  <si>
    <t>0G007</t>
  </si>
  <si>
    <t>0S427</t>
  </si>
  <si>
    <t>0S463</t>
  </si>
  <si>
    <t>0S476</t>
  </si>
  <si>
    <t>0S478</t>
  </si>
  <si>
    <t>0S481</t>
  </si>
  <si>
    <t>0S488</t>
  </si>
  <si>
    <t>0S494</t>
  </si>
  <si>
    <t>0S501</t>
  </si>
  <si>
    <t>0S502</t>
  </si>
  <si>
    <t>143005</t>
  </si>
  <si>
    <t>J5221</t>
  </si>
  <si>
    <t>J9796</t>
  </si>
  <si>
    <t>581000</t>
  </si>
  <si>
    <t>131</t>
  </si>
  <si>
    <t>02665</t>
  </si>
  <si>
    <t>02661</t>
  </si>
  <si>
    <t>582000</t>
  </si>
  <si>
    <t>141</t>
  </si>
  <si>
    <t>0260A</t>
  </si>
  <si>
    <t>0260M</t>
  </si>
  <si>
    <t>142</t>
  </si>
  <si>
    <t>02200</t>
  </si>
  <si>
    <t>02684</t>
  </si>
  <si>
    <t>06200</t>
  </si>
  <si>
    <t>143</t>
  </si>
  <si>
    <t>144</t>
  </si>
  <si>
    <t>152000</t>
  </si>
  <si>
    <t>400</t>
  </si>
  <si>
    <t>J9799</t>
  </si>
  <si>
    <t>J9802</t>
  </si>
  <si>
    <t>J9803</t>
  </si>
  <si>
    <t>152002</t>
  </si>
  <si>
    <t>174</t>
  </si>
  <si>
    <t>152003</t>
  </si>
  <si>
    <t>163000</t>
  </si>
  <si>
    <t>037</t>
  </si>
  <si>
    <t>163030</t>
  </si>
  <si>
    <t>163040</t>
  </si>
  <si>
    <t>163050</t>
  </si>
  <si>
    <t>184222</t>
  </si>
  <si>
    <t>172</t>
  </si>
  <si>
    <t>184224</t>
  </si>
  <si>
    <t>170</t>
  </si>
  <si>
    <t>184226</t>
  </si>
  <si>
    <t>082</t>
  </si>
  <si>
    <t>184228</t>
  </si>
  <si>
    <t>151</t>
  </si>
  <si>
    <t>152</t>
  </si>
  <si>
    <t>153</t>
  </si>
  <si>
    <t>154</t>
  </si>
  <si>
    <t>171</t>
  </si>
  <si>
    <t>145</t>
  </si>
  <si>
    <t>592000</t>
  </si>
  <si>
    <t>0300D</t>
  </si>
  <si>
    <t>03071</t>
  </si>
  <si>
    <t>0300J</t>
  </si>
  <si>
    <t>173</t>
  </si>
  <si>
    <t>908000</t>
  </si>
  <si>
    <t>069</t>
  </si>
  <si>
    <t>909000</t>
  </si>
  <si>
    <t>913000</t>
  </si>
  <si>
    <t>417103</t>
  </si>
  <si>
    <t>426400</t>
  </si>
  <si>
    <t>500000</t>
  </si>
  <si>
    <t>CP00</t>
  </si>
  <si>
    <t>SP00</t>
  </si>
  <si>
    <t>300</t>
  </si>
  <si>
    <t>502000</t>
  </si>
  <si>
    <t>SP01</t>
  </si>
  <si>
    <t>015</t>
  </si>
  <si>
    <t>016</t>
  </si>
  <si>
    <t>020</t>
  </si>
  <si>
    <t>021</t>
  </si>
  <si>
    <t>026</t>
  </si>
  <si>
    <t>031</t>
  </si>
  <si>
    <t>036</t>
  </si>
  <si>
    <t>040</t>
  </si>
  <si>
    <t>041</t>
  </si>
  <si>
    <t>03660</t>
  </si>
  <si>
    <t>SP02</t>
  </si>
  <si>
    <t>SP03</t>
  </si>
  <si>
    <t>SP04</t>
  </si>
  <si>
    <t>SP21</t>
  </si>
  <si>
    <t>SP22</t>
  </si>
  <si>
    <t>505000</t>
  </si>
  <si>
    <t>OC01</t>
  </si>
  <si>
    <t>03665</t>
  </si>
  <si>
    <t>OC02</t>
  </si>
  <si>
    <t>OC03</t>
  </si>
  <si>
    <t>LF01</t>
  </si>
  <si>
    <t>601</t>
  </si>
  <si>
    <t>03801</t>
  </si>
  <si>
    <t>LF02</t>
  </si>
  <si>
    <t>602</t>
  </si>
  <si>
    <t>LF03</t>
  </si>
  <si>
    <t>603</t>
  </si>
  <si>
    <t>506001</t>
  </si>
  <si>
    <t>02600</t>
  </si>
  <si>
    <t>506002</t>
  </si>
  <si>
    <t>510000</t>
  </si>
  <si>
    <t>LF05</t>
  </si>
  <si>
    <t>605</t>
  </si>
  <si>
    <t>LF04</t>
  </si>
  <si>
    <t>604</t>
  </si>
  <si>
    <t>SF01</t>
  </si>
  <si>
    <t>651</t>
  </si>
  <si>
    <t>03860</t>
  </si>
  <si>
    <t>556000</t>
  </si>
  <si>
    <t>130</t>
  </si>
  <si>
    <t>132</t>
  </si>
  <si>
    <t>137</t>
  </si>
  <si>
    <t>557001</t>
  </si>
  <si>
    <t>511000</t>
  </si>
  <si>
    <t>03115</t>
  </si>
  <si>
    <t>03100</t>
  </si>
  <si>
    <t>03110</t>
  </si>
  <si>
    <t>03135</t>
  </si>
  <si>
    <t>512000</t>
  </si>
  <si>
    <t>03200</t>
  </si>
  <si>
    <t>03215</t>
  </si>
  <si>
    <t>03270</t>
  </si>
  <si>
    <t>03421</t>
  </si>
  <si>
    <t>03470</t>
  </si>
  <si>
    <t>03477</t>
  </si>
  <si>
    <t>03505</t>
  </si>
  <si>
    <t>03510</t>
  </si>
  <si>
    <t>557002</t>
  </si>
  <si>
    <t>175</t>
  </si>
  <si>
    <t>560000</t>
  </si>
  <si>
    <t>121</t>
  </si>
  <si>
    <t>122</t>
  </si>
  <si>
    <t>124</t>
  </si>
  <si>
    <t>125</t>
  </si>
  <si>
    <t>126</t>
  </si>
  <si>
    <t>133</t>
  </si>
  <si>
    <t>140</t>
  </si>
  <si>
    <t>CP01</t>
  </si>
  <si>
    <t>03230</t>
  </si>
  <si>
    <t>03405</t>
  </si>
  <si>
    <t>CP02</t>
  </si>
  <si>
    <t>03385</t>
  </si>
  <si>
    <t>03395</t>
  </si>
  <si>
    <t>146</t>
  </si>
  <si>
    <t>561000</t>
  </si>
  <si>
    <t>026CC</t>
  </si>
  <si>
    <t>026NC</t>
  </si>
  <si>
    <t>136</t>
  </si>
  <si>
    <t>562000</t>
  </si>
  <si>
    <t>0260D</t>
  </si>
  <si>
    <t>02670</t>
  </si>
  <si>
    <t>02671</t>
  </si>
  <si>
    <t>03501</t>
  </si>
  <si>
    <t>03206</t>
  </si>
  <si>
    <t>03350</t>
  </si>
  <si>
    <t>03471</t>
  </si>
  <si>
    <t>03550</t>
  </si>
  <si>
    <t>CP22</t>
  </si>
  <si>
    <t>03351</t>
  </si>
  <si>
    <t>03521</t>
  </si>
  <si>
    <t>03330</t>
  </si>
  <si>
    <t>513000</t>
  </si>
  <si>
    <t>03711</t>
  </si>
  <si>
    <t>SP20</t>
  </si>
  <si>
    <t>03700</t>
  </si>
  <si>
    <t>03705</t>
  </si>
  <si>
    <t>563000</t>
  </si>
  <si>
    <t>0260B</t>
  </si>
  <si>
    <t>0260C</t>
  </si>
  <si>
    <t>0260F</t>
  </si>
  <si>
    <t>02653</t>
  </si>
  <si>
    <t>03721</t>
  </si>
  <si>
    <t>546000</t>
  </si>
  <si>
    <t>0260R</t>
  </si>
  <si>
    <t>566000</t>
  </si>
  <si>
    <t>568000</t>
  </si>
  <si>
    <t>LF07</t>
  </si>
  <si>
    <t>SM50</t>
  </si>
  <si>
    <t>548000</t>
  </si>
  <si>
    <t>570000</t>
  </si>
  <si>
    <t>0300H</t>
  </si>
  <si>
    <t>03033</t>
  </si>
  <si>
    <t>03068</t>
  </si>
  <si>
    <t>0300E</t>
  </si>
  <si>
    <t>03073</t>
  </si>
  <si>
    <t>0300K</t>
  </si>
  <si>
    <t>607</t>
  </si>
  <si>
    <t>549001</t>
  </si>
  <si>
    <t>549002</t>
  </si>
  <si>
    <t>0300F</t>
  </si>
  <si>
    <t>0300L</t>
  </si>
  <si>
    <t>03043</t>
  </si>
  <si>
    <t>551000</t>
  </si>
  <si>
    <t>03600</t>
  </si>
  <si>
    <t>552000</t>
  </si>
  <si>
    <t>03610</t>
  </si>
  <si>
    <t>03611</t>
  </si>
  <si>
    <t>DG01</t>
  </si>
  <si>
    <t>03077</t>
  </si>
  <si>
    <t>DG02</t>
  </si>
  <si>
    <t>03072</t>
  </si>
  <si>
    <t>03635</t>
  </si>
  <si>
    <t>03640</t>
  </si>
  <si>
    <t>03644</t>
  </si>
  <si>
    <t>03670</t>
  </si>
  <si>
    <t>03676</t>
  </si>
  <si>
    <t>571000</t>
  </si>
  <si>
    <t>0300W</t>
  </si>
  <si>
    <t>0300V</t>
  </si>
  <si>
    <t>03017</t>
  </si>
  <si>
    <t>0300M</t>
  </si>
  <si>
    <t>043</t>
  </si>
  <si>
    <t>SM52</t>
  </si>
  <si>
    <t>SM53</t>
  </si>
  <si>
    <t>SM54</t>
  </si>
  <si>
    <t>03637</t>
  </si>
  <si>
    <t>SM55</t>
  </si>
  <si>
    <t>SM56</t>
  </si>
  <si>
    <t>SM57</t>
  </si>
  <si>
    <t>Sum Amount</t>
  </si>
  <si>
    <t xml:space="preserve">data is sorted by account and then budget code </t>
  </si>
  <si>
    <t>AG_NUCOR Request #23 - Annualizing Payroll using the Last Payroll of Test Year 2019</t>
  </si>
  <si>
    <t>Clearing Account Allocations (Debits)</t>
  </si>
  <si>
    <t>Clearing Account Allocations (Credits)</t>
  </si>
  <si>
    <t xml:space="preserve">December 27, 2019 Payroll </t>
  </si>
  <si>
    <t>408400</t>
  </si>
  <si>
    <t>408300</t>
  </si>
  <si>
    <t>408200</t>
  </si>
  <si>
    <t>Clearing Acount Allocations Based Upon December Month-End</t>
  </si>
  <si>
    <t>$$ allocated by account</t>
  </si>
  <si>
    <t xml:space="preserve">Account % to total </t>
  </si>
  <si>
    <t>Calculated labor to clear for Dec 27th payroll</t>
  </si>
  <si>
    <t>Winchester Stores Allocation - accounts and dollars allocated per jrnl #AL00000006</t>
  </si>
  <si>
    <t>Spurlock Stores Allocation - accounts and dollars allocated per jrnl #AL00000009</t>
  </si>
  <si>
    <t>Cooper Stores Allocation - accounts and dollars allocated per jrnl #AL00000008</t>
  </si>
  <si>
    <t>Smith Stores Allocation - accounts and dollars allocated per jrnl #AL00000011</t>
  </si>
  <si>
    <t xml:space="preserve">Account 184222 Lab/Environmental Dept Clearing </t>
  </si>
  <si>
    <t xml:space="preserve">Account 184224 - Production Clearing </t>
  </si>
  <si>
    <t xml:space="preserve">Account 184226 - Common LF Clearing </t>
  </si>
  <si>
    <t xml:space="preserve">Account 184228 - Power Production Clearing </t>
  </si>
  <si>
    <t>Total 184 Clearing Account Allocations by Account</t>
  </si>
  <si>
    <t xml:space="preserve">Account 152002 - Dept 174 Clearing </t>
  </si>
  <si>
    <t xml:space="preserve">Account 152003 - Coal Barge Labor clearing </t>
  </si>
  <si>
    <t>Total 152 Clearing Account Allocations by Account</t>
  </si>
  <si>
    <t>ALO</t>
  </si>
  <si>
    <t>Account Description</t>
  </si>
  <si>
    <t>Taxes - Federal Unemployment</t>
  </si>
  <si>
    <t>Taxes - FICA</t>
  </si>
  <si>
    <t>Taxes - State Unemployment</t>
  </si>
  <si>
    <t>taxes for 2nd pay period in December</t>
  </si>
  <si>
    <t>Account % to total</t>
  </si>
  <si>
    <t>Calculated payroll taxes for Dec 27th payroll</t>
  </si>
  <si>
    <t>Payroll tax allocation (see payroll taxes tab for totals to stores &amp; clearing accounts)</t>
  </si>
  <si>
    <t>Payroll tax allocation by account</t>
  </si>
  <si>
    <t xml:space="preserve">Total 184 Payroll Tax allocation </t>
  </si>
  <si>
    <t>Cooper &amp; Spurlock combined stores &amp; clearing</t>
  </si>
  <si>
    <t>Cooper &amp; Spurlock combined payroll taxes</t>
  </si>
  <si>
    <t>Total December 27th Payroll including Final Allocations</t>
  </si>
  <si>
    <t>Regular and Overtime on Dec 27th payroll</t>
  </si>
  <si>
    <t>Less:  accrued (Budget Code 1100)</t>
  </si>
  <si>
    <t>Plus:</t>
  </si>
  <si>
    <t>CAP</t>
  </si>
  <si>
    <t>WC</t>
  </si>
  <si>
    <t>OEA</t>
  </si>
  <si>
    <t>Total of PS Payroll Summaries for 12/27</t>
  </si>
  <si>
    <t>KEY</t>
  </si>
  <si>
    <t xml:space="preserve">Payroll Summaries (PDF copy is saved in H:/Payroll/2021 Rate Case) </t>
  </si>
  <si>
    <t>Coal 19-22-22</t>
  </si>
  <si>
    <t>Regular 19-12-23</t>
  </si>
  <si>
    <t>Shift 19-12-21</t>
  </si>
  <si>
    <t>Payroll Tax After Allocation</t>
  </si>
  <si>
    <t>% 1000</t>
  </si>
  <si>
    <t>% 1100</t>
  </si>
  <si>
    <t>% 1400</t>
  </si>
  <si>
    <t>Capitalized vs. Expensed %age</t>
  </si>
  <si>
    <t>Total 107</t>
  </si>
  <si>
    <t>Total 143</t>
  </si>
  <si>
    <t>Total 152</t>
  </si>
  <si>
    <t>Total 163</t>
  </si>
  <si>
    <t>Total 184</t>
  </si>
  <si>
    <t>Total 417</t>
  </si>
  <si>
    <t>Total 421</t>
  </si>
  <si>
    <t>Total 426</t>
  </si>
  <si>
    <t>Total 500</t>
  </si>
  <si>
    <t>Total 501</t>
  </si>
  <si>
    <t>Total 502</t>
  </si>
  <si>
    <t>Total 505</t>
  </si>
  <si>
    <t>Total 506</t>
  </si>
  <si>
    <t>Total 510</t>
  </si>
  <si>
    <t>Total 511</t>
  </si>
  <si>
    <t>Total 512</t>
  </si>
  <si>
    <t>Total 513</t>
  </si>
  <si>
    <t>Total 546</t>
  </si>
  <si>
    <t>Total 547</t>
  </si>
  <si>
    <t>Total 548</t>
  </si>
  <si>
    <t>Total 549</t>
  </si>
  <si>
    <t>Total 551</t>
  </si>
  <si>
    <t>Total 552</t>
  </si>
  <si>
    <t>Total 553</t>
  </si>
  <si>
    <t>Total 556</t>
  </si>
  <si>
    <t>Total 557</t>
  </si>
  <si>
    <t>Total 560</t>
  </si>
  <si>
    <t>Total 561</t>
  </si>
  <si>
    <t>Total 562</t>
  </si>
  <si>
    <t>Total 563</t>
  </si>
  <si>
    <t>Total 566</t>
  </si>
  <si>
    <t>Total 568</t>
  </si>
  <si>
    <t>Total 570</t>
  </si>
  <si>
    <t>Total 571</t>
  </si>
  <si>
    <t>Total 581</t>
  </si>
  <si>
    <t>Total 582</t>
  </si>
  <si>
    <t>Total 592</t>
  </si>
  <si>
    <t>Total 908</t>
  </si>
  <si>
    <t>Total 909</t>
  </si>
  <si>
    <t>Total 913</t>
  </si>
  <si>
    <t>Total 920</t>
  </si>
  <si>
    <t>Total 930</t>
  </si>
  <si>
    <t>Total 935</t>
  </si>
  <si>
    <t>Budget Code 1000</t>
  </si>
  <si>
    <t>Budget Code 1400</t>
  </si>
  <si>
    <t>Clearing Account Allocations - Net</t>
  </si>
  <si>
    <t>Payroll Total to be Annualized</t>
  </si>
  <si>
    <t>Annualized Payroll</t>
  </si>
  <si>
    <t>Add Budget Code 1100</t>
  </si>
  <si>
    <t>Total Annualized Payroll</t>
  </si>
  <si>
    <t>%age of Total Payroll</t>
  </si>
  <si>
    <t>Account Categories</t>
  </si>
  <si>
    <t>Total Actual Payroll 2019 Test Year</t>
  </si>
  <si>
    <t>%age of Actual Payroll 2019 Test Year</t>
  </si>
  <si>
    <t>%age Change Annualized vs. Actual</t>
  </si>
  <si>
    <t>Annualization of Last Payroll 2019</t>
  </si>
  <si>
    <t>Pay Periods in Year ---------&gt;</t>
  </si>
  <si>
    <t>Budget Code 1100</t>
  </si>
  <si>
    <t>Budget Codes 1000 &amp; 1400</t>
  </si>
  <si>
    <t>Annualized 1000 &amp; 1400</t>
  </si>
  <si>
    <t>During the test year, a portion of the payroll costs were recovered through the environmental</t>
  </si>
  <si>
    <t>surcharge.  That cost recovery has been excluded from the test year payroll expense.</t>
  </si>
  <si>
    <t>A similar adjustment needs to be performed for the payroll annualization.</t>
  </si>
  <si>
    <t xml:space="preserve">This adjustment will take the test year percentage of Accounts 501 and 512 recovered through the </t>
  </si>
  <si>
    <t>surcharge and apply those percentages to the annualized payroll costs for those accounts.</t>
  </si>
  <si>
    <t>Surcharge adjustment to payroll annualization:</t>
  </si>
  <si>
    <t>Account 501 -</t>
  </si>
  <si>
    <t xml:space="preserve">    Annualized Payroll</t>
  </si>
  <si>
    <t xml:space="preserve">    TY Surcharge Percentage</t>
  </si>
  <si>
    <t xml:space="preserve">    Surcharge adjustment</t>
  </si>
  <si>
    <t>Account 512 -</t>
  </si>
  <si>
    <t>Less Payroll Allocated to Surcharge Recovery</t>
  </si>
  <si>
    <t>Utility Plant 101-120</t>
  </si>
  <si>
    <t>Current &amp; Accrued Assets 131-174</t>
  </si>
  <si>
    <t>Deferred Debits 181-190</t>
  </si>
  <si>
    <t>Other Income &amp; Deduct. 415-426</t>
  </si>
  <si>
    <t>Steam Power Generation 500-514</t>
  </si>
  <si>
    <t>Other Power Generation 546-554</t>
  </si>
  <si>
    <t>Other Power Supply 555-557</t>
  </si>
  <si>
    <t>Transmission 560-573</t>
  </si>
  <si>
    <t>Distribution 580-598</t>
  </si>
  <si>
    <t>Cust. Serv. &amp; Info. 907-910</t>
  </si>
  <si>
    <t>Sales 911-916</t>
  </si>
  <si>
    <t>Admin. &amp; General 920-935</t>
  </si>
  <si>
    <t>Capitalized 101-456</t>
  </si>
  <si>
    <t>Expensed 500-935</t>
  </si>
  <si>
    <t>Totals</t>
  </si>
  <si>
    <t>Change from Annualization</t>
  </si>
  <si>
    <t xml:space="preserve">  Total Budget Code 1100</t>
  </si>
  <si>
    <t>Assumptions:</t>
  </si>
  <si>
    <t xml:space="preserve">  Information taken from payroll journal for the 2nd pay period in December (December 27th paycheck date).</t>
  </si>
  <si>
    <t xml:space="preserve">  Taxes related to Budget Codes 1000 (regular time) and 1400 (overtime).</t>
  </si>
  <si>
    <t xml:space="preserve">  Data is sorted by Account.</t>
  </si>
  <si>
    <t>LTD &amp; Utility Oper. Inc.</t>
  </si>
  <si>
    <t>Oth. Oper. Rev.</t>
  </si>
  <si>
    <t>Payroll Tax</t>
  </si>
  <si>
    <t>%age of Total Payroll Tax</t>
  </si>
  <si>
    <t>Annualized Taxes</t>
  </si>
  <si>
    <t>%age of Total Annualized Payroll Taxes</t>
  </si>
  <si>
    <t>Actual 2019 Payroll Taxes</t>
  </si>
  <si>
    <t>%age of Total Actual 2019 Payroll Taxes</t>
  </si>
  <si>
    <t>%age Change</t>
  </si>
  <si>
    <t xml:space="preserve">    for Accounts 152 through 184 (highlighted in yellow).</t>
  </si>
  <si>
    <t xml:space="preserve">  See clearing &amp; stores accounts tab for allocation to capital or expense accounts </t>
  </si>
  <si>
    <t>Annualization of Payroll Taxes based on Last Payroll in Test Year (2019)</t>
  </si>
  <si>
    <t>Pay Periods in Year -----------------------&gt;</t>
  </si>
  <si>
    <t>Oth. Income &amp; Deduct. 415-426</t>
  </si>
  <si>
    <t>Oth. Power Supply 555-557</t>
  </si>
  <si>
    <t>Retire. Work in Progress 108</t>
  </si>
  <si>
    <t>Prelimin. Survey 183</t>
  </si>
  <si>
    <t>Def. Debit 186</t>
  </si>
  <si>
    <t>Oper. Exp Plt Leased 413</t>
  </si>
  <si>
    <t>Capitalized 101-426</t>
  </si>
  <si>
    <t>Total</t>
  </si>
  <si>
    <t>Change due to Annualization of December 27th Payroll Taxes:</t>
  </si>
  <si>
    <t xml:space="preserve">During the test year, a portion of the payroll taxes were recovered through the environmental </t>
  </si>
  <si>
    <t>surcharge.  That cost recovery has been excluded from the test year payroll tax expense.</t>
  </si>
  <si>
    <t>A similar adjustment needs to be performed for the payroll tax annualization.</t>
  </si>
  <si>
    <t>surcharge and apply those percentages to the annualized payroll taxes for those accounts.</t>
  </si>
  <si>
    <t>Surcharge adjustment to payroll tax annualization:</t>
  </si>
  <si>
    <t xml:space="preserve">    Payroll tax for Period</t>
  </si>
  <si>
    <t xml:space="preserve">    Annualized Payroll Taxes</t>
  </si>
  <si>
    <t xml:space="preserve">    Surcharge Percentage</t>
  </si>
  <si>
    <t xml:space="preserve">    Adjustment to Payroll Taxes</t>
  </si>
  <si>
    <t>Adjustment to Steam Power Generation Total -</t>
  </si>
  <si>
    <t xml:space="preserve">    Total Payroll Taxes for Period</t>
  </si>
  <si>
    <t xml:space="preserve">    Less Account 501 Surcharge Adjustment</t>
  </si>
  <si>
    <t xml:space="preserve">    Less Account 512 Surcharge Adjustment</t>
  </si>
  <si>
    <t xml:space="preserve">    Payroll Taxes for Steam Power Generation</t>
  </si>
  <si>
    <t>AG Nucor DR2 Response 23 Payroll-PayrollTax.xlsx</t>
  </si>
  <si>
    <t>Payroll journal for the 2nd pay period in December (December 27th paycheck date)</t>
  </si>
  <si>
    <t>Budget codes in list:  1000 (regular time), 1100 (payroll accrual) and 1400 (overtime)</t>
  </si>
  <si>
    <t>Data is sorted by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</si>
</sst>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3" formatCode="_(* #,##0.00_);_(* \(#,##0.00\);_(* &quot;-&quot;??_);_(@_)"/>
    <numFmt numFmtId="164" formatCode="0.000%"/>
    <numFmt numFmtId="165" formatCode="0.0000%"/>
  </numFmts>
  <fonts count="21" x14ac:knownFonts="1"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17">
    <xf numFmtId="0" fontId="0" fillId="0" borderId="0" xfId="0"/>
    <xf numFmtId="0" fontId="1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8" fillId="2" borderId="2" xfId="0" applyFont="1" applyFill="1" applyBorder="1"/>
    <xf numFmtId="0" fontId="10" fillId="2" borderId="2" xfId="0" applyFont="1" applyFill="1" applyBorder="1"/>
    <xf numFmtId="0" fontId="11" fillId="2" borderId="2" xfId="0" applyFont="1" applyFill="1" applyBorder="1"/>
    <xf numFmtId="0" fontId="12" fillId="2" borderId="2" xfId="0" applyFont="1" applyFill="1" applyBorder="1"/>
    <xf numFmtId="0" fontId="13" fillId="2" borderId="2" xfId="0" applyFont="1" applyFill="1" applyBorder="1"/>
    <xf numFmtId="0" fontId="0" fillId="0" borderId="0" xfId="0" applyAlignment="1">
      <alignment wrapText="1"/>
    </xf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4" fontId="9" fillId="2" borderId="2" xfId="0" applyNumberFormat="1" applyFont="1" applyFill="1" applyBorder="1"/>
    <xf numFmtId="4" fontId="0" fillId="0" borderId="0" xfId="0" applyNumberFormat="1"/>
    <xf numFmtId="0" fontId="14" fillId="2" borderId="2" xfId="0" applyFont="1" applyFill="1" applyBorder="1"/>
    <xf numFmtId="4" fontId="14" fillId="2" borderId="2" xfId="0" applyNumberFormat="1" applyFont="1" applyFill="1" applyBorder="1"/>
    <xf numFmtId="0" fontId="15" fillId="0" borderId="0" xfId="0" applyFont="1"/>
    <xf numFmtId="0" fontId="0" fillId="0" borderId="0" xfId="0" applyFont="1"/>
    <xf numFmtId="0" fontId="15" fillId="0" borderId="0" xfId="0" applyFont="1" applyAlignment="1">
      <alignment wrapText="1"/>
    </xf>
    <xf numFmtId="4" fontId="0" fillId="0" borderId="3" xfId="0" applyNumberFormat="1" applyBorder="1"/>
    <xf numFmtId="0" fontId="15" fillId="0" borderId="3" xfId="0" applyFont="1" applyBorder="1" applyAlignment="1">
      <alignment horizontal="center"/>
    </xf>
    <xf numFmtId="4" fontId="15" fillId="0" borderId="3" xfId="0" applyNumberFormat="1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4" fontId="0" fillId="0" borderId="1" xfId="0" applyNumberFormat="1" applyBorder="1"/>
    <xf numFmtId="0" fontId="0" fillId="0" borderId="4" xfId="0" applyFill="1" applyBorder="1"/>
    <xf numFmtId="39" fontId="0" fillId="0" borderId="0" xfId="0" applyNumberFormat="1"/>
    <xf numFmtId="0" fontId="0" fillId="3" borderId="0" xfId="0" applyFill="1"/>
    <xf numFmtId="0" fontId="0" fillId="0" borderId="0" xfId="0" applyNumberFormat="1"/>
    <xf numFmtId="0" fontId="0" fillId="0" borderId="4" xfId="0" applyNumberFormat="1" applyBorder="1"/>
    <xf numFmtId="0" fontId="0" fillId="0" borderId="0" xfId="0" applyAlignment="1">
      <alignment horizontal="left"/>
    </xf>
    <xf numFmtId="4" fontId="0" fillId="0" borderId="5" xfId="0" applyNumberFormat="1" applyBorder="1"/>
    <xf numFmtId="0" fontId="0" fillId="0" borderId="5" xfId="0" applyBorder="1"/>
    <xf numFmtId="0" fontId="0" fillId="0" borderId="0" xfId="0" applyBorder="1"/>
    <xf numFmtId="4" fontId="0" fillId="0" borderId="0" xfId="0" applyNumberFormat="1" applyBorder="1"/>
    <xf numFmtId="4" fontId="0" fillId="3" borderId="0" xfId="0" applyNumberFormat="1" applyFill="1"/>
    <xf numFmtId="0" fontId="14" fillId="2" borderId="2" xfId="0" applyFont="1" applyFill="1" applyBorder="1" applyAlignment="1">
      <alignment horizontal="center" wrapText="1"/>
    </xf>
    <xf numFmtId="39" fontId="0" fillId="0" borderId="3" xfId="0" applyNumberFormat="1" applyBorder="1"/>
    <xf numFmtId="0" fontId="0" fillId="4" borderId="0" xfId="0" applyFill="1"/>
    <xf numFmtId="4" fontId="0" fillId="4" borderId="0" xfId="0" applyNumberFormat="1" applyFill="1"/>
    <xf numFmtId="0" fontId="0" fillId="0" borderId="0" xfId="0" applyBorder="1" applyAlignment="1">
      <alignment wrapText="1"/>
    </xf>
    <xf numFmtId="2" fontId="0" fillId="0" borderId="0" xfId="0" applyNumberFormat="1" applyBorder="1"/>
    <xf numFmtId="4" fontId="0" fillId="0" borderId="0" xfId="0" applyNumberFormat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15" fillId="4" borderId="7" xfId="0" applyFont="1" applyFill="1" applyBorder="1"/>
    <xf numFmtId="0" fontId="0" fillId="4" borderId="9" xfId="0" applyFill="1" applyBorder="1"/>
    <xf numFmtId="0" fontId="0" fillId="4" borderId="0" xfId="0" applyFill="1" applyBorder="1"/>
    <xf numFmtId="4" fontId="0" fillId="4" borderId="0" xfId="0" applyNumberFormat="1" applyFill="1" applyBorder="1"/>
    <xf numFmtId="4" fontId="0" fillId="4" borderId="11" xfId="0" applyNumberFormat="1" applyFill="1" applyBorder="1"/>
    <xf numFmtId="4" fontId="0" fillId="4" borderId="3" xfId="0" applyNumberFormat="1" applyFill="1" applyBorder="1"/>
    <xf numFmtId="4" fontId="0" fillId="4" borderId="12" xfId="0" applyNumberFormat="1" applyFill="1" applyBorder="1"/>
    <xf numFmtId="0" fontId="0" fillId="4" borderId="10" xfId="0" applyFill="1" applyBorder="1"/>
    <xf numFmtId="0" fontId="0" fillId="4" borderId="3" xfId="0" applyFill="1" applyBorder="1"/>
    <xf numFmtId="0" fontId="0" fillId="4" borderId="12" xfId="0" applyFill="1" applyBorder="1"/>
    <xf numFmtId="4" fontId="0" fillId="4" borderId="5" xfId="0" applyNumberFormat="1" applyFill="1" applyBorder="1"/>
    <xf numFmtId="0" fontId="15" fillId="4" borderId="6" xfId="0" applyFont="1" applyFill="1" applyBorder="1" applyAlignment="1">
      <alignment wrapText="1"/>
    </xf>
    <xf numFmtId="0" fontId="15" fillId="4" borderId="13" xfId="0" applyFont="1" applyFill="1" applyBorder="1" applyAlignment="1">
      <alignment wrapText="1"/>
    </xf>
    <xf numFmtId="0" fontId="15" fillId="4" borderId="14" xfId="0" applyFont="1" applyFill="1" applyBorder="1"/>
    <xf numFmtId="0" fontId="15" fillId="4" borderId="5" xfId="0" applyFont="1" applyFill="1" applyBorder="1"/>
    <xf numFmtId="0" fontId="15" fillId="4" borderId="15" xfId="0" applyFont="1" applyFill="1" applyBorder="1"/>
    <xf numFmtId="0" fontId="0" fillId="4" borderId="8" xfId="0" applyFill="1" applyBorder="1"/>
    <xf numFmtId="0" fontId="15" fillId="4" borderId="0" xfId="0" applyFont="1" applyFill="1" applyAlignment="1">
      <alignment wrapText="1"/>
    </xf>
    <xf numFmtId="2" fontId="0" fillId="4" borderId="0" xfId="0" applyNumberFormat="1" applyFill="1"/>
    <xf numFmtId="2" fontId="0" fillId="4" borderId="3" xfId="0" applyNumberFormat="1" applyFill="1" applyBorder="1"/>
    <xf numFmtId="2" fontId="0" fillId="4" borderId="4" xfId="0" applyNumberFormat="1" applyFill="1" applyBorder="1"/>
    <xf numFmtId="4" fontId="0" fillId="4" borderId="4" xfId="0" applyNumberFormat="1" applyFill="1" applyBorder="1"/>
    <xf numFmtId="0" fontId="14" fillId="2" borderId="2" xfId="0" applyFont="1" applyFill="1" applyBorder="1" applyAlignment="1">
      <alignment horizontal="center"/>
    </xf>
    <xf numFmtId="4" fontId="1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9" fontId="0" fillId="0" borderId="16" xfId="0" quotePrefix="1" applyNumberFormat="1" applyBorder="1" applyAlignment="1">
      <alignment horizontal="center"/>
    </xf>
    <xf numFmtId="0" fontId="0" fillId="0" borderId="16" xfId="0" quotePrefix="1" applyBorder="1" applyAlignment="1">
      <alignment horizontal="center"/>
    </xf>
    <xf numFmtId="164" fontId="0" fillId="0" borderId="0" xfId="0" applyNumberFormat="1"/>
    <xf numFmtId="0" fontId="14" fillId="0" borderId="3" xfId="0" applyFont="1" applyFill="1" applyBorder="1" applyAlignment="1">
      <alignment wrapText="1"/>
    </xf>
    <xf numFmtId="40" fontId="0" fillId="0" borderId="17" xfId="0" applyNumberFormat="1" applyBorder="1"/>
    <xf numFmtId="165" fontId="0" fillId="0" borderId="0" xfId="0" applyNumberFormat="1"/>
    <xf numFmtId="165" fontId="0" fillId="0" borderId="3" xfId="0" applyNumberFormat="1" applyBorder="1"/>
    <xf numFmtId="0" fontId="17" fillId="0" borderId="0" xfId="0" applyNumberFormat="1" applyFont="1"/>
    <xf numFmtId="8" fontId="0" fillId="0" borderId="0" xfId="0" applyNumberFormat="1"/>
    <xf numFmtId="0" fontId="17" fillId="0" borderId="0" xfId="1" applyNumberFormat="1" applyFont="1"/>
    <xf numFmtId="43" fontId="0" fillId="0" borderId="0" xfId="1" applyFont="1"/>
    <xf numFmtId="0" fontId="17" fillId="0" borderId="0" xfId="2" applyNumberFormat="1" applyFont="1"/>
    <xf numFmtId="10" fontId="0" fillId="0" borderId="0" xfId="2" applyNumberFormat="1" applyFont="1"/>
    <xf numFmtId="8" fontId="0" fillId="0" borderId="4" xfId="0" applyNumberFormat="1" applyBorder="1"/>
    <xf numFmtId="8" fontId="0" fillId="0" borderId="3" xfId="0" applyNumberFormat="1" applyBorder="1"/>
    <xf numFmtId="8" fontId="18" fillId="0" borderId="0" xfId="0" applyNumberFormat="1" applyFont="1"/>
    <xf numFmtId="0" fontId="0" fillId="0" borderId="3" xfId="0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0" fontId="19" fillId="0" borderId="0" xfId="2" applyNumberFormat="1" applyFont="1"/>
    <xf numFmtId="8" fontId="0" fillId="0" borderId="0" xfId="2" applyNumberFormat="1" applyFont="1"/>
    <xf numFmtId="8" fontId="0" fillId="5" borderId="0" xfId="0" applyNumberFormat="1" applyFill="1"/>
    <xf numFmtId="165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9" fontId="0" fillId="4" borderId="0" xfId="0" applyNumberFormat="1" applyFill="1"/>
    <xf numFmtId="165" fontId="0" fillId="0" borderId="4" xfId="0" applyNumberFormat="1" applyBorder="1"/>
    <xf numFmtId="165" fontId="0" fillId="0" borderId="0" xfId="0" applyNumberFormat="1" applyFill="1" applyBorder="1"/>
    <xf numFmtId="0" fontId="19" fillId="0" borderId="0" xfId="0" applyFont="1"/>
    <xf numFmtId="0" fontId="17" fillId="0" borderId="0" xfId="0" applyFont="1"/>
    <xf numFmtId="0" fontId="17" fillId="6" borderId="0" xfId="2" applyNumberFormat="1" applyFont="1" applyFill="1"/>
    <xf numFmtId="0" fontId="17" fillId="6" borderId="0" xfId="0" applyFont="1" applyFill="1"/>
    <xf numFmtId="0" fontId="0" fillId="6" borderId="0" xfId="0" applyFill="1"/>
    <xf numFmtId="8" fontId="0" fillId="6" borderId="0" xfId="0" applyNumberFormat="1" applyFill="1"/>
    <xf numFmtId="0" fontId="0" fillId="0" borderId="3" xfId="0" applyBorder="1" applyAlignment="1">
      <alignment horizontal="center"/>
    </xf>
    <xf numFmtId="0" fontId="15" fillId="4" borderId="14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19</xdr:row>
      <xdr:rowOff>171449</xdr:rowOff>
    </xdr:from>
    <xdr:to>
      <xdr:col>12</xdr:col>
      <xdr:colOff>123825</xdr:colOff>
      <xdr:row>34</xdr:row>
      <xdr:rowOff>104774</xdr:rowOff>
    </xdr:to>
    <xdr:sp macro="" textlink="">
      <xdr:nvSpPr>
        <xdr:cNvPr id="3" name="Right Brace 2"/>
        <xdr:cNvSpPr/>
      </xdr:nvSpPr>
      <xdr:spPr>
        <a:xfrm>
          <a:off x="7810500" y="4571999"/>
          <a:ext cx="1143000" cy="4914900"/>
        </a:xfrm>
        <a:prstGeom prst="rightBrace">
          <a:avLst>
            <a:gd name="adj1" fmla="val 8333"/>
            <a:gd name="adj2" fmla="val 4831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8"/>
  <sheetViews>
    <sheetView tabSelected="1" workbookViewId="0">
      <selection activeCell="A5" sqref="A5"/>
    </sheetView>
  </sheetViews>
  <sheetFormatPr defaultColWidth="12.7109375" defaultRowHeight="15" x14ac:dyDescent="0.25"/>
  <cols>
    <col min="1" max="1" width="7" bestFit="1" customWidth="1"/>
    <col min="2" max="2" width="10.7109375" bestFit="1" customWidth="1"/>
    <col min="3" max="3" width="11.28515625" bestFit="1" customWidth="1"/>
    <col min="4" max="4" width="8.28515625" bestFit="1" customWidth="1"/>
    <col min="5" max="5" width="12.7109375" bestFit="1" customWidth="1"/>
    <col min="6" max="6" width="7.42578125" bestFit="1" customWidth="1"/>
    <col min="7" max="7" width="14" customWidth="1"/>
    <col min="8" max="8" width="12.140625" customWidth="1"/>
    <col min="9" max="9" width="17.5703125" customWidth="1"/>
    <col min="10" max="10" width="4" customWidth="1"/>
    <col min="12" max="12" width="13.5703125" bestFit="1" customWidth="1"/>
    <col min="13" max="13" width="12.85546875" bestFit="1" customWidth="1"/>
    <col min="14" max="14" width="13.7109375" bestFit="1" customWidth="1"/>
    <col min="15" max="15" width="13.5703125" bestFit="1" customWidth="1"/>
    <col min="16" max="16" width="14.5703125" bestFit="1" customWidth="1"/>
    <col min="17" max="17" width="13.5703125" bestFit="1" customWidth="1"/>
    <col min="18" max="18" width="14.5703125" bestFit="1" customWidth="1"/>
    <col min="20" max="20" width="35" customWidth="1"/>
    <col min="21" max="21" width="15.140625" customWidth="1"/>
    <col min="23" max="23" width="4.85546875" customWidth="1"/>
    <col min="24" max="24" width="15.42578125" customWidth="1"/>
  </cols>
  <sheetData>
    <row r="1" spans="1:26" x14ac:dyDescent="0.25">
      <c r="A1" s="22" t="s">
        <v>511</v>
      </c>
    </row>
    <row r="2" spans="1:26" x14ac:dyDescent="0.25">
      <c r="A2" s="22" t="s">
        <v>328</v>
      </c>
    </row>
    <row r="3" spans="1:26" x14ac:dyDescent="0.25">
      <c r="A3" s="22"/>
    </row>
    <row r="4" spans="1:26" x14ac:dyDescent="0.25">
      <c r="A4" s="22" t="s">
        <v>331</v>
      </c>
    </row>
    <row r="6" spans="1:26" s="22" customFormat="1" x14ac:dyDescent="0.25"/>
    <row r="7" spans="1:26" s="22" customFormat="1" x14ac:dyDescent="0.25">
      <c r="A7" s="22" t="s">
        <v>512</v>
      </c>
    </row>
    <row r="8" spans="1:26" x14ac:dyDescent="0.25">
      <c r="A8" s="22" t="s">
        <v>513</v>
      </c>
    </row>
    <row r="9" spans="1:26" x14ac:dyDescent="0.25">
      <c r="A9" s="22" t="s">
        <v>514</v>
      </c>
    </row>
    <row r="10" spans="1:26" x14ac:dyDescent="0.25">
      <c r="A10" s="22"/>
      <c r="K10" s="114" t="s">
        <v>437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</row>
    <row r="11" spans="1:26" ht="15.75" thickBot="1" x14ac:dyDescent="0.3">
      <c r="N11" t="s">
        <v>438</v>
      </c>
      <c r="P11" s="79">
        <v>26</v>
      </c>
    </row>
    <row r="12" spans="1:26" ht="86.25" customHeight="1" thickTop="1" thickBot="1" x14ac:dyDescent="0.3">
      <c r="A12" s="74" t="s">
        <v>0</v>
      </c>
      <c r="B12" s="74" t="s">
        <v>1</v>
      </c>
      <c r="C12" s="74" t="s">
        <v>2</v>
      </c>
      <c r="D12" s="74" t="s">
        <v>3</v>
      </c>
      <c r="E12" s="75" t="s">
        <v>326</v>
      </c>
      <c r="F12" s="74" t="s">
        <v>11</v>
      </c>
      <c r="G12" s="43" t="s">
        <v>329</v>
      </c>
      <c r="H12" s="43" t="s">
        <v>330</v>
      </c>
      <c r="I12" s="76" t="s">
        <v>364</v>
      </c>
      <c r="K12" s="84"/>
      <c r="L12" s="27" t="s">
        <v>425</v>
      </c>
      <c r="M12" s="27" t="s">
        <v>426</v>
      </c>
      <c r="N12" s="27" t="s">
        <v>427</v>
      </c>
      <c r="O12" s="27" t="s">
        <v>428</v>
      </c>
      <c r="P12" s="27" t="s">
        <v>429</v>
      </c>
      <c r="Q12" s="27" t="s">
        <v>430</v>
      </c>
      <c r="R12" s="27" t="s">
        <v>431</v>
      </c>
      <c r="S12" s="27" t="s">
        <v>432</v>
      </c>
      <c r="T12" s="27" t="s">
        <v>433</v>
      </c>
      <c r="U12" s="27" t="s">
        <v>431</v>
      </c>
      <c r="V12" s="27" t="s">
        <v>432</v>
      </c>
      <c r="X12" s="97" t="s">
        <v>434</v>
      </c>
      <c r="Y12" s="98" t="s">
        <v>435</v>
      </c>
      <c r="Z12" s="97" t="s">
        <v>436</v>
      </c>
    </row>
    <row r="13" spans="1:26" ht="15.75" thickTop="1" x14ac:dyDescent="0.25">
      <c r="A13" s="14">
        <v>12</v>
      </c>
      <c r="B13" s="15">
        <v>43830</v>
      </c>
      <c r="C13" t="s">
        <v>13</v>
      </c>
      <c r="D13" t="s">
        <v>31</v>
      </c>
      <c r="E13" s="18">
        <v>137067.01</v>
      </c>
      <c r="F13" t="s">
        <v>20</v>
      </c>
      <c r="G13" s="18">
        <f>'clearing &amp; stores accounts'!F7+'clearing &amp; stores accounts'!P24</f>
        <v>11312.233660811347</v>
      </c>
      <c r="H13" s="33"/>
      <c r="I13" s="18">
        <f t="shared" ref="I13:I46" si="0">E13+G13+H13</f>
        <v>148379.24366081136</v>
      </c>
      <c r="K13" t="s">
        <v>382</v>
      </c>
      <c r="L13" s="89">
        <f>'total by acct and budget code'!I4</f>
        <v>117730.49</v>
      </c>
      <c r="M13" s="89">
        <f>'total by acct and budget code'!K4</f>
        <v>19336.52</v>
      </c>
      <c r="N13" s="89">
        <f>G13+H13</f>
        <v>11312.233660811347</v>
      </c>
      <c r="O13" s="89">
        <f>SUM(L13:N13)</f>
        <v>148379.24366081136</v>
      </c>
      <c r="P13" s="89">
        <f>ROUND(O13*$P$11,2)</f>
        <v>3857860.34</v>
      </c>
      <c r="Q13" s="89">
        <f>'total by acct and budget code'!J4</f>
        <v>0</v>
      </c>
      <c r="R13" s="89">
        <f>P13+Q13</f>
        <v>3857860.34</v>
      </c>
      <c r="S13" s="86">
        <f>ROUND(R13/$R$71,6)</f>
        <v>5.5104E-2</v>
      </c>
      <c r="T13" t="s">
        <v>454</v>
      </c>
      <c r="U13" s="89">
        <f>R13</f>
        <v>3857860.34</v>
      </c>
      <c r="V13" s="86">
        <f>ROUND(U13/$U$71,6)</f>
        <v>5.5104E-2</v>
      </c>
      <c r="X13" s="89">
        <f>3367079.45+1353065.08</f>
        <v>4720144.53</v>
      </c>
      <c r="Y13" s="86">
        <f>ROUND(X13/$X$71,6)</f>
        <v>6.6571000000000005E-2</v>
      </c>
    </row>
    <row r="14" spans="1:26" x14ac:dyDescent="0.25">
      <c r="A14" s="14">
        <v>12</v>
      </c>
      <c r="B14" s="15">
        <v>43830</v>
      </c>
      <c r="C14" t="s">
        <v>13</v>
      </c>
      <c r="D14" t="s">
        <v>117</v>
      </c>
      <c r="E14" s="18">
        <v>573.64</v>
      </c>
      <c r="F14" t="s">
        <v>20</v>
      </c>
      <c r="H14" s="33"/>
      <c r="I14" s="18">
        <f t="shared" si="0"/>
        <v>573.64</v>
      </c>
      <c r="K14" t="s">
        <v>383</v>
      </c>
      <c r="L14" s="89">
        <f>'total by acct and budget code'!I5</f>
        <v>573.64</v>
      </c>
      <c r="M14" s="89">
        <f>'total by acct and budget code'!K5</f>
        <v>0</v>
      </c>
      <c r="N14" s="89">
        <f>G14+H14</f>
        <v>0</v>
      </c>
      <c r="O14" s="89">
        <f>SUM(L14:N14)</f>
        <v>573.64</v>
      </c>
      <c r="P14" s="89">
        <f>ROUND(O14*$P$11,2)</f>
        <v>14914.64</v>
      </c>
      <c r="Q14" s="89">
        <f>'total by acct and budget code'!J5</f>
        <v>0</v>
      </c>
      <c r="R14" s="89">
        <f>P14+Q14</f>
        <v>14914.64</v>
      </c>
      <c r="S14" s="86">
        <f>ROUND(R14/$R$71,6)</f>
        <v>2.13E-4</v>
      </c>
      <c r="U14" s="89"/>
      <c r="V14" s="86"/>
      <c r="X14" s="89">
        <v>48681.79</v>
      </c>
      <c r="Y14" s="86">
        <f>ROUND(X14/$X$71,6)</f>
        <v>6.87E-4</v>
      </c>
    </row>
    <row r="15" spans="1:26" x14ac:dyDescent="0.25">
      <c r="A15" s="14">
        <v>12</v>
      </c>
      <c r="B15" s="15">
        <v>43830</v>
      </c>
      <c r="C15" t="s">
        <v>13</v>
      </c>
      <c r="D15" t="s">
        <v>134</v>
      </c>
      <c r="E15" s="18">
        <v>89580.82</v>
      </c>
      <c r="F15" t="s">
        <v>20</v>
      </c>
      <c r="H15" s="33"/>
      <c r="I15" s="18">
        <f t="shared" si="0"/>
        <v>89580.82</v>
      </c>
      <c r="L15" s="89"/>
      <c r="M15" s="89"/>
      <c r="N15" s="89"/>
      <c r="O15" s="89"/>
      <c r="P15" s="89"/>
      <c r="Q15" s="89"/>
      <c r="R15" s="89"/>
      <c r="S15" s="86"/>
      <c r="U15" s="89"/>
      <c r="V15" s="86"/>
      <c r="X15" s="89"/>
      <c r="Y15" s="86"/>
    </row>
    <row r="16" spans="1:26" x14ac:dyDescent="0.25">
      <c r="A16" s="14">
        <v>12</v>
      </c>
      <c r="B16" s="15">
        <v>43830</v>
      </c>
      <c r="C16" t="s">
        <v>13</v>
      </c>
      <c r="D16" t="s">
        <v>139</v>
      </c>
      <c r="E16" s="18">
        <v>20474.45</v>
      </c>
      <c r="F16" t="s">
        <v>20</v>
      </c>
      <c r="H16" s="33">
        <f t="shared" ref="H16:H25" si="1">-E16</f>
        <v>-20474.45</v>
      </c>
      <c r="I16" s="18">
        <f t="shared" si="0"/>
        <v>0</v>
      </c>
      <c r="L16" s="89"/>
      <c r="M16" s="89"/>
      <c r="N16" s="89"/>
      <c r="O16" s="89"/>
      <c r="P16" s="89"/>
      <c r="Q16" s="89"/>
      <c r="R16" s="89"/>
      <c r="S16" s="86"/>
      <c r="U16" s="89"/>
      <c r="V16" s="86"/>
      <c r="X16" s="89"/>
      <c r="Y16" s="86"/>
    </row>
    <row r="17" spans="1:28" x14ac:dyDescent="0.25">
      <c r="A17" s="14">
        <v>12</v>
      </c>
      <c r="B17" s="15">
        <v>43830</v>
      </c>
      <c r="C17" t="s">
        <v>13</v>
      </c>
      <c r="D17" t="s">
        <v>141</v>
      </c>
      <c r="E17" s="18">
        <v>4714.83</v>
      </c>
      <c r="F17" t="s">
        <v>20</v>
      </c>
      <c r="H17" s="33">
        <f t="shared" si="1"/>
        <v>-4714.83</v>
      </c>
      <c r="I17" s="18">
        <f t="shared" si="0"/>
        <v>0</v>
      </c>
      <c r="K17" t="s">
        <v>384</v>
      </c>
      <c r="L17" s="89">
        <f>'total by acct and budget code'!I10</f>
        <v>103272.67</v>
      </c>
      <c r="M17" s="89">
        <f>'total by acct and budget code'!K10</f>
        <v>11497.43</v>
      </c>
      <c r="N17" s="89">
        <f>G17+H17+G16+H16</f>
        <v>-25189.279999999999</v>
      </c>
      <c r="O17" s="89">
        <f>SUM(L17:N17)</f>
        <v>89580.82</v>
      </c>
      <c r="P17" s="89">
        <f>ROUND(O17*$P$11,2)</f>
        <v>2329101.3199999998</v>
      </c>
      <c r="Q17" s="89">
        <f>'total by acct and budget code'!J10</f>
        <v>0</v>
      </c>
      <c r="R17" s="89">
        <f>P17+Q17</f>
        <v>2329101.3199999998</v>
      </c>
      <c r="S17" s="86">
        <f>ROUND(R17/$R$71,6)</f>
        <v>3.3267999999999999E-2</v>
      </c>
      <c r="U17" s="89"/>
      <c r="V17" s="86"/>
      <c r="X17" s="89">
        <v>511543.86</v>
      </c>
      <c r="Y17" s="86">
        <f>ROUND(X17/$X$71,6)</f>
        <v>7.2150000000000001E-3</v>
      </c>
    </row>
    <row r="18" spans="1:28" x14ac:dyDescent="0.25">
      <c r="A18" s="14">
        <v>12</v>
      </c>
      <c r="B18" s="15">
        <v>43830</v>
      </c>
      <c r="C18" t="s">
        <v>13</v>
      </c>
      <c r="D18" t="s">
        <v>142</v>
      </c>
      <c r="E18" s="18">
        <v>13242.93</v>
      </c>
      <c r="F18" t="s">
        <v>20</v>
      </c>
      <c r="H18" s="33">
        <f t="shared" si="1"/>
        <v>-13242.93</v>
      </c>
      <c r="I18" s="18">
        <f t="shared" si="0"/>
        <v>0</v>
      </c>
      <c r="L18" s="89"/>
      <c r="M18" s="89"/>
      <c r="N18" s="89"/>
      <c r="O18" s="89"/>
      <c r="P18" s="89"/>
      <c r="Q18" s="89"/>
      <c r="R18" s="89"/>
      <c r="S18" s="86"/>
      <c r="U18" s="89"/>
      <c r="V18" s="86"/>
      <c r="X18" s="89"/>
      <c r="Y18" s="86"/>
    </row>
    <row r="19" spans="1:28" x14ac:dyDescent="0.25">
      <c r="A19" s="14">
        <v>12</v>
      </c>
      <c r="B19" s="15">
        <v>43830</v>
      </c>
      <c r="C19" t="s">
        <v>13</v>
      </c>
      <c r="D19" t="s">
        <v>144</v>
      </c>
      <c r="E19" s="18">
        <v>2259.42</v>
      </c>
      <c r="F19" t="s">
        <v>20</v>
      </c>
      <c r="H19" s="33">
        <f t="shared" si="1"/>
        <v>-2259.42</v>
      </c>
      <c r="I19" s="18">
        <f t="shared" si="0"/>
        <v>0</v>
      </c>
      <c r="L19" s="89"/>
      <c r="M19" s="89"/>
      <c r="N19" s="89"/>
      <c r="O19" s="89"/>
      <c r="P19" s="89"/>
      <c r="Q19" s="89"/>
      <c r="R19" s="89"/>
      <c r="S19" s="86"/>
      <c r="U19" s="89"/>
      <c r="V19" s="86"/>
      <c r="X19" s="89"/>
      <c r="Y19" s="86"/>
    </row>
    <row r="20" spans="1:28" x14ac:dyDescent="0.25">
      <c r="A20" s="14">
        <v>12</v>
      </c>
      <c r="B20" s="15">
        <v>43830</v>
      </c>
      <c r="C20" t="s">
        <v>13</v>
      </c>
      <c r="D20" t="s">
        <v>145</v>
      </c>
      <c r="E20" s="18">
        <v>8847.86</v>
      </c>
      <c r="F20" t="s">
        <v>20</v>
      </c>
      <c r="H20" s="33">
        <f t="shared" si="1"/>
        <v>-8847.86</v>
      </c>
      <c r="I20" s="18">
        <f t="shared" si="0"/>
        <v>0</v>
      </c>
      <c r="L20" s="89"/>
      <c r="M20" s="89"/>
      <c r="N20" s="89"/>
      <c r="O20" s="89"/>
      <c r="P20" s="89"/>
      <c r="Q20" s="89"/>
      <c r="R20" s="89"/>
      <c r="S20" s="86"/>
      <c r="U20" s="89"/>
      <c r="V20" s="86"/>
      <c r="X20" s="89"/>
      <c r="Y20" s="86"/>
    </row>
    <row r="21" spans="1:28" x14ac:dyDescent="0.25">
      <c r="A21" s="14">
        <v>12</v>
      </c>
      <c r="B21" s="15">
        <v>43830</v>
      </c>
      <c r="C21" t="s">
        <v>13</v>
      </c>
      <c r="D21" t="s">
        <v>146</v>
      </c>
      <c r="E21" s="18">
        <v>2090.9499999999998</v>
      </c>
      <c r="F21" t="s">
        <v>20</v>
      </c>
      <c r="H21" s="33">
        <f t="shared" si="1"/>
        <v>-2090.9499999999998</v>
      </c>
      <c r="I21" s="18">
        <f t="shared" si="0"/>
        <v>0</v>
      </c>
      <c r="K21" t="s">
        <v>385</v>
      </c>
      <c r="L21" s="89">
        <f>'total by acct and budget code'!I15</f>
        <v>24451.960000000003</v>
      </c>
      <c r="M21" s="89">
        <f>'total by acct and budget code'!K15</f>
        <v>1989.2</v>
      </c>
      <c r="N21" s="89">
        <f>G21+H21+G18+H18+G19+H19+G20+H20</f>
        <v>-26441.160000000003</v>
      </c>
      <c r="O21" s="89">
        <f>SUM(L21:N21)</f>
        <v>0</v>
      </c>
      <c r="P21" s="89">
        <f>ROUND(O21*$P$11,2)</f>
        <v>0</v>
      </c>
      <c r="Q21" s="89">
        <f>'total by acct and budget code'!J15</f>
        <v>0</v>
      </c>
      <c r="R21" s="89">
        <f>P21+Q21</f>
        <v>0</v>
      </c>
      <c r="S21" s="86">
        <f>ROUND(R21/$R$71,6)</f>
        <v>0</v>
      </c>
      <c r="T21" t="s">
        <v>455</v>
      </c>
      <c r="U21" s="89">
        <f>R14+R17+R21</f>
        <v>2344015.96</v>
      </c>
      <c r="V21" s="86">
        <f>ROUND(U21/$U$71,6)</f>
        <v>3.3480999999999997E-2</v>
      </c>
      <c r="X21" s="89">
        <v>0</v>
      </c>
      <c r="Y21" s="86">
        <f>ROUND(X21/$X$71,6)</f>
        <v>0</v>
      </c>
    </row>
    <row r="22" spans="1:28" x14ac:dyDescent="0.25">
      <c r="A22" s="14">
        <v>12</v>
      </c>
      <c r="B22" s="15">
        <v>43830</v>
      </c>
      <c r="C22" t="s">
        <v>13</v>
      </c>
      <c r="D22" t="s">
        <v>147</v>
      </c>
      <c r="E22" s="18">
        <v>89231.87</v>
      </c>
      <c r="F22" t="s">
        <v>20</v>
      </c>
      <c r="H22" s="33">
        <f t="shared" si="1"/>
        <v>-89231.87</v>
      </c>
      <c r="I22" s="18">
        <f t="shared" si="0"/>
        <v>0</v>
      </c>
      <c r="L22" s="89"/>
      <c r="M22" s="89"/>
      <c r="N22" s="89"/>
      <c r="O22" s="89"/>
      <c r="P22" s="89"/>
      <c r="Q22" s="89"/>
      <c r="R22" s="89"/>
      <c r="S22" s="86"/>
      <c r="U22" s="89"/>
      <c r="V22" s="86"/>
      <c r="X22" s="89"/>
      <c r="Y22" s="86"/>
    </row>
    <row r="23" spans="1:28" x14ac:dyDescent="0.25">
      <c r="A23" s="14">
        <v>12</v>
      </c>
      <c r="B23" s="15">
        <v>43830</v>
      </c>
      <c r="C23" t="s">
        <v>13</v>
      </c>
      <c r="D23" t="s">
        <v>149</v>
      </c>
      <c r="E23" s="18">
        <v>15054.2</v>
      </c>
      <c r="F23" t="s">
        <v>20</v>
      </c>
      <c r="H23" s="33">
        <f t="shared" si="1"/>
        <v>-15054.2</v>
      </c>
      <c r="I23" s="18">
        <f t="shared" si="0"/>
        <v>0</v>
      </c>
      <c r="L23" s="89"/>
      <c r="M23" s="89"/>
      <c r="N23" s="89"/>
      <c r="O23" s="89"/>
      <c r="P23" s="89"/>
      <c r="Q23" s="89"/>
      <c r="R23" s="89"/>
      <c r="S23" s="86"/>
      <c r="U23" s="89"/>
      <c r="V23" s="86"/>
      <c r="X23" s="89"/>
      <c r="Y23" s="86"/>
    </row>
    <row r="24" spans="1:28" x14ac:dyDescent="0.25">
      <c r="A24" s="14">
        <v>12</v>
      </c>
      <c r="B24" s="15">
        <v>43830</v>
      </c>
      <c r="C24" t="s">
        <v>13</v>
      </c>
      <c r="D24" t="s">
        <v>151</v>
      </c>
      <c r="E24" s="18">
        <v>11897.27</v>
      </c>
      <c r="F24" t="s">
        <v>20</v>
      </c>
      <c r="H24" s="33">
        <f t="shared" si="1"/>
        <v>-11897.27</v>
      </c>
      <c r="I24" s="18">
        <f t="shared" si="0"/>
        <v>0</v>
      </c>
      <c r="L24" s="89"/>
      <c r="M24" s="89"/>
      <c r="N24" s="89"/>
      <c r="O24" s="89"/>
      <c r="P24" s="89"/>
      <c r="Q24" s="89"/>
      <c r="R24" s="89"/>
      <c r="S24" s="86"/>
      <c r="U24" s="89"/>
      <c r="V24" s="86"/>
      <c r="X24" s="89"/>
      <c r="Y24" s="86"/>
    </row>
    <row r="25" spans="1:28" x14ac:dyDescent="0.25">
      <c r="A25" s="14">
        <v>12</v>
      </c>
      <c r="B25" s="15">
        <v>43830</v>
      </c>
      <c r="C25" t="s">
        <v>13</v>
      </c>
      <c r="D25" t="s">
        <v>153</v>
      </c>
      <c r="E25" s="18">
        <v>66207.39</v>
      </c>
      <c r="F25" t="s">
        <v>20</v>
      </c>
      <c r="H25" s="33">
        <f t="shared" si="1"/>
        <v>-66207.39</v>
      </c>
      <c r="I25" s="18">
        <f t="shared" si="0"/>
        <v>0</v>
      </c>
      <c r="K25" t="s">
        <v>386</v>
      </c>
      <c r="L25" s="89">
        <f>'total by acct and budget code'!I21</f>
        <v>181102.58000000002</v>
      </c>
      <c r="M25" s="89">
        <f>'total by acct and budget code'!K21</f>
        <v>1288.1499999999999</v>
      </c>
      <c r="N25" s="89">
        <f>G25+H25+G22+H22+G23+H23+G24+H24</f>
        <v>-182390.73</v>
      </c>
      <c r="O25" s="89">
        <f t="shared" ref="O25:O33" si="2">SUM(L25:N25)</f>
        <v>0</v>
      </c>
      <c r="P25" s="89">
        <f t="shared" ref="P25:P33" si="3">ROUND(O25*$P$11,2)</f>
        <v>0</v>
      </c>
      <c r="Q25" s="89">
        <f>'total by acct and budget code'!J21</f>
        <v>0</v>
      </c>
      <c r="R25" s="89">
        <f t="shared" ref="R25:R33" si="4">P25+Q25</f>
        <v>0</v>
      </c>
      <c r="S25" s="86">
        <f t="shared" ref="S25:S33" si="5">ROUND(R25/$R$71,6)</f>
        <v>0</v>
      </c>
      <c r="T25" t="s">
        <v>456</v>
      </c>
      <c r="U25" s="89">
        <f>R25</f>
        <v>0</v>
      </c>
      <c r="V25" s="86">
        <f>ROUND(U25/$U$71,6)</f>
        <v>0</v>
      </c>
      <c r="X25" s="89">
        <v>21097.02</v>
      </c>
      <c r="Y25" s="86">
        <f t="shared" ref="Y25:Y28" si="6">ROUND(X25/$X$71,6)</f>
        <v>2.9799999999999998E-4</v>
      </c>
    </row>
    <row r="26" spans="1:28" x14ac:dyDescent="0.25">
      <c r="A26" s="14">
        <v>12</v>
      </c>
      <c r="B26" s="15">
        <v>43830</v>
      </c>
      <c r="C26" t="s">
        <v>13</v>
      </c>
      <c r="D26" t="s">
        <v>169</v>
      </c>
      <c r="E26" s="18">
        <v>1192.53</v>
      </c>
      <c r="F26" t="s">
        <v>20</v>
      </c>
      <c r="H26" s="33"/>
      <c r="I26" s="18">
        <f t="shared" si="0"/>
        <v>1192.53</v>
      </c>
      <c r="K26" t="s">
        <v>387</v>
      </c>
      <c r="L26" s="89">
        <f>'total by acct and budget code'!I22</f>
        <v>1192.53</v>
      </c>
      <c r="M26" s="89">
        <f>'total by acct and budget code'!K22</f>
        <v>0</v>
      </c>
      <c r="N26" s="89">
        <f t="shared" ref="N26:N33" si="7">G26+H26</f>
        <v>0</v>
      </c>
      <c r="O26" s="89">
        <f t="shared" si="2"/>
        <v>1192.53</v>
      </c>
      <c r="P26" s="89">
        <f t="shared" si="3"/>
        <v>31005.78</v>
      </c>
      <c r="Q26" s="89">
        <f>'total by acct and budget code'!J22</f>
        <v>0</v>
      </c>
      <c r="R26" s="89">
        <f t="shared" si="4"/>
        <v>31005.78</v>
      </c>
      <c r="S26" s="86">
        <f t="shared" si="5"/>
        <v>4.4299999999999998E-4</v>
      </c>
      <c r="U26" s="89"/>
      <c r="V26" s="86"/>
      <c r="X26" s="101">
        <v>259786.4</v>
      </c>
      <c r="Y26" s="102">
        <f t="shared" si="6"/>
        <v>3.6640000000000002E-3</v>
      </c>
      <c r="Z26" s="103"/>
      <c r="AA26" s="104" t="s">
        <v>475</v>
      </c>
      <c r="AB26" s="103"/>
    </row>
    <row r="27" spans="1:28" x14ac:dyDescent="0.25">
      <c r="A27" s="14">
        <v>12</v>
      </c>
      <c r="B27" s="15">
        <v>43830</v>
      </c>
      <c r="D27" s="37">
        <v>421000</v>
      </c>
      <c r="E27" s="18"/>
      <c r="G27" s="18">
        <f>'clearing &amp; stores accounts'!S62</f>
        <v>4461.5952003826615</v>
      </c>
      <c r="H27" s="33"/>
      <c r="I27" s="18">
        <f t="shared" si="0"/>
        <v>4461.5952003826615</v>
      </c>
      <c r="K27" t="s">
        <v>388</v>
      </c>
      <c r="L27" s="89">
        <v>0</v>
      </c>
      <c r="M27" s="89">
        <v>0</v>
      </c>
      <c r="N27" s="89">
        <f t="shared" si="7"/>
        <v>4461.5952003826615</v>
      </c>
      <c r="O27" s="89">
        <f t="shared" si="2"/>
        <v>4461.5952003826615</v>
      </c>
      <c r="P27" s="89">
        <f t="shared" si="3"/>
        <v>116001.48</v>
      </c>
      <c r="Q27" s="89">
        <v>0</v>
      </c>
      <c r="R27" s="89">
        <f t="shared" si="4"/>
        <v>116001.48</v>
      </c>
      <c r="S27" s="86">
        <f t="shared" si="5"/>
        <v>1.6570000000000001E-3</v>
      </c>
      <c r="U27" s="89"/>
      <c r="V27" s="86"/>
      <c r="X27" s="101">
        <v>3152.46</v>
      </c>
      <c r="Y27" s="102">
        <f t="shared" si="6"/>
        <v>4.3999999999999999E-5</v>
      </c>
      <c r="Z27" s="103"/>
      <c r="AA27" s="104" t="s">
        <v>476</v>
      </c>
      <c r="AB27" s="103"/>
    </row>
    <row r="28" spans="1:28" x14ac:dyDescent="0.25">
      <c r="A28" s="14">
        <v>12</v>
      </c>
      <c r="B28" s="15">
        <v>43830</v>
      </c>
      <c r="C28" t="s">
        <v>13</v>
      </c>
      <c r="D28" t="s">
        <v>170</v>
      </c>
      <c r="E28" s="18">
        <v>336.3</v>
      </c>
      <c r="F28" t="s">
        <v>20</v>
      </c>
      <c r="H28" s="33"/>
      <c r="I28" s="18">
        <f t="shared" si="0"/>
        <v>336.3</v>
      </c>
      <c r="K28" t="s">
        <v>389</v>
      </c>
      <c r="L28" s="89">
        <f>'total by acct and budget code'!I23</f>
        <v>336.3</v>
      </c>
      <c r="M28" s="89">
        <f>'total by acct and budget code'!K23</f>
        <v>0</v>
      </c>
      <c r="N28" s="89">
        <f t="shared" si="7"/>
        <v>0</v>
      </c>
      <c r="O28" s="89">
        <f t="shared" si="2"/>
        <v>336.3</v>
      </c>
      <c r="P28" s="89">
        <f t="shared" si="3"/>
        <v>8743.7999999999993</v>
      </c>
      <c r="Q28" s="89">
        <f>'total by acct and budget code'!J23</f>
        <v>0</v>
      </c>
      <c r="R28" s="89">
        <f t="shared" si="4"/>
        <v>8743.7999999999993</v>
      </c>
      <c r="S28" s="86">
        <f t="shared" si="5"/>
        <v>1.25E-4</v>
      </c>
      <c r="T28" t="s">
        <v>457</v>
      </c>
      <c r="U28" s="89">
        <f>SUM(R26:R28)</f>
        <v>155751.06</v>
      </c>
      <c r="V28" s="86">
        <f>ROUND(U28/$U$71,6)</f>
        <v>2.225E-3</v>
      </c>
      <c r="X28" s="89">
        <v>154036.87</v>
      </c>
      <c r="Y28" s="86">
        <f t="shared" si="6"/>
        <v>2.1719999999999999E-3</v>
      </c>
    </row>
    <row r="29" spans="1:28" x14ac:dyDescent="0.25">
      <c r="A29" s="14">
        <v>12</v>
      </c>
      <c r="B29" s="15">
        <v>43830</v>
      </c>
      <c r="C29" t="s">
        <v>13</v>
      </c>
      <c r="D29" t="s">
        <v>171</v>
      </c>
      <c r="E29" s="18">
        <v>234348.31</v>
      </c>
      <c r="F29" t="s">
        <v>20</v>
      </c>
      <c r="G29" s="18">
        <f>'clearing &amp; stores accounts'!S63</f>
        <v>45355.957427709873</v>
      </c>
      <c r="H29" s="33"/>
      <c r="I29" s="18">
        <f t="shared" si="0"/>
        <v>279704.26742770988</v>
      </c>
      <c r="K29" t="s">
        <v>390</v>
      </c>
      <c r="L29" s="89">
        <f>'total by acct and budget code'!I26</f>
        <v>137075.53</v>
      </c>
      <c r="M29" s="89">
        <f>'total by acct and budget code'!K26</f>
        <v>1319.87</v>
      </c>
      <c r="N29" s="89">
        <f t="shared" si="7"/>
        <v>45355.957427709873</v>
      </c>
      <c r="O29" s="89">
        <f t="shared" si="2"/>
        <v>183751.35742770985</v>
      </c>
      <c r="P29" s="89">
        <f t="shared" si="3"/>
        <v>4777535.29</v>
      </c>
      <c r="Q29" s="89">
        <f>'total by acct and budget code'!J26</f>
        <v>95952.91</v>
      </c>
      <c r="R29" s="89">
        <f t="shared" si="4"/>
        <v>4873488.2</v>
      </c>
      <c r="S29" s="86">
        <f t="shared" si="5"/>
        <v>6.9610000000000005E-2</v>
      </c>
      <c r="U29" s="89"/>
      <c r="V29" s="86"/>
      <c r="X29" s="89"/>
      <c r="Y29" s="86"/>
    </row>
    <row r="30" spans="1:28" x14ac:dyDescent="0.25">
      <c r="A30" s="14">
        <v>12</v>
      </c>
      <c r="B30" s="15">
        <v>43830</v>
      </c>
      <c r="D30" s="37">
        <v>501010</v>
      </c>
      <c r="E30" s="18"/>
      <c r="G30" s="18">
        <f>'clearing &amp; stores accounts'!S89</f>
        <v>21905.173208004897</v>
      </c>
      <c r="H30" s="33"/>
      <c r="I30" s="18">
        <f t="shared" si="0"/>
        <v>21905.173208004897</v>
      </c>
      <c r="K30" t="s">
        <v>391</v>
      </c>
      <c r="L30" s="89">
        <v>0</v>
      </c>
      <c r="M30" s="89">
        <v>0</v>
      </c>
      <c r="N30" s="89">
        <f t="shared" si="7"/>
        <v>21905.173208004897</v>
      </c>
      <c r="O30" s="89">
        <f t="shared" si="2"/>
        <v>21905.173208004897</v>
      </c>
      <c r="P30" s="89">
        <f t="shared" si="3"/>
        <v>569534.5</v>
      </c>
      <c r="Q30" s="89">
        <v>0</v>
      </c>
      <c r="R30" s="89">
        <f t="shared" si="4"/>
        <v>569534.5</v>
      </c>
      <c r="S30" s="86">
        <f t="shared" si="5"/>
        <v>8.1349999999999999E-3</v>
      </c>
      <c r="U30" s="89"/>
      <c r="V30" s="86"/>
      <c r="X30" s="89"/>
      <c r="Y30" s="86"/>
    </row>
    <row r="31" spans="1:28" x14ac:dyDescent="0.25">
      <c r="A31" s="14"/>
      <c r="B31" s="15"/>
      <c r="D31" s="37"/>
      <c r="E31" s="18"/>
      <c r="G31" s="18"/>
      <c r="H31" s="33"/>
      <c r="I31" s="18"/>
      <c r="L31" s="89"/>
      <c r="M31" s="89"/>
      <c r="N31" s="89"/>
      <c r="O31" s="96" t="s">
        <v>453</v>
      </c>
      <c r="P31" s="89"/>
      <c r="Q31" s="89"/>
      <c r="R31" s="89">
        <f>-N82</f>
        <v>-17.66</v>
      </c>
      <c r="S31" s="86">
        <f t="shared" si="5"/>
        <v>0</v>
      </c>
      <c r="U31" s="89"/>
      <c r="V31" s="86"/>
      <c r="X31" s="89"/>
      <c r="Y31" s="86"/>
    </row>
    <row r="32" spans="1:28" x14ac:dyDescent="0.25">
      <c r="A32" s="14">
        <v>12</v>
      </c>
      <c r="B32" s="15">
        <v>43830</v>
      </c>
      <c r="C32" t="s">
        <v>13</v>
      </c>
      <c r="D32" t="s">
        <v>175</v>
      </c>
      <c r="E32" s="18">
        <v>328369.12</v>
      </c>
      <c r="F32" t="s">
        <v>20</v>
      </c>
      <c r="H32" s="33"/>
      <c r="I32" s="18">
        <f t="shared" si="0"/>
        <v>328369.12</v>
      </c>
      <c r="K32" t="s">
        <v>392</v>
      </c>
      <c r="L32" s="89">
        <f>'total by acct and budget code'!I29</f>
        <v>180696.76</v>
      </c>
      <c r="M32" s="89">
        <f>'total by acct and budget code'!K29</f>
        <v>21184.240000000002</v>
      </c>
      <c r="N32" s="89">
        <f t="shared" si="7"/>
        <v>0</v>
      </c>
      <c r="O32" s="89">
        <f t="shared" si="2"/>
        <v>201881</v>
      </c>
      <c r="P32" s="89">
        <f t="shared" si="3"/>
        <v>5248906</v>
      </c>
      <c r="Q32" s="89">
        <f>'total by acct and budget code'!J29</f>
        <v>126488.12</v>
      </c>
      <c r="R32" s="89">
        <f t="shared" si="4"/>
        <v>5375394.1200000001</v>
      </c>
      <c r="S32" s="86">
        <f t="shared" si="5"/>
        <v>7.6779E-2</v>
      </c>
      <c r="U32" s="89"/>
      <c r="V32" s="86"/>
      <c r="X32" s="89"/>
      <c r="Y32" s="86"/>
    </row>
    <row r="33" spans="1:25" x14ac:dyDescent="0.25">
      <c r="A33" s="14">
        <v>12</v>
      </c>
      <c r="B33" s="15">
        <v>43830</v>
      </c>
      <c r="C33" t="s">
        <v>13</v>
      </c>
      <c r="D33" t="s">
        <v>192</v>
      </c>
      <c r="E33" s="18">
        <v>226594.87</v>
      </c>
      <c r="F33" t="s">
        <v>20</v>
      </c>
      <c r="H33" s="33"/>
      <c r="I33" s="18">
        <f t="shared" si="0"/>
        <v>226594.87</v>
      </c>
      <c r="K33" t="s">
        <v>393</v>
      </c>
      <c r="L33" s="89">
        <f>'total by acct and budget code'!I32</f>
        <v>124266.03</v>
      </c>
      <c r="M33" s="89">
        <f>'total by acct and budget code'!K32</f>
        <v>15342.31</v>
      </c>
      <c r="N33" s="89">
        <f t="shared" si="7"/>
        <v>0</v>
      </c>
      <c r="O33" s="89">
        <f t="shared" si="2"/>
        <v>139608.34</v>
      </c>
      <c r="P33" s="89">
        <f t="shared" si="3"/>
        <v>3629816.84</v>
      </c>
      <c r="Q33" s="89">
        <f>'total by acct and budget code'!J32</f>
        <v>86986.53</v>
      </c>
      <c r="R33" s="89">
        <f t="shared" si="4"/>
        <v>3716803.3699999996</v>
      </c>
      <c r="S33" s="86">
        <f t="shared" si="5"/>
        <v>5.3088999999999997E-2</v>
      </c>
      <c r="U33" s="89"/>
      <c r="V33" s="86"/>
      <c r="X33" s="89"/>
      <c r="Y33" s="86"/>
    </row>
    <row r="34" spans="1:25" x14ac:dyDescent="0.25">
      <c r="A34" s="14">
        <v>12</v>
      </c>
      <c r="B34" s="15">
        <v>43830</v>
      </c>
      <c r="C34" t="s">
        <v>13</v>
      </c>
      <c r="D34" t="s">
        <v>204</v>
      </c>
      <c r="E34" s="18">
        <v>104558.75</v>
      </c>
      <c r="F34" t="s">
        <v>20</v>
      </c>
      <c r="G34" s="18">
        <f>'clearing &amp; stores accounts'!P25</f>
        <v>490.75308925145754</v>
      </c>
      <c r="H34" s="33"/>
      <c r="I34" s="18">
        <f t="shared" si="0"/>
        <v>105049.50308925146</v>
      </c>
      <c r="L34" s="89"/>
      <c r="M34" s="89"/>
      <c r="N34" s="89"/>
      <c r="O34" s="89"/>
      <c r="P34" s="89"/>
      <c r="Q34" s="89"/>
      <c r="R34" s="89"/>
      <c r="S34" s="86"/>
      <c r="U34" s="89"/>
      <c r="V34" s="86"/>
      <c r="X34" s="89"/>
      <c r="Y34" s="86"/>
    </row>
    <row r="35" spans="1:25" x14ac:dyDescent="0.25">
      <c r="A35" s="14">
        <v>12</v>
      </c>
      <c r="B35" s="15">
        <v>43830</v>
      </c>
      <c r="C35" t="s">
        <v>13</v>
      </c>
      <c r="D35" t="s">
        <v>206</v>
      </c>
      <c r="E35" s="18">
        <v>14644.87</v>
      </c>
      <c r="F35" t="s">
        <v>20</v>
      </c>
      <c r="G35" s="18">
        <f>'clearing &amp; stores accounts'!S64</f>
        <v>65139.259804522575</v>
      </c>
      <c r="H35" s="33"/>
      <c r="I35" s="18">
        <f t="shared" si="0"/>
        <v>79784.12980452257</v>
      </c>
      <c r="K35" t="s">
        <v>394</v>
      </c>
      <c r="L35" s="89">
        <f>'total by acct and budget code'!I38</f>
        <v>69349.260000000009</v>
      </c>
      <c r="M35" s="89">
        <f>'total by acct and budget code'!K38</f>
        <v>1309.81</v>
      </c>
      <c r="N35" s="89">
        <f>G35+H35+G34+H34</f>
        <v>65630.012893774037</v>
      </c>
      <c r="O35" s="89">
        <f t="shared" ref="O35:O43" si="8">SUM(L35:N35)</f>
        <v>136289.08289377403</v>
      </c>
      <c r="P35" s="89">
        <f t="shared" ref="P35:P43" si="9">ROUND(O35*$P$11,2)</f>
        <v>3543516.16</v>
      </c>
      <c r="Q35" s="89">
        <f>'total by acct and budget code'!J38</f>
        <v>48544.55</v>
      </c>
      <c r="R35" s="89">
        <f t="shared" ref="R35:R43" si="10">P35+Q35</f>
        <v>3592060.71</v>
      </c>
      <c r="S35" s="86">
        <f t="shared" ref="S35:S43" si="11">ROUND(R35/$R$71,6)</f>
        <v>5.1306999999999998E-2</v>
      </c>
      <c r="U35" s="89"/>
      <c r="V35" s="86"/>
      <c r="X35" s="89"/>
      <c r="Y35" s="86"/>
    </row>
    <row r="36" spans="1:25" x14ac:dyDescent="0.25">
      <c r="A36" s="14">
        <v>12</v>
      </c>
      <c r="B36" s="15">
        <v>43830</v>
      </c>
      <c r="C36" t="s">
        <v>13</v>
      </c>
      <c r="D36" t="s">
        <v>207</v>
      </c>
      <c r="E36" s="18">
        <v>154424.23000000001</v>
      </c>
      <c r="F36" t="s">
        <v>20</v>
      </c>
      <c r="H36" s="33"/>
      <c r="I36" s="18">
        <f t="shared" si="0"/>
        <v>154424.23000000001</v>
      </c>
      <c r="K36" t="s">
        <v>395</v>
      </c>
      <c r="L36" s="89">
        <f>'total by acct and budget code'!I40</f>
        <v>90837.79</v>
      </c>
      <c r="M36" s="89">
        <f>'total by acct and budget code'!K40</f>
        <v>0</v>
      </c>
      <c r="N36" s="89">
        <f t="shared" ref="N36:N43" si="12">G36+H36</f>
        <v>0</v>
      </c>
      <c r="O36" s="89">
        <f t="shared" si="8"/>
        <v>90837.79</v>
      </c>
      <c r="P36" s="89">
        <f t="shared" si="9"/>
        <v>2361782.54</v>
      </c>
      <c r="Q36" s="89">
        <f>'total by acct and budget code'!J40</f>
        <v>63586.44</v>
      </c>
      <c r="R36" s="89">
        <f t="shared" si="10"/>
        <v>2425368.98</v>
      </c>
      <c r="S36" s="86">
        <f t="shared" si="11"/>
        <v>3.4643E-2</v>
      </c>
      <c r="U36" s="89"/>
      <c r="V36" s="86"/>
      <c r="X36" s="89"/>
      <c r="Y36" s="86"/>
    </row>
    <row r="37" spans="1:25" x14ac:dyDescent="0.25">
      <c r="A37" s="14">
        <v>12</v>
      </c>
      <c r="B37" s="15">
        <v>43830</v>
      </c>
      <c r="C37" t="s">
        <v>13</v>
      </c>
      <c r="D37" t="s">
        <v>220</v>
      </c>
      <c r="E37" s="18">
        <v>45059.839999999997</v>
      </c>
      <c r="F37" t="s">
        <v>20</v>
      </c>
      <c r="G37" s="18">
        <f>'clearing &amp; stores accounts'!P26</f>
        <v>841.04608659180622</v>
      </c>
      <c r="H37" s="33"/>
      <c r="I37" s="18">
        <f t="shared" si="0"/>
        <v>45900.886086591803</v>
      </c>
      <c r="K37" t="s">
        <v>396</v>
      </c>
      <c r="L37" s="89">
        <f>'total by acct and budget code'!I43</f>
        <v>25910.42</v>
      </c>
      <c r="M37" s="89">
        <f>'total by acct and budget code'!K43</f>
        <v>1012.07</v>
      </c>
      <c r="N37" s="89">
        <f t="shared" si="12"/>
        <v>841.04608659180622</v>
      </c>
      <c r="O37" s="89">
        <f t="shared" si="8"/>
        <v>27763.536086591805</v>
      </c>
      <c r="P37" s="89">
        <f t="shared" si="9"/>
        <v>721851.94</v>
      </c>
      <c r="Q37" s="89">
        <f>'total by acct and budget code'!J43</f>
        <v>18137.349999999999</v>
      </c>
      <c r="R37" s="89">
        <f t="shared" si="10"/>
        <v>739989.28999999992</v>
      </c>
      <c r="S37" s="86">
        <f t="shared" si="11"/>
        <v>1.057E-2</v>
      </c>
      <c r="U37" s="89"/>
      <c r="V37" s="86"/>
      <c r="X37" s="89"/>
      <c r="Y37" s="86"/>
    </row>
    <row r="38" spans="1:25" x14ac:dyDescent="0.25">
      <c r="A38" s="14">
        <v>12</v>
      </c>
      <c r="B38" s="15">
        <v>43830</v>
      </c>
      <c r="C38" t="s">
        <v>13</v>
      </c>
      <c r="D38" t="s">
        <v>225</v>
      </c>
      <c r="E38" s="18">
        <v>272673.39</v>
      </c>
      <c r="F38" t="s">
        <v>20</v>
      </c>
      <c r="G38" s="18">
        <f>'clearing &amp; stores accounts'!P27</f>
        <v>8536.4988118002893</v>
      </c>
      <c r="H38" s="33"/>
      <c r="I38" s="18">
        <f t="shared" si="0"/>
        <v>281209.88881180028</v>
      </c>
      <c r="K38" t="s">
        <v>397</v>
      </c>
      <c r="L38" s="89">
        <f>'total by acct and budget code'!I46</f>
        <v>154507.07999999999</v>
      </c>
      <c r="M38" s="89">
        <f>'total by acct and budget code'!K46</f>
        <v>10011.15</v>
      </c>
      <c r="N38" s="89">
        <f t="shared" si="12"/>
        <v>8536.4988118002893</v>
      </c>
      <c r="O38" s="89">
        <f t="shared" si="8"/>
        <v>173054.72881180028</v>
      </c>
      <c r="P38" s="89">
        <f t="shared" si="9"/>
        <v>4499422.95</v>
      </c>
      <c r="Q38" s="89">
        <f>'total by acct and budget code'!J46</f>
        <v>108155.16</v>
      </c>
      <c r="R38" s="89">
        <f t="shared" si="10"/>
        <v>4607578.1100000003</v>
      </c>
      <c r="S38" s="86">
        <f t="shared" si="11"/>
        <v>6.5811999999999996E-2</v>
      </c>
      <c r="U38" s="89"/>
      <c r="V38" s="86"/>
      <c r="X38" s="89"/>
      <c r="Y38" s="86"/>
    </row>
    <row r="39" spans="1:25" x14ac:dyDescent="0.25">
      <c r="A39" s="14"/>
      <c r="B39" s="15"/>
      <c r="E39" s="18"/>
      <c r="G39" s="18"/>
      <c r="H39" s="33"/>
      <c r="I39" s="18"/>
      <c r="L39" s="89"/>
      <c r="M39" s="89"/>
      <c r="N39" s="89"/>
      <c r="O39" s="96" t="s">
        <v>453</v>
      </c>
      <c r="P39" s="89"/>
      <c r="Q39" s="89"/>
      <c r="R39" s="89">
        <f>-N86</f>
        <v>-826490</v>
      </c>
      <c r="S39" s="86">
        <f t="shared" si="11"/>
        <v>-1.1805E-2</v>
      </c>
      <c r="U39" s="89"/>
      <c r="V39" s="86"/>
      <c r="X39" s="89"/>
      <c r="Y39" s="86"/>
    </row>
    <row r="40" spans="1:25" x14ac:dyDescent="0.25">
      <c r="A40" s="14">
        <v>12</v>
      </c>
      <c r="B40" s="15">
        <v>43830</v>
      </c>
      <c r="C40" t="s">
        <v>13</v>
      </c>
      <c r="D40" t="s">
        <v>268</v>
      </c>
      <c r="E40" s="18">
        <v>59931.56</v>
      </c>
      <c r="F40" t="s">
        <v>20</v>
      </c>
      <c r="G40" s="18">
        <f>'clearing &amp; stores accounts'!P28</f>
        <v>1209.409843898944</v>
      </c>
      <c r="H40" s="33"/>
      <c r="I40" s="18">
        <f t="shared" si="0"/>
        <v>61140.969843898944</v>
      </c>
      <c r="K40" t="s">
        <v>398</v>
      </c>
      <c r="L40" s="89">
        <f>'total by acct and budget code'!I49</f>
        <v>32993.31</v>
      </c>
      <c r="M40" s="89">
        <f>'total by acct and budget code'!K49</f>
        <v>3842.9</v>
      </c>
      <c r="N40" s="89">
        <f t="shared" si="12"/>
        <v>1209.409843898944</v>
      </c>
      <c r="O40" s="89">
        <f t="shared" si="8"/>
        <v>38045.619843898945</v>
      </c>
      <c r="P40" s="89">
        <f t="shared" si="9"/>
        <v>989186.12</v>
      </c>
      <c r="Q40" s="89">
        <f>'total by acct and budget code'!J49</f>
        <v>23095.35</v>
      </c>
      <c r="R40" s="89">
        <f t="shared" si="10"/>
        <v>1012281.47</v>
      </c>
      <c r="S40" s="86">
        <f t="shared" si="11"/>
        <v>1.4459E-2</v>
      </c>
      <c r="T40" t="s">
        <v>458</v>
      </c>
      <c r="U40" s="89">
        <f>SUM(R29:R40)</f>
        <v>26085991.089999996</v>
      </c>
      <c r="V40" s="86">
        <f>ROUND(U40/$U$71,6)</f>
        <v>0.37259900000000001</v>
      </c>
      <c r="X40" s="89">
        <v>29028858.350000001</v>
      </c>
      <c r="Y40" s="86">
        <f>ROUND(X40/$X$71,6)</f>
        <v>0.409412</v>
      </c>
    </row>
    <row r="41" spans="1:25" x14ac:dyDescent="0.25">
      <c r="A41" s="14">
        <v>12</v>
      </c>
      <c r="B41" s="15">
        <v>43830</v>
      </c>
      <c r="C41" t="s">
        <v>13</v>
      </c>
      <c r="D41" t="s">
        <v>279</v>
      </c>
      <c r="E41" s="18">
        <v>34668.1</v>
      </c>
      <c r="F41" t="s">
        <v>20</v>
      </c>
      <c r="G41" s="18">
        <f>'clearing &amp; stores accounts'!S65</f>
        <v>47802.902572290121</v>
      </c>
      <c r="H41" s="33"/>
      <c r="I41" s="18">
        <f t="shared" si="0"/>
        <v>82471.002572290119</v>
      </c>
      <c r="K41" t="s">
        <v>399</v>
      </c>
      <c r="L41" s="89">
        <f>'total by acct and budget code'!I51</f>
        <v>20392.98</v>
      </c>
      <c r="M41" s="89">
        <f>'total by acct and budget code'!K51</f>
        <v>0</v>
      </c>
      <c r="N41" s="89">
        <f t="shared" si="12"/>
        <v>47802.902572290121</v>
      </c>
      <c r="O41" s="89">
        <f t="shared" si="8"/>
        <v>68195.882572290124</v>
      </c>
      <c r="P41" s="89">
        <f t="shared" si="9"/>
        <v>1773092.95</v>
      </c>
      <c r="Q41" s="89">
        <f>'total by acct and budget code'!J51</f>
        <v>14275.12</v>
      </c>
      <c r="R41" s="89">
        <f t="shared" si="10"/>
        <v>1787368.07</v>
      </c>
      <c r="S41" s="86">
        <f t="shared" si="11"/>
        <v>2.5530000000000001E-2</v>
      </c>
      <c r="U41" s="89"/>
      <c r="V41" s="86"/>
      <c r="X41" s="89"/>
      <c r="Y41" s="86"/>
    </row>
    <row r="42" spans="1:25" x14ac:dyDescent="0.25">
      <c r="A42" s="14">
        <v>12</v>
      </c>
      <c r="B42" s="15">
        <v>43830</v>
      </c>
      <c r="D42" s="37">
        <v>547030</v>
      </c>
      <c r="E42" s="18"/>
      <c r="G42" s="18">
        <f>'clearing &amp; stores accounts'!S90</f>
        <v>3284.1067919951042</v>
      </c>
      <c r="H42" s="33"/>
      <c r="I42" s="18">
        <f t="shared" si="0"/>
        <v>3284.1067919951042</v>
      </c>
      <c r="K42" t="s">
        <v>400</v>
      </c>
      <c r="L42" s="89">
        <v>0</v>
      </c>
      <c r="M42" s="89">
        <v>0</v>
      </c>
      <c r="N42" s="89">
        <f t="shared" si="12"/>
        <v>3284.1067919951042</v>
      </c>
      <c r="O42" s="89">
        <f t="shared" si="8"/>
        <v>3284.1067919951042</v>
      </c>
      <c r="P42" s="89">
        <f t="shared" si="9"/>
        <v>85386.78</v>
      </c>
      <c r="Q42" s="89">
        <v>0</v>
      </c>
      <c r="R42" s="89">
        <f t="shared" si="10"/>
        <v>85386.78</v>
      </c>
      <c r="S42" s="86">
        <f t="shared" si="11"/>
        <v>1.2199999999999999E-3</v>
      </c>
      <c r="U42" s="89"/>
      <c r="V42" s="86"/>
      <c r="X42" s="89"/>
      <c r="Y42" s="86"/>
    </row>
    <row r="43" spans="1:25" x14ac:dyDescent="0.25">
      <c r="A43" s="14">
        <v>12</v>
      </c>
      <c r="B43" s="15">
        <v>43830</v>
      </c>
      <c r="C43" t="s">
        <v>13</v>
      </c>
      <c r="D43" t="s">
        <v>285</v>
      </c>
      <c r="E43" s="18">
        <v>84377.41</v>
      </c>
      <c r="F43" t="s">
        <v>20</v>
      </c>
      <c r="H43" s="33"/>
      <c r="I43" s="18">
        <f t="shared" si="0"/>
        <v>84377.41</v>
      </c>
      <c r="K43" t="s">
        <v>401</v>
      </c>
      <c r="L43" s="89">
        <f>'total by acct and budget code'!I54</f>
        <v>45503.96</v>
      </c>
      <c r="M43" s="89">
        <f>'total by acct and budget code'!K54</f>
        <v>7020.65</v>
      </c>
      <c r="N43" s="89">
        <f t="shared" si="12"/>
        <v>0</v>
      </c>
      <c r="O43" s="89">
        <f t="shared" si="8"/>
        <v>52524.61</v>
      </c>
      <c r="P43" s="89">
        <f t="shared" si="9"/>
        <v>1365639.86</v>
      </c>
      <c r="Q43" s="89">
        <f>'total by acct and budget code'!J54</f>
        <v>31852.799999999999</v>
      </c>
      <c r="R43" s="89">
        <f t="shared" si="10"/>
        <v>1397492.6600000001</v>
      </c>
      <c r="S43" s="86">
        <f t="shared" si="11"/>
        <v>1.9961E-2</v>
      </c>
      <c r="U43" s="89"/>
      <c r="V43" s="86"/>
      <c r="X43" s="89"/>
      <c r="Y43" s="86"/>
    </row>
    <row r="44" spans="1:25" x14ac:dyDescent="0.25">
      <c r="A44" s="14">
        <v>12</v>
      </c>
      <c r="B44" s="15">
        <v>43830</v>
      </c>
      <c r="C44" t="s">
        <v>13</v>
      </c>
      <c r="D44" t="s">
        <v>294</v>
      </c>
      <c r="E44" s="18">
        <v>7095.46</v>
      </c>
      <c r="F44" t="s">
        <v>20</v>
      </c>
      <c r="H44" s="33"/>
      <c r="I44" s="18">
        <f t="shared" si="0"/>
        <v>7095.46</v>
      </c>
      <c r="L44" s="89"/>
      <c r="M44" s="89"/>
      <c r="N44" s="89"/>
      <c r="O44" s="89"/>
      <c r="P44" s="89"/>
      <c r="Q44" s="89"/>
      <c r="R44" s="89"/>
      <c r="S44" s="86"/>
      <c r="U44" s="89"/>
      <c r="V44" s="86"/>
      <c r="X44" s="89"/>
      <c r="Y44" s="86"/>
    </row>
    <row r="45" spans="1:25" x14ac:dyDescent="0.25">
      <c r="A45" s="14">
        <v>12</v>
      </c>
      <c r="B45" s="15">
        <v>43830</v>
      </c>
      <c r="C45" t="s">
        <v>13</v>
      </c>
      <c r="D45" t="s">
        <v>295</v>
      </c>
      <c r="E45" s="18">
        <v>12394.83</v>
      </c>
      <c r="F45" t="s">
        <v>20</v>
      </c>
      <c r="G45" s="18">
        <f>'clearing &amp; stores accounts'!S66</f>
        <v>19631.014995094767</v>
      </c>
      <c r="H45" s="33"/>
      <c r="I45" s="18">
        <f t="shared" si="0"/>
        <v>32025.844995094769</v>
      </c>
      <c r="K45" t="s">
        <v>402</v>
      </c>
      <c r="L45" s="89">
        <f>'total by acct and budget code'!I60</f>
        <v>11035.87</v>
      </c>
      <c r="M45" s="89">
        <f>'total by acct and budget code'!K60</f>
        <v>729.31999999999994</v>
      </c>
      <c r="N45" s="89">
        <f t="shared" ref="N45:N49" si="13">G45+H45</f>
        <v>19631.014995094767</v>
      </c>
      <c r="O45" s="89">
        <f t="shared" ref="O45:O49" si="14">SUM(L45:N45)</f>
        <v>31396.204995094769</v>
      </c>
      <c r="P45" s="89">
        <f t="shared" ref="P45:P49" si="15">ROUND(O45*$P$11,2)</f>
        <v>816301.33</v>
      </c>
      <c r="Q45" s="89">
        <f>'total by acct and budget code'!J60</f>
        <v>7725.1</v>
      </c>
      <c r="R45" s="89">
        <f t="shared" ref="R45:R49" si="16">P45+Q45</f>
        <v>824026.42999999993</v>
      </c>
      <c r="S45" s="86">
        <f t="shared" ref="S45:S49" si="17">ROUND(R45/$R$71,6)</f>
        <v>1.1769999999999999E-2</v>
      </c>
      <c r="U45" s="89"/>
      <c r="V45" s="86"/>
      <c r="X45" s="89"/>
      <c r="Y45" s="86"/>
    </row>
    <row r="46" spans="1:25" x14ac:dyDescent="0.25">
      <c r="A46" s="14">
        <v>12</v>
      </c>
      <c r="B46" s="15">
        <v>43830</v>
      </c>
      <c r="C46" t="s">
        <v>13</v>
      </c>
      <c r="D46" t="s">
        <v>299</v>
      </c>
      <c r="E46" s="18">
        <v>20140.29</v>
      </c>
      <c r="F46" t="s">
        <v>20</v>
      </c>
      <c r="H46" s="33"/>
      <c r="I46" s="18">
        <f t="shared" si="0"/>
        <v>20140.29</v>
      </c>
      <c r="K46" t="s">
        <v>403</v>
      </c>
      <c r="L46" s="89">
        <f>'total by acct and budget code'!I62</f>
        <v>11847.24</v>
      </c>
      <c r="M46" s="89">
        <f>'total by acct and budget code'!K62</f>
        <v>0</v>
      </c>
      <c r="N46" s="89">
        <f t="shared" si="13"/>
        <v>0</v>
      </c>
      <c r="O46" s="89">
        <f t="shared" si="14"/>
        <v>11847.24</v>
      </c>
      <c r="P46" s="89">
        <f t="shared" si="15"/>
        <v>308028.24</v>
      </c>
      <c r="Q46" s="89">
        <f>'total by acct and budget code'!J62</f>
        <v>8293.0499999999993</v>
      </c>
      <c r="R46" s="89">
        <f t="shared" si="16"/>
        <v>316321.28999999998</v>
      </c>
      <c r="S46" s="86">
        <f t="shared" si="17"/>
        <v>4.5180000000000003E-3</v>
      </c>
      <c r="U46" s="89"/>
      <c r="V46" s="86"/>
      <c r="X46" s="89"/>
      <c r="Y46" s="86"/>
    </row>
    <row r="47" spans="1:25" x14ac:dyDescent="0.25">
      <c r="A47" s="14">
        <v>12</v>
      </c>
      <c r="B47" s="15">
        <v>43830</v>
      </c>
      <c r="C47" t="s">
        <v>13</v>
      </c>
      <c r="D47" t="s">
        <v>301</v>
      </c>
      <c r="E47" s="18">
        <v>21944.080000000002</v>
      </c>
      <c r="F47" t="s">
        <v>20</v>
      </c>
      <c r="G47" s="33"/>
      <c r="H47">
        <v>-47.14</v>
      </c>
      <c r="I47" s="18">
        <f t="shared" ref="I47:I70" si="18">E47+G47+H47</f>
        <v>21896.940000000002</v>
      </c>
      <c r="K47" t="s">
        <v>404</v>
      </c>
      <c r="L47" s="89">
        <f>'total by acct and budget code'!I65</f>
        <v>12837.15</v>
      </c>
      <c r="M47" s="89">
        <f>'total by acct and budget code'!K65</f>
        <v>120.91</v>
      </c>
      <c r="N47" s="89">
        <f t="shared" si="13"/>
        <v>-47.14</v>
      </c>
      <c r="O47" s="89">
        <f t="shared" si="14"/>
        <v>12910.92</v>
      </c>
      <c r="P47" s="89">
        <f t="shared" si="15"/>
        <v>335683.92</v>
      </c>
      <c r="Q47" s="89">
        <f>'total by acct and budget code'!J65</f>
        <v>8986.02</v>
      </c>
      <c r="R47" s="89">
        <f t="shared" si="16"/>
        <v>344669.94</v>
      </c>
      <c r="S47" s="86">
        <f t="shared" si="17"/>
        <v>4.9230000000000003E-3</v>
      </c>
      <c r="U47" s="89"/>
      <c r="V47" s="86"/>
      <c r="X47" s="89"/>
      <c r="Y47" s="86"/>
    </row>
    <row r="48" spans="1:25" x14ac:dyDescent="0.25">
      <c r="A48" s="14">
        <v>12</v>
      </c>
      <c r="B48" s="15">
        <v>43830</v>
      </c>
      <c r="C48" t="s">
        <v>13</v>
      </c>
      <c r="D48" t="s">
        <v>14</v>
      </c>
      <c r="E48" s="18">
        <v>44543.89</v>
      </c>
      <c r="F48" t="s">
        <v>20</v>
      </c>
      <c r="G48" s="18">
        <f>'clearing &amp; stores accounts'!F43</f>
        <v>2138.0901559869981</v>
      </c>
      <c r="H48" s="33"/>
      <c r="I48" s="18">
        <f t="shared" si="18"/>
        <v>46681.980155986996</v>
      </c>
      <c r="K48" t="s">
        <v>405</v>
      </c>
      <c r="L48" s="89">
        <f>'total by acct and budget code'!I68</f>
        <v>25720.05</v>
      </c>
      <c r="M48" s="89">
        <f>'total by acct and budget code'!K68</f>
        <v>819.74</v>
      </c>
      <c r="N48" s="89">
        <f t="shared" si="13"/>
        <v>2138.0901559869981</v>
      </c>
      <c r="O48" s="89">
        <f t="shared" si="14"/>
        <v>28677.880155986997</v>
      </c>
      <c r="P48" s="89">
        <f t="shared" si="15"/>
        <v>745624.88</v>
      </c>
      <c r="Q48" s="89">
        <f>'total by acct and budget code'!J68</f>
        <v>18004.099999999999</v>
      </c>
      <c r="R48" s="89">
        <f t="shared" si="16"/>
        <v>763628.98</v>
      </c>
      <c r="S48" s="86">
        <f t="shared" si="17"/>
        <v>1.0907E-2</v>
      </c>
      <c r="T48" t="s">
        <v>459</v>
      </c>
      <c r="U48" s="89">
        <f>SUM(R41:R48)</f>
        <v>5518894.1500000004</v>
      </c>
      <c r="V48" s="86">
        <f>ROUND(U48/$U$71,6)</f>
        <v>7.8828999999999996E-2</v>
      </c>
      <c r="X48" s="89">
        <v>5477462.7400000002</v>
      </c>
      <c r="Y48" s="86">
        <f>ROUND(X48/$X$71,6)</f>
        <v>7.7252000000000001E-2</v>
      </c>
    </row>
    <row r="49" spans="1:25" x14ac:dyDescent="0.25">
      <c r="A49" s="14">
        <v>12</v>
      </c>
      <c r="B49" s="15">
        <v>43830</v>
      </c>
      <c r="C49" t="s">
        <v>13</v>
      </c>
      <c r="D49" t="s">
        <v>215</v>
      </c>
      <c r="E49" s="18">
        <v>180439.34</v>
      </c>
      <c r="F49" t="s">
        <v>20</v>
      </c>
      <c r="H49" s="33"/>
      <c r="I49" s="18">
        <f t="shared" si="18"/>
        <v>180439.34</v>
      </c>
      <c r="K49" t="s">
        <v>406</v>
      </c>
      <c r="L49" s="89">
        <f>'total by acct and budget code'!I71</f>
        <v>105818.65</v>
      </c>
      <c r="M49" s="89">
        <f>'total by acct and budget code'!K71</f>
        <v>547.6</v>
      </c>
      <c r="N49" s="89">
        <f t="shared" si="13"/>
        <v>0</v>
      </c>
      <c r="O49" s="89">
        <f t="shared" si="14"/>
        <v>106366.25</v>
      </c>
      <c r="P49" s="89">
        <f t="shared" si="15"/>
        <v>2765522.5</v>
      </c>
      <c r="Q49" s="89">
        <f>'total by acct and budget code'!J71</f>
        <v>74073.09</v>
      </c>
      <c r="R49" s="89">
        <f t="shared" si="16"/>
        <v>2839595.59</v>
      </c>
      <c r="S49" s="86">
        <f t="shared" si="17"/>
        <v>4.0558999999999998E-2</v>
      </c>
      <c r="U49" s="89"/>
      <c r="V49" s="86"/>
      <c r="X49" s="89"/>
      <c r="Y49" s="86"/>
    </row>
    <row r="50" spans="1:25" x14ac:dyDescent="0.25">
      <c r="A50" s="14">
        <v>12</v>
      </c>
      <c r="B50" s="15">
        <v>43830</v>
      </c>
      <c r="C50" t="s">
        <v>13</v>
      </c>
      <c r="D50" t="s">
        <v>219</v>
      </c>
      <c r="E50" s="18">
        <v>24163.41</v>
      </c>
      <c r="F50" t="s">
        <v>20</v>
      </c>
      <c r="H50" s="33"/>
      <c r="I50" s="18">
        <f t="shared" si="18"/>
        <v>24163.41</v>
      </c>
      <c r="L50" s="89"/>
      <c r="M50" s="89"/>
      <c r="N50" s="89"/>
      <c r="O50" s="89"/>
      <c r="P50" s="89"/>
      <c r="Q50" s="89"/>
      <c r="R50" s="89"/>
      <c r="S50" s="86"/>
      <c r="U50" s="89"/>
      <c r="V50" s="86"/>
      <c r="X50" s="89"/>
      <c r="Y50" s="86"/>
    </row>
    <row r="51" spans="1:25" x14ac:dyDescent="0.25">
      <c r="A51" s="14">
        <v>12</v>
      </c>
      <c r="B51" s="15">
        <v>43830</v>
      </c>
      <c r="C51" t="s">
        <v>13</v>
      </c>
      <c r="D51" t="s">
        <v>234</v>
      </c>
      <c r="E51" s="18">
        <v>20033.66</v>
      </c>
      <c r="F51" t="s">
        <v>20</v>
      </c>
      <c r="H51" s="33"/>
      <c r="I51" s="18">
        <f t="shared" si="18"/>
        <v>20033.66</v>
      </c>
      <c r="K51" t="s">
        <v>407</v>
      </c>
      <c r="L51" s="89">
        <f>'total by acct and budget code'!I75</f>
        <v>25998.27</v>
      </c>
      <c r="M51" s="89">
        <f>'total by acct and budget code'!K75</f>
        <v>0</v>
      </c>
      <c r="N51" s="89">
        <f t="shared" ref="N51:N66" si="19">G51+H51</f>
        <v>0</v>
      </c>
      <c r="O51" s="89">
        <f t="shared" ref="O51:O66" si="20">SUM(L51:N51)</f>
        <v>25998.27</v>
      </c>
      <c r="P51" s="89">
        <f t="shared" ref="P51:P66" si="21">ROUND(O51*$P$11,2)</f>
        <v>675955.02</v>
      </c>
      <c r="Q51" s="89">
        <f>'total by acct and budget code'!J75</f>
        <v>18198.8</v>
      </c>
      <c r="R51" s="89">
        <f t="shared" ref="R51:R66" si="22">P51+Q51</f>
        <v>694153.82000000007</v>
      </c>
      <c r="S51" s="86">
        <f t="shared" ref="S51:S66" si="23">ROUND(R51/$R$71,6)</f>
        <v>9.9150000000000002E-3</v>
      </c>
      <c r="T51" t="s">
        <v>460</v>
      </c>
      <c r="U51" s="89">
        <f>SUM(R49:R51)</f>
        <v>3533749.41</v>
      </c>
      <c r="V51" s="86">
        <f>ROUND(U51/$U$71,6)</f>
        <v>5.0473999999999998E-2</v>
      </c>
      <c r="X51" s="89">
        <v>3259817.1</v>
      </c>
      <c r="Y51" s="86">
        <f>ROUND(X51/$X$71,6)</f>
        <v>4.5975000000000002E-2</v>
      </c>
    </row>
    <row r="52" spans="1:25" x14ac:dyDescent="0.25">
      <c r="A52" s="14">
        <v>12</v>
      </c>
      <c r="B52" s="15">
        <v>43830</v>
      </c>
      <c r="C52" t="s">
        <v>13</v>
      </c>
      <c r="D52" t="s">
        <v>236</v>
      </c>
      <c r="E52" s="18">
        <v>358714.04</v>
      </c>
      <c r="F52" t="s">
        <v>20</v>
      </c>
      <c r="H52" s="33"/>
      <c r="I52" s="18">
        <f t="shared" si="18"/>
        <v>358714.04</v>
      </c>
      <c r="K52" t="s">
        <v>408</v>
      </c>
      <c r="L52" s="89">
        <f>'total by acct and budget code'!I78</f>
        <v>210409.75</v>
      </c>
      <c r="M52" s="89">
        <f>'total by acct and budget code'!K78</f>
        <v>1017.33</v>
      </c>
      <c r="N52" s="89">
        <f t="shared" si="19"/>
        <v>0</v>
      </c>
      <c r="O52" s="89">
        <f t="shared" si="20"/>
        <v>211427.08</v>
      </c>
      <c r="P52" s="89">
        <f t="shared" si="21"/>
        <v>5497104.0800000001</v>
      </c>
      <c r="Q52" s="89">
        <f>'total by acct and budget code'!J78</f>
        <v>147286.96</v>
      </c>
      <c r="R52" s="89">
        <f t="shared" si="22"/>
        <v>5644391.04</v>
      </c>
      <c r="S52" s="86">
        <f t="shared" si="23"/>
        <v>8.0621999999999999E-2</v>
      </c>
      <c r="U52" s="89"/>
      <c r="V52" s="86"/>
      <c r="X52" s="89"/>
      <c r="Y52" s="86"/>
    </row>
    <row r="53" spans="1:25" x14ac:dyDescent="0.25">
      <c r="A53" s="14">
        <v>12</v>
      </c>
      <c r="B53" s="15">
        <v>43830</v>
      </c>
      <c r="C53" t="s">
        <v>13</v>
      </c>
      <c r="D53" t="s">
        <v>251</v>
      </c>
      <c r="E53" s="18">
        <v>170069.09</v>
      </c>
      <c r="F53" t="s">
        <v>20</v>
      </c>
      <c r="H53" s="33"/>
      <c r="I53" s="18">
        <f t="shared" si="18"/>
        <v>170069.09</v>
      </c>
      <c r="K53" t="s">
        <v>409</v>
      </c>
      <c r="L53" s="89">
        <f>'total by acct and budget code'!I81</f>
        <v>99759.039999999994</v>
      </c>
      <c r="M53" s="89">
        <f>'total by acct and budget code'!K81</f>
        <v>478.7</v>
      </c>
      <c r="N53" s="89">
        <f t="shared" si="19"/>
        <v>0</v>
      </c>
      <c r="O53" s="89">
        <f t="shared" si="20"/>
        <v>100237.73999999999</v>
      </c>
      <c r="P53" s="89">
        <f t="shared" si="21"/>
        <v>2606181.2400000002</v>
      </c>
      <c r="Q53" s="89">
        <f>'total by acct and budget code'!J81</f>
        <v>69831.350000000006</v>
      </c>
      <c r="R53" s="89">
        <f t="shared" si="22"/>
        <v>2676012.5900000003</v>
      </c>
      <c r="S53" s="86">
        <f t="shared" si="23"/>
        <v>3.8223E-2</v>
      </c>
      <c r="U53" s="89"/>
      <c r="V53" s="86"/>
      <c r="X53" s="89"/>
      <c r="Y53" s="86"/>
    </row>
    <row r="54" spans="1:25" x14ac:dyDescent="0.25">
      <c r="A54" s="14">
        <v>12</v>
      </c>
      <c r="B54" s="15">
        <v>43830</v>
      </c>
      <c r="C54" t="s">
        <v>13</v>
      </c>
      <c r="D54" t="s">
        <v>255</v>
      </c>
      <c r="E54" s="18">
        <v>77770.78</v>
      </c>
      <c r="F54" t="s">
        <v>20</v>
      </c>
      <c r="G54" s="18">
        <f>'clearing &amp; stores accounts'!F8</f>
        <v>5.3064889008285876</v>
      </c>
      <c r="H54" s="33"/>
      <c r="I54" s="18">
        <f t="shared" si="18"/>
        <v>77776.086488900823</v>
      </c>
      <c r="K54" t="s">
        <v>410</v>
      </c>
      <c r="L54" s="89">
        <f>'total by acct and budget code'!I84</f>
        <v>43188.46</v>
      </c>
      <c r="M54" s="89">
        <f>'total by acct and budget code'!K84</f>
        <v>4350.3599999999997</v>
      </c>
      <c r="N54" s="89">
        <f t="shared" si="19"/>
        <v>5.3064889008285876</v>
      </c>
      <c r="O54" s="89">
        <f t="shared" si="20"/>
        <v>47544.126488900831</v>
      </c>
      <c r="P54" s="89">
        <f t="shared" si="21"/>
        <v>1236147.29</v>
      </c>
      <c r="Q54" s="89">
        <f>'total by acct and budget code'!J84</f>
        <v>30231.96</v>
      </c>
      <c r="R54" s="89">
        <f t="shared" si="22"/>
        <v>1266379.25</v>
      </c>
      <c r="S54" s="86">
        <f t="shared" si="23"/>
        <v>1.8088E-2</v>
      </c>
      <c r="U54" s="89"/>
      <c r="V54" s="86"/>
      <c r="X54" s="89"/>
      <c r="Y54" s="86"/>
    </row>
    <row r="55" spans="1:25" x14ac:dyDescent="0.25">
      <c r="A55" s="14">
        <v>12</v>
      </c>
      <c r="B55" s="15">
        <v>43830</v>
      </c>
      <c r="C55" t="s">
        <v>13</v>
      </c>
      <c r="D55" t="s">
        <v>273</v>
      </c>
      <c r="E55" s="18">
        <v>68435.350000000006</v>
      </c>
      <c r="F55" t="s">
        <v>20</v>
      </c>
      <c r="G55" s="18">
        <f>'clearing &amp; stores accounts'!F9</f>
        <v>7.1511825593559069</v>
      </c>
      <c r="H55" s="33"/>
      <c r="I55" s="18">
        <f t="shared" si="18"/>
        <v>68442.501182559368</v>
      </c>
      <c r="K55" t="s">
        <v>411</v>
      </c>
      <c r="L55" s="89">
        <f>'total by acct and budget code'!I87</f>
        <v>38648.980000000003</v>
      </c>
      <c r="M55" s="89">
        <f>'total by acct and budget code'!K87</f>
        <v>2732.05</v>
      </c>
      <c r="N55" s="89">
        <f t="shared" si="19"/>
        <v>7.1511825593559069</v>
      </c>
      <c r="O55" s="89">
        <f t="shared" si="20"/>
        <v>41388.181182559361</v>
      </c>
      <c r="P55" s="89">
        <f t="shared" si="21"/>
        <v>1076092.71</v>
      </c>
      <c r="Q55" s="89">
        <f>'total by acct and budget code'!J87</f>
        <v>27054.32</v>
      </c>
      <c r="R55" s="89">
        <f t="shared" si="22"/>
        <v>1103147.03</v>
      </c>
      <c r="S55" s="86">
        <f t="shared" si="23"/>
        <v>1.5757E-2</v>
      </c>
      <c r="U55" s="89"/>
      <c r="V55" s="86"/>
      <c r="X55" s="89"/>
      <c r="Y55" s="86"/>
    </row>
    <row r="56" spans="1:25" x14ac:dyDescent="0.25">
      <c r="A56" s="14">
        <v>12</v>
      </c>
      <c r="B56" s="15">
        <v>43830</v>
      </c>
      <c r="C56" t="s">
        <v>13</v>
      </c>
      <c r="D56" t="s">
        <v>281</v>
      </c>
      <c r="E56" s="18">
        <v>12914.58</v>
      </c>
      <c r="F56" t="s">
        <v>20</v>
      </c>
      <c r="H56" s="33"/>
      <c r="I56" s="18">
        <f t="shared" si="18"/>
        <v>12914.58</v>
      </c>
      <c r="K56" t="s">
        <v>412</v>
      </c>
      <c r="L56" s="89">
        <f>'total by acct and budget code'!I89</f>
        <v>7596.8</v>
      </c>
      <c r="M56" s="89">
        <f>'total by acct and budget code'!K89</f>
        <v>0</v>
      </c>
      <c r="N56" s="89">
        <f t="shared" si="19"/>
        <v>0</v>
      </c>
      <c r="O56" s="89">
        <f t="shared" si="20"/>
        <v>7596.8</v>
      </c>
      <c r="P56" s="89">
        <f t="shared" si="21"/>
        <v>197516.79999999999</v>
      </c>
      <c r="Q56" s="89">
        <f>'total by acct and budget code'!J89</f>
        <v>5317.78</v>
      </c>
      <c r="R56" s="89">
        <f t="shared" si="22"/>
        <v>202834.58</v>
      </c>
      <c r="S56" s="86">
        <f t="shared" si="23"/>
        <v>2.8969999999999998E-3</v>
      </c>
      <c r="U56" s="89"/>
      <c r="V56" s="86"/>
      <c r="X56" s="89"/>
      <c r="Y56" s="86"/>
    </row>
    <row r="57" spans="1:25" x14ac:dyDescent="0.25">
      <c r="A57" s="14">
        <v>12</v>
      </c>
      <c r="B57" s="15">
        <v>43830</v>
      </c>
      <c r="C57" t="s">
        <v>13</v>
      </c>
      <c r="D57" t="s">
        <v>282</v>
      </c>
      <c r="E57" s="18">
        <v>10566.95</v>
      </c>
      <c r="F57" t="s">
        <v>20</v>
      </c>
      <c r="H57" s="33"/>
      <c r="I57" s="18">
        <f t="shared" si="18"/>
        <v>10566.95</v>
      </c>
      <c r="K57" t="s">
        <v>413</v>
      </c>
      <c r="L57" s="89">
        <f>'total by acct and budget code'!I91</f>
        <v>6215.84</v>
      </c>
      <c r="M57" s="89">
        <f>'total by acct and budget code'!K91</f>
        <v>0</v>
      </c>
      <c r="N57" s="89">
        <f t="shared" si="19"/>
        <v>0</v>
      </c>
      <c r="O57" s="89">
        <f t="shared" si="20"/>
        <v>6215.84</v>
      </c>
      <c r="P57" s="89">
        <f t="shared" si="21"/>
        <v>161611.84</v>
      </c>
      <c r="Q57" s="89">
        <f>'total by acct and budget code'!J91</f>
        <v>4351.1099999999997</v>
      </c>
      <c r="R57" s="89">
        <f t="shared" si="22"/>
        <v>165962.94999999998</v>
      </c>
      <c r="S57" s="86">
        <f t="shared" si="23"/>
        <v>2.3709999999999998E-3</v>
      </c>
      <c r="U57" s="89"/>
      <c r="V57" s="86"/>
      <c r="X57" s="89"/>
      <c r="Y57" s="86"/>
    </row>
    <row r="58" spans="1:25" x14ac:dyDescent="0.25">
      <c r="A58" s="14">
        <v>12</v>
      </c>
      <c r="B58" s="15">
        <v>43830</v>
      </c>
      <c r="C58" t="s">
        <v>13</v>
      </c>
      <c r="D58" t="s">
        <v>286</v>
      </c>
      <c r="E58" s="18">
        <v>48355.13</v>
      </c>
      <c r="F58" t="s">
        <v>20</v>
      </c>
      <c r="G58" s="18">
        <f>'clearing &amp; stores accounts'!F10</f>
        <v>22.840062554525755</v>
      </c>
      <c r="H58" s="33"/>
      <c r="I58" s="18">
        <f t="shared" si="18"/>
        <v>48377.970062554523</v>
      </c>
      <c r="K58" t="s">
        <v>414</v>
      </c>
      <c r="L58" s="89">
        <f>'total by acct and budget code'!I94</f>
        <v>22443.02</v>
      </c>
      <c r="M58" s="89">
        <f>'total by acct and budget code'!K94</f>
        <v>10201.950000000001</v>
      </c>
      <c r="N58" s="89">
        <f t="shared" si="19"/>
        <v>22.840062554525755</v>
      </c>
      <c r="O58" s="89">
        <f t="shared" si="20"/>
        <v>32667.810062554527</v>
      </c>
      <c r="P58" s="89">
        <f t="shared" si="21"/>
        <v>849363.06</v>
      </c>
      <c r="Q58" s="89">
        <f>'total by acct and budget code'!J94</f>
        <v>15710.16</v>
      </c>
      <c r="R58" s="89">
        <f t="shared" si="22"/>
        <v>865073.22000000009</v>
      </c>
      <c r="S58" s="86">
        <f t="shared" si="23"/>
        <v>1.2356000000000001E-2</v>
      </c>
      <c r="U58" s="89"/>
      <c r="V58" s="86"/>
      <c r="X58" s="89"/>
      <c r="Y58" s="86"/>
    </row>
    <row r="59" spans="1:25" x14ac:dyDescent="0.25">
      <c r="A59" s="14">
        <v>12</v>
      </c>
      <c r="B59" s="15">
        <v>43830</v>
      </c>
      <c r="C59" t="s">
        <v>13</v>
      </c>
      <c r="D59" t="s">
        <v>313</v>
      </c>
      <c r="E59" s="18">
        <v>28478.95</v>
      </c>
      <c r="F59" t="s">
        <v>20</v>
      </c>
      <c r="G59" s="18">
        <f>'clearing &amp; stores accounts'!F11</f>
        <v>189.81777960943617</v>
      </c>
      <c r="H59" s="33"/>
      <c r="I59" s="18">
        <f t="shared" si="18"/>
        <v>28668.767779609436</v>
      </c>
      <c r="K59" t="s">
        <v>415</v>
      </c>
      <c r="L59" s="89">
        <f>'total by acct and budget code'!I97</f>
        <v>15593.67</v>
      </c>
      <c r="M59" s="89">
        <f>'total by acct and budget code'!K97</f>
        <v>1969.7</v>
      </c>
      <c r="N59" s="89">
        <f t="shared" si="19"/>
        <v>189.81777960943617</v>
      </c>
      <c r="O59" s="89">
        <f t="shared" si="20"/>
        <v>17753.187779609434</v>
      </c>
      <c r="P59" s="89">
        <f t="shared" si="21"/>
        <v>461582.88</v>
      </c>
      <c r="Q59" s="89">
        <f>'total by acct and budget code'!J97</f>
        <v>10915.58</v>
      </c>
      <c r="R59" s="89">
        <f t="shared" si="22"/>
        <v>472498.46</v>
      </c>
      <c r="S59" s="86">
        <f t="shared" si="23"/>
        <v>6.7489999999999998E-3</v>
      </c>
      <c r="T59" t="s">
        <v>461</v>
      </c>
      <c r="U59" s="89">
        <f>SUM(R52:R59)</f>
        <v>12396299.120000001</v>
      </c>
      <c r="V59" s="86">
        <f>ROUND(U59/$U$71,6)</f>
        <v>0.177062</v>
      </c>
      <c r="X59" s="89">
        <v>11676336.08</v>
      </c>
      <c r="Y59" s="86">
        <f>ROUND(X59/$X$71,6)</f>
        <v>0.16467899999999999</v>
      </c>
    </row>
    <row r="60" spans="1:25" x14ac:dyDescent="0.25">
      <c r="A60" s="14">
        <v>12</v>
      </c>
      <c r="B60" s="15">
        <v>43830</v>
      </c>
      <c r="C60" t="s">
        <v>13</v>
      </c>
      <c r="D60" t="s">
        <v>120</v>
      </c>
      <c r="E60" s="18">
        <v>5944.79</v>
      </c>
      <c r="F60" t="s">
        <v>20</v>
      </c>
      <c r="H60" s="33"/>
      <c r="I60" s="18">
        <f t="shared" si="18"/>
        <v>5944.79</v>
      </c>
      <c r="K60" t="s">
        <v>416</v>
      </c>
      <c r="L60" s="89">
        <f>'total by acct and budget code'!I100</f>
        <v>3381.7</v>
      </c>
      <c r="M60" s="89">
        <f>'total by acct and budget code'!K100</f>
        <v>195.89</v>
      </c>
      <c r="N60" s="89">
        <f t="shared" si="19"/>
        <v>0</v>
      </c>
      <c r="O60" s="89">
        <f t="shared" si="20"/>
        <v>3577.5899999999997</v>
      </c>
      <c r="P60" s="89">
        <f t="shared" si="21"/>
        <v>93017.34</v>
      </c>
      <c r="Q60" s="89">
        <f>'total by acct and budget code'!J100</f>
        <v>2367.1999999999998</v>
      </c>
      <c r="R60" s="89">
        <f t="shared" si="22"/>
        <v>95384.54</v>
      </c>
      <c r="S60" s="86">
        <f t="shared" si="23"/>
        <v>1.3619999999999999E-3</v>
      </c>
      <c r="U60" s="89"/>
      <c r="V60" s="86"/>
      <c r="X60" s="89"/>
      <c r="Y60" s="86"/>
    </row>
    <row r="61" spans="1:25" x14ac:dyDescent="0.25">
      <c r="A61" s="14">
        <v>12</v>
      </c>
      <c r="B61" s="15">
        <v>43830</v>
      </c>
      <c r="C61" t="s">
        <v>13</v>
      </c>
      <c r="D61" t="s">
        <v>124</v>
      </c>
      <c r="E61" s="18">
        <v>37707.31</v>
      </c>
      <c r="F61" t="s">
        <v>20</v>
      </c>
      <c r="G61" s="18">
        <f>'clearing &amp; stores accounts'!F12</f>
        <v>24.01395851904314</v>
      </c>
      <c r="H61" s="33"/>
      <c r="I61" s="18">
        <f t="shared" si="18"/>
        <v>37731.323958519039</v>
      </c>
      <c r="K61" t="s">
        <v>417</v>
      </c>
      <c r="L61" s="89">
        <f>'total by acct and budget code'!I103</f>
        <v>21474.87</v>
      </c>
      <c r="M61" s="89">
        <f>'total by acct and budget code'!K103</f>
        <v>1200.02</v>
      </c>
      <c r="N61" s="89">
        <f t="shared" si="19"/>
        <v>24.01395851904314</v>
      </c>
      <c r="O61" s="89">
        <f t="shared" si="20"/>
        <v>22698.903958519044</v>
      </c>
      <c r="P61" s="89">
        <f t="shared" si="21"/>
        <v>590171.5</v>
      </c>
      <c r="Q61" s="89">
        <f>'total by acct and budget code'!J103</f>
        <v>15032.42</v>
      </c>
      <c r="R61" s="89">
        <f t="shared" si="22"/>
        <v>605203.92000000004</v>
      </c>
      <c r="S61" s="86">
        <f t="shared" si="23"/>
        <v>8.6440000000000006E-3</v>
      </c>
      <c r="U61" s="89"/>
      <c r="V61" s="86"/>
      <c r="X61" s="89"/>
      <c r="Y61" s="86"/>
    </row>
    <row r="62" spans="1:25" x14ac:dyDescent="0.25">
      <c r="A62" s="14">
        <v>12</v>
      </c>
      <c r="B62" s="15">
        <v>43830</v>
      </c>
      <c r="C62" t="s">
        <v>13</v>
      </c>
      <c r="D62" t="s">
        <v>160</v>
      </c>
      <c r="E62" s="18">
        <v>10967.16</v>
      </c>
      <c r="F62" t="s">
        <v>20</v>
      </c>
      <c r="G62" s="18">
        <f>'clearing &amp; stores accounts'!F13</f>
        <v>1711.1390355029669</v>
      </c>
      <c r="H62" s="33"/>
      <c r="I62" s="18">
        <f t="shared" si="18"/>
        <v>12678.299035502967</v>
      </c>
      <c r="K62" t="s">
        <v>418</v>
      </c>
      <c r="L62" s="89">
        <f>'total by acct and budget code'!I106</f>
        <v>6029.14</v>
      </c>
      <c r="M62" s="89">
        <f>'total by acct and budget code'!K106</f>
        <v>717.63</v>
      </c>
      <c r="N62" s="89">
        <f t="shared" si="19"/>
        <v>1711.1390355029669</v>
      </c>
      <c r="O62" s="89">
        <f t="shared" si="20"/>
        <v>8457.9090355029675</v>
      </c>
      <c r="P62" s="89">
        <f t="shared" si="21"/>
        <v>219905.63</v>
      </c>
      <c r="Q62" s="89">
        <f>'total by acct and budget code'!J106</f>
        <v>4220.3900000000003</v>
      </c>
      <c r="R62" s="89">
        <f t="shared" si="22"/>
        <v>224126.02000000002</v>
      </c>
      <c r="S62" s="86">
        <f t="shared" si="23"/>
        <v>3.2009999999999999E-3</v>
      </c>
      <c r="T62" t="s">
        <v>462</v>
      </c>
      <c r="U62" s="89">
        <f>SUM(R60:R62)</f>
        <v>924714.4800000001</v>
      </c>
      <c r="V62" s="86">
        <f>ROUND(U62/$U$71,6)</f>
        <v>1.3207999999999999E-2</v>
      </c>
      <c r="X62" s="89">
        <v>1057806.08</v>
      </c>
      <c r="Y62" s="86">
        <f>ROUND(X62/$X$71,6)</f>
        <v>1.4919E-2</v>
      </c>
    </row>
    <row r="63" spans="1:25" x14ac:dyDescent="0.25">
      <c r="A63" s="14">
        <v>12</v>
      </c>
      <c r="B63" s="15">
        <v>43830</v>
      </c>
      <c r="C63" t="s">
        <v>13</v>
      </c>
      <c r="D63" t="s">
        <v>165</v>
      </c>
      <c r="E63" s="18">
        <v>96985.2</v>
      </c>
      <c r="F63" t="s">
        <v>20</v>
      </c>
      <c r="H63" s="33"/>
      <c r="I63" s="18">
        <f t="shared" si="18"/>
        <v>96985.2</v>
      </c>
      <c r="K63" t="s">
        <v>419</v>
      </c>
      <c r="L63" s="89">
        <f>'total by acct and budget code'!I108</f>
        <v>57050.11</v>
      </c>
      <c r="M63" s="89">
        <f>'total by acct and budget code'!K108</f>
        <v>0</v>
      </c>
      <c r="N63" s="89">
        <f t="shared" si="19"/>
        <v>0</v>
      </c>
      <c r="O63" s="89">
        <f t="shared" si="20"/>
        <v>57050.11</v>
      </c>
      <c r="P63" s="89">
        <f t="shared" si="21"/>
        <v>1483302.86</v>
      </c>
      <c r="Q63" s="89">
        <f>'total by acct and budget code'!J108</f>
        <v>39935.089999999997</v>
      </c>
      <c r="R63" s="89">
        <f t="shared" si="22"/>
        <v>1523237.9500000002</v>
      </c>
      <c r="S63" s="86">
        <f t="shared" si="23"/>
        <v>2.1756999999999999E-2</v>
      </c>
      <c r="U63" s="89"/>
      <c r="V63" s="86"/>
      <c r="X63" s="89"/>
      <c r="Y63" s="86"/>
    </row>
    <row r="64" spans="1:25" x14ac:dyDescent="0.25">
      <c r="A64" s="14">
        <v>12</v>
      </c>
      <c r="B64" s="15">
        <v>43830</v>
      </c>
      <c r="C64" t="s">
        <v>13</v>
      </c>
      <c r="D64" t="s">
        <v>167</v>
      </c>
      <c r="E64" s="18">
        <v>1967.58</v>
      </c>
      <c r="F64" t="s">
        <v>20</v>
      </c>
      <c r="H64" s="33"/>
      <c r="I64" s="18">
        <f t="shared" si="18"/>
        <v>1967.58</v>
      </c>
      <c r="K64" t="s">
        <v>420</v>
      </c>
      <c r="L64" s="89">
        <f>'total by acct and budget code'!I110</f>
        <v>1157.4000000000001</v>
      </c>
      <c r="M64" s="89">
        <f>'total by acct and budget code'!K110</f>
        <v>0</v>
      </c>
      <c r="N64" s="89">
        <f t="shared" si="19"/>
        <v>0</v>
      </c>
      <c r="O64" s="89">
        <f t="shared" si="20"/>
        <v>1157.4000000000001</v>
      </c>
      <c r="P64" s="89">
        <f t="shared" si="21"/>
        <v>30092.400000000001</v>
      </c>
      <c r="Q64" s="89">
        <f>'total by acct and budget code'!J110</f>
        <v>810.18</v>
      </c>
      <c r="R64" s="89">
        <f t="shared" si="22"/>
        <v>30902.58</v>
      </c>
      <c r="S64" s="86">
        <f t="shared" si="23"/>
        <v>4.4099999999999999E-4</v>
      </c>
      <c r="T64" t="s">
        <v>463</v>
      </c>
      <c r="U64" s="89">
        <f>R63+R64</f>
        <v>1554140.5300000003</v>
      </c>
      <c r="V64" s="86">
        <f t="shared" ref="V64:V65" si="24">ROUND(U64/$U$71,6)</f>
        <v>2.2199E-2</v>
      </c>
      <c r="X64" s="89">
        <v>1504128.17</v>
      </c>
      <c r="Y64" s="86">
        <f t="shared" ref="Y64:Y65" si="25">ROUND(X64/$X$71,6)</f>
        <v>2.1214E-2</v>
      </c>
    </row>
    <row r="65" spans="1:26" x14ac:dyDescent="0.25">
      <c r="A65" s="14">
        <v>12</v>
      </c>
      <c r="B65" s="15">
        <v>43830</v>
      </c>
      <c r="C65" t="s">
        <v>13</v>
      </c>
      <c r="D65" t="s">
        <v>168</v>
      </c>
      <c r="E65" s="18">
        <v>1316.64</v>
      </c>
      <c r="F65" t="s">
        <v>20</v>
      </c>
      <c r="H65" s="33"/>
      <c r="I65" s="18">
        <f t="shared" si="18"/>
        <v>1316.64</v>
      </c>
      <c r="K65" t="s">
        <v>421</v>
      </c>
      <c r="L65" s="89">
        <f>'total by acct and budget code'!I112</f>
        <v>774.49</v>
      </c>
      <c r="M65" s="89">
        <f>'total by acct and budget code'!K112</f>
        <v>0</v>
      </c>
      <c r="N65" s="89">
        <f t="shared" si="19"/>
        <v>0</v>
      </c>
      <c r="O65" s="89">
        <f t="shared" si="20"/>
        <v>774.49</v>
      </c>
      <c r="P65" s="89">
        <f t="shared" si="21"/>
        <v>20136.740000000002</v>
      </c>
      <c r="Q65" s="89">
        <f>'total by acct and budget code'!J112</f>
        <v>542.15</v>
      </c>
      <c r="R65" s="89">
        <f t="shared" si="22"/>
        <v>20678.890000000003</v>
      </c>
      <c r="S65" s="86">
        <f t="shared" si="23"/>
        <v>2.9500000000000001E-4</v>
      </c>
      <c r="T65" t="s">
        <v>464</v>
      </c>
      <c r="U65" s="89">
        <f>R65</f>
        <v>20678.890000000003</v>
      </c>
      <c r="V65" s="86">
        <f t="shared" si="24"/>
        <v>2.9500000000000001E-4</v>
      </c>
      <c r="X65" s="89">
        <v>19734.759999999998</v>
      </c>
      <c r="Y65" s="86">
        <f t="shared" si="25"/>
        <v>2.7799999999999998E-4</v>
      </c>
    </row>
    <row r="66" spans="1:26" x14ac:dyDescent="0.25">
      <c r="A66" s="14">
        <v>12</v>
      </c>
      <c r="B66" s="15">
        <v>43830</v>
      </c>
      <c r="C66" t="s">
        <v>13</v>
      </c>
      <c r="D66" t="s">
        <v>50</v>
      </c>
      <c r="E66" s="18">
        <v>809346.6</v>
      </c>
      <c r="F66" t="s">
        <v>20</v>
      </c>
      <c r="H66" s="33"/>
      <c r="I66" s="18">
        <f t="shared" si="18"/>
        <v>809346.6</v>
      </c>
      <c r="K66" t="s">
        <v>422</v>
      </c>
      <c r="L66" s="89">
        <f>'total by acct and budget code'!I115</f>
        <v>475689.01</v>
      </c>
      <c r="M66" s="89">
        <f>'total by acct and budget code'!K115</f>
        <v>675.13</v>
      </c>
      <c r="N66" s="89">
        <f t="shared" si="19"/>
        <v>0</v>
      </c>
      <c r="O66" s="89">
        <f t="shared" si="20"/>
        <v>476364.14</v>
      </c>
      <c r="P66" s="89">
        <f t="shared" si="21"/>
        <v>12385467.640000001</v>
      </c>
      <c r="Q66" s="89">
        <f>'total by acct and budget code'!J115</f>
        <v>332982.46000000002</v>
      </c>
      <c r="R66" s="89">
        <f t="shared" si="22"/>
        <v>12718450.100000001</v>
      </c>
      <c r="S66" s="86">
        <f t="shared" si="23"/>
        <v>0.18166399999999999</v>
      </c>
      <c r="U66" s="89"/>
      <c r="V66" s="86"/>
      <c r="X66" s="89"/>
      <c r="Y66" s="86"/>
    </row>
    <row r="67" spans="1:26" x14ac:dyDescent="0.25">
      <c r="A67" s="14">
        <v>12</v>
      </c>
      <c r="B67" s="15">
        <v>43830</v>
      </c>
      <c r="C67" t="s">
        <v>13</v>
      </c>
      <c r="D67" t="s">
        <v>92</v>
      </c>
      <c r="E67" s="18">
        <v>4430.79</v>
      </c>
      <c r="F67" t="s">
        <v>20</v>
      </c>
      <c r="H67" s="33"/>
      <c r="I67" s="18">
        <f t="shared" si="18"/>
        <v>4430.79</v>
      </c>
      <c r="L67" s="89"/>
      <c r="M67" s="89"/>
      <c r="N67" s="89"/>
      <c r="O67" s="89"/>
      <c r="P67" s="89"/>
      <c r="Q67" s="89"/>
      <c r="R67" s="89"/>
      <c r="S67" s="86"/>
      <c r="U67" s="89"/>
      <c r="V67" s="86"/>
      <c r="X67" s="89"/>
      <c r="Y67" s="86"/>
    </row>
    <row r="68" spans="1:26" x14ac:dyDescent="0.25">
      <c r="A68" s="14">
        <v>12</v>
      </c>
      <c r="B68" s="15">
        <v>43830</v>
      </c>
      <c r="C68" t="s">
        <v>13</v>
      </c>
      <c r="D68" t="s">
        <v>95</v>
      </c>
      <c r="E68" s="18">
        <v>24446.63</v>
      </c>
      <c r="F68" t="s">
        <v>20</v>
      </c>
      <c r="H68" s="33"/>
      <c r="I68" s="18">
        <f t="shared" si="18"/>
        <v>24446.63</v>
      </c>
      <c r="L68" s="89"/>
      <c r="M68" s="89"/>
      <c r="N68" s="89"/>
      <c r="O68" s="89"/>
      <c r="P68" s="89"/>
      <c r="Q68" s="89"/>
      <c r="R68" s="89"/>
      <c r="S68" s="86"/>
      <c r="U68" s="89"/>
      <c r="V68" s="86"/>
      <c r="X68" s="89"/>
      <c r="Y68" s="86"/>
    </row>
    <row r="69" spans="1:26" x14ac:dyDescent="0.25">
      <c r="A69" s="14">
        <v>12</v>
      </c>
      <c r="B69" s="15">
        <v>43830</v>
      </c>
      <c r="C69" t="s">
        <v>13</v>
      </c>
      <c r="D69" t="s">
        <v>97</v>
      </c>
      <c r="E69" s="18">
        <v>2420.2199999999998</v>
      </c>
      <c r="F69" t="s">
        <v>20</v>
      </c>
      <c r="H69" s="33"/>
      <c r="I69" s="18">
        <f t="shared" si="18"/>
        <v>2420.2199999999998</v>
      </c>
      <c r="K69" t="s">
        <v>423</v>
      </c>
      <c r="L69" s="89">
        <f>'total by acct and budget code'!I121</f>
        <v>18410.38</v>
      </c>
      <c r="M69" s="89">
        <f>'total by acct and budget code'!K121</f>
        <v>0</v>
      </c>
      <c r="N69" s="89">
        <f t="shared" ref="N69:N70" si="26">G69+H69</f>
        <v>0</v>
      </c>
      <c r="O69" s="89">
        <f t="shared" ref="O69:O70" si="27">SUM(L69:N69)</f>
        <v>18410.38</v>
      </c>
      <c r="P69" s="89">
        <f t="shared" ref="P69:P70" si="28">ROUND(O69*$P$11,2)</f>
        <v>478669.88</v>
      </c>
      <c r="Q69" s="89">
        <f>'total by acct and budget code'!J121</f>
        <v>12887.26</v>
      </c>
      <c r="R69" s="89">
        <f t="shared" ref="R69:R70" si="29">P69+Q69</f>
        <v>491557.14</v>
      </c>
      <c r="S69" s="86">
        <f t="shared" ref="S69:S70" si="30">ROUND(R69/$R$71,6)</f>
        <v>7.0210000000000003E-3</v>
      </c>
      <c r="U69" s="89"/>
      <c r="V69" s="86"/>
      <c r="X69" s="89"/>
      <c r="Y69" s="86"/>
    </row>
    <row r="70" spans="1:26" x14ac:dyDescent="0.25">
      <c r="A70" s="14">
        <v>12</v>
      </c>
      <c r="B70" s="15">
        <v>43830</v>
      </c>
      <c r="C70" t="s">
        <v>13</v>
      </c>
      <c r="D70" t="s">
        <v>99</v>
      </c>
      <c r="E70" s="24">
        <v>25352.21</v>
      </c>
      <c r="F70" t="s">
        <v>20</v>
      </c>
      <c r="G70" s="28"/>
      <c r="H70" s="44"/>
      <c r="I70" s="24">
        <f t="shared" si="18"/>
        <v>25352.21</v>
      </c>
      <c r="K70" t="s">
        <v>424</v>
      </c>
      <c r="L70" s="95">
        <f>'total by acct and budget code'!I124</f>
        <v>14305.86</v>
      </c>
      <c r="M70" s="95">
        <f>'total by acct and budget code'!K124</f>
        <v>1032.25</v>
      </c>
      <c r="N70" s="95">
        <f t="shared" si="26"/>
        <v>0</v>
      </c>
      <c r="O70" s="95">
        <f t="shared" si="27"/>
        <v>15338.11</v>
      </c>
      <c r="P70" s="95">
        <f t="shared" si="28"/>
        <v>398790.86</v>
      </c>
      <c r="Q70" s="95">
        <f>'total by acct and budget code'!J124</f>
        <v>10014.1</v>
      </c>
      <c r="R70" s="95">
        <f t="shared" si="29"/>
        <v>408804.95999999996</v>
      </c>
      <c r="S70" s="87">
        <f t="shared" si="30"/>
        <v>5.8389999999999996E-3</v>
      </c>
      <c r="T70" t="s">
        <v>465</v>
      </c>
      <c r="U70" s="95">
        <f>SUM(R66:R70)</f>
        <v>13618812.200000003</v>
      </c>
      <c r="V70" s="87">
        <f>ROUND(U70/$U$71,6)</f>
        <v>0.194524</v>
      </c>
      <c r="X70" s="95">
        <v>13161170.41</v>
      </c>
      <c r="Y70" s="87">
        <f>ROUND(X70/$X$71,6)</f>
        <v>0.18562000000000001</v>
      </c>
    </row>
    <row r="71" spans="1:26" x14ac:dyDescent="0.25">
      <c r="E71" s="18">
        <f>SUM(E13:E70)</f>
        <v>4149366.8800000013</v>
      </c>
      <c r="G71" s="18">
        <f>SUM(G13:G70)</f>
        <v>234068.31015598701</v>
      </c>
      <c r="H71" s="18">
        <f>SUM(H13:H70)</f>
        <v>-234068.31</v>
      </c>
      <c r="I71" s="18">
        <f>SUM(I13:I70)</f>
        <v>4149366.8801559876</v>
      </c>
      <c r="L71" s="89">
        <f t="shared" ref="L71:R71" si="31">SUM(L13:L70)</f>
        <v>2545579.0399999996</v>
      </c>
      <c r="M71" s="89">
        <f t="shared" si="31"/>
        <v>121942.88000000002</v>
      </c>
      <c r="N71" s="89">
        <f t="shared" si="31"/>
        <v>1.559870040637179E-4</v>
      </c>
      <c r="O71" s="89">
        <f t="shared" si="31"/>
        <v>2667521.9201559871</v>
      </c>
      <c r="P71" s="89">
        <f t="shared" si="31"/>
        <v>69355569.930000022</v>
      </c>
      <c r="Q71" s="89">
        <f t="shared" si="31"/>
        <v>1481844.9599999997</v>
      </c>
      <c r="R71" s="89">
        <f t="shared" si="31"/>
        <v>70010907.229999989</v>
      </c>
      <c r="S71" s="86">
        <f>SUM(S13:S70)</f>
        <v>0.99999900000000008</v>
      </c>
      <c r="U71" s="89">
        <f t="shared" ref="U71" si="32">SUM(U13:U70)</f>
        <v>70010907.229999989</v>
      </c>
      <c r="V71" s="86">
        <f>SUM(V13:V70)</f>
        <v>1</v>
      </c>
      <c r="X71" s="89">
        <f t="shared" ref="X71" si="33">SUM(X13:X70)</f>
        <v>70903756.620000005</v>
      </c>
      <c r="Y71" s="86">
        <f>SUM(Y13:Y70)</f>
        <v>1</v>
      </c>
      <c r="Z71" s="86">
        <f>ROUND((U71-X71)/X71,6)</f>
        <v>-1.2592000000000001E-2</v>
      </c>
    </row>
    <row r="72" spans="1:26" x14ac:dyDescent="0.25">
      <c r="E72" s="18"/>
      <c r="U72" s="89"/>
      <c r="V72" s="86"/>
      <c r="X72" s="89"/>
      <c r="Y72" s="86"/>
    </row>
    <row r="73" spans="1:26" x14ac:dyDescent="0.25">
      <c r="A73" s="14" t="s">
        <v>366</v>
      </c>
      <c r="B73" s="15"/>
      <c r="E73" s="18">
        <f>-'2nd pp accrual rows only'!E41</f>
        <v>-1481844.9599999997</v>
      </c>
      <c r="G73" t="s">
        <v>439</v>
      </c>
      <c r="I73" s="24">
        <f>E73</f>
        <v>-1481844.9599999997</v>
      </c>
      <c r="L73" s="88" t="s">
        <v>442</v>
      </c>
      <c r="M73" s="89"/>
      <c r="N73" s="89"/>
      <c r="O73" s="89"/>
      <c r="P73" s="89"/>
      <c r="Q73" s="89"/>
      <c r="T73" t="s">
        <v>466</v>
      </c>
      <c r="U73" s="89">
        <f>SUM(U13:U28)</f>
        <v>6357627.3599999994</v>
      </c>
      <c r="V73" s="86">
        <f>ROUND(U73/U75,6)</f>
        <v>9.0809000000000001E-2</v>
      </c>
      <c r="X73" s="89">
        <f>SUM(X13:X28)</f>
        <v>5718442.9300000006</v>
      </c>
      <c r="Y73" s="86">
        <f>SUM(Y13:Y28)</f>
        <v>8.0651E-2</v>
      </c>
      <c r="Z73" s="86">
        <f>ROUND((U73-X73)/X73,6)</f>
        <v>0.111776</v>
      </c>
    </row>
    <row r="74" spans="1:26" ht="15.75" thickBot="1" x14ac:dyDescent="0.3">
      <c r="A74" s="14" t="s">
        <v>367</v>
      </c>
      <c r="B74" s="15"/>
      <c r="E74" s="18"/>
      <c r="G74" t="s">
        <v>440</v>
      </c>
      <c r="I74" s="30">
        <f>I71+I73</f>
        <v>2667521.9201559881</v>
      </c>
      <c r="L74" s="88" t="s">
        <v>443</v>
      </c>
      <c r="M74" s="89"/>
      <c r="N74" s="89"/>
      <c r="O74" s="89"/>
      <c r="P74" s="89"/>
      <c r="Q74" s="89"/>
      <c r="T74" t="s">
        <v>467</v>
      </c>
      <c r="U74" s="95">
        <f>SUM(U40:U70)</f>
        <v>63653279.869999997</v>
      </c>
      <c r="V74" s="87">
        <f>ROUND(U74/U75,6)</f>
        <v>0.90919099999999997</v>
      </c>
      <c r="X74" s="95">
        <f>SUM(X40:X70)</f>
        <v>65185313.689999998</v>
      </c>
      <c r="Y74" s="87">
        <f>SUM(Y40:Y70)</f>
        <v>0.91934899999999997</v>
      </c>
      <c r="Z74" s="86">
        <f>ROUND((U74-X74)/X74,6)</f>
        <v>-2.3503E-2</v>
      </c>
    </row>
    <row r="75" spans="1:26" ht="16.5" thickTop="1" thickBot="1" x14ac:dyDescent="0.3">
      <c r="A75" s="14"/>
      <c r="B75" s="15" t="s">
        <v>372</v>
      </c>
      <c r="E75">
        <v>7700</v>
      </c>
      <c r="G75" t="s">
        <v>441</v>
      </c>
      <c r="I75" s="85">
        <f>ROUND(I74*26,2)</f>
        <v>69355569.920000002</v>
      </c>
      <c r="L75" s="88" t="s">
        <v>444</v>
      </c>
      <c r="M75" s="89"/>
      <c r="N75" s="89"/>
      <c r="O75" s="89"/>
      <c r="P75" s="89"/>
      <c r="Q75" s="89"/>
      <c r="T75" t="s">
        <v>468</v>
      </c>
      <c r="U75" s="89">
        <f>U73+U74</f>
        <v>70010907.229999989</v>
      </c>
      <c r="V75" s="86">
        <f>V73+V74</f>
        <v>1</v>
      </c>
      <c r="X75" s="89">
        <f>X73+X74</f>
        <v>70903756.620000005</v>
      </c>
      <c r="Y75" s="86">
        <f>Y73+Y74</f>
        <v>1</v>
      </c>
      <c r="Z75" s="86">
        <f>ROUND((U75-X75)/X75,6)</f>
        <v>-1.2592000000000001E-2</v>
      </c>
    </row>
    <row r="76" spans="1:26" ht="15.75" thickTop="1" x14ac:dyDescent="0.25">
      <c r="A76" s="14"/>
      <c r="B76" s="15" t="s">
        <v>368</v>
      </c>
      <c r="E76">
        <v>3000</v>
      </c>
      <c r="L76" s="90" t="s">
        <v>445</v>
      </c>
      <c r="M76" s="91"/>
      <c r="N76" s="91"/>
      <c r="O76" s="91"/>
      <c r="P76" s="91"/>
      <c r="Q76" s="91"/>
      <c r="U76" s="89"/>
      <c r="V76" s="86"/>
      <c r="X76" s="89"/>
      <c r="Y76" s="86"/>
    </row>
    <row r="77" spans="1:26" x14ac:dyDescent="0.25">
      <c r="A77" s="14"/>
      <c r="B77" s="15" t="s">
        <v>369</v>
      </c>
      <c r="E77">
        <v>3507.9</v>
      </c>
      <c r="L77" s="92" t="s">
        <v>446</v>
      </c>
      <c r="M77" s="93"/>
      <c r="N77" s="93"/>
      <c r="O77" s="93"/>
      <c r="P77" s="93"/>
      <c r="Q77" s="93"/>
      <c r="T77" s="99" t="s">
        <v>469</v>
      </c>
      <c r="U77" s="93"/>
      <c r="V77" s="86"/>
      <c r="X77" s="89"/>
      <c r="Y77" s="86"/>
    </row>
    <row r="78" spans="1:26" x14ac:dyDescent="0.25">
      <c r="A78" s="14"/>
      <c r="B78" s="15" t="s">
        <v>370</v>
      </c>
      <c r="E78">
        <f>239.38+1251.76</f>
        <v>1491.1399999999999</v>
      </c>
      <c r="L78" s="92" t="s">
        <v>447</v>
      </c>
      <c r="M78" s="93"/>
      <c r="N78" s="93"/>
      <c r="O78" s="93"/>
      <c r="P78" s="93"/>
      <c r="Q78" s="93"/>
      <c r="T78" t="s">
        <v>466</v>
      </c>
      <c r="U78" s="100">
        <f>U73-X73</f>
        <v>639184.42999999877</v>
      </c>
      <c r="V78" s="86"/>
      <c r="X78" s="89"/>
      <c r="Y78" s="86"/>
    </row>
    <row r="79" spans="1:26" x14ac:dyDescent="0.25">
      <c r="L79" s="92" t="s">
        <v>448</v>
      </c>
      <c r="T79" t="s">
        <v>467</v>
      </c>
      <c r="U79" s="95">
        <f>U74-X74</f>
        <v>-1532033.8200000003</v>
      </c>
      <c r="V79" s="86"/>
      <c r="X79" s="89"/>
      <c r="Y79" s="86"/>
    </row>
    <row r="80" spans="1:26" x14ac:dyDescent="0.25">
      <c r="A80" t="s">
        <v>371</v>
      </c>
      <c r="E80" s="18">
        <f>SUM(E71:E78)</f>
        <v>2683220.9600000018</v>
      </c>
      <c r="L80" s="92" t="s">
        <v>449</v>
      </c>
      <c r="N80" s="89">
        <f>P30</f>
        <v>569534.5</v>
      </c>
      <c r="T80" t="s">
        <v>468</v>
      </c>
      <c r="U80" s="89">
        <f>U78+U79</f>
        <v>-892849.39000000153</v>
      </c>
      <c r="V80" s="86"/>
      <c r="X80" s="89"/>
      <c r="Y80" s="86"/>
    </row>
    <row r="81" spans="1:25" x14ac:dyDescent="0.25">
      <c r="L81" s="92" t="s">
        <v>450</v>
      </c>
      <c r="N81" s="87">
        <v>3.1000000000000001E-5</v>
      </c>
      <c r="X81" s="89"/>
      <c r="Y81" s="86"/>
    </row>
    <row r="82" spans="1:25" ht="15.75" thickBot="1" x14ac:dyDescent="0.3">
      <c r="L82" s="92" t="s">
        <v>451</v>
      </c>
      <c r="N82" s="94">
        <f>ROUND(N80*N81,2)</f>
        <v>17.66</v>
      </c>
    </row>
    <row r="83" spans="1:25" ht="15.75" thickTop="1" x14ac:dyDescent="0.25">
      <c r="A83" t="s">
        <v>373</v>
      </c>
      <c r="L83" s="92" t="s">
        <v>452</v>
      </c>
    </row>
    <row r="84" spans="1:25" x14ac:dyDescent="0.25">
      <c r="L84" s="92" t="s">
        <v>449</v>
      </c>
      <c r="N84" s="89">
        <f>P38</f>
        <v>4499422.95</v>
      </c>
    </row>
    <row r="85" spans="1:25" x14ac:dyDescent="0.25">
      <c r="B85" t="s">
        <v>374</v>
      </c>
      <c r="E85" s="18">
        <v>90523.97</v>
      </c>
      <c r="L85" s="92" t="s">
        <v>450</v>
      </c>
      <c r="N85" s="86">
        <v>0.18368799999999999</v>
      </c>
    </row>
    <row r="86" spans="1:25" ht="15.75" thickBot="1" x14ac:dyDescent="0.3">
      <c r="B86" t="s">
        <v>375</v>
      </c>
      <c r="E86" s="18">
        <v>2152863.81</v>
      </c>
      <c r="L86" s="92" t="s">
        <v>451</v>
      </c>
      <c r="N86" s="94">
        <f>ROUND(N84*N85,2)</f>
        <v>826490</v>
      </c>
    </row>
    <row r="87" spans="1:25" ht="15.75" thickTop="1" x14ac:dyDescent="0.25">
      <c r="B87" t="s">
        <v>376</v>
      </c>
      <c r="E87" s="24">
        <v>439833.18</v>
      </c>
    </row>
    <row r="88" spans="1:25" x14ac:dyDescent="0.25">
      <c r="E88" s="18">
        <f>SUM(E85:E87)</f>
        <v>2683220.9600000004</v>
      </c>
    </row>
  </sheetData>
  <mergeCells count="1">
    <mergeCell ref="K10:V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P121" sqref="P121"/>
    </sheetView>
  </sheetViews>
  <sheetFormatPr defaultColWidth="12.7109375" defaultRowHeight="15" x14ac:dyDescent="0.25"/>
  <cols>
    <col min="1" max="1" width="7" bestFit="1" customWidth="1"/>
    <col min="2" max="2" width="10.7109375" bestFit="1" customWidth="1"/>
    <col min="3" max="3" width="11.28515625" bestFit="1" customWidth="1"/>
    <col min="4" max="4" width="8.28515625" bestFit="1" customWidth="1"/>
    <col min="5" max="6" width="12.7109375" bestFit="1" customWidth="1"/>
    <col min="7" max="7" width="7.42578125" bestFit="1" customWidth="1"/>
  </cols>
  <sheetData>
    <row r="1" spans="1:18" ht="15.75" thickBot="1" x14ac:dyDescent="0.3">
      <c r="A1" t="str">
        <f>'Payroll Annualization'!A1</f>
        <v>AG Nucor DR2 Response 23 Payroll-PayrollTax.xlsx</v>
      </c>
      <c r="O1" s="114" t="s">
        <v>381</v>
      </c>
      <c r="P1" s="114"/>
      <c r="Q1" s="114"/>
    </row>
    <row r="2" spans="1:18" ht="16.5" thickTop="1" thickBot="1" x14ac:dyDescent="0.3">
      <c r="A2" s="19" t="s">
        <v>0</v>
      </c>
      <c r="B2" s="19" t="s">
        <v>1</v>
      </c>
      <c r="C2" s="19" t="s">
        <v>2</v>
      </c>
      <c r="D2" s="19" t="s">
        <v>3</v>
      </c>
      <c r="E2" s="19" t="s">
        <v>6</v>
      </c>
      <c r="F2" s="20" t="s">
        <v>326</v>
      </c>
      <c r="G2" s="19" t="s">
        <v>11</v>
      </c>
      <c r="I2" s="80">
        <v>1000</v>
      </c>
      <c r="J2" s="80">
        <v>1100</v>
      </c>
      <c r="K2" s="80">
        <v>1400</v>
      </c>
      <c r="L2" s="81" t="s">
        <v>378</v>
      </c>
      <c r="M2" s="82" t="s">
        <v>379</v>
      </c>
      <c r="N2" s="82" t="s">
        <v>380</v>
      </c>
      <c r="O2" s="81" t="s">
        <v>378</v>
      </c>
      <c r="P2" s="82" t="s">
        <v>379</v>
      </c>
      <c r="Q2" s="82" t="s">
        <v>380</v>
      </c>
      <c r="R2" t="s">
        <v>327</v>
      </c>
    </row>
    <row r="3" spans="1:18" ht="15.75" thickTop="1" x14ac:dyDescent="0.25">
      <c r="A3" s="14">
        <v>12</v>
      </c>
      <c r="B3" s="15">
        <v>43830</v>
      </c>
      <c r="C3" t="s">
        <v>13</v>
      </c>
      <c r="D3" t="s">
        <v>31</v>
      </c>
      <c r="E3" t="s">
        <v>17</v>
      </c>
      <c r="F3" s="18">
        <v>117730.49</v>
      </c>
      <c r="G3" t="s">
        <v>20</v>
      </c>
    </row>
    <row r="4" spans="1:18" x14ac:dyDescent="0.25">
      <c r="A4" s="14">
        <v>12</v>
      </c>
      <c r="B4" s="15">
        <v>43830</v>
      </c>
      <c r="C4" t="s">
        <v>13</v>
      </c>
      <c r="D4" t="s">
        <v>31</v>
      </c>
      <c r="E4" t="s">
        <v>91</v>
      </c>
      <c r="F4" s="18">
        <v>19336.52</v>
      </c>
      <c r="G4" t="s">
        <v>20</v>
      </c>
      <c r="H4">
        <v>107</v>
      </c>
      <c r="I4" s="18">
        <f>F3</f>
        <v>117730.49</v>
      </c>
      <c r="K4" s="18">
        <f>F4</f>
        <v>19336.52</v>
      </c>
      <c r="L4" s="83">
        <f>ROUND(I4/$I$125,5)</f>
        <v>4.6249999999999999E-2</v>
      </c>
      <c r="M4" s="83"/>
      <c r="N4" s="83">
        <f>ROUND(K4/$K$125,5)</f>
        <v>0.15856999999999999</v>
      </c>
      <c r="O4" s="83"/>
      <c r="P4" s="83"/>
      <c r="Q4" s="83"/>
    </row>
    <row r="5" spans="1:18" x14ac:dyDescent="0.25">
      <c r="A5" s="14">
        <v>12</v>
      </c>
      <c r="B5" s="15">
        <v>43830</v>
      </c>
      <c r="C5" t="s">
        <v>13</v>
      </c>
      <c r="D5" t="s">
        <v>117</v>
      </c>
      <c r="E5" t="s">
        <v>17</v>
      </c>
      <c r="F5" s="18">
        <v>573.64</v>
      </c>
      <c r="G5" t="s">
        <v>20</v>
      </c>
      <c r="H5">
        <v>143</v>
      </c>
      <c r="I5" s="18">
        <f>F5</f>
        <v>573.64</v>
      </c>
      <c r="L5" s="83">
        <f>ROUND(I5/$I$125,5)</f>
        <v>2.3000000000000001E-4</v>
      </c>
      <c r="M5" s="83"/>
      <c r="N5" s="83"/>
      <c r="O5" s="83"/>
      <c r="P5" s="83"/>
      <c r="Q5" s="83"/>
    </row>
    <row r="6" spans="1:18" x14ac:dyDescent="0.25">
      <c r="A6" s="14">
        <v>12</v>
      </c>
      <c r="B6" s="15">
        <v>43830</v>
      </c>
      <c r="C6" t="s">
        <v>13</v>
      </c>
      <c r="D6" t="s">
        <v>134</v>
      </c>
      <c r="E6" t="s">
        <v>17</v>
      </c>
      <c r="F6" s="18">
        <v>78658.3</v>
      </c>
      <c r="G6" t="s">
        <v>20</v>
      </c>
      <c r="L6" s="83"/>
      <c r="M6" s="83"/>
      <c r="N6" s="83"/>
      <c r="O6" s="83"/>
      <c r="P6" s="83"/>
      <c r="Q6" s="83"/>
    </row>
    <row r="7" spans="1:18" x14ac:dyDescent="0.25">
      <c r="A7" s="14">
        <v>12</v>
      </c>
      <c r="B7" s="15">
        <v>43830</v>
      </c>
      <c r="C7" t="s">
        <v>13</v>
      </c>
      <c r="D7" t="s">
        <v>134</v>
      </c>
      <c r="E7" t="s">
        <v>91</v>
      </c>
      <c r="F7" s="18">
        <v>10922.52</v>
      </c>
      <c r="G7" t="s">
        <v>20</v>
      </c>
      <c r="L7" s="83"/>
      <c r="M7" s="83"/>
      <c r="N7" s="83"/>
      <c r="O7" s="83"/>
      <c r="P7" s="83"/>
      <c r="Q7" s="83"/>
    </row>
    <row r="8" spans="1:18" x14ac:dyDescent="0.25">
      <c r="A8" s="14">
        <v>12</v>
      </c>
      <c r="B8" s="15">
        <v>43830</v>
      </c>
      <c r="C8" t="s">
        <v>13</v>
      </c>
      <c r="D8" t="s">
        <v>139</v>
      </c>
      <c r="E8" t="s">
        <v>17</v>
      </c>
      <c r="F8" s="18">
        <v>20474.45</v>
      </c>
      <c r="G8" t="s">
        <v>20</v>
      </c>
      <c r="L8" s="83"/>
      <c r="M8" s="83"/>
      <c r="N8" s="83"/>
      <c r="O8" s="83"/>
      <c r="P8" s="83"/>
      <c r="Q8" s="83"/>
    </row>
    <row r="9" spans="1:18" x14ac:dyDescent="0.25">
      <c r="A9" s="14">
        <v>12</v>
      </c>
      <c r="B9" s="15">
        <v>43830</v>
      </c>
      <c r="C9" t="s">
        <v>13</v>
      </c>
      <c r="D9" t="s">
        <v>141</v>
      </c>
      <c r="E9" t="s">
        <v>17</v>
      </c>
      <c r="F9" s="18">
        <v>4139.92</v>
      </c>
      <c r="G9" t="s">
        <v>20</v>
      </c>
      <c r="L9" s="83"/>
      <c r="M9" s="83"/>
      <c r="N9" s="83"/>
      <c r="O9" s="83"/>
      <c r="P9" s="83"/>
      <c r="Q9" s="83"/>
    </row>
    <row r="10" spans="1:18" x14ac:dyDescent="0.25">
      <c r="A10" s="14">
        <v>12</v>
      </c>
      <c r="B10" s="15">
        <v>43830</v>
      </c>
      <c r="C10" t="s">
        <v>13</v>
      </c>
      <c r="D10" t="s">
        <v>141</v>
      </c>
      <c r="E10" t="s">
        <v>91</v>
      </c>
      <c r="F10" s="18">
        <v>574.91</v>
      </c>
      <c r="G10" t="s">
        <v>20</v>
      </c>
      <c r="H10">
        <v>152</v>
      </c>
      <c r="I10" s="18">
        <f>F6+F8+F9</f>
        <v>103272.67</v>
      </c>
      <c r="K10" s="18">
        <f>F7+F10</f>
        <v>11497.43</v>
      </c>
      <c r="L10" s="83">
        <f>ROUND(I10/$I$125,5)</f>
        <v>4.0570000000000002E-2</v>
      </c>
      <c r="M10" s="83"/>
      <c r="N10" s="83">
        <f>ROUND(K10/$K$125,5)</f>
        <v>9.4289999999999999E-2</v>
      </c>
      <c r="O10" s="83"/>
      <c r="P10" s="83"/>
      <c r="Q10" s="83"/>
    </row>
    <row r="11" spans="1:18" x14ac:dyDescent="0.25">
      <c r="A11" s="14">
        <v>12</v>
      </c>
      <c r="B11" s="15">
        <v>43830</v>
      </c>
      <c r="C11" t="s">
        <v>13</v>
      </c>
      <c r="D11" t="s">
        <v>142</v>
      </c>
      <c r="E11" t="s">
        <v>17</v>
      </c>
      <c r="F11" s="18">
        <v>11253.73</v>
      </c>
      <c r="G11" t="s">
        <v>20</v>
      </c>
      <c r="L11" s="83"/>
      <c r="M11" s="83"/>
      <c r="N11" s="83"/>
      <c r="O11" s="83"/>
      <c r="P11" s="83"/>
      <c r="Q11" s="83"/>
    </row>
    <row r="12" spans="1:18" x14ac:dyDescent="0.25">
      <c r="A12" s="14">
        <v>12</v>
      </c>
      <c r="B12" s="15">
        <v>43830</v>
      </c>
      <c r="C12" t="s">
        <v>13</v>
      </c>
      <c r="D12" t="s">
        <v>142</v>
      </c>
      <c r="E12" t="s">
        <v>91</v>
      </c>
      <c r="F12" s="18">
        <v>1989.2</v>
      </c>
      <c r="G12" t="s">
        <v>20</v>
      </c>
      <c r="L12" s="83"/>
      <c r="M12" s="83"/>
      <c r="N12" s="83"/>
      <c r="O12" s="83"/>
      <c r="P12" s="83"/>
      <c r="Q12" s="83"/>
    </row>
    <row r="13" spans="1:18" x14ac:dyDescent="0.25">
      <c r="A13" s="14">
        <v>12</v>
      </c>
      <c r="B13" s="15">
        <v>43830</v>
      </c>
      <c r="C13" t="s">
        <v>13</v>
      </c>
      <c r="D13" t="s">
        <v>144</v>
      </c>
      <c r="E13" t="s">
        <v>17</v>
      </c>
      <c r="F13" s="18">
        <v>2259.42</v>
      </c>
      <c r="G13" t="s">
        <v>20</v>
      </c>
      <c r="L13" s="83"/>
      <c r="M13" s="83"/>
      <c r="N13" s="83"/>
      <c r="O13" s="83"/>
      <c r="P13" s="83"/>
      <c r="Q13" s="83"/>
    </row>
    <row r="14" spans="1:18" x14ac:dyDescent="0.25">
      <c r="A14" s="14">
        <v>12</v>
      </c>
      <c r="B14" s="15">
        <v>43830</v>
      </c>
      <c r="C14" t="s">
        <v>13</v>
      </c>
      <c r="D14" t="s">
        <v>145</v>
      </c>
      <c r="E14" t="s">
        <v>17</v>
      </c>
      <c r="F14" s="18">
        <v>8847.86</v>
      </c>
      <c r="G14" t="s">
        <v>20</v>
      </c>
      <c r="L14" s="83"/>
      <c r="M14" s="83"/>
      <c r="N14" s="83"/>
      <c r="O14" s="83"/>
      <c r="P14" s="83"/>
      <c r="Q14" s="83"/>
    </row>
    <row r="15" spans="1:18" x14ac:dyDescent="0.25">
      <c r="A15" s="14">
        <v>12</v>
      </c>
      <c r="B15" s="15">
        <v>43830</v>
      </c>
      <c r="C15" t="s">
        <v>13</v>
      </c>
      <c r="D15" t="s">
        <v>146</v>
      </c>
      <c r="E15" t="s">
        <v>17</v>
      </c>
      <c r="F15" s="18">
        <v>2090.9499999999998</v>
      </c>
      <c r="G15" t="s">
        <v>20</v>
      </c>
      <c r="H15">
        <v>163</v>
      </c>
      <c r="I15" s="18">
        <f>F11+F13+F14+F15</f>
        <v>24451.960000000003</v>
      </c>
      <c r="K15" s="18">
        <f>F12</f>
        <v>1989.2</v>
      </c>
      <c r="L15" s="83">
        <f>ROUND(I15/$I$125,5)</f>
        <v>9.6100000000000005E-3</v>
      </c>
      <c r="M15" s="83"/>
      <c r="N15" s="83">
        <f>ROUND(K15/$K$125,5)</f>
        <v>1.6310000000000002E-2</v>
      </c>
      <c r="O15" s="83"/>
      <c r="P15" s="83"/>
      <c r="Q15" s="83"/>
    </row>
    <row r="16" spans="1:18" x14ac:dyDescent="0.25">
      <c r="A16" s="14">
        <v>12</v>
      </c>
      <c r="B16" s="15">
        <v>43830</v>
      </c>
      <c r="C16" t="s">
        <v>13</v>
      </c>
      <c r="D16" t="s">
        <v>147</v>
      </c>
      <c r="E16" t="s">
        <v>17</v>
      </c>
      <c r="F16" s="18">
        <v>89073.03</v>
      </c>
      <c r="G16" t="s">
        <v>20</v>
      </c>
      <c r="L16" s="83"/>
      <c r="M16" s="83"/>
      <c r="N16" s="83"/>
      <c r="O16" s="83"/>
      <c r="P16" s="83"/>
      <c r="Q16" s="83"/>
    </row>
    <row r="17" spans="1:17" x14ac:dyDescent="0.25">
      <c r="A17" s="14">
        <v>12</v>
      </c>
      <c r="B17" s="15">
        <v>43830</v>
      </c>
      <c r="C17" t="s">
        <v>13</v>
      </c>
      <c r="D17" t="s">
        <v>147</v>
      </c>
      <c r="E17" t="s">
        <v>91</v>
      </c>
      <c r="F17" s="18">
        <v>158.84</v>
      </c>
      <c r="G17" t="s">
        <v>20</v>
      </c>
      <c r="L17" s="83"/>
      <c r="M17" s="83"/>
      <c r="N17" s="83"/>
      <c r="O17" s="83"/>
      <c r="P17" s="83"/>
      <c r="Q17" s="83"/>
    </row>
    <row r="18" spans="1:17" x14ac:dyDescent="0.25">
      <c r="A18" s="14">
        <v>12</v>
      </c>
      <c r="B18" s="15">
        <v>43830</v>
      </c>
      <c r="C18" t="s">
        <v>13</v>
      </c>
      <c r="D18" t="s">
        <v>149</v>
      </c>
      <c r="E18" t="s">
        <v>17</v>
      </c>
      <c r="F18" s="18">
        <v>15054.2</v>
      </c>
      <c r="G18" t="s">
        <v>20</v>
      </c>
      <c r="L18" s="83"/>
      <c r="M18" s="83"/>
      <c r="N18" s="83"/>
      <c r="O18" s="83"/>
      <c r="P18" s="83"/>
      <c r="Q18" s="83"/>
    </row>
    <row r="19" spans="1:17" x14ac:dyDescent="0.25">
      <c r="A19" s="14">
        <v>12</v>
      </c>
      <c r="B19" s="15">
        <v>43830</v>
      </c>
      <c r="C19" t="s">
        <v>13</v>
      </c>
      <c r="D19" t="s">
        <v>151</v>
      </c>
      <c r="E19" t="s">
        <v>17</v>
      </c>
      <c r="F19" s="18">
        <v>10767.96</v>
      </c>
      <c r="G19" t="s">
        <v>20</v>
      </c>
      <c r="L19" s="83"/>
      <c r="M19" s="83"/>
      <c r="N19" s="83"/>
      <c r="O19" s="83"/>
      <c r="P19" s="83"/>
      <c r="Q19" s="83"/>
    </row>
    <row r="20" spans="1:17" x14ac:dyDescent="0.25">
      <c r="A20" s="14">
        <v>12</v>
      </c>
      <c r="B20" s="15">
        <v>43830</v>
      </c>
      <c r="C20" t="s">
        <v>13</v>
      </c>
      <c r="D20" t="s">
        <v>151</v>
      </c>
      <c r="E20" t="s">
        <v>91</v>
      </c>
      <c r="F20" s="18">
        <v>1129.31</v>
      </c>
      <c r="G20" t="s">
        <v>20</v>
      </c>
      <c r="L20" s="83"/>
      <c r="M20" s="83"/>
      <c r="N20" s="83"/>
      <c r="O20" s="83"/>
      <c r="P20" s="83"/>
      <c r="Q20" s="83"/>
    </row>
    <row r="21" spans="1:17" x14ac:dyDescent="0.25">
      <c r="A21" s="14">
        <v>12</v>
      </c>
      <c r="B21" s="15">
        <v>43830</v>
      </c>
      <c r="C21" t="s">
        <v>13</v>
      </c>
      <c r="D21" t="s">
        <v>153</v>
      </c>
      <c r="E21" t="s">
        <v>17</v>
      </c>
      <c r="F21" s="18">
        <v>66207.39</v>
      </c>
      <c r="G21" t="s">
        <v>20</v>
      </c>
      <c r="H21">
        <v>184</v>
      </c>
      <c r="I21" s="18">
        <f>F16+F18+F19+F21</f>
        <v>181102.58000000002</v>
      </c>
      <c r="K21" s="18">
        <f>F17+F20</f>
        <v>1288.1499999999999</v>
      </c>
      <c r="L21" s="83">
        <f>ROUND(I21/$I$125,5)</f>
        <v>7.1139999999999995E-2</v>
      </c>
      <c r="M21" s="83"/>
      <c r="N21" s="83">
        <f>ROUND(K21/$K$125,5)</f>
        <v>1.056E-2</v>
      </c>
      <c r="O21" s="83"/>
      <c r="P21" s="83"/>
      <c r="Q21" s="83"/>
    </row>
    <row r="22" spans="1:17" x14ac:dyDescent="0.25">
      <c r="A22" s="14">
        <v>12</v>
      </c>
      <c r="B22" s="15">
        <v>43830</v>
      </c>
      <c r="C22" t="s">
        <v>13</v>
      </c>
      <c r="D22" t="s">
        <v>169</v>
      </c>
      <c r="E22" t="s">
        <v>17</v>
      </c>
      <c r="F22" s="18">
        <v>1192.53</v>
      </c>
      <c r="G22" t="s">
        <v>20</v>
      </c>
      <c r="H22">
        <v>417</v>
      </c>
      <c r="I22" s="18">
        <f>F22</f>
        <v>1192.53</v>
      </c>
      <c r="L22" s="83">
        <f t="shared" ref="L22:L23" si="0">ROUND(I22/$I$125,5)</f>
        <v>4.6999999999999999E-4</v>
      </c>
      <c r="M22" s="83"/>
      <c r="N22" s="83"/>
      <c r="O22" s="83"/>
      <c r="P22" s="83"/>
      <c r="Q22" s="83"/>
    </row>
    <row r="23" spans="1:17" x14ac:dyDescent="0.25">
      <c r="A23" s="14">
        <v>12</v>
      </c>
      <c r="B23" s="15">
        <v>43830</v>
      </c>
      <c r="C23" t="s">
        <v>13</v>
      </c>
      <c r="D23" t="s">
        <v>170</v>
      </c>
      <c r="E23" t="s">
        <v>17</v>
      </c>
      <c r="F23" s="18">
        <v>336.3</v>
      </c>
      <c r="G23" t="s">
        <v>20</v>
      </c>
      <c r="H23">
        <v>426</v>
      </c>
      <c r="I23" s="18">
        <f>F23</f>
        <v>336.3</v>
      </c>
      <c r="L23" s="83">
        <f t="shared" si="0"/>
        <v>1.2999999999999999E-4</v>
      </c>
      <c r="M23" s="83"/>
      <c r="N23" s="83"/>
      <c r="O23" s="83">
        <f>SUM(L4:L23)</f>
        <v>0.16839999999999999</v>
      </c>
      <c r="P23" s="83">
        <f t="shared" ref="P23:Q23" si="1">SUM(M4:M23)</f>
        <v>0</v>
      </c>
      <c r="Q23" s="83">
        <f t="shared" si="1"/>
        <v>0.27972999999999998</v>
      </c>
    </row>
    <row r="24" spans="1:17" x14ac:dyDescent="0.25">
      <c r="A24" s="14">
        <v>12</v>
      </c>
      <c r="B24" s="15">
        <v>43830</v>
      </c>
      <c r="C24" t="s">
        <v>13</v>
      </c>
      <c r="D24" t="s">
        <v>171</v>
      </c>
      <c r="E24" t="s">
        <v>17</v>
      </c>
      <c r="F24" s="18">
        <v>137075.53</v>
      </c>
      <c r="G24" t="s">
        <v>20</v>
      </c>
      <c r="L24" s="83"/>
      <c r="M24" s="83"/>
      <c r="N24" s="83"/>
      <c r="O24" s="83"/>
      <c r="P24" s="83"/>
      <c r="Q24" s="83"/>
    </row>
    <row r="25" spans="1:17" x14ac:dyDescent="0.25">
      <c r="A25" s="14">
        <v>12</v>
      </c>
      <c r="B25" s="15">
        <v>43830</v>
      </c>
      <c r="C25" t="s">
        <v>13</v>
      </c>
      <c r="D25" t="s">
        <v>171</v>
      </c>
      <c r="E25" t="s">
        <v>25</v>
      </c>
      <c r="F25" s="18">
        <v>95952.91</v>
      </c>
      <c r="G25" t="s">
        <v>20</v>
      </c>
      <c r="L25" s="83"/>
      <c r="M25" s="83"/>
      <c r="N25" s="83"/>
      <c r="O25" s="83"/>
      <c r="P25" s="83"/>
      <c r="Q25" s="83"/>
    </row>
    <row r="26" spans="1:17" x14ac:dyDescent="0.25">
      <c r="A26" s="14">
        <v>12</v>
      </c>
      <c r="B26" s="15">
        <v>43830</v>
      </c>
      <c r="C26" t="s">
        <v>13</v>
      </c>
      <c r="D26" t="s">
        <v>171</v>
      </c>
      <c r="E26" t="s">
        <v>91</v>
      </c>
      <c r="F26" s="18">
        <v>1319.87</v>
      </c>
      <c r="G26" t="s">
        <v>20</v>
      </c>
      <c r="H26">
        <v>500</v>
      </c>
      <c r="I26" s="18">
        <f>F24</f>
        <v>137075.53</v>
      </c>
      <c r="J26" s="18">
        <f>F25</f>
        <v>95952.91</v>
      </c>
      <c r="K26" s="18">
        <f>F26</f>
        <v>1319.87</v>
      </c>
      <c r="L26" s="83">
        <f>ROUND(I26/$I$125,5)</f>
        <v>5.3850000000000002E-2</v>
      </c>
      <c r="M26" s="83">
        <f>ROUND(J26/$J$125,5)</f>
        <v>6.4750000000000002E-2</v>
      </c>
      <c r="N26" s="83">
        <f>ROUND(K26/$K$125,5)</f>
        <v>1.082E-2</v>
      </c>
      <c r="O26" s="83"/>
      <c r="P26" s="83"/>
      <c r="Q26" s="83"/>
    </row>
    <row r="27" spans="1:17" x14ac:dyDescent="0.25">
      <c r="A27" s="14">
        <v>12</v>
      </c>
      <c r="B27" s="15">
        <v>43830</v>
      </c>
      <c r="C27" t="s">
        <v>13</v>
      </c>
      <c r="D27" t="s">
        <v>175</v>
      </c>
      <c r="E27" t="s">
        <v>17</v>
      </c>
      <c r="F27" s="18">
        <v>180696.76</v>
      </c>
      <c r="G27" t="s">
        <v>20</v>
      </c>
      <c r="L27" s="83"/>
      <c r="M27" s="83"/>
      <c r="N27" s="83"/>
      <c r="O27" s="83"/>
      <c r="P27" s="83"/>
      <c r="Q27" s="83"/>
    </row>
    <row r="28" spans="1:17" x14ac:dyDescent="0.25">
      <c r="A28" s="14">
        <v>12</v>
      </c>
      <c r="B28" s="15">
        <v>43830</v>
      </c>
      <c r="C28" t="s">
        <v>13</v>
      </c>
      <c r="D28" t="s">
        <v>175</v>
      </c>
      <c r="E28" t="s">
        <v>25</v>
      </c>
      <c r="F28" s="18">
        <v>126488.12</v>
      </c>
      <c r="G28" t="s">
        <v>20</v>
      </c>
      <c r="L28" s="83"/>
      <c r="M28" s="83"/>
      <c r="N28" s="83"/>
      <c r="O28" s="83"/>
      <c r="P28" s="83"/>
      <c r="Q28" s="83"/>
    </row>
    <row r="29" spans="1:17" x14ac:dyDescent="0.25">
      <c r="A29" s="14">
        <v>12</v>
      </c>
      <c r="B29" s="15">
        <v>43830</v>
      </c>
      <c r="C29" t="s">
        <v>13</v>
      </c>
      <c r="D29" t="s">
        <v>175</v>
      </c>
      <c r="E29" t="s">
        <v>91</v>
      </c>
      <c r="F29" s="18">
        <v>21184.240000000002</v>
      </c>
      <c r="G29" t="s">
        <v>20</v>
      </c>
      <c r="H29">
        <v>502</v>
      </c>
      <c r="I29" s="18">
        <f>F27</f>
        <v>180696.76</v>
      </c>
      <c r="J29" s="18">
        <f>F28</f>
        <v>126488.12</v>
      </c>
      <c r="K29" s="18">
        <f>F29</f>
        <v>21184.240000000002</v>
      </c>
      <c r="L29" s="83">
        <f>ROUND(I29/$I$125,5)</f>
        <v>7.0980000000000001E-2</v>
      </c>
      <c r="M29" s="83">
        <f>ROUND(J29/$J$125,5)</f>
        <v>8.5360000000000005E-2</v>
      </c>
      <c r="N29" s="83">
        <f>ROUND(K29/$K$125,5)</f>
        <v>0.17372000000000001</v>
      </c>
      <c r="O29" s="83"/>
      <c r="P29" s="83"/>
      <c r="Q29" s="83"/>
    </row>
    <row r="30" spans="1:17" x14ac:dyDescent="0.25">
      <c r="A30" s="14">
        <v>12</v>
      </c>
      <c r="B30" s="15">
        <v>43830</v>
      </c>
      <c r="C30" t="s">
        <v>13</v>
      </c>
      <c r="D30" t="s">
        <v>192</v>
      </c>
      <c r="E30" t="s">
        <v>17</v>
      </c>
      <c r="F30" s="18">
        <v>124266.03</v>
      </c>
      <c r="G30" t="s">
        <v>20</v>
      </c>
      <c r="L30" s="83"/>
      <c r="M30" s="83"/>
      <c r="N30" s="83"/>
      <c r="O30" s="83"/>
      <c r="P30" s="83"/>
      <c r="Q30" s="83"/>
    </row>
    <row r="31" spans="1:17" x14ac:dyDescent="0.25">
      <c r="A31" s="14">
        <v>12</v>
      </c>
      <c r="B31" s="15">
        <v>43830</v>
      </c>
      <c r="C31" t="s">
        <v>13</v>
      </c>
      <c r="D31" t="s">
        <v>192</v>
      </c>
      <c r="E31" t="s">
        <v>25</v>
      </c>
      <c r="F31" s="18">
        <v>86986.53</v>
      </c>
      <c r="G31" t="s">
        <v>20</v>
      </c>
      <c r="L31" s="83"/>
      <c r="M31" s="83"/>
      <c r="N31" s="83"/>
      <c r="O31" s="83"/>
      <c r="P31" s="83"/>
      <c r="Q31" s="83"/>
    </row>
    <row r="32" spans="1:17" x14ac:dyDescent="0.25">
      <c r="A32" s="14">
        <v>12</v>
      </c>
      <c r="B32" s="15">
        <v>43830</v>
      </c>
      <c r="C32" t="s">
        <v>13</v>
      </c>
      <c r="D32" t="s">
        <v>192</v>
      </c>
      <c r="E32" t="s">
        <v>91</v>
      </c>
      <c r="F32" s="18">
        <v>15342.31</v>
      </c>
      <c r="G32" t="s">
        <v>20</v>
      </c>
      <c r="H32">
        <v>505</v>
      </c>
      <c r="I32" s="18">
        <f>F30</f>
        <v>124266.03</v>
      </c>
      <c r="J32" s="18">
        <f>F31</f>
        <v>86986.53</v>
      </c>
      <c r="K32" s="18">
        <f>F32</f>
        <v>15342.31</v>
      </c>
      <c r="L32" s="83">
        <f>ROUND(I32/$I$125,5)</f>
        <v>4.8820000000000002E-2</v>
      </c>
      <c r="M32" s="83">
        <f>ROUND(J32/$J$125,5)</f>
        <v>5.8700000000000002E-2</v>
      </c>
      <c r="N32" s="83">
        <f>ROUND(K32/$K$125,5)</f>
        <v>0.12581999999999999</v>
      </c>
      <c r="O32" s="83"/>
      <c r="P32" s="83"/>
      <c r="Q32" s="83"/>
    </row>
    <row r="33" spans="1:17" x14ac:dyDescent="0.25">
      <c r="A33" s="14">
        <v>12</v>
      </c>
      <c r="B33" s="15">
        <v>43830</v>
      </c>
      <c r="C33" t="s">
        <v>13</v>
      </c>
      <c r="D33" t="s">
        <v>204</v>
      </c>
      <c r="E33" t="s">
        <v>17</v>
      </c>
      <c r="F33" s="18">
        <v>60905.48</v>
      </c>
      <c r="G33" t="s">
        <v>20</v>
      </c>
      <c r="L33" s="83"/>
      <c r="M33" s="83"/>
      <c r="N33" s="83"/>
      <c r="O33" s="83"/>
      <c r="P33" s="83"/>
      <c r="Q33" s="83"/>
    </row>
    <row r="34" spans="1:17" x14ac:dyDescent="0.25">
      <c r="A34" s="14">
        <v>12</v>
      </c>
      <c r="B34" s="15">
        <v>43830</v>
      </c>
      <c r="C34" t="s">
        <v>13</v>
      </c>
      <c r="D34" t="s">
        <v>204</v>
      </c>
      <c r="E34" t="s">
        <v>25</v>
      </c>
      <c r="F34" s="18">
        <v>42633.9</v>
      </c>
      <c r="G34" t="s">
        <v>20</v>
      </c>
      <c r="L34" s="83"/>
      <c r="M34" s="83"/>
      <c r="N34" s="83"/>
      <c r="O34" s="83"/>
      <c r="P34" s="83"/>
      <c r="Q34" s="83"/>
    </row>
    <row r="35" spans="1:17" x14ac:dyDescent="0.25">
      <c r="A35" s="14">
        <v>12</v>
      </c>
      <c r="B35" s="15">
        <v>43830</v>
      </c>
      <c r="C35" t="s">
        <v>13</v>
      </c>
      <c r="D35" t="s">
        <v>204</v>
      </c>
      <c r="E35" t="s">
        <v>91</v>
      </c>
      <c r="F35" s="18">
        <v>1019.37</v>
      </c>
      <c r="G35" t="s">
        <v>20</v>
      </c>
      <c r="L35" s="83"/>
      <c r="M35" s="83"/>
      <c r="N35" s="83"/>
      <c r="O35" s="83"/>
      <c r="P35" s="83"/>
      <c r="Q35" s="83"/>
    </row>
    <row r="36" spans="1:17" x14ac:dyDescent="0.25">
      <c r="A36" s="14">
        <v>12</v>
      </c>
      <c r="B36" s="15">
        <v>43830</v>
      </c>
      <c r="C36" t="s">
        <v>13</v>
      </c>
      <c r="D36" t="s">
        <v>206</v>
      </c>
      <c r="E36" t="s">
        <v>17</v>
      </c>
      <c r="F36" s="18">
        <v>8443.7800000000007</v>
      </c>
      <c r="G36" t="s">
        <v>20</v>
      </c>
      <c r="L36" s="83"/>
      <c r="M36" s="83"/>
      <c r="N36" s="83"/>
      <c r="O36" s="83"/>
      <c r="P36" s="83"/>
      <c r="Q36" s="83"/>
    </row>
    <row r="37" spans="1:17" x14ac:dyDescent="0.25">
      <c r="A37" s="14">
        <v>12</v>
      </c>
      <c r="B37" s="15">
        <v>43830</v>
      </c>
      <c r="C37" t="s">
        <v>13</v>
      </c>
      <c r="D37" t="s">
        <v>206</v>
      </c>
      <c r="E37" t="s">
        <v>25</v>
      </c>
      <c r="F37" s="18">
        <v>5910.65</v>
      </c>
      <c r="G37" t="s">
        <v>20</v>
      </c>
      <c r="L37" s="83"/>
      <c r="M37" s="83"/>
      <c r="N37" s="83"/>
      <c r="O37" s="83"/>
      <c r="P37" s="83"/>
      <c r="Q37" s="83"/>
    </row>
    <row r="38" spans="1:17" x14ac:dyDescent="0.25">
      <c r="A38" s="14">
        <v>12</v>
      </c>
      <c r="B38" s="15">
        <v>43830</v>
      </c>
      <c r="C38" t="s">
        <v>13</v>
      </c>
      <c r="D38" t="s">
        <v>206</v>
      </c>
      <c r="E38" t="s">
        <v>91</v>
      </c>
      <c r="F38" s="18">
        <v>290.44</v>
      </c>
      <c r="G38" t="s">
        <v>20</v>
      </c>
      <c r="H38">
        <v>506</v>
      </c>
      <c r="I38" s="18">
        <f>F33+F36</f>
        <v>69349.260000000009</v>
      </c>
      <c r="J38" s="18">
        <f>F34+F37</f>
        <v>48544.55</v>
      </c>
      <c r="K38" s="18">
        <f>F35+F38</f>
        <v>1309.81</v>
      </c>
      <c r="L38" s="83">
        <f>ROUND(I38/$I$125,5)</f>
        <v>2.724E-2</v>
      </c>
      <c r="M38" s="83">
        <f>ROUND(J38/$J$125,5)</f>
        <v>3.2759999999999997E-2</v>
      </c>
      <c r="N38" s="83">
        <f>ROUND(K38/$K$125,5)</f>
        <v>1.074E-2</v>
      </c>
      <c r="O38" s="83"/>
      <c r="P38" s="83"/>
      <c r="Q38" s="83"/>
    </row>
    <row r="39" spans="1:17" x14ac:dyDescent="0.25">
      <c r="A39" s="14">
        <v>12</v>
      </c>
      <c r="B39" s="15">
        <v>43830</v>
      </c>
      <c r="C39" t="s">
        <v>13</v>
      </c>
      <c r="D39" t="s">
        <v>207</v>
      </c>
      <c r="E39" t="s">
        <v>17</v>
      </c>
      <c r="F39" s="18">
        <v>90837.79</v>
      </c>
      <c r="G39" t="s">
        <v>20</v>
      </c>
      <c r="L39" s="83"/>
      <c r="M39" s="83"/>
      <c r="N39" s="83"/>
      <c r="O39" s="83"/>
      <c r="P39" s="83"/>
      <c r="Q39" s="83"/>
    </row>
    <row r="40" spans="1:17" x14ac:dyDescent="0.25">
      <c r="A40" s="14">
        <v>12</v>
      </c>
      <c r="B40" s="15">
        <v>43830</v>
      </c>
      <c r="C40" t="s">
        <v>13</v>
      </c>
      <c r="D40" t="s">
        <v>207</v>
      </c>
      <c r="E40" t="s">
        <v>25</v>
      </c>
      <c r="F40" s="18">
        <v>63586.44</v>
      </c>
      <c r="G40" t="s">
        <v>20</v>
      </c>
      <c r="H40">
        <v>510</v>
      </c>
      <c r="I40" s="18">
        <f>F39</f>
        <v>90837.79</v>
      </c>
      <c r="J40" s="18">
        <f>F40</f>
        <v>63586.44</v>
      </c>
      <c r="L40" s="83">
        <f>ROUND(I40/$I$125,5)</f>
        <v>3.5680000000000003E-2</v>
      </c>
      <c r="M40" s="83">
        <f>ROUND(J40/$J$125,5)</f>
        <v>4.2909999999999997E-2</v>
      </c>
      <c r="N40" s="83"/>
      <c r="O40" s="83"/>
      <c r="P40" s="83"/>
      <c r="Q40" s="83"/>
    </row>
    <row r="41" spans="1:17" x14ac:dyDescent="0.25">
      <c r="A41" s="14">
        <v>12</v>
      </c>
      <c r="B41" s="15">
        <v>43830</v>
      </c>
      <c r="C41" t="s">
        <v>13</v>
      </c>
      <c r="D41" t="s">
        <v>220</v>
      </c>
      <c r="E41" t="s">
        <v>17</v>
      </c>
      <c r="F41" s="18">
        <v>25910.42</v>
      </c>
      <c r="G41" t="s">
        <v>20</v>
      </c>
      <c r="L41" s="83"/>
      <c r="M41" s="83"/>
      <c r="N41" s="83"/>
      <c r="O41" s="83"/>
      <c r="P41" s="83"/>
      <c r="Q41" s="83"/>
    </row>
    <row r="42" spans="1:17" x14ac:dyDescent="0.25">
      <c r="A42" s="14">
        <v>12</v>
      </c>
      <c r="B42" s="15">
        <v>43830</v>
      </c>
      <c r="C42" t="s">
        <v>13</v>
      </c>
      <c r="D42" t="s">
        <v>220</v>
      </c>
      <c r="E42" t="s">
        <v>25</v>
      </c>
      <c r="F42" s="18">
        <v>18137.349999999999</v>
      </c>
      <c r="G42" t="s">
        <v>20</v>
      </c>
      <c r="L42" s="83"/>
      <c r="M42" s="83"/>
      <c r="N42" s="83"/>
      <c r="O42" s="83"/>
      <c r="P42" s="83"/>
      <c r="Q42" s="83"/>
    </row>
    <row r="43" spans="1:17" x14ac:dyDescent="0.25">
      <c r="A43" s="14">
        <v>12</v>
      </c>
      <c r="B43" s="15">
        <v>43830</v>
      </c>
      <c r="C43" t="s">
        <v>13</v>
      </c>
      <c r="D43" t="s">
        <v>220</v>
      </c>
      <c r="E43" t="s">
        <v>91</v>
      </c>
      <c r="F43" s="18">
        <v>1012.07</v>
      </c>
      <c r="G43" t="s">
        <v>20</v>
      </c>
      <c r="H43">
        <v>511</v>
      </c>
      <c r="I43" s="18">
        <f>F41</f>
        <v>25910.42</v>
      </c>
      <c r="J43" s="18">
        <f>F42</f>
        <v>18137.349999999999</v>
      </c>
      <c r="K43" s="18">
        <f>F43</f>
        <v>1012.07</v>
      </c>
      <c r="L43" s="83">
        <f>ROUND(I43/$I$125,5)</f>
        <v>1.018E-2</v>
      </c>
      <c r="M43" s="83">
        <f>ROUND(J43/$J$125,5)</f>
        <v>1.2239999999999999E-2</v>
      </c>
      <c r="N43" s="83">
        <f>ROUND(K43/$K$125,5)</f>
        <v>8.3000000000000001E-3</v>
      </c>
      <c r="O43" s="83"/>
      <c r="P43" s="83"/>
      <c r="Q43" s="83"/>
    </row>
    <row r="44" spans="1:17" x14ac:dyDescent="0.25">
      <c r="A44" s="14">
        <v>12</v>
      </c>
      <c r="B44" s="15">
        <v>43830</v>
      </c>
      <c r="C44" t="s">
        <v>13</v>
      </c>
      <c r="D44" t="s">
        <v>225</v>
      </c>
      <c r="E44" t="s">
        <v>17</v>
      </c>
      <c r="F44" s="18">
        <v>154507.07999999999</v>
      </c>
      <c r="G44" t="s">
        <v>20</v>
      </c>
      <c r="L44" s="83"/>
      <c r="M44" s="83"/>
      <c r="N44" s="83"/>
      <c r="O44" s="83"/>
      <c r="P44" s="83"/>
      <c r="Q44" s="83"/>
    </row>
    <row r="45" spans="1:17" x14ac:dyDescent="0.25">
      <c r="A45" s="14">
        <v>12</v>
      </c>
      <c r="B45" s="15">
        <v>43830</v>
      </c>
      <c r="C45" t="s">
        <v>13</v>
      </c>
      <c r="D45" t="s">
        <v>225</v>
      </c>
      <c r="E45" t="s">
        <v>25</v>
      </c>
      <c r="F45" s="18">
        <v>108155.16</v>
      </c>
      <c r="G45" t="s">
        <v>20</v>
      </c>
      <c r="L45" s="83"/>
      <c r="M45" s="83"/>
      <c r="N45" s="83"/>
      <c r="O45" s="83"/>
      <c r="P45" s="83"/>
      <c r="Q45" s="83"/>
    </row>
    <row r="46" spans="1:17" x14ac:dyDescent="0.25">
      <c r="A46" s="14">
        <v>12</v>
      </c>
      <c r="B46" s="15">
        <v>43830</v>
      </c>
      <c r="C46" t="s">
        <v>13</v>
      </c>
      <c r="D46" t="s">
        <v>225</v>
      </c>
      <c r="E46" t="s">
        <v>91</v>
      </c>
      <c r="F46" s="18">
        <v>10011.15</v>
      </c>
      <c r="G46" t="s">
        <v>20</v>
      </c>
      <c r="H46">
        <v>512</v>
      </c>
      <c r="I46" s="18">
        <f>F44</f>
        <v>154507.07999999999</v>
      </c>
      <c r="J46" s="18">
        <f>F45</f>
        <v>108155.16</v>
      </c>
      <c r="K46" s="18">
        <f>F46</f>
        <v>10011.15</v>
      </c>
      <c r="L46" s="83">
        <f>ROUND(I46/$I$125,5)</f>
        <v>6.0699999999999997E-2</v>
      </c>
      <c r="M46" s="83">
        <f>ROUND(J46/$J$125,5)</f>
        <v>7.2989999999999999E-2</v>
      </c>
      <c r="N46" s="83">
        <f>ROUND(K46/$K$125,5)</f>
        <v>8.2100000000000006E-2</v>
      </c>
      <c r="O46" s="83"/>
      <c r="P46" s="83"/>
      <c r="Q46" s="83"/>
    </row>
    <row r="47" spans="1:17" x14ac:dyDescent="0.25">
      <c r="A47" s="14">
        <v>12</v>
      </c>
      <c r="B47" s="15">
        <v>43830</v>
      </c>
      <c r="C47" t="s">
        <v>13</v>
      </c>
      <c r="D47" t="s">
        <v>268</v>
      </c>
      <c r="E47" t="s">
        <v>17</v>
      </c>
      <c r="F47" s="18">
        <v>32993.31</v>
      </c>
      <c r="G47" t="s">
        <v>20</v>
      </c>
      <c r="L47" s="83"/>
      <c r="M47" s="83"/>
      <c r="N47" s="83"/>
      <c r="O47" s="83"/>
      <c r="P47" s="83"/>
      <c r="Q47" s="83"/>
    </row>
    <row r="48" spans="1:17" x14ac:dyDescent="0.25">
      <c r="A48" s="14">
        <v>12</v>
      </c>
      <c r="B48" s="15">
        <v>43830</v>
      </c>
      <c r="C48" t="s">
        <v>13</v>
      </c>
      <c r="D48" t="s">
        <v>268</v>
      </c>
      <c r="E48" t="s">
        <v>25</v>
      </c>
      <c r="F48" s="18">
        <v>23095.35</v>
      </c>
      <c r="G48" t="s">
        <v>20</v>
      </c>
      <c r="L48" s="83"/>
      <c r="M48" s="83"/>
      <c r="N48" s="83"/>
      <c r="O48" s="83"/>
      <c r="P48" s="83"/>
      <c r="Q48" s="83"/>
    </row>
    <row r="49" spans="1:17" x14ac:dyDescent="0.25">
      <c r="A49" s="14">
        <v>12</v>
      </c>
      <c r="B49" s="15">
        <v>43830</v>
      </c>
      <c r="C49" t="s">
        <v>13</v>
      </c>
      <c r="D49" t="s">
        <v>268</v>
      </c>
      <c r="E49" t="s">
        <v>91</v>
      </c>
      <c r="F49" s="18">
        <v>3842.9</v>
      </c>
      <c r="G49" t="s">
        <v>20</v>
      </c>
      <c r="H49">
        <v>513</v>
      </c>
      <c r="I49" s="18">
        <f>F47</f>
        <v>32993.31</v>
      </c>
      <c r="J49" s="18">
        <f>F48</f>
        <v>23095.35</v>
      </c>
      <c r="K49" s="18">
        <f>F49</f>
        <v>3842.9</v>
      </c>
      <c r="L49" s="83">
        <f>ROUND(I49/$I$125,5)</f>
        <v>1.2959999999999999E-2</v>
      </c>
      <c r="M49" s="83">
        <f>ROUND(J49/$J$125,5)</f>
        <v>1.559E-2</v>
      </c>
      <c r="N49" s="83">
        <f>ROUND(K49/$K$125,5)</f>
        <v>3.1510000000000003E-2</v>
      </c>
      <c r="O49" s="83"/>
      <c r="P49" s="83"/>
      <c r="Q49" s="83"/>
    </row>
    <row r="50" spans="1:17" x14ac:dyDescent="0.25">
      <c r="A50" s="14">
        <v>12</v>
      </c>
      <c r="B50" s="15">
        <v>43830</v>
      </c>
      <c r="C50" t="s">
        <v>13</v>
      </c>
      <c r="D50" t="s">
        <v>279</v>
      </c>
      <c r="E50" t="s">
        <v>17</v>
      </c>
      <c r="F50" s="18">
        <v>20392.98</v>
      </c>
      <c r="G50" t="s">
        <v>20</v>
      </c>
      <c r="L50" s="83"/>
      <c r="M50" s="83"/>
      <c r="N50" s="83"/>
      <c r="O50" s="83"/>
      <c r="P50" s="83"/>
      <c r="Q50" s="83"/>
    </row>
    <row r="51" spans="1:17" x14ac:dyDescent="0.25">
      <c r="A51" s="14">
        <v>12</v>
      </c>
      <c r="B51" s="15">
        <v>43830</v>
      </c>
      <c r="C51" t="s">
        <v>13</v>
      </c>
      <c r="D51" t="s">
        <v>279</v>
      </c>
      <c r="E51" t="s">
        <v>25</v>
      </c>
      <c r="F51" s="18">
        <v>14275.12</v>
      </c>
      <c r="G51" t="s">
        <v>20</v>
      </c>
      <c r="H51">
        <v>546</v>
      </c>
      <c r="I51" s="18">
        <f>F50</f>
        <v>20392.98</v>
      </c>
      <c r="J51" s="18">
        <f>F51</f>
        <v>14275.12</v>
      </c>
      <c r="L51" s="83">
        <f>ROUND(I51/$I$125,5)</f>
        <v>8.0099999999999998E-3</v>
      </c>
      <c r="M51" s="83">
        <f>ROUND(J51/$J$125,5)</f>
        <v>9.6299999999999997E-3</v>
      </c>
      <c r="N51" s="83"/>
      <c r="O51" s="83"/>
      <c r="P51" s="83"/>
      <c r="Q51" s="83"/>
    </row>
    <row r="52" spans="1:17" x14ac:dyDescent="0.25">
      <c r="A52" s="14">
        <v>12</v>
      </c>
      <c r="B52" s="15">
        <v>43830</v>
      </c>
      <c r="C52" t="s">
        <v>13</v>
      </c>
      <c r="D52" t="s">
        <v>285</v>
      </c>
      <c r="E52" t="s">
        <v>17</v>
      </c>
      <c r="F52" s="18">
        <v>45503.96</v>
      </c>
      <c r="G52" t="s">
        <v>20</v>
      </c>
      <c r="L52" s="83"/>
      <c r="M52" s="83"/>
      <c r="N52" s="83"/>
      <c r="O52" s="83"/>
      <c r="P52" s="83"/>
      <c r="Q52" s="83"/>
    </row>
    <row r="53" spans="1:17" x14ac:dyDescent="0.25">
      <c r="A53" s="14">
        <v>12</v>
      </c>
      <c r="B53" s="15">
        <v>43830</v>
      </c>
      <c r="C53" t="s">
        <v>13</v>
      </c>
      <c r="D53" t="s">
        <v>285</v>
      </c>
      <c r="E53" t="s">
        <v>25</v>
      </c>
      <c r="F53" s="18">
        <v>31852.799999999999</v>
      </c>
      <c r="G53" t="s">
        <v>20</v>
      </c>
      <c r="L53" s="83"/>
      <c r="M53" s="83"/>
      <c r="N53" s="83"/>
      <c r="O53" s="83"/>
      <c r="P53" s="83"/>
      <c r="Q53" s="83"/>
    </row>
    <row r="54" spans="1:17" x14ac:dyDescent="0.25">
      <c r="A54" s="14">
        <v>12</v>
      </c>
      <c r="B54" s="15">
        <v>43830</v>
      </c>
      <c r="C54" t="s">
        <v>13</v>
      </c>
      <c r="D54" t="s">
        <v>285</v>
      </c>
      <c r="E54" t="s">
        <v>91</v>
      </c>
      <c r="F54" s="18">
        <v>7020.65</v>
      </c>
      <c r="G54" t="s">
        <v>20</v>
      </c>
      <c r="H54">
        <v>548</v>
      </c>
      <c r="I54" s="18">
        <f>F52</f>
        <v>45503.96</v>
      </c>
      <c r="J54" s="18">
        <f>F53</f>
        <v>31852.799999999999</v>
      </c>
      <c r="K54" s="18">
        <f>F54</f>
        <v>7020.65</v>
      </c>
      <c r="L54" s="83">
        <f>ROUND(I54/$I$125,5)</f>
        <v>1.788E-2</v>
      </c>
      <c r="M54" s="83">
        <f>ROUND(J54/$J$125,5)</f>
        <v>2.1499999999999998E-2</v>
      </c>
      <c r="N54" s="83">
        <f>ROUND(K54/$K$125,5)</f>
        <v>5.7570000000000003E-2</v>
      </c>
      <c r="O54" s="83"/>
      <c r="P54" s="83"/>
      <c r="Q54" s="83"/>
    </row>
    <row r="55" spans="1:17" x14ac:dyDescent="0.25">
      <c r="A55" s="14">
        <v>12</v>
      </c>
      <c r="B55" s="15">
        <v>43830</v>
      </c>
      <c r="C55" t="s">
        <v>13</v>
      </c>
      <c r="D55" t="s">
        <v>294</v>
      </c>
      <c r="E55" t="s">
        <v>17</v>
      </c>
      <c r="F55" s="18">
        <v>4023.02</v>
      </c>
      <c r="G55" t="s">
        <v>20</v>
      </c>
      <c r="L55" s="83"/>
      <c r="M55" s="83"/>
      <c r="N55" s="83"/>
      <c r="O55" s="83"/>
      <c r="P55" s="83"/>
      <c r="Q55" s="83"/>
    </row>
    <row r="56" spans="1:17" x14ac:dyDescent="0.25">
      <c r="A56" s="14">
        <v>12</v>
      </c>
      <c r="B56" s="15">
        <v>43830</v>
      </c>
      <c r="C56" t="s">
        <v>13</v>
      </c>
      <c r="D56" t="s">
        <v>294</v>
      </c>
      <c r="E56" t="s">
        <v>25</v>
      </c>
      <c r="F56" s="18">
        <v>2816.11</v>
      </c>
      <c r="G56" t="s">
        <v>20</v>
      </c>
      <c r="L56" s="83"/>
      <c r="M56" s="83"/>
      <c r="N56" s="83"/>
      <c r="O56" s="83"/>
      <c r="P56" s="83"/>
      <c r="Q56" s="83"/>
    </row>
    <row r="57" spans="1:17" x14ac:dyDescent="0.25">
      <c r="A57" s="14">
        <v>12</v>
      </c>
      <c r="B57" s="15">
        <v>43830</v>
      </c>
      <c r="C57" t="s">
        <v>13</v>
      </c>
      <c r="D57" t="s">
        <v>294</v>
      </c>
      <c r="E57" t="s">
        <v>91</v>
      </c>
      <c r="F57" s="18">
        <v>256.33</v>
      </c>
      <c r="G57" t="s">
        <v>20</v>
      </c>
      <c r="L57" s="83"/>
      <c r="M57" s="83"/>
      <c r="N57" s="83"/>
      <c r="O57" s="83"/>
      <c r="P57" s="83"/>
      <c r="Q57" s="83"/>
    </row>
    <row r="58" spans="1:17" x14ac:dyDescent="0.25">
      <c r="A58" s="14">
        <v>12</v>
      </c>
      <c r="B58" s="15">
        <v>43830</v>
      </c>
      <c r="C58" t="s">
        <v>13</v>
      </c>
      <c r="D58" t="s">
        <v>295</v>
      </c>
      <c r="E58" t="s">
        <v>17</v>
      </c>
      <c r="F58" s="18">
        <v>7012.85</v>
      </c>
      <c r="G58" t="s">
        <v>20</v>
      </c>
      <c r="L58" s="83"/>
      <c r="M58" s="83"/>
      <c r="N58" s="83"/>
      <c r="O58" s="83"/>
      <c r="P58" s="83"/>
      <c r="Q58" s="83"/>
    </row>
    <row r="59" spans="1:17" x14ac:dyDescent="0.25">
      <c r="A59" s="14">
        <v>12</v>
      </c>
      <c r="B59" s="15">
        <v>43830</v>
      </c>
      <c r="C59" t="s">
        <v>13</v>
      </c>
      <c r="D59" t="s">
        <v>295</v>
      </c>
      <c r="E59" t="s">
        <v>25</v>
      </c>
      <c r="F59" s="18">
        <v>4908.99</v>
      </c>
      <c r="G59" t="s">
        <v>20</v>
      </c>
      <c r="L59" s="83"/>
      <c r="M59" s="83"/>
      <c r="N59" s="83"/>
      <c r="O59" s="83"/>
      <c r="P59" s="83"/>
      <c r="Q59" s="83"/>
    </row>
    <row r="60" spans="1:17" x14ac:dyDescent="0.25">
      <c r="A60" s="14">
        <v>12</v>
      </c>
      <c r="B60" s="15">
        <v>43830</v>
      </c>
      <c r="C60" t="s">
        <v>13</v>
      </c>
      <c r="D60" t="s">
        <v>295</v>
      </c>
      <c r="E60" t="s">
        <v>91</v>
      </c>
      <c r="F60" s="18">
        <v>472.99</v>
      </c>
      <c r="G60" t="s">
        <v>20</v>
      </c>
      <c r="H60">
        <v>549</v>
      </c>
      <c r="I60" s="18">
        <f>F55+F58</f>
        <v>11035.87</v>
      </c>
      <c r="J60" s="18">
        <f>F56+F59</f>
        <v>7725.1</v>
      </c>
      <c r="K60" s="18">
        <f>F57+F60</f>
        <v>729.31999999999994</v>
      </c>
      <c r="L60" s="83">
        <f>ROUND(I60/$I$125,5)</f>
        <v>4.3400000000000001E-3</v>
      </c>
      <c r="M60" s="83">
        <f>ROUND(J60/$J$125,5)</f>
        <v>5.2100000000000002E-3</v>
      </c>
      <c r="N60" s="83">
        <f>ROUND(K60/$K$125,5)</f>
        <v>5.9800000000000001E-3</v>
      </c>
      <c r="O60" s="83"/>
      <c r="P60" s="83"/>
      <c r="Q60" s="83"/>
    </row>
    <row r="61" spans="1:17" x14ac:dyDescent="0.25">
      <c r="A61" s="14">
        <v>12</v>
      </c>
      <c r="B61" s="15">
        <v>43830</v>
      </c>
      <c r="C61" t="s">
        <v>13</v>
      </c>
      <c r="D61" t="s">
        <v>299</v>
      </c>
      <c r="E61" t="s">
        <v>17</v>
      </c>
      <c r="F61" s="18">
        <v>11847.24</v>
      </c>
      <c r="G61" t="s">
        <v>20</v>
      </c>
      <c r="L61" s="83"/>
      <c r="M61" s="83"/>
      <c r="N61" s="83"/>
      <c r="O61" s="83"/>
      <c r="P61" s="83"/>
      <c r="Q61" s="83"/>
    </row>
    <row r="62" spans="1:17" x14ac:dyDescent="0.25">
      <c r="A62" s="14">
        <v>12</v>
      </c>
      <c r="B62" s="15">
        <v>43830</v>
      </c>
      <c r="C62" t="s">
        <v>13</v>
      </c>
      <c r="D62" t="s">
        <v>299</v>
      </c>
      <c r="E62" t="s">
        <v>25</v>
      </c>
      <c r="F62" s="18">
        <v>8293.0499999999993</v>
      </c>
      <c r="G62" t="s">
        <v>20</v>
      </c>
      <c r="H62">
        <v>551</v>
      </c>
      <c r="I62" s="18">
        <f>F61</f>
        <v>11847.24</v>
      </c>
      <c r="J62" s="18">
        <f>F62</f>
        <v>8293.0499999999993</v>
      </c>
      <c r="L62" s="83">
        <f>ROUND(I62/$I$125,5)</f>
        <v>4.6499999999999996E-3</v>
      </c>
      <c r="M62" s="83">
        <f>ROUND(J62/$J$125,5)</f>
        <v>5.5999999999999999E-3</v>
      </c>
      <c r="N62" s="83"/>
      <c r="O62" s="83"/>
      <c r="P62" s="83"/>
      <c r="Q62" s="83"/>
    </row>
    <row r="63" spans="1:17" x14ac:dyDescent="0.25">
      <c r="A63" s="14">
        <v>12</v>
      </c>
      <c r="B63" s="15">
        <v>43830</v>
      </c>
      <c r="C63" t="s">
        <v>13</v>
      </c>
      <c r="D63" t="s">
        <v>301</v>
      </c>
      <c r="E63" t="s">
        <v>17</v>
      </c>
      <c r="F63" s="18">
        <v>12837.15</v>
      </c>
      <c r="G63" t="s">
        <v>20</v>
      </c>
      <c r="L63" s="83"/>
      <c r="M63" s="83"/>
      <c r="N63" s="83"/>
      <c r="O63" s="83"/>
      <c r="P63" s="83"/>
      <c r="Q63" s="83"/>
    </row>
    <row r="64" spans="1:17" x14ac:dyDescent="0.25">
      <c r="A64" s="14">
        <v>12</v>
      </c>
      <c r="B64" s="15">
        <v>43830</v>
      </c>
      <c r="C64" t="s">
        <v>13</v>
      </c>
      <c r="D64" t="s">
        <v>301</v>
      </c>
      <c r="E64" t="s">
        <v>25</v>
      </c>
      <c r="F64" s="18">
        <v>8986.02</v>
      </c>
      <c r="G64" t="s">
        <v>20</v>
      </c>
      <c r="L64" s="83"/>
      <c r="M64" s="83"/>
      <c r="N64" s="83"/>
      <c r="O64" s="83"/>
      <c r="P64" s="83"/>
      <c r="Q64" s="83"/>
    </row>
    <row r="65" spans="1:17" x14ac:dyDescent="0.25">
      <c r="A65" s="14">
        <v>12</v>
      </c>
      <c r="B65" s="15">
        <v>43830</v>
      </c>
      <c r="C65" t="s">
        <v>13</v>
      </c>
      <c r="D65" t="s">
        <v>301</v>
      </c>
      <c r="E65" t="s">
        <v>91</v>
      </c>
      <c r="F65" s="18">
        <v>120.91</v>
      </c>
      <c r="G65" t="s">
        <v>20</v>
      </c>
      <c r="H65">
        <v>552</v>
      </c>
      <c r="I65" s="18">
        <f>F63</f>
        <v>12837.15</v>
      </c>
      <c r="J65" s="18">
        <f>F64</f>
        <v>8986.02</v>
      </c>
      <c r="K65" s="18">
        <f>F65</f>
        <v>120.91</v>
      </c>
      <c r="L65" s="83">
        <f>ROUND(I65/$I$125,5)</f>
        <v>5.0400000000000002E-3</v>
      </c>
      <c r="M65" s="83">
        <f>ROUND(J65/$J$125,5)</f>
        <v>6.0600000000000003E-3</v>
      </c>
      <c r="N65" s="83">
        <f>ROUND(K65/$K$125,5)</f>
        <v>9.8999999999999999E-4</v>
      </c>
      <c r="O65" s="83"/>
      <c r="P65" s="83"/>
      <c r="Q65" s="83"/>
    </row>
    <row r="66" spans="1:17" x14ac:dyDescent="0.25">
      <c r="A66" s="14">
        <v>12</v>
      </c>
      <c r="B66" s="15">
        <v>43830</v>
      </c>
      <c r="C66" t="s">
        <v>13</v>
      </c>
      <c r="D66" t="s">
        <v>14</v>
      </c>
      <c r="E66" t="s">
        <v>17</v>
      </c>
      <c r="F66" s="18">
        <v>25720.05</v>
      </c>
      <c r="G66" t="s">
        <v>20</v>
      </c>
      <c r="L66" s="83"/>
      <c r="M66" s="83"/>
      <c r="N66" s="83"/>
      <c r="O66" s="83"/>
      <c r="P66" s="83"/>
      <c r="Q66" s="83"/>
    </row>
    <row r="67" spans="1:17" x14ac:dyDescent="0.25">
      <c r="A67" s="14">
        <v>12</v>
      </c>
      <c r="B67" s="15">
        <v>43830</v>
      </c>
      <c r="C67" t="s">
        <v>13</v>
      </c>
      <c r="D67" t="s">
        <v>14</v>
      </c>
      <c r="E67" t="s">
        <v>25</v>
      </c>
      <c r="F67" s="18">
        <v>18004.099999999999</v>
      </c>
      <c r="G67" t="s">
        <v>20</v>
      </c>
      <c r="L67" s="83"/>
      <c r="M67" s="83"/>
      <c r="N67" s="83"/>
      <c r="O67" s="83"/>
      <c r="P67" s="83"/>
      <c r="Q67" s="83"/>
    </row>
    <row r="68" spans="1:17" x14ac:dyDescent="0.25">
      <c r="A68" s="14">
        <v>12</v>
      </c>
      <c r="B68" s="15">
        <v>43830</v>
      </c>
      <c r="C68" t="s">
        <v>13</v>
      </c>
      <c r="D68" t="s">
        <v>14</v>
      </c>
      <c r="E68" t="s">
        <v>91</v>
      </c>
      <c r="F68" s="18">
        <v>819.74</v>
      </c>
      <c r="G68" t="s">
        <v>20</v>
      </c>
      <c r="H68">
        <v>553</v>
      </c>
      <c r="I68" s="18">
        <f>F66</f>
        <v>25720.05</v>
      </c>
      <c r="J68" s="18">
        <f>F67</f>
        <v>18004.099999999999</v>
      </c>
      <c r="K68" s="18">
        <f>F68</f>
        <v>819.74</v>
      </c>
      <c r="L68" s="83">
        <f>ROUND(I68/$I$125,5)</f>
        <v>1.01E-2</v>
      </c>
      <c r="M68" s="83">
        <f>ROUND(J68/$J$125,5)</f>
        <v>1.2149999999999999E-2</v>
      </c>
      <c r="N68" s="83">
        <f>ROUND(K68/$K$125,5)</f>
        <v>6.7200000000000003E-3</v>
      </c>
      <c r="O68" s="83"/>
      <c r="P68" s="83"/>
      <c r="Q68" s="83"/>
    </row>
    <row r="69" spans="1:17" x14ac:dyDescent="0.25">
      <c r="A69" s="14">
        <v>12</v>
      </c>
      <c r="B69" s="15">
        <v>43830</v>
      </c>
      <c r="C69" t="s">
        <v>13</v>
      </c>
      <c r="D69" t="s">
        <v>215</v>
      </c>
      <c r="E69" t="s">
        <v>17</v>
      </c>
      <c r="F69" s="18">
        <v>105818.65</v>
      </c>
      <c r="G69" t="s">
        <v>20</v>
      </c>
      <c r="L69" s="83"/>
      <c r="M69" s="83"/>
      <c r="N69" s="83"/>
      <c r="O69" s="83"/>
      <c r="P69" s="83"/>
      <c r="Q69" s="83"/>
    </row>
    <row r="70" spans="1:17" x14ac:dyDescent="0.25">
      <c r="A70" s="14">
        <v>12</v>
      </c>
      <c r="B70" s="15">
        <v>43830</v>
      </c>
      <c r="C70" t="s">
        <v>13</v>
      </c>
      <c r="D70" t="s">
        <v>215</v>
      </c>
      <c r="E70" t="s">
        <v>25</v>
      </c>
      <c r="F70" s="18">
        <v>74073.09</v>
      </c>
      <c r="G70" t="s">
        <v>20</v>
      </c>
      <c r="L70" s="83"/>
      <c r="M70" s="83"/>
      <c r="N70" s="83"/>
      <c r="O70" s="83"/>
      <c r="P70" s="83"/>
      <c r="Q70" s="83"/>
    </row>
    <row r="71" spans="1:17" x14ac:dyDescent="0.25">
      <c r="A71" s="14">
        <v>12</v>
      </c>
      <c r="B71" s="15">
        <v>43830</v>
      </c>
      <c r="C71" t="s">
        <v>13</v>
      </c>
      <c r="D71" t="s">
        <v>215</v>
      </c>
      <c r="E71" t="s">
        <v>91</v>
      </c>
      <c r="F71" s="18">
        <v>547.6</v>
      </c>
      <c r="G71" t="s">
        <v>20</v>
      </c>
      <c r="H71">
        <v>556</v>
      </c>
      <c r="I71" s="18">
        <f>F69</f>
        <v>105818.65</v>
      </c>
      <c r="J71" s="18">
        <f>F70</f>
        <v>74073.09</v>
      </c>
      <c r="K71" s="18">
        <f>F71</f>
        <v>547.6</v>
      </c>
      <c r="L71" s="83">
        <f>ROUND(I71/$I$125,5)</f>
        <v>4.1570000000000003E-2</v>
      </c>
      <c r="M71" s="83">
        <f>ROUND(J71/$J$125,5)</f>
        <v>4.999E-2</v>
      </c>
      <c r="N71" s="83">
        <f>ROUND(K71/$K$125,5)</f>
        <v>4.4900000000000001E-3</v>
      </c>
      <c r="O71" s="83"/>
      <c r="P71" s="83"/>
      <c r="Q71" s="83"/>
    </row>
    <row r="72" spans="1:17" x14ac:dyDescent="0.25">
      <c r="A72" s="14">
        <v>12</v>
      </c>
      <c r="B72" s="15">
        <v>43830</v>
      </c>
      <c r="C72" t="s">
        <v>13</v>
      </c>
      <c r="D72" t="s">
        <v>219</v>
      </c>
      <c r="E72" t="s">
        <v>17</v>
      </c>
      <c r="F72" s="18">
        <v>14213.77</v>
      </c>
      <c r="G72" t="s">
        <v>20</v>
      </c>
      <c r="L72" s="83"/>
      <c r="M72" s="83"/>
      <c r="N72" s="83"/>
      <c r="O72" s="83"/>
      <c r="P72" s="83"/>
      <c r="Q72" s="83"/>
    </row>
    <row r="73" spans="1:17" x14ac:dyDescent="0.25">
      <c r="A73" s="14">
        <v>12</v>
      </c>
      <c r="B73" s="15">
        <v>43830</v>
      </c>
      <c r="C73" t="s">
        <v>13</v>
      </c>
      <c r="D73" t="s">
        <v>219</v>
      </c>
      <c r="E73" t="s">
        <v>25</v>
      </c>
      <c r="F73" s="18">
        <v>9949.64</v>
      </c>
      <c r="G73" t="s">
        <v>20</v>
      </c>
      <c r="L73" s="83"/>
      <c r="M73" s="83"/>
      <c r="N73" s="83"/>
      <c r="O73" s="83"/>
      <c r="P73" s="83"/>
      <c r="Q73" s="83"/>
    </row>
    <row r="74" spans="1:17" x14ac:dyDescent="0.25">
      <c r="A74" s="14">
        <v>12</v>
      </c>
      <c r="B74" s="15">
        <v>43830</v>
      </c>
      <c r="C74" t="s">
        <v>13</v>
      </c>
      <c r="D74" t="s">
        <v>234</v>
      </c>
      <c r="E74" t="s">
        <v>17</v>
      </c>
      <c r="F74" s="18">
        <v>11784.5</v>
      </c>
      <c r="G74" t="s">
        <v>20</v>
      </c>
      <c r="L74" s="83"/>
      <c r="M74" s="83"/>
      <c r="N74" s="83"/>
      <c r="O74" s="83"/>
      <c r="P74" s="83"/>
      <c r="Q74" s="83"/>
    </row>
    <row r="75" spans="1:17" x14ac:dyDescent="0.25">
      <c r="A75" s="14">
        <v>12</v>
      </c>
      <c r="B75" s="15">
        <v>43830</v>
      </c>
      <c r="C75" t="s">
        <v>13</v>
      </c>
      <c r="D75" t="s">
        <v>234</v>
      </c>
      <c r="E75" t="s">
        <v>25</v>
      </c>
      <c r="F75" s="18">
        <v>8249.16</v>
      </c>
      <c r="G75" t="s">
        <v>20</v>
      </c>
      <c r="H75">
        <v>557</v>
      </c>
      <c r="I75" s="18">
        <f>F72+F74</f>
        <v>25998.27</v>
      </c>
      <c r="J75" s="18">
        <f>F73+F75</f>
        <v>18198.8</v>
      </c>
      <c r="L75" s="83">
        <f>ROUND(I75/$I$125,5)</f>
        <v>1.021E-2</v>
      </c>
      <c r="M75" s="83">
        <f>ROUND(J75/$J$125,5)</f>
        <v>1.2279999999999999E-2</v>
      </c>
      <c r="N75" s="83"/>
      <c r="O75" s="83"/>
      <c r="P75" s="83"/>
      <c r="Q75" s="83"/>
    </row>
    <row r="76" spans="1:17" x14ac:dyDescent="0.25">
      <c r="A76" s="14">
        <v>12</v>
      </c>
      <c r="B76" s="15">
        <v>43830</v>
      </c>
      <c r="C76" t="s">
        <v>13</v>
      </c>
      <c r="D76" t="s">
        <v>236</v>
      </c>
      <c r="E76" t="s">
        <v>17</v>
      </c>
      <c r="F76" s="18">
        <v>210409.75</v>
      </c>
      <c r="G76" t="s">
        <v>20</v>
      </c>
      <c r="L76" s="83"/>
      <c r="M76" s="83"/>
      <c r="N76" s="83"/>
      <c r="O76" s="83"/>
      <c r="P76" s="83"/>
      <c r="Q76" s="83"/>
    </row>
    <row r="77" spans="1:17" x14ac:dyDescent="0.25">
      <c r="A77" s="14">
        <v>12</v>
      </c>
      <c r="B77" s="15">
        <v>43830</v>
      </c>
      <c r="C77" t="s">
        <v>13</v>
      </c>
      <c r="D77" t="s">
        <v>236</v>
      </c>
      <c r="E77" t="s">
        <v>25</v>
      </c>
      <c r="F77" s="18">
        <v>147286.96</v>
      </c>
      <c r="G77" t="s">
        <v>20</v>
      </c>
      <c r="L77" s="83"/>
      <c r="M77" s="83"/>
      <c r="N77" s="83"/>
      <c r="O77" s="83"/>
      <c r="P77" s="83"/>
      <c r="Q77" s="83"/>
    </row>
    <row r="78" spans="1:17" x14ac:dyDescent="0.25">
      <c r="A78" s="14">
        <v>12</v>
      </c>
      <c r="B78" s="15">
        <v>43830</v>
      </c>
      <c r="C78" t="s">
        <v>13</v>
      </c>
      <c r="D78" t="s">
        <v>236</v>
      </c>
      <c r="E78" t="s">
        <v>91</v>
      </c>
      <c r="F78" s="18">
        <v>1017.33</v>
      </c>
      <c r="G78" t="s">
        <v>20</v>
      </c>
      <c r="H78">
        <v>560</v>
      </c>
      <c r="I78" s="18">
        <f>F76</f>
        <v>210409.75</v>
      </c>
      <c r="J78" s="18">
        <f>F77</f>
        <v>147286.96</v>
      </c>
      <c r="K78" s="18">
        <f>F78</f>
        <v>1017.33</v>
      </c>
      <c r="L78" s="83">
        <f>ROUND(I78/$I$125,5)</f>
        <v>8.2659999999999997E-2</v>
      </c>
      <c r="M78" s="83">
        <f>ROUND(J78/$J$125,5)</f>
        <v>9.9390000000000006E-2</v>
      </c>
      <c r="N78" s="83">
        <f>ROUND(K78/$K$125,5)</f>
        <v>8.3400000000000002E-3</v>
      </c>
      <c r="O78" s="83"/>
      <c r="P78" s="83"/>
      <c r="Q78" s="83"/>
    </row>
    <row r="79" spans="1:17" x14ac:dyDescent="0.25">
      <c r="A79" s="14">
        <v>12</v>
      </c>
      <c r="B79" s="15">
        <v>43830</v>
      </c>
      <c r="C79" t="s">
        <v>13</v>
      </c>
      <c r="D79" t="s">
        <v>251</v>
      </c>
      <c r="E79" t="s">
        <v>17</v>
      </c>
      <c r="F79" s="18">
        <v>99759.039999999994</v>
      </c>
      <c r="G79" t="s">
        <v>20</v>
      </c>
      <c r="L79" s="83"/>
      <c r="M79" s="83"/>
      <c r="N79" s="83"/>
      <c r="O79" s="83"/>
      <c r="P79" s="83"/>
      <c r="Q79" s="83"/>
    </row>
    <row r="80" spans="1:17" x14ac:dyDescent="0.25">
      <c r="A80" s="14">
        <v>12</v>
      </c>
      <c r="B80" s="15">
        <v>43830</v>
      </c>
      <c r="C80" t="s">
        <v>13</v>
      </c>
      <c r="D80" t="s">
        <v>251</v>
      </c>
      <c r="E80" t="s">
        <v>25</v>
      </c>
      <c r="F80" s="18">
        <v>69831.350000000006</v>
      </c>
      <c r="G80" t="s">
        <v>20</v>
      </c>
      <c r="L80" s="83"/>
      <c r="M80" s="83"/>
      <c r="N80" s="83"/>
      <c r="O80" s="83"/>
      <c r="P80" s="83"/>
      <c r="Q80" s="83"/>
    </row>
    <row r="81" spans="1:17" x14ac:dyDescent="0.25">
      <c r="A81" s="14">
        <v>12</v>
      </c>
      <c r="B81" s="15">
        <v>43830</v>
      </c>
      <c r="C81" t="s">
        <v>13</v>
      </c>
      <c r="D81" t="s">
        <v>251</v>
      </c>
      <c r="E81" t="s">
        <v>91</v>
      </c>
      <c r="F81" s="18">
        <v>478.7</v>
      </c>
      <c r="G81" t="s">
        <v>20</v>
      </c>
      <c r="H81">
        <v>561</v>
      </c>
      <c r="I81" s="18">
        <f>F79</f>
        <v>99759.039999999994</v>
      </c>
      <c r="J81" s="18">
        <f>F80</f>
        <v>69831.350000000006</v>
      </c>
      <c r="K81" s="18">
        <f>F81</f>
        <v>478.7</v>
      </c>
      <c r="L81" s="83">
        <f>ROUND(I81/$I$125,5)</f>
        <v>3.9190000000000003E-2</v>
      </c>
      <c r="M81" s="83">
        <f>ROUND(J81/$J$125,5)</f>
        <v>4.7120000000000002E-2</v>
      </c>
      <c r="N81" s="83">
        <f>ROUND(K81/$K$125,5)</f>
        <v>3.9300000000000003E-3</v>
      </c>
      <c r="O81" s="83"/>
      <c r="P81" s="83"/>
      <c r="Q81" s="83"/>
    </row>
    <row r="82" spans="1:17" x14ac:dyDescent="0.25">
      <c r="A82" s="14">
        <v>12</v>
      </c>
      <c r="B82" s="15">
        <v>43830</v>
      </c>
      <c r="C82" t="s">
        <v>13</v>
      </c>
      <c r="D82" t="s">
        <v>255</v>
      </c>
      <c r="E82" t="s">
        <v>17</v>
      </c>
      <c r="F82" s="18">
        <v>43188.46</v>
      </c>
      <c r="G82" t="s">
        <v>20</v>
      </c>
      <c r="L82" s="83"/>
      <c r="M82" s="83"/>
      <c r="N82" s="83"/>
      <c r="O82" s="83"/>
      <c r="P82" s="83"/>
      <c r="Q82" s="83"/>
    </row>
    <row r="83" spans="1:17" x14ac:dyDescent="0.25">
      <c r="A83" s="14">
        <v>12</v>
      </c>
      <c r="B83" s="15">
        <v>43830</v>
      </c>
      <c r="C83" t="s">
        <v>13</v>
      </c>
      <c r="D83" t="s">
        <v>255</v>
      </c>
      <c r="E83" t="s">
        <v>25</v>
      </c>
      <c r="F83" s="18">
        <v>30231.96</v>
      </c>
      <c r="G83" t="s">
        <v>20</v>
      </c>
      <c r="L83" s="83"/>
      <c r="M83" s="83"/>
      <c r="N83" s="83"/>
      <c r="O83" s="83"/>
      <c r="P83" s="83"/>
      <c r="Q83" s="83"/>
    </row>
    <row r="84" spans="1:17" x14ac:dyDescent="0.25">
      <c r="A84" s="14">
        <v>12</v>
      </c>
      <c r="B84" s="15">
        <v>43830</v>
      </c>
      <c r="C84" t="s">
        <v>13</v>
      </c>
      <c r="D84" t="s">
        <v>255</v>
      </c>
      <c r="E84" t="s">
        <v>91</v>
      </c>
      <c r="F84" s="18">
        <v>4350.3599999999997</v>
      </c>
      <c r="G84" t="s">
        <v>20</v>
      </c>
      <c r="H84">
        <v>562</v>
      </c>
      <c r="I84" s="18">
        <f>F82</f>
        <v>43188.46</v>
      </c>
      <c r="J84" s="18">
        <f>F83</f>
        <v>30231.96</v>
      </c>
      <c r="K84" s="18">
        <f>F84</f>
        <v>4350.3599999999997</v>
      </c>
      <c r="L84" s="83">
        <f>ROUND(I84/$I$125,5)</f>
        <v>1.6969999999999999E-2</v>
      </c>
      <c r="M84" s="83">
        <f>ROUND(J84/$J$125,5)</f>
        <v>2.0400000000000001E-2</v>
      </c>
      <c r="N84" s="83">
        <f>ROUND(K84/$K$125,5)</f>
        <v>3.5680000000000003E-2</v>
      </c>
      <c r="O84" s="83"/>
      <c r="P84" s="83"/>
      <c r="Q84" s="83"/>
    </row>
    <row r="85" spans="1:17" x14ac:dyDescent="0.25">
      <c r="A85" s="14">
        <v>12</v>
      </c>
      <c r="B85" s="15">
        <v>43830</v>
      </c>
      <c r="C85" t="s">
        <v>13</v>
      </c>
      <c r="D85" t="s">
        <v>273</v>
      </c>
      <c r="E85" t="s">
        <v>17</v>
      </c>
      <c r="F85" s="18">
        <v>38648.980000000003</v>
      </c>
      <c r="G85" t="s">
        <v>20</v>
      </c>
      <c r="L85" s="83"/>
      <c r="M85" s="83"/>
      <c r="N85" s="83"/>
      <c r="O85" s="83"/>
      <c r="P85" s="83"/>
      <c r="Q85" s="83"/>
    </row>
    <row r="86" spans="1:17" x14ac:dyDescent="0.25">
      <c r="A86" s="14">
        <v>12</v>
      </c>
      <c r="B86" s="15">
        <v>43830</v>
      </c>
      <c r="C86" t="s">
        <v>13</v>
      </c>
      <c r="D86" t="s">
        <v>273</v>
      </c>
      <c r="E86" t="s">
        <v>25</v>
      </c>
      <c r="F86" s="18">
        <v>27054.32</v>
      </c>
      <c r="G86" t="s">
        <v>20</v>
      </c>
      <c r="L86" s="83"/>
      <c r="M86" s="83"/>
      <c r="N86" s="83"/>
      <c r="O86" s="83"/>
      <c r="P86" s="83"/>
      <c r="Q86" s="83"/>
    </row>
    <row r="87" spans="1:17" x14ac:dyDescent="0.25">
      <c r="A87" s="14">
        <v>12</v>
      </c>
      <c r="B87" s="15">
        <v>43830</v>
      </c>
      <c r="C87" t="s">
        <v>13</v>
      </c>
      <c r="D87" t="s">
        <v>273</v>
      </c>
      <c r="E87" t="s">
        <v>91</v>
      </c>
      <c r="F87" s="18">
        <v>2732.05</v>
      </c>
      <c r="G87" t="s">
        <v>20</v>
      </c>
      <c r="H87">
        <v>563</v>
      </c>
      <c r="I87" s="18">
        <f>F85</f>
        <v>38648.980000000003</v>
      </c>
      <c r="J87" s="18">
        <f>F86</f>
        <v>27054.32</v>
      </c>
      <c r="K87" s="18">
        <f>F87</f>
        <v>2732.05</v>
      </c>
      <c r="L87" s="83">
        <f>ROUND(I87/$I$125,5)</f>
        <v>1.5180000000000001E-2</v>
      </c>
      <c r="M87" s="83">
        <f>ROUND(J87/$J$125,5)</f>
        <v>1.8259999999999998E-2</v>
      </c>
      <c r="N87" s="83">
        <f>ROUND(K87/$K$125,5)</f>
        <v>2.24E-2</v>
      </c>
      <c r="O87" s="83"/>
      <c r="P87" s="83"/>
      <c r="Q87" s="83"/>
    </row>
    <row r="88" spans="1:17" x14ac:dyDescent="0.25">
      <c r="A88" s="14">
        <v>12</v>
      </c>
      <c r="B88" s="15">
        <v>43830</v>
      </c>
      <c r="C88" t="s">
        <v>13</v>
      </c>
      <c r="D88" t="s">
        <v>281</v>
      </c>
      <c r="E88" t="s">
        <v>17</v>
      </c>
      <c r="F88" s="18">
        <v>7596.8</v>
      </c>
      <c r="G88" t="s">
        <v>20</v>
      </c>
      <c r="L88" s="83"/>
      <c r="M88" s="83"/>
      <c r="N88" s="83"/>
      <c r="O88" s="83"/>
      <c r="P88" s="83"/>
      <c r="Q88" s="83"/>
    </row>
    <row r="89" spans="1:17" x14ac:dyDescent="0.25">
      <c r="A89" s="14">
        <v>12</v>
      </c>
      <c r="B89" s="15">
        <v>43830</v>
      </c>
      <c r="C89" t="s">
        <v>13</v>
      </c>
      <c r="D89" t="s">
        <v>281</v>
      </c>
      <c r="E89" t="s">
        <v>25</v>
      </c>
      <c r="F89" s="18">
        <v>5317.78</v>
      </c>
      <c r="G89" t="s">
        <v>20</v>
      </c>
      <c r="H89">
        <v>566</v>
      </c>
      <c r="I89" s="18">
        <f>F88</f>
        <v>7596.8</v>
      </c>
      <c r="J89" s="18">
        <f>F89</f>
        <v>5317.78</v>
      </c>
      <c r="L89" s="83">
        <f>ROUND(I89/$I$125,5)</f>
        <v>2.98E-3</v>
      </c>
      <c r="M89" s="83">
        <f>ROUND(J89/$J$125,5)</f>
        <v>3.5899999999999999E-3</v>
      </c>
      <c r="N89" s="83"/>
      <c r="O89" s="83"/>
      <c r="P89" s="83"/>
      <c r="Q89" s="83"/>
    </row>
    <row r="90" spans="1:17" x14ac:dyDescent="0.25">
      <c r="A90" s="14">
        <v>12</v>
      </c>
      <c r="B90" s="15">
        <v>43830</v>
      </c>
      <c r="C90" t="s">
        <v>13</v>
      </c>
      <c r="D90" t="s">
        <v>282</v>
      </c>
      <c r="E90" t="s">
        <v>17</v>
      </c>
      <c r="F90" s="18">
        <v>6215.84</v>
      </c>
      <c r="G90" t="s">
        <v>20</v>
      </c>
      <c r="L90" s="83"/>
      <c r="M90" s="83"/>
      <c r="N90" s="83"/>
      <c r="O90" s="83"/>
      <c r="P90" s="83"/>
      <c r="Q90" s="83"/>
    </row>
    <row r="91" spans="1:17" x14ac:dyDescent="0.25">
      <c r="A91" s="14">
        <v>12</v>
      </c>
      <c r="B91" s="15">
        <v>43830</v>
      </c>
      <c r="C91" t="s">
        <v>13</v>
      </c>
      <c r="D91" t="s">
        <v>282</v>
      </c>
      <c r="E91" t="s">
        <v>25</v>
      </c>
      <c r="F91" s="18">
        <v>4351.1099999999997</v>
      </c>
      <c r="G91" t="s">
        <v>20</v>
      </c>
      <c r="H91">
        <v>568</v>
      </c>
      <c r="I91" s="18">
        <f>F90</f>
        <v>6215.84</v>
      </c>
      <c r="J91" s="18">
        <f>F91</f>
        <v>4351.1099999999997</v>
      </c>
      <c r="L91" s="83">
        <f>ROUND(I91/$I$125,5)</f>
        <v>2.4399999999999999E-3</v>
      </c>
      <c r="M91" s="83">
        <f>ROUND(J91/$J$125,5)</f>
        <v>2.9399999999999999E-3</v>
      </c>
      <c r="N91" s="83"/>
      <c r="O91" s="83"/>
      <c r="P91" s="83"/>
      <c r="Q91" s="83"/>
    </row>
    <row r="92" spans="1:17" x14ac:dyDescent="0.25">
      <c r="A92" s="14">
        <v>12</v>
      </c>
      <c r="B92" s="15">
        <v>43830</v>
      </c>
      <c r="C92" t="s">
        <v>13</v>
      </c>
      <c r="D92" t="s">
        <v>286</v>
      </c>
      <c r="E92" t="s">
        <v>17</v>
      </c>
      <c r="F92" s="18">
        <v>22443.02</v>
      </c>
      <c r="G92" t="s">
        <v>20</v>
      </c>
      <c r="L92" s="83"/>
      <c r="M92" s="83"/>
      <c r="N92" s="83"/>
      <c r="O92" s="83"/>
      <c r="P92" s="83"/>
      <c r="Q92" s="83"/>
    </row>
    <row r="93" spans="1:17" x14ac:dyDescent="0.25">
      <c r="A93" s="14">
        <v>12</v>
      </c>
      <c r="B93" s="15">
        <v>43830</v>
      </c>
      <c r="C93" t="s">
        <v>13</v>
      </c>
      <c r="D93" t="s">
        <v>286</v>
      </c>
      <c r="E93" t="s">
        <v>25</v>
      </c>
      <c r="F93" s="18">
        <v>15710.16</v>
      </c>
      <c r="G93" t="s">
        <v>20</v>
      </c>
      <c r="L93" s="83"/>
      <c r="M93" s="83"/>
      <c r="N93" s="83"/>
      <c r="O93" s="83"/>
      <c r="P93" s="83"/>
      <c r="Q93" s="83"/>
    </row>
    <row r="94" spans="1:17" x14ac:dyDescent="0.25">
      <c r="A94" s="14">
        <v>12</v>
      </c>
      <c r="B94" s="15">
        <v>43830</v>
      </c>
      <c r="C94" t="s">
        <v>13</v>
      </c>
      <c r="D94" t="s">
        <v>286</v>
      </c>
      <c r="E94" t="s">
        <v>91</v>
      </c>
      <c r="F94" s="18">
        <v>10201.950000000001</v>
      </c>
      <c r="G94" t="s">
        <v>20</v>
      </c>
      <c r="H94">
        <v>570</v>
      </c>
      <c r="I94" s="18">
        <f>F92</f>
        <v>22443.02</v>
      </c>
      <c r="J94" s="18">
        <f>F93</f>
        <v>15710.16</v>
      </c>
      <c r="K94" s="18">
        <f>F94</f>
        <v>10201.950000000001</v>
      </c>
      <c r="L94" s="83">
        <f>ROUND(I94/$I$125,5)</f>
        <v>8.8199999999999997E-3</v>
      </c>
      <c r="M94" s="83">
        <f>ROUND(J94/$J$125,5)</f>
        <v>1.06E-2</v>
      </c>
      <c r="N94" s="83">
        <f>ROUND(K94/$K$125,5)</f>
        <v>8.3659999999999998E-2</v>
      </c>
      <c r="O94" s="83"/>
      <c r="P94" s="83"/>
      <c r="Q94" s="83"/>
    </row>
    <row r="95" spans="1:17" x14ac:dyDescent="0.25">
      <c r="A95" s="14">
        <v>12</v>
      </c>
      <c r="B95" s="15">
        <v>43830</v>
      </c>
      <c r="C95" t="s">
        <v>13</v>
      </c>
      <c r="D95" t="s">
        <v>313</v>
      </c>
      <c r="E95" t="s">
        <v>17</v>
      </c>
      <c r="F95" s="18">
        <v>15593.67</v>
      </c>
      <c r="G95" t="s">
        <v>20</v>
      </c>
      <c r="L95" s="83"/>
      <c r="M95" s="83"/>
      <c r="N95" s="83"/>
      <c r="O95" s="83"/>
      <c r="P95" s="83"/>
      <c r="Q95" s="83"/>
    </row>
    <row r="96" spans="1:17" x14ac:dyDescent="0.25">
      <c r="A96" s="14">
        <v>12</v>
      </c>
      <c r="B96" s="15">
        <v>43830</v>
      </c>
      <c r="C96" t="s">
        <v>13</v>
      </c>
      <c r="D96" t="s">
        <v>313</v>
      </c>
      <c r="E96" t="s">
        <v>25</v>
      </c>
      <c r="F96" s="18">
        <v>10915.58</v>
      </c>
      <c r="G96" t="s">
        <v>20</v>
      </c>
      <c r="L96" s="83"/>
      <c r="M96" s="83"/>
      <c r="N96" s="83"/>
      <c r="O96" s="83"/>
      <c r="P96" s="83"/>
      <c r="Q96" s="83"/>
    </row>
    <row r="97" spans="1:17" x14ac:dyDescent="0.25">
      <c r="A97" s="14">
        <v>12</v>
      </c>
      <c r="B97" s="15">
        <v>43830</v>
      </c>
      <c r="C97" t="s">
        <v>13</v>
      </c>
      <c r="D97" t="s">
        <v>313</v>
      </c>
      <c r="E97" t="s">
        <v>91</v>
      </c>
      <c r="F97" s="18">
        <v>1969.7</v>
      </c>
      <c r="G97" t="s">
        <v>20</v>
      </c>
      <c r="H97">
        <v>571</v>
      </c>
      <c r="I97" s="18">
        <f>F95</f>
        <v>15593.67</v>
      </c>
      <c r="J97" s="18">
        <f>F96</f>
        <v>10915.58</v>
      </c>
      <c r="K97" s="18">
        <f>F97</f>
        <v>1969.7</v>
      </c>
      <c r="L97" s="83">
        <f>ROUND(I97/$I$125,5)</f>
        <v>6.13E-3</v>
      </c>
      <c r="M97" s="83">
        <f>ROUND(J97/$J$125,5)</f>
        <v>7.3699999999999998E-3</v>
      </c>
      <c r="N97" s="83">
        <f>ROUND(K97/$K$125,5)</f>
        <v>1.6150000000000001E-2</v>
      </c>
      <c r="O97" s="83"/>
      <c r="P97" s="83"/>
      <c r="Q97" s="83"/>
    </row>
    <row r="98" spans="1:17" x14ac:dyDescent="0.25">
      <c r="A98" s="14">
        <v>12</v>
      </c>
      <c r="B98" s="15">
        <v>43830</v>
      </c>
      <c r="C98" t="s">
        <v>13</v>
      </c>
      <c r="D98" t="s">
        <v>120</v>
      </c>
      <c r="E98" t="s">
        <v>17</v>
      </c>
      <c r="F98" s="18">
        <v>3381.7</v>
      </c>
      <c r="G98" t="s">
        <v>20</v>
      </c>
      <c r="L98" s="83"/>
      <c r="M98" s="83"/>
      <c r="N98" s="83"/>
      <c r="O98" s="83"/>
      <c r="P98" s="83"/>
      <c r="Q98" s="83"/>
    </row>
    <row r="99" spans="1:17" x14ac:dyDescent="0.25">
      <c r="A99" s="14">
        <v>12</v>
      </c>
      <c r="B99" s="15">
        <v>43830</v>
      </c>
      <c r="C99" t="s">
        <v>13</v>
      </c>
      <c r="D99" t="s">
        <v>120</v>
      </c>
      <c r="E99" t="s">
        <v>25</v>
      </c>
      <c r="F99" s="18">
        <v>2367.1999999999998</v>
      </c>
      <c r="G99" t="s">
        <v>20</v>
      </c>
      <c r="L99" s="83"/>
      <c r="M99" s="83"/>
      <c r="N99" s="83"/>
      <c r="O99" s="83"/>
      <c r="P99" s="83"/>
      <c r="Q99" s="83"/>
    </row>
    <row r="100" spans="1:17" x14ac:dyDescent="0.25">
      <c r="A100" s="14">
        <v>12</v>
      </c>
      <c r="B100" s="15">
        <v>43830</v>
      </c>
      <c r="C100" t="s">
        <v>13</v>
      </c>
      <c r="D100" t="s">
        <v>120</v>
      </c>
      <c r="E100" t="s">
        <v>91</v>
      </c>
      <c r="F100" s="18">
        <v>195.89</v>
      </c>
      <c r="G100" t="s">
        <v>20</v>
      </c>
      <c r="H100">
        <v>581</v>
      </c>
      <c r="I100" s="18">
        <f>F98</f>
        <v>3381.7</v>
      </c>
      <c r="J100" s="18">
        <f>F99</f>
        <v>2367.1999999999998</v>
      </c>
      <c r="K100" s="18">
        <f>F100</f>
        <v>195.89</v>
      </c>
      <c r="L100" s="83">
        <f>ROUND(I100/$I$125,5)</f>
        <v>1.33E-3</v>
      </c>
      <c r="M100" s="83">
        <f>ROUND(J100/$J$125,5)</f>
        <v>1.6000000000000001E-3</v>
      </c>
      <c r="N100" s="83">
        <f>ROUND(K100/$K$125,5)</f>
        <v>1.6100000000000001E-3</v>
      </c>
      <c r="O100" s="83"/>
      <c r="P100" s="83"/>
      <c r="Q100" s="83"/>
    </row>
    <row r="101" spans="1:17" x14ac:dyDescent="0.25">
      <c r="A101" s="14">
        <v>12</v>
      </c>
      <c r="B101" s="15">
        <v>43830</v>
      </c>
      <c r="C101" t="s">
        <v>13</v>
      </c>
      <c r="D101" t="s">
        <v>124</v>
      </c>
      <c r="E101" t="s">
        <v>17</v>
      </c>
      <c r="F101" s="18">
        <v>21474.87</v>
      </c>
      <c r="G101" t="s">
        <v>20</v>
      </c>
      <c r="L101" s="83"/>
      <c r="M101" s="83"/>
      <c r="N101" s="83"/>
      <c r="O101" s="83"/>
      <c r="P101" s="83"/>
      <c r="Q101" s="83"/>
    </row>
    <row r="102" spans="1:17" x14ac:dyDescent="0.25">
      <c r="A102" s="14">
        <v>12</v>
      </c>
      <c r="B102" s="15">
        <v>43830</v>
      </c>
      <c r="C102" t="s">
        <v>13</v>
      </c>
      <c r="D102" t="s">
        <v>124</v>
      </c>
      <c r="E102" t="s">
        <v>25</v>
      </c>
      <c r="F102" s="18">
        <v>15032.42</v>
      </c>
      <c r="G102" t="s">
        <v>20</v>
      </c>
      <c r="L102" s="83"/>
      <c r="M102" s="83"/>
      <c r="N102" s="83"/>
      <c r="O102" s="83"/>
      <c r="P102" s="83"/>
      <c r="Q102" s="83"/>
    </row>
    <row r="103" spans="1:17" x14ac:dyDescent="0.25">
      <c r="A103" s="14">
        <v>12</v>
      </c>
      <c r="B103" s="15">
        <v>43830</v>
      </c>
      <c r="C103" t="s">
        <v>13</v>
      </c>
      <c r="D103" t="s">
        <v>124</v>
      </c>
      <c r="E103" t="s">
        <v>91</v>
      </c>
      <c r="F103" s="18">
        <v>1200.02</v>
      </c>
      <c r="G103" t="s">
        <v>20</v>
      </c>
      <c r="H103">
        <v>582</v>
      </c>
      <c r="I103" s="18">
        <f>F101</f>
        <v>21474.87</v>
      </c>
      <c r="J103" s="18">
        <f>F102</f>
        <v>15032.42</v>
      </c>
      <c r="K103" s="18">
        <f>F103</f>
        <v>1200.02</v>
      </c>
      <c r="L103" s="83">
        <f>ROUND(I103/$I$125,5)</f>
        <v>8.4399999999999996E-3</v>
      </c>
      <c r="M103" s="83">
        <f>ROUND(J103/$J$125,5)</f>
        <v>1.014E-2</v>
      </c>
      <c r="N103" s="83">
        <f>ROUND(K103/$K$125,5)</f>
        <v>9.8399999999999998E-3</v>
      </c>
      <c r="O103" s="83"/>
      <c r="P103" s="83"/>
      <c r="Q103" s="83"/>
    </row>
    <row r="104" spans="1:17" x14ac:dyDescent="0.25">
      <c r="A104" s="14">
        <v>12</v>
      </c>
      <c r="B104" s="15">
        <v>43830</v>
      </c>
      <c r="C104" t="s">
        <v>13</v>
      </c>
      <c r="D104" t="s">
        <v>160</v>
      </c>
      <c r="E104" t="s">
        <v>17</v>
      </c>
      <c r="F104" s="18">
        <v>6029.14</v>
      </c>
      <c r="G104" t="s">
        <v>20</v>
      </c>
      <c r="L104" s="83"/>
      <c r="M104" s="83"/>
      <c r="N104" s="83"/>
      <c r="O104" s="83"/>
      <c r="P104" s="83"/>
      <c r="Q104" s="83"/>
    </row>
    <row r="105" spans="1:17" x14ac:dyDescent="0.25">
      <c r="A105" s="14">
        <v>12</v>
      </c>
      <c r="B105" s="15">
        <v>43830</v>
      </c>
      <c r="C105" t="s">
        <v>13</v>
      </c>
      <c r="D105" t="s">
        <v>160</v>
      </c>
      <c r="E105" t="s">
        <v>25</v>
      </c>
      <c r="F105" s="18">
        <v>4220.3900000000003</v>
      </c>
      <c r="G105" t="s">
        <v>20</v>
      </c>
      <c r="L105" s="83"/>
      <c r="M105" s="83"/>
      <c r="N105" s="83"/>
      <c r="O105" s="83"/>
      <c r="P105" s="83"/>
      <c r="Q105" s="83"/>
    </row>
    <row r="106" spans="1:17" x14ac:dyDescent="0.25">
      <c r="A106" s="14">
        <v>12</v>
      </c>
      <c r="B106" s="15">
        <v>43830</v>
      </c>
      <c r="C106" t="s">
        <v>13</v>
      </c>
      <c r="D106" t="s">
        <v>160</v>
      </c>
      <c r="E106" t="s">
        <v>91</v>
      </c>
      <c r="F106" s="18">
        <v>717.63</v>
      </c>
      <c r="G106" t="s">
        <v>20</v>
      </c>
      <c r="H106">
        <v>592</v>
      </c>
      <c r="I106" s="18">
        <f>F104</f>
        <v>6029.14</v>
      </c>
      <c r="J106" s="18">
        <f>F105</f>
        <v>4220.3900000000003</v>
      </c>
      <c r="K106" s="18">
        <f>F106</f>
        <v>717.63</v>
      </c>
      <c r="L106" s="83">
        <f>ROUND(I106/$I$125,5)</f>
        <v>2.3700000000000001E-3</v>
      </c>
      <c r="M106" s="83">
        <f>ROUND(J106/$J$125,5)</f>
        <v>2.8500000000000001E-3</v>
      </c>
      <c r="N106" s="83">
        <f>ROUND(K106/$K$125,5)</f>
        <v>5.8799999999999998E-3</v>
      </c>
      <c r="O106" s="83"/>
      <c r="P106" s="83"/>
      <c r="Q106" s="83"/>
    </row>
    <row r="107" spans="1:17" x14ac:dyDescent="0.25">
      <c r="A107" s="14">
        <v>12</v>
      </c>
      <c r="B107" s="15">
        <v>43830</v>
      </c>
      <c r="C107" t="s">
        <v>13</v>
      </c>
      <c r="D107" t="s">
        <v>165</v>
      </c>
      <c r="E107" t="s">
        <v>17</v>
      </c>
      <c r="F107" s="18">
        <v>57050.11</v>
      </c>
      <c r="G107" t="s">
        <v>20</v>
      </c>
      <c r="L107" s="83"/>
      <c r="M107" s="83"/>
      <c r="N107" s="83"/>
      <c r="O107" s="83"/>
      <c r="P107" s="83"/>
      <c r="Q107" s="83"/>
    </row>
    <row r="108" spans="1:17" x14ac:dyDescent="0.25">
      <c r="A108" s="14">
        <v>12</v>
      </c>
      <c r="B108" s="15">
        <v>43830</v>
      </c>
      <c r="C108" t="s">
        <v>13</v>
      </c>
      <c r="D108" t="s">
        <v>165</v>
      </c>
      <c r="E108" t="s">
        <v>25</v>
      </c>
      <c r="F108" s="18">
        <v>39935.089999999997</v>
      </c>
      <c r="G108" t="s">
        <v>20</v>
      </c>
      <c r="H108">
        <v>908</v>
      </c>
      <c r="I108" s="18">
        <f>F107</f>
        <v>57050.11</v>
      </c>
      <c r="J108" s="18">
        <f>F108</f>
        <v>39935.089999999997</v>
      </c>
      <c r="L108" s="83">
        <f>ROUND(I108/$I$125,5)</f>
        <v>2.2409999999999999E-2</v>
      </c>
      <c r="M108" s="83">
        <f>ROUND(J108/$J$125,5)</f>
        <v>2.6950000000000002E-2</v>
      </c>
      <c r="N108" s="83"/>
      <c r="O108" s="83"/>
      <c r="P108" s="83"/>
      <c r="Q108" s="83"/>
    </row>
    <row r="109" spans="1:17" x14ac:dyDescent="0.25">
      <c r="A109" s="14">
        <v>12</v>
      </c>
      <c r="B109" s="15">
        <v>43830</v>
      </c>
      <c r="C109" t="s">
        <v>13</v>
      </c>
      <c r="D109" t="s">
        <v>167</v>
      </c>
      <c r="E109" t="s">
        <v>17</v>
      </c>
      <c r="F109" s="18">
        <v>1157.4000000000001</v>
      </c>
      <c r="G109" t="s">
        <v>20</v>
      </c>
      <c r="L109" s="83"/>
      <c r="M109" s="83"/>
      <c r="N109" s="83"/>
      <c r="O109" s="83"/>
      <c r="P109" s="83"/>
      <c r="Q109" s="83"/>
    </row>
    <row r="110" spans="1:17" x14ac:dyDescent="0.25">
      <c r="A110" s="14">
        <v>12</v>
      </c>
      <c r="B110" s="15">
        <v>43830</v>
      </c>
      <c r="C110" t="s">
        <v>13</v>
      </c>
      <c r="D110" t="s">
        <v>167</v>
      </c>
      <c r="E110" t="s">
        <v>25</v>
      </c>
      <c r="F110" s="18">
        <v>810.18</v>
      </c>
      <c r="G110" t="s">
        <v>20</v>
      </c>
      <c r="H110">
        <v>909</v>
      </c>
      <c r="I110" s="18">
        <f>F109</f>
        <v>1157.4000000000001</v>
      </c>
      <c r="J110" s="18">
        <f>F110</f>
        <v>810.18</v>
      </c>
      <c r="L110" s="83">
        <f>ROUND(I110/$I$125,5)</f>
        <v>4.4999999999999999E-4</v>
      </c>
      <c r="M110" s="83">
        <f>ROUND(J110/$J$125,5)</f>
        <v>5.5000000000000003E-4</v>
      </c>
      <c r="N110" s="83"/>
      <c r="O110" s="83"/>
      <c r="P110" s="83"/>
      <c r="Q110" s="83"/>
    </row>
    <row r="111" spans="1:17" x14ac:dyDescent="0.25">
      <c r="A111" s="14">
        <v>12</v>
      </c>
      <c r="B111" s="15">
        <v>43830</v>
      </c>
      <c r="C111" t="s">
        <v>13</v>
      </c>
      <c r="D111" t="s">
        <v>168</v>
      </c>
      <c r="E111" t="s">
        <v>17</v>
      </c>
      <c r="F111" s="18">
        <v>774.49</v>
      </c>
      <c r="G111" t="s">
        <v>20</v>
      </c>
      <c r="L111" s="83"/>
      <c r="M111" s="83"/>
      <c r="N111" s="83"/>
      <c r="O111" s="83"/>
      <c r="P111" s="83"/>
      <c r="Q111" s="83"/>
    </row>
    <row r="112" spans="1:17" x14ac:dyDescent="0.25">
      <c r="A112" s="14">
        <v>12</v>
      </c>
      <c r="B112" s="15">
        <v>43830</v>
      </c>
      <c r="C112" t="s">
        <v>13</v>
      </c>
      <c r="D112" t="s">
        <v>168</v>
      </c>
      <c r="E112" t="s">
        <v>25</v>
      </c>
      <c r="F112" s="18">
        <v>542.15</v>
      </c>
      <c r="G112" t="s">
        <v>20</v>
      </c>
      <c r="H112">
        <v>913</v>
      </c>
      <c r="I112" s="18">
        <f>F111</f>
        <v>774.49</v>
      </c>
      <c r="J112" s="18">
        <f>F112</f>
        <v>542.15</v>
      </c>
      <c r="L112" s="83">
        <f>ROUND(I112/$I$125,5)</f>
        <v>2.9999999999999997E-4</v>
      </c>
      <c r="M112" s="83">
        <f>ROUND(J112/$J$125,5)</f>
        <v>3.6999999999999999E-4</v>
      </c>
      <c r="N112" s="83"/>
      <c r="O112" s="83"/>
      <c r="P112" s="83"/>
      <c r="Q112" s="83"/>
    </row>
    <row r="113" spans="1:17" x14ac:dyDescent="0.25">
      <c r="A113" s="14">
        <v>12</v>
      </c>
      <c r="B113" s="15">
        <v>43830</v>
      </c>
      <c r="C113" t="s">
        <v>13</v>
      </c>
      <c r="D113" t="s">
        <v>50</v>
      </c>
      <c r="E113" t="s">
        <v>17</v>
      </c>
      <c r="F113" s="18">
        <v>475689.01</v>
      </c>
      <c r="G113" t="s">
        <v>20</v>
      </c>
      <c r="L113" s="83"/>
      <c r="M113" s="83"/>
      <c r="N113" s="83"/>
      <c r="O113" s="83"/>
      <c r="P113" s="83"/>
      <c r="Q113" s="83"/>
    </row>
    <row r="114" spans="1:17" x14ac:dyDescent="0.25">
      <c r="A114" s="14">
        <v>12</v>
      </c>
      <c r="B114" s="15">
        <v>43830</v>
      </c>
      <c r="C114" t="s">
        <v>13</v>
      </c>
      <c r="D114" t="s">
        <v>50</v>
      </c>
      <c r="E114" t="s">
        <v>25</v>
      </c>
      <c r="F114" s="18">
        <v>332982.46000000002</v>
      </c>
      <c r="G114" t="s">
        <v>20</v>
      </c>
      <c r="L114" s="83"/>
      <c r="M114" s="83"/>
      <c r="N114" s="83"/>
      <c r="O114" s="83"/>
      <c r="P114" s="83"/>
      <c r="Q114" s="83"/>
    </row>
    <row r="115" spans="1:17" x14ac:dyDescent="0.25">
      <c r="A115" s="14">
        <v>12</v>
      </c>
      <c r="B115" s="15">
        <v>43830</v>
      </c>
      <c r="C115" t="s">
        <v>13</v>
      </c>
      <c r="D115" t="s">
        <v>50</v>
      </c>
      <c r="E115" t="s">
        <v>91</v>
      </c>
      <c r="F115" s="18">
        <v>675.13</v>
      </c>
      <c r="G115" t="s">
        <v>20</v>
      </c>
      <c r="H115">
        <v>920</v>
      </c>
      <c r="I115" s="18">
        <f>F113</f>
        <v>475689.01</v>
      </c>
      <c r="J115" s="18">
        <f>F114</f>
        <v>332982.46000000002</v>
      </c>
      <c r="K115" s="18">
        <f>F115</f>
        <v>675.13</v>
      </c>
      <c r="L115" s="83">
        <f>ROUND(I115/$I$125,5)</f>
        <v>0.18687000000000001</v>
      </c>
      <c r="M115" s="83">
        <f>ROUND(J115/$J$125,5)</f>
        <v>0.22470999999999999</v>
      </c>
      <c r="N115" s="83">
        <f>ROUND(K115/$K$125,5)</f>
        <v>5.5399999999999998E-3</v>
      </c>
      <c r="O115" s="83"/>
      <c r="P115" s="83"/>
      <c r="Q115" s="83"/>
    </row>
    <row r="116" spans="1:17" x14ac:dyDescent="0.25">
      <c r="A116" s="14">
        <v>12</v>
      </c>
      <c r="B116" s="15">
        <v>43830</v>
      </c>
      <c r="C116" t="s">
        <v>13</v>
      </c>
      <c r="D116" t="s">
        <v>92</v>
      </c>
      <c r="E116" t="s">
        <v>17</v>
      </c>
      <c r="F116" s="18">
        <v>2606.35</v>
      </c>
      <c r="G116" t="s">
        <v>20</v>
      </c>
      <c r="L116" s="83"/>
      <c r="M116" s="83"/>
      <c r="N116" s="83"/>
      <c r="O116" s="83"/>
      <c r="P116" s="83"/>
      <c r="Q116" s="83"/>
    </row>
    <row r="117" spans="1:17" x14ac:dyDescent="0.25">
      <c r="A117" s="14">
        <v>12</v>
      </c>
      <c r="B117" s="15">
        <v>43830</v>
      </c>
      <c r="C117" t="s">
        <v>13</v>
      </c>
      <c r="D117" t="s">
        <v>92</v>
      </c>
      <c r="E117" t="s">
        <v>25</v>
      </c>
      <c r="F117" s="18">
        <v>1824.44</v>
      </c>
      <c r="G117" t="s">
        <v>20</v>
      </c>
      <c r="L117" s="83"/>
      <c r="M117" s="83"/>
      <c r="N117" s="83"/>
      <c r="O117" s="83"/>
      <c r="P117" s="83"/>
      <c r="Q117" s="83"/>
    </row>
    <row r="118" spans="1:17" x14ac:dyDescent="0.25">
      <c r="A118" s="14">
        <v>12</v>
      </c>
      <c r="B118" s="15">
        <v>43830</v>
      </c>
      <c r="C118" t="s">
        <v>13</v>
      </c>
      <c r="D118" t="s">
        <v>95</v>
      </c>
      <c r="E118" t="s">
        <v>17</v>
      </c>
      <c r="F118" s="18">
        <v>14380.37</v>
      </c>
      <c r="G118" t="s">
        <v>20</v>
      </c>
      <c r="L118" s="83"/>
      <c r="M118" s="83"/>
      <c r="N118" s="83"/>
      <c r="O118" s="83"/>
      <c r="P118" s="83"/>
      <c r="Q118" s="83"/>
    </row>
    <row r="119" spans="1:17" x14ac:dyDescent="0.25">
      <c r="A119" s="14">
        <v>12</v>
      </c>
      <c r="B119" s="15">
        <v>43830</v>
      </c>
      <c r="C119" t="s">
        <v>13</v>
      </c>
      <c r="D119" t="s">
        <v>95</v>
      </c>
      <c r="E119" t="s">
        <v>25</v>
      </c>
      <c r="F119" s="18">
        <v>10066.26</v>
      </c>
      <c r="G119" t="s">
        <v>20</v>
      </c>
      <c r="L119" s="83"/>
      <c r="M119" s="83"/>
      <c r="N119" s="83"/>
      <c r="O119" s="83"/>
      <c r="P119" s="83"/>
      <c r="Q119" s="83"/>
    </row>
    <row r="120" spans="1:17" x14ac:dyDescent="0.25">
      <c r="A120" s="14">
        <v>12</v>
      </c>
      <c r="B120" s="15">
        <v>43830</v>
      </c>
      <c r="C120" t="s">
        <v>13</v>
      </c>
      <c r="D120" t="s">
        <v>97</v>
      </c>
      <c r="E120" t="s">
        <v>17</v>
      </c>
      <c r="F120" s="18">
        <v>1423.66</v>
      </c>
      <c r="G120" t="s">
        <v>20</v>
      </c>
      <c r="L120" s="83"/>
      <c r="M120" s="83"/>
      <c r="N120" s="83"/>
      <c r="O120" s="83"/>
      <c r="P120" s="83"/>
      <c r="Q120" s="83"/>
    </row>
    <row r="121" spans="1:17" x14ac:dyDescent="0.25">
      <c r="A121" s="14">
        <v>12</v>
      </c>
      <c r="B121" s="15">
        <v>43830</v>
      </c>
      <c r="C121" t="s">
        <v>13</v>
      </c>
      <c r="D121" t="s">
        <v>97</v>
      </c>
      <c r="E121" t="s">
        <v>25</v>
      </c>
      <c r="F121" s="18">
        <v>996.56</v>
      </c>
      <c r="G121" t="s">
        <v>20</v>
      </c>
      <c r="H121">
        <v>930</v>
      </c>
      <c r="I121" s="18">
        <f>F116+F118+F120</f>
        <v>18410.38</v>
      </c>
      <c r="J121" s="18">
        <f>F117+F119+F121</f>
        <v>12887.26</v>
      </c>
      <c r="L121" s="83">
        <f>ROUND(I121/$I$125,5)</f>
        <v>7.2300000000000003E-3</v>
      </c>
      <c r="M121" s="83">
        <f>ROUND(J121/$J$125,5)</f>
        <v>8.6999999999999994E-3</v>
      </c>
      <c r="N121" s="83"/>
      <c r="O121" s="83"/>
      <c r="P121" s="83"/>
      <c r="Q121" s="83"/>
    </row>
    <row r="122" spans="1:17" x14ac:dyDescent="0.25">
      <c r="A122" s="14">
        <v>12</v>
      </c>
      <c r="B122" s="15">
        <v>43830</v>
      </c>
      <c r="C122" t="s">
        <v>13</v>
      </c>
      <c r="D122" t="s">
        <v>99</v>
      </c>
      <c r="E122" t="s">
        <v>17</v>
      </c>
      <c r="F122" s="18">
        <v>14305.86</v>
      </c>
      <c r="G122" t="s">
        <v>20</v>
      </c>
      <c r="L122" s="83"/>
      <c r="M122" s="83"/>
      <c r="N122" s="83"/>
      <c r="O122" s="83"/>
      <c r="P122" s="83"/>
      <c r="Q122" s="83"/>
    </row>
    <row r="123" spans="1:17" x14ac:dyDescent="0.25">
      <c r="A123" s="14">
        <v>12</v>
      </c>
      <c r="B123" s="15">
        <v>43830</v>
      </c>
      <c r="C123" t="s">
        <v>13</v>
      </c>
      <c r="D123" t="s">
        <v>99</v>
      </c>
      <c r="E123" t="s">
        <v>25</v>
      </c>
      <c r="F123" s="18">
        <v>10014.1</v>
      </c>
      <c r="G123" t="s">
        <v>20</v>
      </c>
      <c r="L123" s="83"/>
      <c r="M123" s="83"/>
      <c r="N123" s="83"/>
      <c r="O123" s="83"/>
      <c r="P123" s="83"/>
      <c r="Q123" s="83"/>
    </row>
    <row r="124" spans="1:17" x14ac:dyDescent="0.25">
      <c r="A124" s="14">
        <v>12</v>
      </c>
      <c r="B124" s="15">
        <v>43830</v>
      </c>
      <c r="C124" t="s">
        <v>13</v>
      </c>
      <c r="D124" t="s">
        <v>99</v>
      </c>
      <c r="E124" t="s">
        <v>91</v>
      </c>
      <c r="F124" s="18">
        <v>1032.25</v>
      </c>
      <c r="G124" t="s">
        <v>20</v>
      </c>
      <c r="H124">
        <v>935</v>
      </c>
      <c r="I124" s="18">
        <f>F122</f>
        <v>14305.86</v>
      </c>
      <c r="J124" s="18">
        <f>F123</f>
        <v>10014.1</v>
      </c>
      <c r="K124" s="18">
        <f>F124</f>
        <v>1032.25</v>
      </c>
      <c r="L124" s="83">
        <f>ROUND(I124/$I$125,5)</f>
        <v>5.62E-3</v>
      </c>
      <c r="M124" s="83">
        <f>ROUND(J124/$J$125,5)</f>
        <v>6.7600000000000004E-3</v>
      </c>
      <c r="N124" s="83">
        <f>ROUND(K124/$K$125,5)</f>
        <v>8.4700000000000001E-3</v>
      </c>
      <c r="O124" s="83">
        <f>SUM(L26:L124)</f>
        <v>0.83159999999999989</v>
      </c>
      <c r="P124" s="83">
        <f t="shared" ref="P124:Q124" si="2">SUM(M26:M124)</f>
        <v>1.0000200000000004</v>
      </c>
      <c r="Q124" s="83">
        <f t="shared" si="2"/>
        <v>0.72025999999999979</v>
      </c>
    </row>
    <row r="125" spans="1:17" x14ac:dyDescent="0.25">
      <c r="F125" s="18">
        <f>SUM(F3:F124)</f>
        <v>4149366.8800000013</v>
      </c>
      <c r="I125" s="18">
        <f t="shared" ref="I125:K125" si="3">SUM(I3:I124)</f>
        <v>2545579.0399999996</v>
      </c>
      <c r="J125" s="18">
        <f t="shared" si="3"/>
        <v>1481844.9599999997</v>
      </c>
      <c r="K125" s="18">
        <f t="shared" si="3"/>
        <v>121942.88000000002</v>
      </c>
      <c r="L125" s="83">
        <f>SUM(L4:L124)</f>
        <v>1</v>
      </c>
      <c r="M125" s="83">
        <f t="shared" ref="M125:N125" si="4">SUM(M4:M124)</f>
        <v>1.0000200000000004</v>
      </c>
      <c r="N125" s="83">
        <f t="shared" si="4"/>
        <v>0.99998999999999993</v>
      </c>
      <c r="O125" s="83"/>
      <c r="P125" s="83"/>
      <c r="Q125" s="83"/>
    </row>
    <row r="126" spans="1:17" x14ac:dyDescent="0.25">
      <c r="I126" s="83">
        <f>ROUND(I125/$F$125,5)</f>
        <v>0.61348999999999998</v>
      </c>
      <c r="J126" s="83">
        <f t="shared" ref="J126:K126" si="5">ROUND(J125/$F$125,5)</f>
        <v>0.35713</v>
      </c>
      <c r="K126" s="83">
        <f t="shared" si="5"/>
        <v>2.9389999999999999E-2</v>
      </c>
      <c r="L126" s="83"/>
      <c r="M126" s="83"/>
      <c r="N126" s="83"/>
      <c r="O126" s="83"/>
      <c r="P126" s="83"/>
      <c r="Q126" s="83"/>
    </row>
    <row r="127" spans="1:17" x14ac:dyDescent="0.25">
      <c r="L127" s="83"/>
      <c r="M127" s="83"/>
      <c r="N127" s="83"/>
      <c r="O127" s="83"/>
      <c r="P127" s="83"/>
      <c r="Q127" s="83"/>
    </row>
    <row r="128" spans="1:17" x14ac:dyDescent="0.25">
      <c r="H128">
        <v>1000</v>
      </c>
      <c r="I128" s="18">
        <f>I125</f>
        <v>2545579.0399999996</v>
      </c>
    </row>
    <row r="129" spans="8:9" x14ac:dyDescent="0.25">
      <c r="H129">
        <v>1400</v>
      </c>
      <c r="I129" s="24">
        <f>K125</f>
        <v>121942.88000000002</v>
      </c>
    </row>
    <row r="130" spans="8:9" x14ac:dyDescent="0.25">
      <c r="I130" s="18">
        <f>I128+I129</f>
        <v>2667521.9199999995</v>
      </c>
    </row>
    <row r="131" spans="8:9" x14ac:dyDescent="0.25">
      <c r="H131">
        <v>1100</v>
      </c>
      <c r="I131" s="24">
        <f>J125</f>
        <v>1481844.9599999997</v>
      </c>
    </row>
    <row r="132" spans="8:9" x14ac:dyDescent="0.25">
      <c r="I132" s="18">
        <f>I130+I131</f>
        <v>4149366.879999999</v>
      </c>
    </row>
  </sheetData>
  <mergeCells count="1">
    <mergeCell ref="O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1"/>
  <sheetViews>
    <sheetView workbookViewId="0"/>
  </sheetViews>
  <sheetFormatPr defaultColWidth="10.28515625" defaultRowHeight="15" x14ac:dyDescent="0.25"/>
  <cols>
    <col min="1" max="1" width="7" style="14" bestFit="1" customWidth="1"/>
    <col min="2" max="2" width="10.7109375" style="15" bestFit="1" customWidth="1"/>
    <col min="3" max="3" width="11.28515625" bestFit="1" customWidth="1"/>
    <col min="4" max="4" width="8.28515625" bestFit="1" customWidth="1"/>
    <col min="5" max="5" width="9.5703125" bestFit="1" customWidth="1"/>
    <col min="6" max="6" width="5.140625" bestFit="1" customWidth="1"/>
    <col min="7" max="7" width="12.7109375" bestFit="1" customWidth="1"/>
    <col min="8" max="8" width="7.42578125" bestFit="1" customWidth="1"/>
    <col min="9" max="9" width="11.7109375" style="18" bestFit="1" customWidth="1"/>
    <col min="10" max="10" width="14.140625" bestFit="1" customWidth="1"/>
    <col min="11" max="11" width="10.28515625" style="16" customWidth="1"/>
    <col min="12" max="12" width="7.42578125" bestFit="1" customWidth="1"/>
    <col min="13" max="13" width="6.5703125" bestFit="1" customWidth="1"/>
  </cols>
  <sheetData>
    <row r="1" spans="1:13" x14ac:dyDescent="0.25">
      <c r="A1" s="14" t="str">
        <f>'Payroll Annualization'!A1</f>
        <v>AG Nucor DR2 Response 23 Payroll-PayrollTax.xlsx</v>
      </c>
    </row>
    <row r="2" spans="1:13" x14ac:dyDescent="0.25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7" t="s">
        <v>6</v>
      </c>
      <c r="H2" s="8" t="s">
        <v>7</v>
      </c>
      <c r="I2" s="17" t="s">
        <v>8</v>
      </c>
      <c r="J2" s="9" t="s">
        <v>9</v>
      </c>
      <c r="K2" s="10" t="s">
        <v>10</v>
      </c>
      <c r="L2" s="11" t="s">
        <v>11</v>
      </c>
      <c r="M2" s="12" t="s">
        <v>12</v>
      </c>
    </row>
    <row r="3" spans="1:13" x14ac:dyDescent="0.25">
      <c r="A3" s="14">
        <v>12</v>
      </c>
      <c r="B3" s="15">
        <v>43830</v>
      </c>
      <c r="C3" t="s">
        <v>13</v>
      </c>
      <c r="D3" t="s">
        <v>31</v>
      </c>
      <c r="F3" t="s">
        <v>106</v>
      </c>
      <c r="G3" t="s">
        <v>17</v>
      </c>
      <c r="H3" t="s">
        <v>107</v>
      </c>
      <c r="I3" s="18">
        <v>5751.48</v>
      </c>
      <c r="J3" t="s">
        <v>19</v>
      </c>
      <c r="K3" s="16">
        <v>95</v>
      </c>
      <c r="L3" t="s">
        <v>20</v>
      </c>
      <c r="M3" t="s">
        <v>21</v>
      </c>
    </row>
    <row r="4" spans="1:13" x14ac:dyDescent="0.25">
      <c r="A4" s="14">
        <v>12</v>
      </c>
      <c r="B4" s="15">
        <v>43830</v>
      </c>
      <c r="C4" t="s">
        <v>13</v>
      </c>
      <c r="D4" t="s">
        <v>31</v>
      </c>
      <c r="F4" t="s">
        <v>106</v>
      </c>
      <c r="G4" t="s">
        <v>17</v>
      </c>
      <c r="H4" t="s">
        <v>108</v>
      </c>
      <c r="I4" s="18">
        <v>15723.14</v>
      </c>
      <c r="J4" t="s">
        <v>19</v>
      </c>
      <c r="K4" s="16">
        <v>247</v>
      </c>
      <c r="L4" t="s">
        <v>20</v>
      </c>
      <c r="M4" t="s">
        <v>21</v>
      </c>
    </row>
    <row r="5" spans="1:13" x14ac:dyDescent="0.25">
      <c r="A5" s="14">
        <v>12</v>
      </c>
      <c r="B5" s="15">
        <v>43830</v>
      </c>
      <c r="C5" t="s">
        <v>13</v>
      </c>
      <c r="D5" t="s">
        <v>31</v>
      </c>
      <c r="F5" t="s">
        <v>106</v>
      </c>
      <c r="G5" t="s">
        <v>17</v>
      </c>
      <c r="H5" t="s">
        <v>109</v>
      </c>
      <c r="I5" s="18">
        <v>410.85</v>
      </c>
      <c r="J5" t="s">
        <v>19</v>
      </c>
      <c r="K5" s="16">
        <v>6</v>
      </c>
      <c r="L5" t="s">
        <v>20</v>
      </c>
      <c r="M5" t="s">
        <v>21</v>
      </c>
    </row>
    <row r="6" spans="1:13" x14ac:dyDescent="0.25">
      <c r="A6" s="14">
        <v>12</v>
      </c>
      <c r="B6" s="15">
        <v>43830</v>
      </c>
      <c r="C6" t="s">
        <v>13</v>
      </c>
      <c r="D6" t="s">
        <v>31</v>
      </c>
      <c r="F6" t="s">
        <v>106</v>
      </c>
      <c r="G6" t="s">
        <v>17</v>
      </c>
      <c r="H6" t="s">
        <v>110</v>
      </c>
      <c r="I6" s="18">
        <v>2838.53</v>
      </c>
      <c r="J6" t="s">
        <v>19</v>
      </c>
      <c r="K6" s="16">
        <v>58</v>
      </c>
      <c r="L6" t="s">
        <v>20</v>
      </c>
      <c r="M6" t="s">
        <v>21</v>
      </c>
    </row>
    <row r="7" spans="1:13" x14ac:dyDescent="0.25">
      <c r="A7" s="14">
        <v>12</v>
      </c>
      <c r="B7" s="15">
        <v>43830</v>
      </c>
      <c r="C7" t="s">
        <v>13</v>
      </c>
      <c r="D7" t="s">
        <v>31</v>
      </c>
      <c r="F7" t="s">
        <v>106</v>
      </c>
      <c r="G7" t="s">
        <v>17</v>
      </c>
      <c r="H7" t="s">
        <v>111</v>
      </c>
      <c r="I7" s="18">
        <v>1798.32</v>
      </c>
      <c r="J7" t="s">
        <v>19</v>
      </c>
      <c r="K7" s="16">
        <v>43</v>
      </c>
      <c r="L7" t="s">
        <v>20</v>
      </c>
      <c r="M7" t="s">
        <v>21</v>
      </c>
    </row>
    <row r="8" spans="1:13" x14ac:dyDescent="0.25">
      <c r="A8" s="14">
        <v>12</v>
      </c>
      <c r="B8" s="15">
        <v>43830</v>
      </c>
      <c r="C8" t="s">
        <v>13</v>
      </c>
      <c r="D8" t="s">
        <v>31</v>
      </c>
      <c r="F8" t="s">
        <v>106</v>
      </c>
      <c r="G8" t="s">
        <v>17</v>
      </c>
      <c r="H8" t="s">
        <v>112</v>
      </c>
      <c r="I8" s="18">
        <v>2454.7600000000002</v>
      </c>
      <c r="J8" t="s">
        <v>19</v>
      </c>
      <c r="K8" s="16">
        <v>28</v>
      </c>
      <c r="L8" t="s">
        <v>20</v>
      </c>
      <c r="M8" t="s">
        <v>21</v>
      </c>
    </row>
    <row r="9" spans="1:13" x14ac:dyDescent="0.25">
      <c r="A9" s="14">
        <v>12</v>
      </c>
      <c r="B9" s="15">
        <v>43830</v>
      </c>
      <c r="C9" t="s">
        <v>13</v>
      </c>
      <c r="D9" t="s">
        <v>31</v>
      </c>
      <c r="F9" t="s">
        <v>106</v>
      </c>
      <c r="G9" t="s">
        <v>17</v>
      </c>
      <c r="H9" t="s">
        <v>113</v>
      </c>
      <c r="I9" s="18">
        <v>3234.53</v>
      </c>
      <c r="J9" t="s">
        <v>19</v>
      </c>
      <c r="K9" s="16">
        <v>78</v>
      </c>
      <c r="L9" t="s">
        <v>20</v>
      </c>
      <c r="M9" t="s">
        <v>21</v>
      </c>
    </row>
    <row r="10" spans="1:13" x14ac:dyDescent="0.25">
      <c r="A10" s="14">
        <v>12</v>
      </c>
      <c r="B10" s="15">
        <v>43830</v>
      </c>
      <c r="C10" t="s">
        <v>13</v>
      </c>
      <c r="D10" t="s">
        <v>31</v>
      </c>
      <c r="F10" t="s">
        <v>106</v>
      </c>
      <c r="G10" t="s">
        <v>17</v>
      </c>
      <c r="H10" t="s">
        <v>114</v>
      </c>
      <c r="I10" s="18">
        <v>1350.94</v>
      </c>
      <c r="J10" t="s">
        <v>19</v>
      </c>
      <c r="K10" s="16">
        <v>24</v>
      </c>
      <c r="L10" t="s">
        <v>20</v>
      </c>
      <c r="M10" t="s">
        <v>21</v>
      </c>
    </row>
    <row r="11" spans="1:13" x14ac:dyDescent="0.25">
      <c r="A11" s="14">
        <v>12</v>
      </c>
      <c r="B11" s="15">
        <v>43830</v>
      </c>
      <c r="C11" t="s">
        <v>13</v>
      </c>
      <c r="D11" t="s">
        <v>31</v>
      </c>
      <c r="F11" t="s">
        <v>106</v>
      </c>
      <c r="G11" t="s">
        <v>17</v>
      </c>
      <c r="H11" t="s">
        <v>115</v>
      </c>
      <c r="I11" s="18">
        <v>1267.95</v>
      </c>
      <c r="J11" t="s">
        <v>19</v>
      </c>
      <c r="K11" s="16">
        <v>32</v>
      </c>
      <c r="L11" t="s">
        <v>20</v>
      </c>
      <c r="M11" t="s">
        <v>21</v>
      </c>
    </row>
    <row r="12" spans="1:13" x14ac:dyDescent="0.25">
      <c r="A12" s="14">
        <v>12</v>
      </c>
      <c r="B12" s="15">
        <v>43830</v>
      </c>
      <c r="C12" t="s">
        <v>13</v>
      </c>
      <c r="D12" t="s">
        <v>31</v>
      </c>
      <c r="F12" t="s">
        <v>106</v>
      </c>
      <c r="G12" t="s">
        <v>17</v>
      </c>
      <c r="H12" t="s">
        <v>116</v>
      </c>
      <c r="I12" s="18">
        <v>752.85</v>
      </c>
      <c r="J12" t="s">
        <v>19</v>
      </c>
      <c r="K12" s="16">
        <v>19</v>
      </c>
      <c r="L12" t="s">
        <v>20</v>
      </c>
      <c r="M12" t="s">
        <v>21</v>
      </c>
    </row>
    <row r="13" spans="1:13" x14ac:dyDescent="0.25">
      <c r="A13" s="14">
        <v>12</v>
      </c>
      <c r="B13" s="15">
        <v>43830</v>
      </c>
      <c r="C13" t="s">
        <v>13</v>
      </c>
      <c r="D13" t="s">
        <v>31</v>
      </c>
      <c r="F13" t="s">
        <v>32</v>
      </c>
      <c r="G13" t="s">
        <v>17</v>
      </c>
      <c r="H13" t="s">
        <v>33</v>
      </c>
      <c r="I13" s="18">
        <v>843.54</v>
      </c>
      <c r="J13" t="s">
        <v>19</v>
      </c>
      <c r="K13" s="16">
        <v>12</v>
      </c>
      <c r="L13" t="s">
        <v>20</v>
      </c>
      <c r="M13" t="s">
        <v>21</v>
      </c>
    </row>
    <row r="14" spans="1:13" x14ac:dyDescent="0.25">
      <c r="A14" s="14">
        <v>12</v>
      </c>
      <c r="B14" s="15">
        <v>43830</v>
      </c>
      <c r="C14" t="s">
        <v>13</v>
      </c>
      <c r="D14" t="s">
        <v>31</v>
      </c>
      <c r="F14" t="s">
        <v>32</v>
      </c>
      <c r="G14" t="s">
        <v>17</v>
      </c>
      <c r="H14" t="s">
        <v>34</v>
      </c>
      <c r="I14" s="18">
        <v>641.36</v>
      </c>
      <c r="J14" t="s">
        <v>19</v>
      </c>
      <c r="K14" s="16">
        <v>20</v>
      </c>
      <c r="L14" t="s">
        <v>20</v>
      </c>
      <c r="M14" t="s">
        <v>21</v>
      </c>
    </row>
    <row r="15" spans="1:13" x14ac:dyDescent="0.25">
      <c r="A15" s="14">
        <v>12</v>
      </c>
      <c r="B15" s="15">
        <v>43830</v>
      </c>
      <c r="C15" t="s">
        <v>13</v>
      </c>
      <c r="D15" t="s">
        <v>31</v>
      </c>
      <c r="F15" t="s">
        <v>32</v>
      </c>
      <c r="G15" t="s">
        <v>17</v>
      </c>
      <c r="H15" t="s">
        <v>35</v>
      </c>
      <c r="I15" s="18">
        <v>251.72</v>
      </c>
      <c r="J15" t="s">
        <v>19</v>
      </c>
      <c r="K15" s="16">
        <v>6</v>
      </c>
      <c r="L15" t="s">
        <v>20</v>
      </c>
      <c r="M15" t="s">
        <v>21</v>
      </c>
    </row>
    <row r="16" spans="1:13" x14ac:dyDescent="0.25">
      <c r="A16" s="14">
        <v>12</v>
      </c>
      <c r="B16" s="15">
        <v>43830</v>
      </c>
      <c r="C16" t="s">
        <v>13</v>
      </c>
      <c r="D16" t="s">
        <v>31</v>
      </c>
      <c r="F16" t="s">
        <v>32</v>
      </c>
      <c r="G16" t="s">
        <v>17</v>
      </c>
      <c r="H16" t="s">
        <v>36</v>
      </c>
      <c r="I16" s="18">
        <v>5304.68</v>
      </c>
      <c r="J16" t="s">
        <v>19</v>
      </c>
      <c r="K16" s="16">
        <v>120</v>
      </c>
      <c r="L16" t="s">
        <v>20</v>
      </c>
      <c r="M16" t="s">
        <v>21</v>
      </c>
    </row>
    <row r="17" spans="1:13" x14ac:dyDescent="0.25">
      <c r="A17" s="14">
        <v>12</v>
      </c>
      <c r="B17" s="15">
        <v>43830</v>
      </c>
      <c r="C17" t="s">
        <v>13</v>
      </c>
      <c r="D17" t="s">
        <v>31</v>
      </c>
      <c r="F17" t="s">
        <v>32</v>
      </c>
      <c r="G17" t="s">
        <v>17</v>
      </c>
      <c r="H17" t="s">
        <v>37</v>
      </c>
      <c r="I17" s="18">
        <v>1045.6099999999999</v>
      </c>
      <c r="J17" t="s">
        <v>19</v>
      </c>
      <c r="K17" s="16">
        <v>25</v>
      </c>
      <c r="L17" t="s">
        <v>20</v>
      </c>
      <c r="M17" t="s">
        <v>21</v>
      </c>
    </row>
    <row r="18" spans="1:13" x14ac:dyDescent="0.25">
      <c r="A18" s="14">
        <v>12</v>
      </c>
      <c r="B18" s="15">
        <v>43830</v>
      </c>
      <c r="C18" t="s">
        <v>13</v>
      </c>
      <c r="D18" t="s">
        <v>31</v>
      </c>
      <c r="F18" t="s">
        <v>32</v>
      </c>
      <c r="G18" t="s">
        <v>17</v>
      </c>
      <c r="H18" t="s">
        <v>38</v>
      </c>
      <c r="I18" s="18">
        <v>928.2</v>
      </c>
      <c r="J18" t="s">
        <v>19</v>
      </c>
      <c r="K18" s="16">
        <v>24</v>
      </c>
      <c r="L18" t="s">
        <v>20</v>
      </c>
      <c r="M18" t="s">
        <v>21</v>
      </c>
    </row>
    <row r="19" spans="1:13" x14ac:dyDescent="0.25">
      <c r="A19" s="14">
        <v>12</v>
      </c>
      <c r="B19" s="15">
        <v>43830</v>
      </c>
      <c r="C19" t="s">
        <v>13</v>
      </c>
      <c r="D19" t="s">
        <v>31</v>
      </c>
      <c r="F19" t="s">
        <v>32</v>
      </c>
      <c r="G19" t="s">
        <v>17</v>
      </c>
      <c r="H19" t="s">
        <v>39</v>
      </c>
      <c r="I19" s="18">
        <v>17200.09</v>
      </c>
      <c r="J19" t="s">
        <v>19</v>
      </c>
      <c r="K19" s="16">
        <v>455</v>
      </c>
      <c r="L19" t="s">
        <v>20</v>
      </c>
      <c r="M19" t="s">
        <v>21</v>
      </c>
    </row>
    <row r="20" spans="1:13" x14ac:dyDescent="0.25">
      <c r="A20" s="14">
        <v>12</v>
      </c>
      <c r="B20" s="15">
        <v>43830</v>
      </c>
      <c r="C20" t="s">
        <v>13</v>
      </c>
      <c r="D20" t="s">
        <v>31</v>
      </c>
      <c r="F20" t="s">
        <v>32</v>
      </c>
      <c r="G20" t="s">
        <v>17</v>
      </c>
      <c r="H20" t="s">
        <v>40</v>
      </c>
      <c r="I20" s="18">
        <v>707.29</v>
      </c>
      <c r="J20" t="s">
        <v>19</v>
      </c>
      <c r="K20" s="16">
        <v>15</v>
      </c>
      <c r="L20" t="s">
        <v>20</v>
      </c>
      <c r="M20" t="s">
        <v>21</v>
      </c>
    </row>
    <row r="21" spans="1:13" x14ac:dyDescent="0.25">
      <c r="A21" s="14">
        <v>12</v>
      </c>
      <c r="B21" s="15">
        <v>43830</v>
      </c>
      <c r="C21" t="s">
        <v>13</v>
      </c>
      <c r="D21" t="s">
        <v>31</v>
      </c>
      <c r="F21" t="s">
        <v>32</v>
      </c>
      <c r="G21" t="s">
        <v>17</v>
      </c>
      <c r="H21" t="s">
        <v>41</v>
      </c>
      <c r="I21" s="18">
        <v>11773.35</v>
      </c>
      <c r="J21" t="s">
        <v>19</v>
      </c>
      <c r="K21" s="16">
        <v>285</v>
      </c>
      <c r="L21" t="s">
        <v>20</v>
      </c>
      <c r="M21" t="s">
        <v>21</v>
      </c>
    </row>
    <row r="22" spans="1:13" x14ac:dyDescent="0.25">
      <c r="A22" s="14">
        <v>12</v>
      </c>
      <c r="B22" s="15">
        <v>43830</v>
      </c>
      <c r="C22" t="s">
        <v>13</v>
      </c>
      <c r="D22" t="s">
        <v>31</v>
      </c>
      <c r="F22" t="s">
        <v>32</v>
      </c>
      <c r="G22" t="s">
        <v>17</v>
      </c>
      <c r="H22" t="s">
        <v>42</v>
      </c>
      <c r="I22" s="18">
        <v>1024.56</v>
      </c>
      <c r="J22" t="s">
        <v>19</v>
      </c>
      <c r="K22" s="16">
        <v>19</v>
      </c>
      <c r="L22" t="s">
        <v>20</v>
      </c>
      <c r="M22" t="s">
        <v>21</v>
      </c>
    </row>
    <row r="23" spans="1:13" x14ac:dyDescent="0.25">
      <c r="A23" s="14">
        <v>12</v>
      </c>
      <c r="B23" s="15">
        <v>43830</v>
      </c>
      <c r="C23" t="s">
        <v>13</v>
      </c>
      <c r="D23" t="s">
        <v>31</v>
      </c>
      <c r="F23" t="s">
        <v>32</v>
      </c>
      <c r="G23" t="s">
        <v>17</v>
      </c>
      <c r="H23" t="s">
        <v>43</v>
      </c>
      <c r="I23" s="18">
        <v>984.13</v>
      </c>
      <c r="J23" t="s">
        <v>19</v>
      </c>
      <c r="K23" s="16">
        <v>14</v>
      </c>
      <c r="L23" t="s">
        <v>20</v>
      </c>
      <c r="M23" t="s">
        <v>21</v>
      </c>
    </row>
    <row r="24" spans="1:13" x14ac:dyDescent="0.25">
      <c r="A24" s="14">
        <v>12</v>
      </c>
      <c r="B24" s="15">
        <v>43830</v>
      </c>
      <c r="C24" t="s">
        <v>13</v>
      </c>
      <c r="D24" t="s">
        <v>31</v>
      </c>
      <c r="F24" t="s">
        <v>32</v>
      </c>
      <c r="G24" t="s">
        <v>17</v>
      </c>
      <c r="H24" t="s">
        <v>44</v>
      </c>
      <c r="I24" s="18">
        <v>1807.52</v>
      </c>
      <c r="J24" t="s">
        <v>19</v>
      </c>
      <c r="K24" s="16">
        <v>36</v>
      </c>
      <c r="L24" t="s">
        <v>20</v>
      </c>
      <c r="M24" t="s">
        <v>21</v>
      </c>
    </row>
    <row r="25" spans="1:13" x14ac:dyDescent="0.25">
      <c r="A25" s="14">
        <v>12</v>
      </c>
      <c r="B25" s="15">
        <v>43830</v>
      </c>
      <c r="C25" t="s">
        <v>13</v>
      </c>
      <c r="D25" t="s">
        <v>31</v>
      </c>
      <c r="F25" t="s">
        <v>32</v>
      </c>
      <c r="G25" t="s">
        <v>17</v>
      </c>
      <c r="H25" t="s">
        <v>45</v>
      </c>
      <c r="I25" s="18">
        <v>349.43</v>
      </c>
      <c r="J25" t="s">
        <v>19</v>
      </c>
      <c r="K25" s="16">
        <v>8</v>
      </c>
      <c r="L25" t="s">
        <v>20</v>
      </c>
      <c r="M25" t="s">
        <v>21</v>
      </c>
    </row>
    <row r="26" spans="1:13" x14ac:dyDescent="0.25">
      <c r="A26" s="14">
        <v>12</v>
      </c>
      <c r="B26" s="15">
        <v>43830</v>
      </c>
      <c r="C26" t="s">
        <v>13</v>
      </c>
      <c r="D26" t="s">
        <v>31</v>
      </c>
      <c r="F26" t="s">
        <v>32</v>
      </c>
      <c r="G26" t="s">
        <v>17</v>
      </c>
      <c r="H26" t="s">
        <v>46</v>
      </c>
      <c r="I26" s="18">
        <v>560.44000000000005</v>
      </c>
      <c r="J26" t="s">
        <v>19</v>
      </c>
      <c r="K26" s="16">
        <v>13</v>
      </c>
      <c r="L26" t="s">
        <v>20</v>
      </c>
      <c r="M26" t="s">
        <v>21</v>
      </c>
    </row>
    <row r="27" spans="1:13" x14ac:dyDescent="0.25">
      <c r="A27" s="14">
        <v>12</v>
      </c>
      <c r="B27" s="15">
        <v>43830</v>
      </c>
      <c r="C27" t="s">
        <v>13</v>
      </c>
      <c r="D27" t="s">
        <v>31</v>
      </c>
      <c r="F27" t="s">
        <v>32</v>
      </c>
      <c r="G27" t="s">
        <v>17</v>
      </c>
      <c r="H27" t="s">
        <v>47</v>
      </c>
      <c r="I27" s="18">
        <v>386.87</v>
      </c>
      <c r="J27" t="s">
        <v>19</v>
      </c>
      <c r="K27" s="16">
        <v>8</v>
      </c>
      <c r="L27" t="s">
        <v>20</v>
      </c>
      <c r="M27" t="s">
        <v>21</v>
      </c>
    </row>
    <row r="28" spans="1:13" x14ac:dyDescent="0.25">
      <c r="A28" s="14">
        <v>12</v>
      </c>
      <c r="B28" s="15">
        <v>43830</v>
      </c>
      <c r="C28" t="s">
        <v>13</v>
      </c>
      <c r="D28" t="s">
        <v>31</v>
      </c>
      <c r="F28" t="s">
        <v>32</v>
      </c>
      <c r="G28" t="s">
        <v>17</v>
      </c>
      <c r="H28" t="s">
        <v>48</v>
      </c>
      <c r="I28" s="18">
        <v>1198.23</v>
      </c>
      <c r="J28" t="s">
        <v>19</v>
      </c>
      <c r="K28" s="16">
        <v>30</v>
      </c>
      <c r="L28" t="s">
        <v>20</v>
      </c>
      <c r="M28" t="s">
        <v>21</v>
      </c>
    </row>
    <row r="29" spans="1:13" x14ac:dyDescent="0.25">
      <c r="A29" s="14">
        <v>12</v>
      </c>
      <c r="B29" s="15">
        <v>43830</v>
      </c>
      <c r="C29" t="s">
        <v>13</v>
      </c>
      <c r="D29" t="s">
        <v>31</v>
      </c>
      <c r="F29" t="s">
        <v>32</v>
      </c>
      <c r="G29" t="s">
        <v>17</v>
      </c>
      <c r="H29" t="s">
        <v>49</v>
      </c>
      <c r="I29" s="18">
        <v>324.04000000000002</v>
      </c>
      <c r="J29" t="s">
        <v>19</v>
      </c>
      <c r="K29" s="16">
        <v>8</v>
      </c>
      <c r="L29" t="s">
        <v>20</v>
      </c>
      <c r="M29" t="s">
        <v>21</v>
      </c>
    </row>
    <row r="30" spans="1:13" x14ac:dyDescent="0.25">
      <c r="A30" s="14">
        <v>12</v>
      </c>
      <c r="B30" s="15">
        <v>43830</v>
      </c>
      <c r="C30" t="s">
        <v>13</v>
      </c>
      <c r="D30" t="s">
        <v>31</v>
      </c>
      <c r="F30" t="s">
        <v>32</v>
      </c>
      <c r="G30" t="s">
        <v>17</v>
      </c>
      <c r="H30" t="s">
        <v>63</v>
      </c>
      <c r="I30" s="18">
        <v>44.89</v>
      </c>
      <c r="J30" t="s">
        <v>19</v>
      </c>
      <c r="K30" s="16">
        <v>1</v>
      </c>
      <c r="L30" t="s">
        <v>20</v>
      </c>
      <c r="M30" t="s">
        <v>21</v>
      </c>
    </row>
    <row r="31" spans="1:13" x14ac:dyDescent="0.25">
      <c r="A31" s="14">
        <v>12</v>
      </c>
      <c r="B31" s="15">
        <v>43830</v>
      </c>
      <c r="C31" t="s">
        <v>13</v>
      </c>
      <c r="D31" t="s">
        <v>31</v>
      </c>
      <c r="F31" t="s">
        <v>32</v>
      </c>
      <c r="G31" t="s">
        <v>17</v>
      </c>
      <c r="H31" t="s">
        <v>64</v>
      </c>
      <c r="I31" s="18">
        <v>4238.1499999999996</v>
      </c>
      <c r="J31" t="s">
        <v>19</v>
      </c>
      <c r="K31" s="16">
        <v>97</v>
      </c>
      <c r="L31" t="s">
        <v>20</v>
      </c>
      <c r="M31" t="s">
        <v>21</v>
      </c>
    </row>
    <row r="32" spans="1:13" x14ac:dyDescent="0.25">
      <c r="A32" s="14">
        <v>12</v>
      </c>
      <c r="B32" s="15">
        <v>43830</v>
      </c>
      <c r="C32" t="s">
        <v>13</v>
      </c>
      <c r="D32" t="s">
        <v>31</v>
      </c>
      <c r="F32" t="s">
        <v>32</v>
      </c>
      <c r="G32" t="s">
        <v>17</v>
      </c>
      <c r="H32" t="s">
        <v>65</v>
      </c>
      <c r="I32" s="18">
        <v>1594.97</v>
      </c>
      <c r="J32" t="s">
        <v>19</v>
      </c>
      <c r="K32" s="16">
        <v>30</v>
      </c>
      <c r="L32" t="s">
        <v>20</v>
      </c>
      <c r="M32" t="s">
        <v>21</v>
      </c>
    </row>
    <row r="33" spans="1:13" x14ac:dyDescent="0.25">
      <c r="A33" s="14">
        <v>12</v>
      </c>
      <c r="B33" s="15">
        <v>43830</v>
      </c>
      <c r="C33" t="s">
        <v>13</v>
      </c>
      <c r="D33" t="s">
        <v>31</v>
      </c>
      <c r="F33" t="s">
        <v>32</v>
      </c>
      <c r="G33" t="s">
        <v>17</v>
      </c>
      <c r="H33" t="s">
        <v>66</v>
      </c>
      <c r="I33" s="18">
        <v>3846.26</v>
      </c>
      <c r="J33" t="s">
        <v>19</v>
      </c>
      <c r="K33" s="16">
        <v>100.5</v>
      </c>
      <c r="L33" t="s">
        <v>20</v>
      </c>
      <c r="M33" t="s">
        <v>21</v>
      </c>
    </row>
    <row r="34" spans="1:13" x14ac:dyDescent="0.25">
      <c r="A34" s="14">
        <v>12</v>
      </c>
      <c r="B34" s="15">
        <v>43830</v>
      </c>
      <c r="C34" t="s">
        <v>13</v>
      </c>
      <c r="D34" t="s">
        <v>31</v>
      </c>
      <c r="F34" t="s">
        <v>32</v>
      </c>
      <c r="G34" t="s">
        <v>17</v>
      </c>
      <c r="H34" t="s">
        <v>67</v>
      </c>
      <c r="I34" s="18">
        <v>4714.7700000000004</v>
      </c>
      <c r="J34" t="s">
        <v>19</v>
      </c>
      <c r="K34" s="16">
        <v>106</v>
      </c>
      <c r="L34" t="s">
        <v>20</v>
      </c>
      <c r="M34" t="s">
        <v>21</v>
      </c>
    </row>
    <row r="35" spans="1:13" x14ac:dyDescent="0.25">
      <c r="A35" s="14">
        <v>12</v>
      </c>
      <c r="B35" s="15">
        <v>43830</v>
      </c>
      <c r="C35" t="s">
        <v>13</v>
      </c>
      <c r="D35" t="s">
        <v>31</v>
      </c>
      <c r="F35" t="s">
        <v>32</v>
      </c>
      <c r="G35" t="s">
        <v>17</v>
      </c>
      <c r="H35" t="s">
        <v>68</v>
      </c>
      <c r="I35" s="18">
        <v>179.56</v>
      </c>
      <c r="J35" t="s">
        <v>19</v>
      </c>
      <c r="K35" s="16">
        <v>4</v>
      </c>
      <c r="L35" t="s">
        <v>20</v>
      </c>
      <c r="M35" t="s">
        <v>21</v>
      </c>
    </row>
    <row r="36" spans="1:13" x14ac:dyDescent="0.25">
      <c r="A36" s="14">
        <v>12</v>
      </c>
      <c r="B36" s="15">
        <v>43830</v>
      </c>
      <c r="C36" t="s">
        <v>13</v>
      </c>
      <c r="D36" t="s">
        <v>31</v>
      </c>
      <c r="F36" t="s">
        <v>32</v>
      </c>
      <c r="G36" t="s">
        <v>17</v>
      </c>
      <c r="H36" t="s">
        <v>69</v>
      </c>
      <c r="I36" s="18">
        <v>604.39</v>
      </c>
      <c r="J36" t="s">
        <v>19</v>
      </c>
      <c r="K36" s="16">
        <v>16</v>
      </c>
      <c r="L36" t="s">
        <v>20</v>
      </c>
      <c r="M36" t="s">
        <v>21</v>
      </c>
    </row>
    <row r="37" spans="1:13" x14ac:dyDescent="0.25">
      <c r="A37" s="14">
        <v>12</v>
      </c>
      <c r="B37" s="15">
        <v>43830</v>
      </c>
      <c r="C37" t="s">
        <v>13</v>
      </c>
      <c r="D37" t="s">
        <v>31</v>
      </c>
      <c r="F37" t="s">
        <v>32</v>
      </c>
      <c r="G37" t="s">
        <v>17</v>
      </c>
      <c r="H37" t="s">
        <v>70</v>
      </c>
      <c r="I37" s="18">
        <v>270.2</v>
      </c>
      <c r="J37" t="s">
        <v>19</v>
      </c>
      <c r="K37" s="16">
        <v>7</v>
      </c>
      <c r="L37" t="s">
        <v>20</v>
      </c>
      <c r="M37" t="s">
        <v>21</v>
      </c>
    </row>
    <row r="38" spans="1:13" x14ac:dyDescent="0.25">
      <c r="A38" s="14">
        <v>12</v>
      </c>
      <c r="B38" s="15">
        <v>43830</v>
      </c>
      <c r="C38" t="s">
        <v>13</v>
      </c>
      <c r="D38" t="s">
        <v>31</v>
      </c>
      <c r="F38" t="s">
        <v>32</v>
      </c>
      <c r="G38" t="s">
        <v>17</v>
      </c>
      <c r="H38" t="s">
        <v>71</v>
      </c>
      <c r="I38" s="18">
        <v>89.78</v>
      </c>
      <c r="J38" t="s">
        <v>19</v>
      </c>
      <c r="K38" s="16">
        <v>2</v>
      </c>
      <c r="L38" t="s">
        <v>20</v>
      </c>
      <c r="M38" t="s">
        <v>21</v>
      </c>
    </row>
    <row r="39" spans="1:13" x14ac:dyDescent="0.25">
      <c r="A39" s="14">
        <v>12</v>
      </c>
      <c r="B39" s="15">
        <v>43830</v>
      </c>
      <c r="C39" t="s">
        <v>13</v>
      </c>
      <c r="D39" t="s">
        <v>31</v>
      </c>
      <c r="F39" t="s">
        <v>32</v>
      </c>
      <c r="G39" t="s">
        <v>17</v>
      </c>
      <c r="H39" t="s">
        <v>72</v>
      </c>
      <c r="I39" s="18">
        <v>1095.8699999999999</v>
      </c>
      <c r="J39" t="s">
        <v>19</v>
      </c>
      <c r="K39" s="16">
        <v>30</v>
      </c>
      <c r="L39" t="s">
        <v>20</v>
      </c>
      <c r="M39" t="s">
        <v>21</v>
      </c>
    </row>
    <row r="40" spans="1:13" x14ac:dyDescent="0.25">
      <c r="A40" s="14">
        <v>12</v>
      </c>
      <c r="B40" s="15">
        <v>43830</v>
      </c>
      <c r="C40" t="s">
        <v>13</v>
      </c>
      <c r="D40" t="s">
        <v>31</v>
      </c>
      <c r="F40" t="s">
        <v>32</v>
      </c>
      <c r="G40" t="s">
        <v>17</v>
      </c>
      <c r="H40" t="s">
        <v>73</v>
      </c>
      <c r="I40" s="18">
        <v>702.19</v>
      </c>
      <c r="J40" t="s">
        <v>19</v>
      </c>
      <c r="K40" s="16">
        <v>17</v>
      </c>
      <c r="L40" t="s">
        <v>20</v>
      </c>
      <c r="M40" t="s">
        <v>21</v>
      </c>
    </row>
    <row r="41" spans="1:13" x14ac:dyDescent="0.25">
      <c r="A41" s="14">
        <v>12</v>
      </c>
      <c r="B41" s="15">
        <v>43830</v>
      </c>
      <c r="C41" t="s">
        <v>13</v>
      </c>
      <c r="D41" t="s">
        <v>31</v>
      </c>
      <c r="F41" t="s">
        <v>32</v>
      </c>
      <c r="G41" t="s">
        <v>17</v>
      </c>
      <c r="H41" t="s">
        <v>74</v>
      </c>
      <c r="I41" s="18">
        <v>454.1</v>
      </c>
      <c r="J41" t="s">
        <v>19</v>
      </c>
      <c r="K41" s="16">
        <v>10</v>
      </c>
      <c r="L41" t="s">
        <v>20</v>
      </c>
      <c r="M41" t="s">
        <v>21</v>
      </c>
    </row>
    <row r="42" spans="1:13" x14ac:dyDescent="0.25">
      <c r="A42" s="14">
        <v>12</v>
      </c>
      <c r="B42" s="15">
        <v>43830</v>
      </c>
      <c r="C42" t="s">
        <v>13</v>
      </c>
      <c r="D42" t="s">
        <v>31</v>
      </c>
      <c r="F42" t="s">
        <v>32</v>
      </c>
      <c r="G42" t="s">
        <v>17</v>
      </c>
      <c r="H42" t="s">
        <v>75</v>
      </c>
      <c r="I42" s="18">
        <v>607.59</v>
      </c>
      <c r="J42" t="s">
        <v>19</v>
      </c>
      <c r="K42" s="16">
        <v>15</v>
      </c>
      <c r="L42" t="s">
        <v>20</v>
      </c>
      <c r="M42" t="s">
        <v>21</v>
      </c>
    </row>
    <row r="43" spans="1:13" x14ac:dyDescent="0.25">
      <c r="A43" s="14">
        <v>12</v>
      </c>
      <c r="B43" s="15">
        <v>43830</v>
      </c>
      <c r="C43" t="s">
        <v>13</v>
      </c>
      <c r="D43" t="s">
        <v>31</v>
      </c>
      <c r="F43" t="s">
        <v>32</v>
      </c>
      <c r="G43" t="s">
        <v>17</v>
      </c>
      <c r="H43" t="s">
        <v>76</v>
      </c>
      <c r="I43" s="18">
        <v>3841.81</v>
      </c>
      <c r="J43" t="s">
        <v>19</v>
      </c>
      <c r="K43" s="16">
        <v>88</v>
      </c>
      <c r="L43" t="s">
        <v>20</v>
      </c>
      <c r="M43" t="s">
        <v>21</v>
      </c>
    </row>
    <row r="44" spans="1:13" x14ac:dyDescent="0.25">
      <c r="A44" s="14">
        <v>12</v>
      </c>
      <c r="B44" s="15">
        <v>43830</v>
      </c>
      <c r="C44" t="s">
        <v>13</v>
      </c>
      <c r="D44" t="s">
        <v>31</v>
      </c>
      <c r="F44" t="s">
        <v>32</v>
      </c>
      <c r="G44" t="s">
        <v>17</v>
      </c>
      <c r="H44" t="s">
        <v>77</v>
      </c>
      <c r="I44" s="18">
        <v>465.83</v>
      </c>
      <c r="J44" t="s">
        <v>19</v>
      </c>
      <c r="K44" s="16">
        <v>6</v>
      </c>
      <c r="L44" t="s">
        <v>20</v>
      </c>
      <c r="M44" t="s">
        <v>21</v>
      </c>
    </row>
    <row r="45" spans="1:13" x14ac:dyDescent="0.25">
      <c r="A45" s="14">
        <v>12</v>
      </c>
      <c r="B45" s="15">
        <v>43830</v>
      </c>
      <c r="C45" t="s">
        <v>13</v>
      </c>
      <c r="D45" t="s">
        <v>31</v>
      </c>
      <c r="F45" t="s">
        <v>32</v>
      </c>
      <c r="G45" t="s">
        <v>17</v>
      </c>
      <c r="H45" t="s">
        <v>78</v>
      </c>
      <c r="I45" s="18">
        <v>1009.45</v>
      </c>
      <c r="J45" t="s">
        <v>19</v>
      </c>
      <c r="K45" s="16">
        <v>29</v>
      </c>
      <c r="L45" t="s">
        <v>20</v>
      </c>
      <c r="M45" t="s">
        <v>21</v>
      </c>
    </row>
    <row r="46" spans="1:13" x14ac:dyDescent="0.25">
      <c r="A46" s="14">
        <v>12</v>
      </c>
      <c r="B46" s="15">
        <v>43830</v>
      </c>
      <c r="C46" t="s">
        <v>13</v>
      </c>
      <c r="D46" t="s">
        <v>31</v>
      </c>
      <c r="F46" t="s">
        <v>32</v>
      </c>
      <c r="G46" t="s">
        <v>17</v>
      </c>
      <c r="H46" t="s">
        <v>79</v>
      </c>
      <c r="I46" s="18">
        <v>181.66</v>
      </c>
      <c r="J46" t="s">
        <v>19</v>
      </c>
      <c r="K46" s="16">
        <v>4</v>
      </c>
      <c r="L46" t="s">
        <v>20</v>
      </c>
      <c r="M46" t="s">
        <v>21</v>
      </c>
    </row>
    <row r="47" spans="1:13" x14ac:dyDescent="0.25">
      <c r="A47" s="14">
        <v>12</v>
      </c>
      <c r="B47" s="15">
        <v>43830</v>
      </c>
      <c r="C47" t="s">
        <v>13</v>
      </c>
      <c r="D47" t="s">
        <v>31</v>
      </c>
      <c r="F47" t="s">
        <v>32</v>
      </c>
      <c r="G47" t="s">
        <v>17</v>
      </c>
      <c r="H47" t="s">
        <v>80</v>
      </c>
      <c r="I47" s="18">
        <v>3581.29</v>
      </c>
      <c r="J47" t="s">
        <v>19</v>
      </c>
      <c r="K47" s="16">
        <v>87</v>
      </c>
      <c r="L47" t="s">
        <v>20</v>
      </c>
      <c r="M47" t="s">
        <v>21</v>
      </c>
    </row>
    <row r="48" spans="1:13" x14ac:dyDescent="0.25">
      <c r="A48" s="14">
        <v>12</v>
      </c>
      <c r="B48" s="15">
        <v>43830</v>
      </c>
      <c r="C48" t="s">
        <v>13</v>
      </c>
      <c r="D48" t="s">
        <v>31</v>
      </c>
      <c r="F48" t="s">
        <v>32</v>
      </c>
      <c r="G48" t="s">
        <v>17</v>
      </c>
      <c r="H48" t="s">
        <v>81</v>
      </c>
      <c r="I48" s="18">
        <v>295.92</v>
      </c>
      <c r="J48" t="s">
        <v>19</v>
      </c>
      <c r="K48" s="16">
        <v>6</v>
      </c>
      <c r="L48" t="s">
        <v>20</v>
      </c>
      <c r="M48" t="s">
        <v>21</v>
      </c>
    </row>
    <row r="49" spans="1:13" x14ac:dyDescent="0.25">
      <c r="A49" s="14">
        <v>12</v>
      </c>
      <c r="B49" s="15">
        <v>43830</v>
      </c>
      <c r="C49" t="s">
        <v>13</v>
      </c>
      <c r="D49" t="s">
        <v>31</v>
      </c>
      <c r="F49" t="s">
        <v>32</v>
      </c>
      <c r="G49" t="s">
        <v>17</v>
      </c>
      <c r="H49" t="s">
        <v>82</v>
      </c>
      <c r="I49" s="18">
        <v>1497.93</v>
      </c>
      <c r="J49" t="s">
        <v>19</v>
      </c>
      <c r="K49" s="16">
        <v>36</v>
      </c>
      <c r="L49" t="s">
        <v>20</v>
      </c>
      <c r="M49" t="s">
        <v>21</v>
      </c>
    </row>
    <row r="50" spans="1:13" x14ac:dyDescent="0.25">
      <c r="A50" s="14">
        <v>12</v>
      </c>
      <c r="B50" s="15">
        <v>43830</v>
      </c>
      <c r="C50" t="s">
        <v>13</v>
      </c>
      <c r="D50" t="s">
        <v>31</v>
      </c>
      <c r="F50" t="s">
        <v>32</v>
      </c>
      <c r="G50" t="s">
        <v>17</v>
      </c>
      <c r="H50" t="s">
        <v>83</v>
      </c>
      <c r="I50" s="18">
        <v>1318.21</v>
      </c>
      <c r="J50" t="s">
        <v>19</v>
      </c>
      <c r="K50" s="16">
        <v>26</v>
      </c>
      <c r="L50" t="s">
        <v>20</v>
      </c>
      <c r="M50" t="s">
        <v>21</v>
      </c>
    </row>
    <row r="51" spans="1:13" x14ac:dyDescent="0.25">
      <c r="A51" s="14">
        <v>12</v>
      </c>
      <c r="B51" s="15">
        <v>43830</v>
      </c>
      <c r="C51" t="s">
        <v>13</v>
      </c>
      <c r="D51" t="s">
        <v>31</v>
      </c>
      <c r="F51" t="s">
        <v>32</v>
      </c>
      <c r="G51" t="s">
        <v>17</v>
      </c>
      <c r="H51" t="s">
        <v>84</v>
      </c>
      <c r="I51" s="18">
        <v>121.52</v>
      </c>
      <c r="J51" t="s">
        <v>19</v>
      </c>
      <c r="K51" s="16">
        <v>3</v>
      </c>
      <c r="L51" t="s">
        <v>20</v>
      </c>
      <c r="M51" t="s">
        <v>21</v>
      </c>
    </row>
    <row r="52" spans="1:13" x14ac:dyDescent="0.25">
      <c r="A52" s="14">
        <v>12</v>
      </c>
      <c r="B52" s="15">
        <v>43830</v>
      </c>
      <c r="C52" t="s">
        <v>13</v>
      </c>
      <c r="D52" t="s">
        <v>31</v>
      </c>
      <c r="F52" t="s">
        <v>32</v>
      </c>
      <c r="G52" t="s">
        <v>17</v>
      </c>
      <c r="H52" t="s">
        <v>85</v>
      </c>
      <c r="I52" s="18">
        <v>364.58</v>
      </c>
      <c r="J52" t="s">
        <v>19</v>
      </c>
      <c r="K52" s="16">
        <v>9</v>
      </c>
      <c r="L52" t="s">
        <v>20</v>
      </c>
      <c r="M52" t="s">
        <v>21</v>
      </c>
    </row>
    <row r="53" spans="1:13" x14ac:dyDescent="0.25">
      <c r="A53" s="14">
        <v>12</v>
      </c>
      <c r="B53" s="15">
        <v>43830</v>
      </c>
      <c r="C53" t="s">
        <v>13</v>
      </c>
      <c r="D53" t="s">
        <v>31</v>
      </c>
      <c r="F53" t="s">
        <v>32</v>
      </c>
      <c r="G53" t="s">
        <v>17</v>
      </c>
      <c r="H53" t="s">
        <v>86</v>
      </c>
      <c r="I53" s="18">
        <v>763.73</v>
      </c>
      <c r="J53" t="s">
        <v>19</v>
      </c>
      <c r="K53" s="16">
        <v>15</v>
      </c>
      <c r="L53" t="s">
        <v>20</v>
      </c>
      <c r="M53" t="s">
        <v>21</v>
      </c>
    </row>
    <row r="54" spans="1:13" x14ac:dyDescent="0.25">
      <c r="A54" s="14">
        <v>12</v>
      </c>
      <c r="B54" s="15">
        <v>43830</v>
      </c>
      <c r="C54" t="s">
        <v>13</v>
      </c>
      <c r="D54" t="s">
        <v>31</v>
      </c>
      <c r="F54" t="s">
        <v>32</v>
      </c>
      <c r="G54" t="s">
        <v>17</v>
      </c>
      <c r="H54" t="s">
        <v>87</v>
      </c>
      <c r="I54" s="18">
        <v>403.92</v>
      </c>
      <c r="J54" t="s">
        <v>19</v>
      </c>
      <c r="K54" s="16">
        <v>8</v>
      </c>
      <c r="L54" t="s">
        <v>20</v>
      </c>
      <c r="M54" t="s">
        <v>21</v>
      </c>
    </row>
    <row r="55" spans="1:13" x14ac:dyDescent="0.25">
      <c r="A55" s="14">
        <v>12</v>
      </c>
      <c r="B55" s="15">
        <v>43830</v>
      </c>
      <c r="C55" t="s">
        <v>13</v>
      </c>
      <c r="D55" t="s">
        <v>31</v>
      </c>
      <c r="F55" t="s">
        <v>32</v>
      </c>
      <c r="G55" t="s">
        <v>17</v>
      </c>
      <c r="H55" t="s">
        <v>88</v>
      </c>
      <c r="I55" s="18">
        <v>730.5</v>
      </c>
      <c r="J55" t="s">
        <v>19</v>
      </c>
      <c r="K55" s="16">
        <v>17</v>
      </c>
      <c r="L55" t="s">
        <v>20</v>
      </c>
      <c r="M55" t="s">
        <v>21</v>
      </c>
    </row>
    <row r="56" spans="1:13" x14ac:dyDescent="0.25">
      <c r="A56" s="14">
        <v>12</v>
      </c>
      <c r="B56" s="15">
        <v>43830</v>
      </c>
      <c r="C56" t="s">
        <v>13</v>
      </c>
      <c r="D56" t="s">
        <v>31</v>
      </c>
      <c r="F56" t="s">
        <v>32</v>
      </c>
      <c r="G56" t="s">
        <v>17</v>
      </c>
      <c r="H56" t="s">
        <v>89</v>
      </c>
      <c r="I56" s="18">
        <v>3603.57</v>
      </c>
      <c r="J56" t="s">
        <v>19</v>
      </c>
      <c r="K56" s="16">
        <v>80</v>
      </c>
      <c r="L56" t="s">
        <v>20</v>
      </c>
      <c r="M56" t="s">
        <v>21</v>
      </c>
    </row>
    <row r="57" spans="1:13" x14ac:dyDescent="0.25">
      <c r="A57" s="14">
        <v>12</v>
      </c>
      <c r="B57" s="15">
        <v>43830</v>
      </c>
      <c r="C57" t="s">
        <v>13</v>
      </c>
      <c r="D57" t="s">
        <v>31</v>
      </c>
      <c r="F57" t="s">
        <v>32</v>
      </c>
      <c r="G57" t="s">
        <v>17</v>
      </c>
      <c r="H57" t="s">
        <v>90</v>
      </c>
      <c r="I57" s="18">
        <v>193.44</v>
      </c>
      <c r="J57" t="s">
        <v>19</v>
      </c>
      <c r="K57" s="16">
        <v>4</v>
      </c>
      <c r="L57" t="s">
        <v>20</v>
      </c>
      <c r="M57" t="s">
        <v>21</v>
      </c>
    </row>
    <row r="58" spans="1:13" x14ac:dyDescent="0.25">
      <c r="A58" s="14">
        <v>12</v>
      </c>
      <c r="B58" s="15">
        <v>43830</v>
      </c>
      <c r="C58" t="s">
        <v>13</v>
      </c>
      <c r="D58" t="s">
        <v>31</v>
      </c>
      <c r="F58" t="s">
        <v>106</v>
      </c>
      <c r="G58" t="s">
        <v>91</v>
      </c>
      <c r="H58" t="s">
        <v>108</v>
      </c>
      <c r="I58" s="18">
        <v>1082.68</v>
      </c>
      <c r="J58" t="s">
        <v>19</v>
      </c>
      <c r="K58" s="16">
        <v>18.5</v>
      </c>
      <c r="L58" t="s">
        <v>20</v>
      </c>
      <c r="M58" t="s">
        <v>21</v>
      </c>
    </row>
    <row r="59" spans="1:13" x14ac:dyDescent="0.25">
      <c r="A59" s="14">
        <v>12</v>
      </c>
      <c r="B59" s="15">
        <v>43830</v>
      </c>
      <c r="C59" t="s">
        <v>13</v>
      </c>
      <c r="D59" t="s">
        <v>31</v>
      </c>
      <c r="F59" t="s">
        <v>106</v>
      </c>
      <c r="G59" t="s">
        <v>91</v>
      </c>
      <c r="H59" t="s">
        <v>111</v>
      </c>
      <c r="I59" s="18">
        <v>3202.89</v>
      </c>
      <c r="J59" t="s">
        <v>19</v>
      </c>
      <c r="K59" s="16">
        <v>51</v>
      </c>
      <c r="L59" t="s">
        <v>20</v>
      </c>
      <c r="M59" t="s">
        <v>21</v>
      </c>
    </row>
    <row r="60" spans="1:13" x14ac:dyDescent="0.25">
      <c r="A60" s="14">
        <v>12</v>
      </c>
      <c r="B60" s="15">
        <v>43830</v>
      </c>
      <c r="C60" t="s">
        <v>13</v>
      </c>
      <c r="D60" t="s">
        <v>31</v>
      </c>
      <c r="F60" t="s">
        <v>106</v>
      </c>
      <c r="G60" t="s">
        <v>91</v>
      </c>
      <c r="H60" t="s">
        <v>113</v>
      </c>
      <c r="I60" s="18">
        <v>1367.33</v>
      </c>
      <c r="J60" t="s">
        <v>19</v>
      </c>
      <c r="K60" s="16">
        <v>22</v>
      </c>
      <c r="L60" t="s">
        <v>20</v>
      </c>
      <c r="M60" t="s">
        <v>21</v>
      </c>
    </row>
    <row r="61" spans="1:13" x14ac:dyDescent="0.25">
      <c r="A61" s="14">
        <v>12</v>
      </c>
      <c r="B61" s="15">
        <v>43830</v>
      </c>
      <c r="C61" t="s">
        <v>13</v>
      </c>
      <c r="D61" t="s">
        <v>31</v>
      </c>
      <c r="F61" t="s">
        <v>106</v>
      </c>
      <c r="G61" t="s">
        <v>91</v>
      </c>
      <c r="H61" t="s">
        <v>115</v>
      </c>
      <c r="I61" s="18">
        <v>118.87</v>
      </c>
      <c r="J61" t="s">
        <v>19</v>
      </c>
      <c r="K61" s="16">
        <v>2</v>
      </c>
      <c r="L61" t="s">
        <v>20</v>
      </c>
      <c r="M61" t="s">
        <v>21</v>
      </c>
    </row>
    <row r="62" spans="1:13" x14ac:dyDescent="0.25">
      <c r="A62" s="14">
        <v>12</v>
      </c>
      <c r="B62" s="15">
        <v>43830</v>
      </c>
      <c r="C62" t="s">
        <v>13</v>
      </c>
      <c r="D62" t="s">
        <v>31</v>
      </c>
      <c r="F62" t="s">
        <v>106</v>
      </c>
      <c r="G62" t="s">
        <v>91</v>
      </c>
      <c r="H62" t="s">
        <v>116</v>
      </c>
      <c r="I62" s="18">
        <v>594.34</v>
      </c>
      <c r="J62" t="s">
        <v>19</v>
      </c>
      <c r="K62" s="16">
        <v>10</v>
      </c>
      <c r="L62" t="s">
        <v>20</v>
      </c>
      <c r="M62" t="s">
        <v>21</v>
      </c>
    </row>
    <row r="63" spans="1:13" x14ac:dyDescent="0.25">
      <c r="A63" s="14">
        <v>12</v>
      </c>
      <c r="B63" s="15">
        <v>43830</v>
      </c>
      <c r="C63" t="s">
        <v>13</v>
      </c>
      <c r="D63" t="s">
        <v>31</v>
      </c>
      <c r="F63" t="s">
        <v>32</v>
      </c>
      <c r="G63" t="s">
        <v>91</v>
      </c>
      <c r="H63" t="s">
        <v>36</v>
      </c>
      <c r="I63" s="18">
        <v>939.34</v>
      </c>
      <c r="J63" t="s">
        <v>19</v>
      </c>
      <c r="K63" s="16">
        <v>15.5</v>
      </c>
      <c r="L63" t="s">
        <v>20</v>
      </c>
      <c r="M63" t="s">
        <v>21</v>
      </c>
    </row>
    <row r="64" spans="1:13" x14ac:dyDescent="0.25">
      <c r="A64" s="14">
        <v>12</v>
      </c>
      <c r="B64" s="15">
        <v>43830</v>
      </c>
      <c r="C64" t="s">
        <v>13</v>
      </c>
      <c r="D64" t="s">
        <v>31</v>
      </c>
      <c r="F64" t="s">
        <v>32</v>
      </c>
      <c r="G64" t="s">
        <v>91</v>
      </c>
      <c r="H64" t="s">
        <v>37</v>
      </c>
      <c r="I64" s="18">
        <v>188.79</v>
      </c>
      <c r="J64" t="s">
        <v>19</v>
      </c>
      <c r="K64" s="16">
        <v>3</v>
      </c>
      <c r="L64" t="s">
        <v>20</v>
      </c>
      <c r="M64" t="s">
        <v>21</v>
      </c>
    </row>
    <row r="65" spans="1:13" x14ac:dyDescent="0.25">
      <c r="A65" s="14">
        <v>12</v>
      </c>
      <c r="B65" s="15">
        <v>43830</v>
      </c>
      <c r="C65" t="s">
        <v>13</v>
      </c>
      <c r="D65" t="s">
        <v>31</v>
      </c>
      <c r="F65" t="s">
        <v>32</v>
      </c>
      <c r="G65" t="s">
        <v>91</v>
      </c>
      <c r="H65" t="s">
        <v>38</v>
      </c>
      <c r="I65" s="18">
        <v>58.59</v>
      </c>
      <c r="J65" t="s">
        <v>19</v>
      </c>
      <c r="K65" s="16">
        <v>1</v>
      </c>
      <c r="L65" t="s">
        <v>20</v>
      </c>
      <c r="M65" t="s">
        <v>21</v>
      </c>
    </row>
    <row r="66" spans="1:13" x14ac:dyDescent="0.25">
      <c r="A66" s="14">
        <v>12</v>
      </c>
      <c r="B66" s="15">
        <v>43830</v>
      </c>
      <c r="C66" t="s">
        <v>13</v>
      </c>
      <c r="D66" t="s">
        <v>31</v>
      </c>
      <c r="F66" t="s">
        <v>32</v>
      </c>
      <c r="G66" t="s">
        <v>91</v>
      </c>
      <c r="H66" t="s">
        <v>39</v>
      </c>
      <c r="I66" s="18">
        <v>776.54</v>
      </c>
      <c r="J66" t="s">
        <v>19</v>
      </c>
      <c r="K66" s="16">
        <v>13.5</v>
      </c>
      <c r="L66" t="s">
        <v>20</v>
      </c>
      <c r="M66" t="s">
        <v>21</v>
      </c>
    </row>
    <row r="67" spans="1:13" x14ac:dyDescent="0.25">
      <c r="A67" s="14">
        <v>12</v>
      </c>
      <c r="B67" s="15">
        <v>43830</v>
      </c>
      <c r="C67" t="s">
        <v>13</v>
      </c>
      <c r="D67" t="s">
        <v>31</v>
      </c>
      <c r="F67" t="s">
        <v>32</v>
      </c>
      <c r="G67" t="s">
        <v>91</v>
      </c>
      <c r="H67" t="s">
        <v>41</v>
      </c>
      <c r="I67" s="18">
        <v>2272.04</v>
      </c>
      <c r="J67" t="s">
        <v>19</v>
      </c>
      <c r="K67" s="16">
        <v>37</v>
      </c>
      <c r="L67" t="s">
        <v>20</v>
      </c>
      <c r="M67" t="s">
        <v>21</v>
      </c>
    </row>
    <row r="68" spans="1:13" x14ac:dyDescent="0.25">
      <c r="A68" s="14">
        <v>12</v>
      </c>
      <c r="B68" s="15">
        <v>43830</v>
      </c>
      <c r="C68" t="s">
        <v>13</v>
      </c>
      <c r="D68" t="s">
        <v>31</v>
      </c>
      <c r="F68" t="s">
        <v>32</v>
      </c>
      <c r="G68" t="s">
        <v>91</v>
      </c>
      <c r="H68" t="s">
        <v>45</v>
      </c>
      <c r="I68" s="18">
        <v>65.53</v>
      </c>
      <c r="J68" t="s">
        <v>19</v>
      </c>
      <c r="K68" s="16">
        <v>1</v>
      </c>
      <c r="L68" t="s">
        <v>20</v>
      </c>
      <c r="M68" t="s">
        <v>21</v>
      </c>
    </row>
    <row r="69" spans="1:13" x14ac:dyDescent="0.25">
      <c r="A69" s="14">
        <v>12</v>
      </c>
      <c r="B69" s="15">
        <v>43830</v>
      </c>
      <c r="C69" t="s">
        <v>13</v>
      </c>
      <c r="D69" t="s">
        <v>31</v>
      </c>
      <c r="F69" t="s">
        <v>32</v>
      </c>
      <c r="G69" t="s">
        <v>91</v>
      </c>
      <c r="H69" t="s">
        <v>46</v>
      </c>
      <c r="I69" s="18">
        <v>782.22</v>
      </c>
      <c r="J69" t="s">
        <v>19</v>
      </c>
      <c r="K69" s="16">
        <v>12</v>
      </c>
      <c r="L69" t="s">
        <v>20</v>
      </c>
      <c r="M69" t="s">
        <v>21</v>
      </c>
    </row>
    <row r="70" spans="1:13" x14ac:dyDescent="0.25">
      <c r="A70" s="14">
        <v>12</v>
      </c>
      <c r="B70" s="15">
        <v>43830</v>
      </c>
      <c r="C70" t="s">
        <v>13</v>
      </c>
      <c r="D70" t="s">
        <v>31</v>
      </c>
      <c r="F70" t="s">
        <v>32</v>
      </c>
      <c r="G70" t="s">
        <v>91</v>
      </c>
      <c r="H70" t="s">
        <v>64</v>
      </c>
      <c r="I70" s="18">
        <v>1928.97</v>
      </c>
      <c r="J70" t="s">
        <v>19</v>
      </c>
      <c r="K70" s="16">
        <v>29.5</v>
      </c>
      <c r="L70" t="s">
        <v>20</v>
      </c>
      <c r="M70" t="s">
        <v>21</v>
      </c>
    </row>
    <row r="71" spans="1:13" x14ac:dyDescent="0.25">
      <c r="A71" s="14">
        <v>12</v>
      </c>
      <c r="B71" s="15">
        <v>43830</v>
      </c>
      <c r="C71" t="s">
        <v>13</v>
      </c>
      <c r="D71" t="s">
        <v>31</v>
      </c>
      <c r="F71" t="s">
        <v>32</v>
      </c>
      <c r="G71" t="s">
        <v>91</v>
      </c>
      <c r="H71" t="s">
        <v>67</v>
      </c>
      <c r="I71" s="18">
        <v>2824.43</v>
      </c>
      <c r="J71" t="s">
        <v>19</v>
      </c>
      <c r="K71" s="16">
        <v>50.5</v>
      </c>
      <c r="L71" t="s">
        <v>20</v>
      </c>
      <c r="M71" t="s">
        <v>21</v>
      </c>
    </row>
    <row r="72" spans="1:13" x14ac:dyDescent="0.25">
      <c r="A72" s="14">
        <v>12</v>
      </c>
      <c r="B72" s="15">
        <v>43830</v>
      </c>
      <c r="C72" t="s">
        <v>13</v>
      </c>
      <c r="D72" t="s">
        <v>31</v>
      </c>
      <c r="F72" t="s">
        <v>32</v>
      </c>
      <c r="G72" t="s">
        <v>91</v>
      </c>
      <c r="H72" t="s">
        <v>72</v>
      </c>
      <c r="I72" s="18">
        <v>493.13</v>
      </c>
      <c r="J72" t="s">
        <v>19</v>
      </c>
      <c r="K72" s="16">
        <v>9</v>
      </c>
      <c r="L72" t="s">
        <v>20</v>
      </c>
      <c r="M72" t="s">
        <v>21</v>
      </c>
    </row>
    <row r="73" spans="1:13" x14ac:dyDescent="0.25">
      <c r="A73" s="14">
        <v>12</v>
      </c>
      <c r="B73" s="15">
        <v>43830</v>
      </c>
      <c r="C73" t="s">
        <v>13</v>
      </c>
      <c r="D73" t="s">
        <v>31</v>
      </c>
      <c r="F73" t="s">
        <v>32</v>
      </c>
      <c r="G73" t="s">
        <v>91</v>
      </c>
      <c r="H73" t="s">
        <v>73</v>
      </c>
      <c r="I73" s="18">
        <v>154.88999999999999</v>
      </c>
      <c r="J73" t="s">
        <v>19</v>
      </c>
      <c r="K73" s="16">
        <v>2.5</v>
      </c>
      <c r="L73" t="s">
        <v>20</v>
      </c>
      <c r="M73" t="s">
        <v>21</v>
      </c>
    </row>
    <row r="74" spans="1:13" x14ac:dyDescent="0.25">
      <c r="A74" s="14">
        <v>12</v>
      </c>
      <c r="B74" s="15">
        <v>43830</v>
      </c>
      <c r="C74" t="s">
        <v>13</v>
      </c>
      <c r="D74" t="s">
        <v>31</v>
      </c>
      <c r="F74" t="s">
        <v>32</v>
      </c>
      <c r="G74" t="s">
        <v>91</v>
      </c>
      <c r="H74" t="s">
        <v>76</v>
      </c>
      <c r="I74" s="18">
        <v>535.46</v>
      </c>
      <c r="J74" t="s">
        <v>19</v>
      </c>
      <c r="K74" s="16">
        <v>8.5</v>
      </c>
      <c r="L74" t="s">
        <v>20</v>
      </c>
      <c r="M74" t="s">
        <v>21</v>
      </c>
    </row>
    <row r="75" spans="1:13" x14ac:dyDescent="0.25">
      <c r="A75" s="14">
        <v>12</v>
      </c>
      <c r="B75" s="15">
        <v>43830</v>
      </c>
      <c r="C75" t="s">
        <v>13</v>
      </c>
      <c r="D75" t="s">
        <v>31</v>
      </c>
      <c r="F75" t="s">
        <v>32</v>
      </c>
      <c r="G75" t="s">
        <v>91</v>
      </c>
      <c r="H75" t="s">
        <v>105</v>
      </c>
      <c r="I75" s="18">
        <v>132.33000000000001</v>
      </c>
      <c r="J75" t="s">
        <v>19</v>
      </c>
      <c r="K75" s="16">
        <v>2</v>
      </c>
      <c r="L75" t="s">
        <v>20</v>
      </c>
      <c r="M75" t="s">
        <v>21</v>
      </c>
    </row>
    <row r="76" spans="1:13" x14ac:dyDescent="0.25">
      <c r="A76" s="14">
        <v>12</v>
      </c>
      <c r="B76" s="15">
        <v>43830</v>
      </c>
      <c r="C76" t="s">
        <v>13</v>
      </c>
      <c r="D76" t="s">
        <v>31</v>
      </c>
      <c r="F76" t="s">
        <v>32</v>
      </c>
      <c r="G76" t="s">
        <v>91</v>
      </c>
      <c r="H76" t="s">
        <v>80</v>
      </c>
      <c r="I76" s="18">
        <v>1818.15</v>
      </c>
      <c r="J76" t="s">
        <v>19</v>
      </c>
      <c r="K76" s="16">
        <v>30</v>
      </c>
      <c r="L76" t="s">
        <v>20</v>
      </c>
      <c r="M76" t="s">
        <v>21</v>
      </c>
    </row>
    <row r="77" spans="1:13" x14ac:dyDescent="0.25">
      <c r="A77" s="14">
        <v>12</v>
      </c>
      <c r="B77" s="15">
        <v>43830</v>
      </c>
      <c r="C77" t="s">
        <v>13</v>
      </c>
      <c r="D77" t="s">
        <v>117</v>
      </c>
      <c r="F77" t="s">
        <v>32</v>
      </c>
      <c r="G77" t="s">
        <v>17</v>
      </c>
      <c r="H77" t="s">
        <v>118</v>
      </c>
      <c r="I77" s="18">
        <v>375</v>
      </c>
      <c r="J77" t="s">
        <v>19</v>
      </c>
      <c r="K77" s="16">
        <v>10</v>
      </c>
      <c r="L77" t="s">
        <v>20</v>
      </c>
      <c r="M77" t="s">
        <v>21</v>
      </c>
    </row>
    <row r="78" spans="1:13" x14ac:dyDescent="0.25">
      <c r="A78" s="14">
        <v>12</v>
      </c>
      <c r="B78" s="15">
        <v>43830</v>
      </c>
      <c r="C78" t="s">
        <v>13</v>
      </c>
      <c r="D78" t="s">
        <v>117</v>
      </c>
      <c r="F78" t="s">
        <v>32</v>
      </c>
      <c r="G78" t="s">
        <v>17</v>
      </c>
      <c r="H78" t="s">
        <v>119</v>
      </c>
      <c r="I78" s="18">
        <v>49.66</v>
      </c>
      <c r="J78" t="s">
        <v>19</v>
      </c>
      <c r="K78" s="16">
        <v>0.5</v>
      </c>
      <c r="L78" t="s">
        <v>20</v>
      </c>
      <c r="M78" t="s">
        <v>21</v>
      </c>
    </row>
    <row r="79" spans="1:13" x14ac:dyDescent="0.25">
      <c r="A79" s="14">
        <v>12</v>
      </c>
      <c r="B79" s="15">
        <v>43830</v>
      </c>
      <c r="C79" t="s">
        <v>13</v>
      </c>
      <c r="D79" t="s">
        <v>117</v>
      </c>
      <c r="F79" t="s">
        <v>32</v>
      </c>
      <c r="G79" t="s">
        <v>17</v>
      </c>
      <c r="H79" t="s">
        <v>136</v>
      </c>
      <c r="I79" s="18">
        <v>49.66</v>
      </c>
      <c r="J79" t="s">
        <v>19</v>
      </c>
      <c r="K79" s="16">
        <v>0.5</v>
      </c>
      <c r="L79" t="s">
        <v>20</v>
      </c>
      <c r="M79" t="s">
        <v>21</v>
      </c>
    </row>
    <row r="80" spans="1:13" x14ac:dyDescent="0.25">
      <c r="A80" s="14">
        <v>12</v>
      </c>
      <c r="B80" s="15">
        <v>43830</v>
      </c>
      <c r="C80" t="s">
        <v>13</v>
      </c>
      <c r="D80" t="s">
        <v>117</v>
      </c>
      <c r="F80" t="s">
        <v>32</v>
      </c>
      <c r="G80" t="s">
        <v>17</v>
      </c>
      <c r="H80" t="s">
        <v>137</v>
      </c>
      <c r="I80" s="18">
        <v>49.66</v>
      </c>
      <c r="J80" t="s">
        <v>19</v>
      </c>
      <c r="K80" s="16">
        <v>0.5</v>
      </c>
      <c r="L80" t="s">
        <v>20</v>
      </c>
      <c r="M80" t="s">
        <v>21</v>
      </c>
    </row>
    <row r="81" spans="1:13" x14ac:dyDescent="0.25">
      <c r="A81" s="14">
        <v>12</v>
      </c>
      <c r="B81" s="15">
        <v>43830</v>
      </c>
      <c r="C81" t="s">
        <v>13</v>
      </c>
      <c r="D81" t="s">
        <v>117</v>
      </c>
      <c r="F81" t="s">
        <v>32</v>
      </c>
      <c r="G81" t="s">
        <v>17</v>
      </c>
      <c r="H81" t="s">
        <v>138</v>
      </c>
      <c r="I81" s="18">
        <v>49.66</v>
      </c>
      <c r="J81" t="s">
        <v>19</v>
      </c>
      <c r="K81" s="16">
        <v>0.5</v>
      </c>
      <c r="L81" t="s">
        <v>20</v>
      </c>
      <c r="M81" t="s">
        <v>21</v>
      </c>
    </row>
    <row r="82" spans="1:13" x14ac:dyDescent="0.25">
      <c r="A82" s="14">
        <v>12</v>
      </c>
      <c r="B82" s="15">
        <v>43830</v>
      </c>
      <c r="C82" t="s">
        <v>13</v>
      </c>
      <c r="D82" t="s">
        <v>134</v>
      </c>
      <c r="F82" t="s">
        <v>135</v>
      </c>
      <c r="G82" t="s">
        <v>17</v>
      </c>
      <c r="I82" s="18">
        <v>78658.3</v>
      </c>
      <c r="J82" t="s">
        <v>19</v>
      </c>
      <c r="K82" s="16">
        <v>2055.84</v>
      </c>
      <c r="L82" t="s">
        <v>20</v>
      </c>
      <c r="M82" t="s">
        <v>21</v>
      </c>
    </row>
    <row r="83" spans="1:13" x14ac:dyDescent="0.25">
      <c r="A83" s="14">
        <v>12</v>
      </c>
      <c r="B83" s="15">
        <v>43830</v>
      </c>
      <c r="C83" t="s">
        <v>13</v>
      </c>
      <c r="D83" t="s">
        <v>134</v>
      </c>
      <c r="F83" t="s">
        <v>135</v>
      </c>
      <c r="G83" t="s">
        <v>91</v>
      </c>
      <c r="I83" s="18">
        <v>10922.52</v>
      </c>
      <c r="J83" t="s">
        <v>19</v>
      </c>
      <c r="K83" s="16">
        <v>190</v>
      </c>
      <c r="L83" t="s">
        <v>20</v>
      </c>
      <c r="M83" t="s">
        <v>21</v>
      </c>
    </row>
    <row r="84" spans="1:13" x14ac:dyDescent="0.25">
      <c r="A84" s="14">
        <v>12</v>
      </c>
      <c r="B84" s="15">
        <v>43830</v>
      </c>
      <c r="C84" t="s">
        <v>13</v>
      </c>
      <c r="D84" t="s">
        <v>139</v>
      </c>
      <c r="F84" t="s">
        <v>140</v>
      </c>
      <c r="G84" t="s">
        <v>17</v>
      </c>
      <c r="I84" s="18">
        <v>20474.45</v>
      </c>
      <c r="J84" t="s">
        <v>19</v>
      </c>
      <c r="K84" s="16">
        <v>400</v>
      </c>
      <c r="L84" t="s">
        <v>20</v>
      </c>
      <c r="M84" t="s">
        <v>21</v>
      </c>
    </row>
    <row r="85" spans="1:13" x14ac:dyDescent="0.25">
      <c r="A85" s="14">
        <v>12</v>
      </c>
      <c r="B85" s="15">
        <v>43830</v>
      </c>
      <c r="C85" t="s">
        <v>13</v>
      </c>
      <c r="D85" t="s">
        <v>141</v>
      </c>
      <c r="F85" t="s">
        <v>135</v>
      </c>
      <c r="G85" t="s">
        <v>17</v>
      </c>
      <c r="I85" s="18">
        <v>4139.92</v>
      </c>
      <c r="J85" t="s">
        <v>19</v>
      </c>
      <c r="K85" s="16">
        <v>108.24</v>
      </c>
      <c r="L85" t="s">
        <v>20</v>
      </c>
      <c r="M85" t="s">
        <v>21</v>
      </c>
    </row>
    <row r="86" spans="1:13" x14ac:dyDescent="0.25">
      <c r="A86" s="14">
        <v>12</v>
      </c>
      <c r="B86" s="15">
        <v>43830</v>
      </c>
      <c r="C86" t="s">
        <v>13</v>
      </c>
      <c r="D86" t="s">
        <v>141</v>
      </c>
      <c r="F86" t="s">
        <v>135</v>
      </c>
      <c r="G86" t="s">
        <v>91</v>
      </c>
      <c r="I86" s="18">
        <v>574.91</v>
      </c>
      <c r="J86" t="s">
        <v>19</v>
      </c>
      <c r="K86" s="16">
        <v>10</v>
      </c>
      <c r="L86" t="s">
        <v>20</v>
      </c>
      <c r="M86" t="s">
        <v>21</v>
      </c>
    </row>
    <row r="87" spans="1:13" x14ac:dyDescent="0.25">
      <c r="A87" s="14">
        <v>12</v>
      </c>
      <c r="B87" s="15">
        <v>43830</v>
      </c>
      <c r="C87" t="s">
        <v>13</v>
      </c>
      <c r="D87" t="s">
        <v>142</v>
      </c>
      <c r="F87" t="s">
        <v>143</v>
      </c>
      <c r="G87" t="s">
        <v>17</v>
      </c>
      <c r="I87" s="18">
        <v>11253.73</v>
      </c>
      <c r="J87" t="s">
        <v>19</v>
      </c>
      <c r="K87" s="16">
        <v>364</v>
      </c>
      <c r="L87" t="s">
        <v>20</v>
      </c>
      <c r="M87" t="s">
        <v>21</v>
      </c>
    </row>
    <row r="88" spans="1:13" x14ac:dyDescent="0.25">
      <c r="A88" s="14">
        <v>12</v>
      </c>
      <c r="B88" s="15">
        <v>43830</v>
      </c>
      <c r="C88" t="s">
        <v>13</v>
      </c>
      <c r="D88" t="s">
        <v>142</v>
      </c>
      <c r="F88" t="s">
        <v>143</v>
      </c>
      <c r="G88" t="s">
        <v>91</v>
      </c>
      <c r="I88" s="18">
        <v>1989.2</v>
      </c>
      <c r="J88" t="s">
        <v>19</v>
      </c>
      <c r="K88" s="16">
        <v>48.15</v>
      </c>
      <c r="L88" t="s">
        <v>20</v>
      </c>
      <c r="M88" t="s">
        <v>21</v>
      </c>
    </row>
    <row r="89" spans="1:13" x14ac:dyDescent="0.25">
      <c r="A89" s="14">
        <v>12</v>
      </c>
      <c r="B89" s="15">
        <v>43830</v>
      </c>
      <c r="C89" t="s">
        <v>13</v>
      </c>
      <c r="D89" t="s">
        <v>144</v>
      </c>
      <c r="F89" t="s">
        <v>143</v>
      </c>
      <c r="G89" t="s">
        <v>17</v>
      </c>
      <c r="I89" s="18">
        <v>2259.42</v>
      </c>
      <c r="J89" t="s">
        <v>19</v>
      </c>
      <c r="K89" s="16">
        <v>72</v>
      </c>
      <c r="L89" t="s">
        <v>20</v>
      </c>
      <c r="M89" t="s">
        <v>21</v>
      </c>
    </row>
    <row r="90" spans="1:13" x14ac:dyDescent="0.25">
      <c r="A90" s="14">
        <v>12</v>
      </c>
      <c r="B90" s="15">
        <v>43830</v>
      </c>
      <c r="C90" t="s">
        <v>13</v>
      </c>
      <c r="D90" t="s">
        <v>145</v>
      </c>
      <c r="F90" t="s">
        <v>143</v>
      </c>
      <c r="G90" t="s">
        <v>17</v>
      </c>
      <c r="I90" s="18">
        <v>8847.86</v>
      </c>
      <c r="J90" t="s">
        <v>19</v>
      </c>
      <c r="K90" s="16">
        <v>280</v>
      </c>
      <c r="L90" t="s">
        <v>20</v>
      </c>
      <c r="M90" t="s">
        <v>21</v>
      </c>
    </row>
    <row r="91" spans="1:13" x14ac:dyDescent="0.25">
      <c r="A91" s="14">
        <v>12</v>
      </c>
      <c r="B91" s="15">
        <v>43830</v>
      </c>
      <c r="C91" t="s">
        <v>13</v>
      </c>
      <c r="D91" t="s">
        <v>146</v>
      </c>
      <c r="F91" t="s">
        <v>143</v>
      </c>
      <c r="G91" t="s">
        <v>17</v>
      </c>
      <c r="I91" s="18">
        <v>2090.9499999999998</v>
      </c>
      <c r="J91" t="s">
        <v>19</v>
      </c>
      <c r="K91" s="16">
        <v>68</v>
      </c>
      <c r="L91" t="s">
        <v>20</v>
      </c>
      <c r="M91" t="s">
        <v>21</v>
      </c>
    </row>
    <row r="92" spans="1:13" x14ac:dyDescent="0.25">
      <c r="A92" s="14">
        <v>12</v>
      </c>
      <c r="B92" s="15">
        <v>43830</v>
      </c>
      <c r="C92" t="s">
        <v>13</v>
      </c>
      <c r="D92" t="s">
        <v>147</v>
      </c>
      <c r="F92" t="s">
        <v>148</v>
      </c>
      <c r="G92" t="s">
        <v>17</v>
      </c>
      <c r="I92" s="18">
        <v>89073.03</v>
      </c>
      <c r="J92" t="s">
        <v>19</v>
      </c>
      <c r="K92" s="16">
        <v>1790</v>
      </c>
      <c r="L92" t="s">
        <v>20</v>
      </c>
      <c r="M92" t="s">
        <v>21</v>
      </c>
    </row>
    <row r="93" spans="1:13" x14ac:dyDescent="0.25">
      <c r="A93" s="14">
        <v>12</v>
      </c>
      <c r="B93" s="15">
        <v>43830</v>
      </c>
      <c r="C93" t="s">
        <v>13</v>
      </c>
      <c r="D93" t="s">
        <v>147</v>
      </c>
      <c r="F93" t="s">
        <v>148</v>
      </c>
      <c r="G93" t="s">
        <v>91</v>
      </c>
      <c r="I93" s="18">
        <v>158.84</v>
      </c>
      <c r="J93" t="s">
        <v>19</v>
      </c>
      <c r="K93" s="16">
        <v>3</v>
      </c>
      <c r="L93" t="s">
        <v>20</v>
      </c>
      <c r="M93" t="s">
        <v>21</v>
      </c>
    </row>
    <row r="94" spans="1:13" x14ac:dyDescent="0.25">
      <c r="A94" s="14">
        <v>12</v>
      </c>
      <c r="B94" s="15">
        <v>43830</v>
      </c>
      <c r="C94" t="s">
        <v>13</v>
      </c>
      <c r="D94" t="s">
        <v>149</v>
      </c>
      <c r="F94" t="s">
        <v>150</v>
      </c>
      <c r="G94" t="s">
        <v>17</v>
      </c>
      <c r="I94" s="18">
        <v>15054.2</v>
      </c>
      <c r="J94" t="s">
        <v>19</v>
      </c>
      <c r="K94" s="16">
        <v>160</v>
      </c>
      <c r="L94" t="s">
        <v>20</v>
      </c>
      <c r="M94" t="s">
        <v>21</v>
      </c>
    </row>
    <row r="95" spans="1:13" x14ac:dyDescent="0.25">
      <c r="A95" s="14">
        <v>12</v>
      </c>
      <c r="B95" s="15">
        <v>43830</v>
      </c>
      <c r="C95" t="s">
        <v>13</v>
      </c>
      <c r="D95" t="s">
        <v>151</v>
      </c>
      <c r="F95" t="s">
        <v>152</v>
      </c>
      <c r="G95" t="s">
        <v>17</v>
      </c>
      <c r="I95" s="18">
        <v>10767.96</v>
      </c>
      <c r="J95" t="s">
        <v>19</v>
      </c>
      <c r="K95" s="16">
        <v>240</v>
      </c>
      <c r="L95" t="s">
        <v>20</v>
      </c>
      <c r="M95" t="s">
        <v>21</v>
      </c>
    </row>
    <row r="96" spans="1:13" x14ac:dyDescent="0.25">
      <c r="A96" s="14">
        <v>12</v>
      </c>
      <c r="B96" s="15">
        <v>43830</v>
      </c>
      <c r="C96" t="s">
        <v>13</v>
      </c>
      <c r="D96" t="s">
        <v>151</v>
      </c>
      <c r="F96" t="s">
        <v>152</v>
      </c>
      <c r="G96" t="s">
        <v>91</v>
      </c>
      <c r="I96" s="18">
        <v>1129.31</v>
      </c>
      <c r="J96" t="s">
        <v>19</v>
      </c>
      <c r="K96" s="16">
        <v>19.5</v>
      </c>
      <c r="L96" t="s">
        <v>20</v>
      </c>
      <c r="M96" t="s">
        <v>21</v>
      </c>
    </row>
    <row r="97" spans="1:13" x14ac:dyDescent="0.25">
      <c r="A97" s="14">
        <v>12</v>
      </c>
      <c r="B97" s="15">
        <v>43830</v>
      </c>
      <c r="C97" t="s">
        <v>13</v>
      </c>
      <c r="D97" t="s">
        <v>153</v>
      </c>
      <c r="F97" t="s">
        <v>62</v>
      </c>
      <c r="G97" t="s">
        <v>17</v>
      </c>
      <c r="I97" s="18">
        <v>6167.98</v>
      </c>
      <c r="J97" t="s">
        <v>19</v>
      </c>
      <c r="K97" s="16">
        <v>80</v>
      </c>
      <c r="L97" t="s">
        <v>20</v>
      </c>
      <c r="M97" t="s">
        <v>21</v>
      </c>
    </row>
    <row r="98" spans="1:13" x14ac:dyDescent="0.25">
      <c r="A98" s="14">
        <v>12</v>
      </c>
      <c r="B98" s="15">
        <v>43830</v>
      </c>
      <c r="C98" t="s">
        <v>13</v>
      </c>
      <c r="D98" t="s">
        <v>153</v>
      </c>
      <c r="F98" t="s">
        <v>154</v>
      </c>
      <c r="G98" t="s">
        <v>17</v>
      </c>
      <c r="I98" s="18">
        <v>7853.13</v>
      </c>
      <c r="J98" t="s">
        <v>19</v>
      </c>
      <c r="K98" s="16">
        <v>160</v>
      </c>
      <c r="L98" t="s">
        <v>20</v>
      </c>
      <c r="M98" t="s">
        <v>21</v>
      </c>
    </row>
    <row r="99" spans="1:13" x14ac:dyDescent="0.25">
      <c r="A99" s="14">
        <v>12</v>
      </c>
      <c r="B99" s="15">
        <v>43830</v>
      </c>
      <c r="C99" t="s">
        <v>13</v>
      </c>
      <c r="D99" t="s">
        <v>153</v>
      </c>
      <c r="F99" t="s">
        <v>155</v>
      </c>
      <c r="G99" t="s">
        <v>17</v>
      </c>
      <c r="I99" s="18">
        <v>7215.36</v>
      </c>
      <c r="J99" t="s">
        <v>19</v>
      </c>
      <c r="K99" s="16">
        <v>232.5</v>
      </c>
      <c r="L99" t="s">
        <v>20</v>
      </c>
      <c r="M99" t="s">
        <v>21</v>
      </c>
    </row>
    <row r="100" spans="1:13" x14ac:dyDescent="0.25">
      <c r="A100" s="14">
        <v>12</v>
      </c>
      <c r="B100" s="15">
        <v>43830</v>
      </c>
      <c r="C100" t="s">
        <v>13</v>
      </c>
      <c r="D100" t="s">
        <v>153</v>
      </c>
      <c r="F100" t="s">
        <v>156</v>
      </c>
      <c r="G100" t="s">
        <v>17</v>
      </c>
      <c r="I100" s="18">
        <v>576.92999999999995</v>
      </c>
      <c r="J100" t="s">
        <v>19</v>
      </c>
      <c r="K100" s="16">
        <v>0</v>
      </c>
      <c r="L100" t="s">
        <v>20</v>
      </c>
      <c r="M100" t="s">
        <v>21</v>
      </c>
    </row>
    <row r="101" spans="1:13" x14ac:dyDescent="0.25">
      <c r="A101" s="14">
        <v>12</v>
      </c>
      <c r="B101" s="15">
        <v>43830</v>
      </c>
      <c r="C101" t="s">
        <v>13</v>
      </c>
      <c r="D101" t="s">
        <v>153</v>
      </c>
      <c r="F101" t="s">
        <v>156</v>
      </c>
      <c r="G101" t="s">
        <v>17</v>
      </c>
      <c r="I101" s="18">
        <v>5345.99</v>
      </c>
      <c r="J101" t="s">
        <v>19</v>
      </c>
      <c r="K101" s="16">
        <v>121</v>
      </c>
      <c r="L101" t="s">
        <v>20</v>
      </c>
      <c r="M101" t="s">
        <v>21</v>
      </c>
    </row>
    <row r="102" spans="1:13" x14ac:dyDescent="0.25">
      <c r="A102" s="14">
        <v>12</v>
      </c>
      <c r="B102" s="15">
        <v>43830</v>
      </c>
      <c r="C102" t="s">
        <v>13</v>
      </c>
      <c r="D102" t="s">
        <v>153</v>
      </c>
      <c r="F102" t="s">
        <v>157</v>
      </c>
      <c r="G102" t="s">
        <v>17</v>
      </c>
      <c r="I102" s="18">
        <v>5553.64</v>
      </c>
      <c r="J102" t="s">
        <v>19</v>
      </c>
      <c r="K102" s="16">
        <v>120</v>
      </c>
      <c r="L102" t="s">
        <v>20</v>
      </c>
      <c r="M102" t="s">
        <v>21</v>
      </c>
    </row>
    <row r="103" spans="1:13" x14ac:dyDescent="0.25">
      <c r="A103" s="14">
        <v>12</v>
      </c>
      <c r="B103" s="15">
        <v>43830</v>
      </c>
      <c r="C103" t="s">
        <v>13</v>
      </c>
      <c r="D103" t="s">
        <v>153</v>
      </c>
      <c r="F103" t="s">
        <v>158</v>
      </c>
      <c r="G103" t="s">
        <v>17</v>
      </c>
      <c r="I103" s="18">
        <v>26868.39</v>
      </c>
      <c r="J103" t="s">
        <v>19</v>
      </c>
      <c r="K103" s="16">
        <v>449</v>
      </c>
      <c r="L103" t="s">
        <v>20</v>
      </c>
      <c r="M103" t="s">
        <v>21</v>
      </c>
    </row>
    <row r="104" spans="1:13" x14ac:dyDescent="0.25">
      <c r="A104" s="14">
        <v>12</v>
      </c>
      <c r="B104" s="15">
        <v>43830</v>
      </c>
      <c r="C104" t="s">
        <v>13</v>
      </c>
      <c r="D104" t="s">
        <v>153</v>
      </c>
      <c r="F104" t="s">
        <v>164</v>
      </c>
      <c r="G104" t="s">
        <v>17</v>
      </c>
      <c r="I104" s="18">
        <v>6625.97</v>
      </c>
      <c r="J104" t="s">
        <v>19</v>
      </c>
      <c r="K104" s="16">
        <v>160</v>
      </c>
      <c r="L104" t="s">
        <v>20</v>
      </c>
      <c r="M104" t="s">
        <v>21</v>
      </c>
    </row>
    <row r="105" spans="1:13" x14ac:dyDescent="0.25">
      <c r="A105" s="14">
        <v>12</v>
      </c>
      <c r="B105" s="15">
        <v>43830</v>
      </c>
      <c r="C105" t="s">
        <v>13</v>
      </c>
      <c r="D105" t="s">
        <v>169</v>
      </c>
      <c r="F105" t="s">
        <v>166</v>
      </c>
      <c r="G105" t="s">
        <v>17</v>
      </c>
      <c r="I105" s="18">
        <v>1192.53</v>
      </c>
      <c r="J105" t="s">
        <v>19</v>
      </c>
      <c r="K105" s="16">
        <v>24.8</v>
      </c>
      <c r="L105" t="s">
        <v>20</v>
      </c>
      <c r="M105" t="s">
        <v>21</v>
      </c>
    </row>
    <row r="106" spans="1:13" x14ac:dyDescent="0.25">
      <c r="A106" s="14">
        <v>12</v>
      </c>
      <c r="B106" s="15">
        <v>43830</v>
      </c>
      <c r="C106" t="s">
        <v>13</v>
      </c>
      <c r="D106" t="s">
        <v>170</v>
      </c>
      <c r="F106" t="s">
        <v>52</v>
      </c>
      <c r="G106" t="s">
        <v>17</v>
      </c>
      <c r="I106" s="18">
        <v>336.3</v>
      </c>
      <c r="J106" t="s">
        <v>19</v>
      </c>
      <c r="K106" s="16">
        <v>4</v>
      </c>
      <c r="L106" t="s">
        <v>20</v>
      </c>
      <c r="M106" t="s">
        <v>21</v>
      </c>
    </row>
    <row r="107" spans="1:13" x14ac:dyDescent="0.25">
      <c r="A107" s="14">
        <v>12</v>
      </c>
      <c r="B107" s="15">
        <v>43830</v>
      </c>
      <c r="C107" t="s">
        <v>13</v>
      </c>
      <c r="D107" t="s">
        <v>171</v>
      </c>
      <c r="E107" t="s">
        <v>172</v>
      </c>
      <c r="F107" t="s">
        <v>150</v>
      </c>
      <c r="G107" t="s">
        <v>17</v>
      </c>
      <c r="I107" s="18">
        <v>1445.5</v>
      </c>
      <c r="J107" t="s">
        <v>19</v>
      </c>
      <c r="K107" s="16">
        <v>15.56</v>
      </c>
      <c r="L107" t="s">
        <v>20</v>
      </c>
      <c r="M107" t="s">
        <v>21</v>
      </c>
    </row>
    <row r="108" spans="1:13" x14ac:dyDescent="0.25">
      <c r="A108" s="14">
        <v>12</v>
      </c>
      <c r="B108" s="15">
        <v>43830</v>
      </c>
      <c r="C108" t="s">
        <v>13</v>
      </c>
      <c r="D108" t="s">
        <v>171</v>
      </c>
      <c r="E108" t="s">
        <v>173</v>
      </c>
      <c r="F108" t="s">
        <v>164</v>
      </c>
      <c r="G108" t="s">
        <v>17</v>
      </c>
      <c r="I108" s="18">
        <v>3327.82</v>
      </c>
      <c r="J108" t="s">
        <v>19</v>
      </c>
      <c r="K108" s="16">
        <v>80</v>
      </c>
      <c r="L108" t="s">
        <v>20</v>
      </c>
      <c r="M108" t="s">
        <v>21</v>
      </c>
    </row>
    <row r="109" spans="1:13" x14ac:dyDescent="0.25">
      <c r="A109" s="14">
        <v>12</v>
      </c>
      <c r="B109" s="15">
        <v>43830</v>
      </c>
      <c r="C109" t="s">
        <v>13</v>
      </c>
      <c r="D109" t="s">
        <v>171</v>
      </c>
      <c r="E109" t="s">
        <v>172</v>
      </c>
      <c r="F109" t="s">
        <v>174</v>
      </c>
      <c r="G109" t="s">
        <v>17</v>
      </c>
      <c r="I109" s="18">
        <v>90594.07</v>
      </c>
      <c r="J109" t="s">
        <v>19</v>
      </c>
      <c r="K109" s="16">
        <v>1937</v>
      </c>
      <c r="L109" t="s">
        <v>20</v>
      </c>
      <c r="M109" t="s">
        <v>21</v>
      </c>
    </row>
    <row r="110" spans="1:13" x14ac:dyDescent="0.25">
      <c r="A110" s="14">
        <v>12</v>
      </c>
      <c r="B110" s="15">
        <v>43830</v>
      </c>
      <c r="C110" t="s">
        <v>13</v>
      </c>
      <c r="D110" t="s">
        <v>171</v>
      </c>
      <c r="E110" t="s">
        <v>173</v>
      </c>
      <c r="F110" t="s">
        <v>135</v>
      </c>
      <c r="G110" t="s">
        <v>17</v>
      </c>
      <c r="I110" s="18">
        <v>-5</v>
      </c>
      <c r="J110" t="s">
        <v>19</v>
      </c>
      <c r="K110" s="16">
        <v>0</v>
      </c>
      <c r="L110" t="s">
        <v>20</v>
      </c>
      <c r="M110" t="s">
        <v>21</v>
      </c>
    </row>
    <row r="111" spans="1:13" x14ac:dyDescent="0.25">
      <c r="A111" s="14">
        <v>12</v>
      </c>
      <c r="B111" s="15">
        <v>43830</v>
      </c>
      <c r="C111" t="s">
        <v>13</v>
      </c>
      <c r="D111" t="s">
        <v>171</v>
      </c>
      <c r="E111" t="s">
        <v>173</v>
      </c>
      <c r="F111" t="s">
        <v>135</v>
      </c>
      <c r="G111" t="s">
        <v>17</v>
      </c>
      <c r="I111" s="18">
        <v>41713.14</v>
      </c>
      <c r="J111" t="s">
        <v>19</v>
      </c>
      <c r="K111" s="16">
        <v>736</v>
      </c>
      <c r="L111" t="s">
        <v>20</v>
      </c>
      <c r="M111" t="s">
        <v>21</v>
      </c>
    </row>
    <row r="112" spans="1:13" x14ac:dyDescent="0.25">
      <c r="A112" s="14">
        <v>12</v>
      </c>
      <c r="B112" s="15">
        <v>43830</v>
      </c>
      <c r="C112" t="s">
        <v>13</v>
      </c>
      <c r="D112" t="s">
        <v>171</v>
      </c>
      <c r="E112" t="s">
        <v>172</v>
      </c>
      <c r="F112" t="s">
        <v>150</v>
      </c>
      <c r="G112" t="s">
        <v>25</v>
      </c>
      <c r="I112" s="18">
        <v>1011.86</v>
      </c>
      <c r="J112" t="s">
        <v>19</v>
      </c>
      <c r="K112" s="16">
        <v>0</v>
      </c>
      <c r="L112" t="s">
        <v>20</v>
      </c>
      <c r="M112" t="s">
        <v>21</v>
      </c>
    </row>
    <row r="113" spans="1:13" x14ac:dyDescent="0.25">
      <c r="A113" s="14">
        <v>12</v>
      </c>
      <c r="B113" s="15">
        <v>43830</v>
      </c>
      <c r="C113" t="s">
        <v>13</v>
      </c>
      <c r="D113" t="s">
        <v>171</v>
      </c>
      <c r="E113" t="s">
        <v>173</v>
      </c>
      <c r="F113" t="s">
        <v>164</v>
      </c>
      <c r="G113" t="s">
        <v>25</v>
      </c>
      <c r="I113" s="18">
        <v>2329.4699999999998</v>
      </c>
      <c r="J113" t="s">
        <v>19</v>
      </c>
      <c r="K113" s="16">
        <v>0</v>
      </c>
      <c r="L113" t="s">
        <v>20</v>
      </c>
      <c r="M113" t="s">
        <v>21</v>
      </c>
    </row>
    <row r="114" spans="1:13" x14ac:dyDescent="0.25">
      <c r="A114" s="14">
        <v>12</v>
      </c>
      <c r="B114" s="15">
        <v>43830</v>
      </c>
      <c r="C114" t="s">
        <v>13</v>
      </c>
      <c r="D114" t="s">
        <v>171</v>
      </c>
      <c r="E114" t="s">
        <v>172</v>
      </c>
      <c r="F114" t="s">
        <v>174</v>
      </c>
      <c r="G114" t="s">
        <v>25</v>
      </c>
      <c r="I114" s="18">
        <v>63415.9</v>
      </c>
      <c r="J114" t="s">
        <v>19</v>
      </c>
      <c r="K114" s="16">
        <v>0</v>
      </c>
      <c r="L114" t="s">
        <v>20</v>
      </c>
      <c r="M114" t="s">
        <v>21</v>
      </c>
    </row>
    <row r="115" spans="1:13" x14ac:dyDescent="0.25">
      <c r="A115" s="14">
        <v>12</v>
      </c>
      <c r="B115" s="15">
        <v>43830</v>
      </c>
      <c r="C115" t="s">
        <v>13</v>
      </c>
      <c r="D115" t="s">
        <v>171</v>
      </c>
      <c r="E115" t="s">
        <v>173</v>
      </c>
      <c r="F115" t="s">
        <v>135</v>
      </c>
      <c r="G115" t="s">
        <v>25</v>
      </c>
      <c r="I115" s="18">
        <v>29195.68</v>
      </c>
      <c r="J115" t="s">
        <v>19</v>
      </c>
      <c r="K115" s="16">
        <v>0</v>
      </c>
      <c r="L115" t="s">
        <v>20</v>
      </c>
      <c r="M115" t="s">
        <v>21</v>
      </c>
    </row>
    <row r="116" spans="1:13" x14ac:dyDescent="0.25">
      <c r="A116" s="14">
        <v>12</v>
      </c>
      <c r="B116" s="15">
        <v>43830</v>
      </c>
      <c r="C116" t="s">
        <v>13</v>
      </c>
      <c r="D116" t="s">
        <v>171</v>
      </c>
      <c r="E116" t="s">
        <v>172</v>
      </c>
      <c r="F116" t="s">
        <v>174</v>
      </c>
      <c r="G116" t="s">
        <v>91</v>
      </c>
      <c r="I116" s="18">
        <v>1319.87</v>
      </c>
      <c r="J116" t="s">
        <v>19</v>
      </c>
      <c r="K116" s="16">
        <v>23.5</v>
      </c>
      <c r="L116" t="s">
        <v>20</v>
      </c>
      <c r="M116" t="s">
        <v>21</v>
      </c>
    </row>
    <row r="117" spans="1:13" x14ac:dyDescent="0.25">
      <c r="A117" s="14">
        <v>12</v>
      </c>
      <c r="B117" s="15">
        <v>43830</v>
      </c>
      <c r="C117" t="s">
        <v>13</v>
      </c>
      <c r="D117" t="s">
        <v>175</v>
      </c>
      <c r="E117" t="s">
        <v>172</v>
      </c>
      <c r="F117" t="s">
        <v>174</v>
      </c>
      <c r="G117" t="s">
        <v>17</v>
      </c>
      <c r="I117" s="18">
        <v>28598.99</v>
      </c>
      <c r="J117" t="s">
        <v>19</v>
      </c>
      <c r="K117" s="16">
        <v>708</v>
      </c>
      <c r="L117" t="s">
        <v>20</v>
      </c>
      <c r="M117" t="s">
        <v>21</v>
      </c>
    </row>
    <row r="118" spans="1:13" x14ac:dyDescent="0.25">
      <c r="A118" s="14">
        <v>12</v>
      </c>
      <c r="B118" s="15">
        <v>43830</v>
      </c>
      <c r="C118" t="s">
        <v>13</v>
      </c>
      <c r="D118" t="s">
        <v>175</v>
      </c>
      <c r="E118" t="s">
        <v>173</v>
      </c>
      <c r="F118" t="s">
        <v>135</v>
      </c>
      <c r="G118" t="s">
        <v>17</v>
      </c>
      <c r="I118" s="18">
        <v>18380.39</v>
      </c>
      <c r="J118" t="s">
        <v>19</v>
      </c>
      <c r="K118" s="16">
        <v>513</v>
      </c>
      <c r="L118" t="s">
        <v>20</v>
      </c>
      <c r="M118" t="s">
        <v>21</v>
      </c>
    </row>
    <row r="119" spans="1:13" x14ac:dyDescent="0.25">
      <c r="A119" s="14">
        <v>12</v>
      </c>
      <c r="B119" s="15">
        <v>43830</v>
      </c>
      <c r="C119" t="s">
        <v>13</v>
      </c>
      <c r="D119" t="s">
        <v>175</v>
      </c>
      <c r="E119" t="s">
        <v>176</v>
      </c>
      <c r="F119" t="s">
        <v>135</v>
      </c>
      <c r="G119" t="s">
        <v>17</v>
      </c>
      <c r="I119" s="18">
        <v>29831.18</v>
      </c>
      <c r="J119" t="s">
        <v>19</v>
      </c>
      <c r="K119" s="16">
        <v>759.88</v>
      </c>
      <c r="L119" t="s">
        <v>20</v>
      </c>
      <c r="M119" t="s">
        <v>21</v>
      </c>
    </row>
    <row r="120" spans="1:13" x14ac:dyDescent="0.25">
      <c r="A120" s="14">
        <v>12</v>
      </c>
      <c r="B120" s="15">
        <v>43830</v>
      </c>
      <c r="C120" t="s">
        <v>13</v>
      </c>
      <c r="D120" t="s">
        <v>175</v>
      </c>
      <c r="E120" t="s">
        <v>187</v>
      </c>
      <c r="F120" t="s">
        <v>135</v>
      </c>
      <c r="G120" t="s">
        <v>17</v>
      </c>
      <c r="I120" s="18">
        <v>23618.03</v>
      </c>
      <c r="J120" t="s">
        <v>19</v>
      </c>
      <c r="K120" s="16">
        <v>628.76</v>
      </c>
      <c r="L120" t="s">
        <v>20</v>
      </c>
      <c r="M120" t="s">
        <v>21</v>
      </c>
    </row>
    <row r="121" spans="1:13" x14ac:dyDescent="0.25">
      <c r="A121" s="14">
        <v>12</v>
      </c>
      <c r="B121" s="15">
        <v>43830</v>
      </c>
      <c r="C121" t="s">
        <v>13</v>
      </c>
      <c r="D121" t="s">
        <v>175</v>
      </c>
      <c r="E121" t="s">
        <v>188</v>
      </c>
      <c r="F121" t="s">
        <v>135</v>
      </c>
      <c r="G121" t="s">
        <v>17</v>
      </c>
      <c r="I121" s="18">
        <v>21136.99</v>
      </c>
      <c r="J121" t="s">
        <v>19</v>
      </c>
      <c r="K121" s="16">
        <v>546.74</v>
      </c>
      <c r="L121" t="s">
        <v>20</v>
      </c>
      <c r="M121" t="s">
        <v>21</v>
      </c>
    </row>
    <row r="122" spans="1:13" x14ac:dyDescent="0.25">
      <c r="A122" s="14">
        <v>12</v>
      </c>
      <c r="B122" s="15">
        <v>43830</v>
      </c>
      <c r="C122" t="s">
        <v>13</v>
      </c>
      <c r="D122" t="s">
        <v>175</v>
      </c>
      <c r="E122" t="s">
        <v>189</v>
      </c>
      <c r="F122" t="s">
        <v>135</v>
      </c>
      <c r="G122" t="s">
        <v>17</v>
      </c>
      <c r="I122" s="18">
        <v>21136.99</v>
      </c>
      <c r="J122" t="s">
        <v>19</v>
      </c>
      <c r="K122" s="16">
        <v>546.74</v>
      </c>
      <c r="L122" t="s">
        <v>20</v>
      </c>
      <c r="M122" t="s">
        <v>21</v>
      </c>
    </row>
    <row r="123" spans="1:13" x14ac:dyDescent="0.25">
      <c r="A123" s="14">
        <v>12</v>
      </c>
      <c r="B123" s="15">
        <v>43830</v>
      </c>
      <c r="C123" t="s">
        <v>13</v>
      </c>
      <c r="D123" t="s">
        <v>175</v>
      </c>
      <c r="E123" t="s">
        <v>190</v>
      </c>
      <c r="F123" t="s">
        <v>135</v>
      </c>
      <c r="G123" t="s">
        <v>17</v>
      </c>
      <c r="I123" s="18">
        <v>24451.85</v>
      </c>
      <c r="J123" t="s">
        <v>19</v>
      </c>
      <c r="K123" s="16">
        <v>719.24</v>
      </c>
      <c r="L123" t="s">
        <v>20</v>
      </c>
      <c r="M123" t="s">
        <v>21</v>
      </c>
    </row>
    <row r="124" spans="1:13" x14ac:dyDescent="0.25">
      <c r="A124" s="14">
        <v>12</v>
      </c>
      <c r="B124" s="15">
        <v>43830</v>
      </c>
      <c r="C124" t="s">
        <v>13</v>
      </c>
      <c r="D124" t="s">
        <v>175</v>
      </c>
      <c r="E124" t="s">
        <v>191</v>
      </c>
      <c r="F124" t="s">
        <v>135</v>
      </c>
      <c r="G124" t="s">
        <v>17</v>
      </c>
      <c r="I124" s="18">
        <v>13542.34</v>
      </c>
      <c r="J124" t="s">
        <v>19</v>
      </c>
      <c r="K124" s="16">
        <v>358.31</v>
      </c>
      <c r="L124" t="s">
        <v>20</v>
      </c>
      <c r="M124" t="s">
        <v>21</v>
      </c>
    </row>
    <row r="125" spans="1:13" x14ac:dyDescent="0.25">
      <c r="A125" s="14">
        <v>12</v>
      </c>
      <c r="B125" s="15">
        <v>43830</v>
      </c>
      <c r="C125" t="s">
        <v>13</v>
      </c>
      <c r="D125" t="s">
        <v>175</v>
      </c>
      <c r="E125" t="s">
        <v>172</v>
      </c>
      <c r="F125" t="s">
        <v>174</v>
      </c>
      <c r="G125" t="s">
        <v>25</v>
      </c>
      <c r="I125" s="18">
        <v>20019.32</v>
      </c>
      <c r="J125" t="s">
        <v>19</v>
      </c>
      <c r="K125" s="16">
        <v>0</v>
      </c>
      <c r="L125" t="s">
        <v>20</v>
      </c>
      <c r="M125" t="s">
        <v>21</v>
      </c>
    </row>
    <row r="126" spans="1:13" x14ac:dyDescent="0.25">
      <c r="A126" s="14">
        <v>12</v>
      </c>
      <c r="B126" s="15">
        <v>43830</v>
      </c>
      <c r="C126" t="s">
        <v>13</v>
      </c>
      <c r="D126" t="s">
        <v>175</v>
      </c>
      <c r="E126" t="s">
        <v>173</v>
      </c>
      <c r="F126" t="s">
        <v>135</v>
      </c>
      <c r="G126" t="s">
        <v>25</v>
      </c>
      <c r="I126" s="18">
        <v>12866.28</v>
      </c>
      <c r="J126" t="s">
        <v>19</v>
      </c>
      <c r="K126" s="16">
        <v>0</v>
      </c>
      <c r="L126" t="s">
        <v>20</v>
      </c>
      <c r="M126" t="s">
        <v>21</v>
      </c>
    </row>
    <row r="127" spans="1:13" x14ac:dyDescent="0.25">
      <c r="A127" s="14">
        <v>12</v>
      </c>
      <c r="B127" s="15">
        <v>43830</v>
      </c>
      <c r="C127" t="s">
        <v>13</v>
      </c>
      <c r="D127" t="s">
        <v>175</v>
      </c>
      <c r="E127" t="s">
        <v>176</v>
      </c>
      <c r="F127" t="s">
        <v>135</v>
      </c>
      <c r="G127" t="s">
        <v>25</v>
      </c>
      <c r="I127" s="18">
        <v>20881.900000000001</v>
      </c>
      <c r="J127" t="s">
        <v>19</v>
      </c>
      <c r="K127" s="16">
        <v>0</v>
      </c>
      <c r="L127" t="s">
        <v>20</v>
      </c>
      <c r="M127" t="s">
        <v>21</v>
      </c>
    </row>
    <row r="128" spans="1:13" x14ac:dyDescent="0.25">
      <c r="A128" s="14">
        <v>12</v>
      </c>
      <c r="B128" s="15">
        <v>43830</v>
      </c>
      <c r="C128" t="s">
        <v>13</v>
      </c>
      <c r="D128" t="s">
        <v>175</v>
      </c>
      <c r="E128" t="s">
        <v>187</v>
      </c>
      <c r="F128" t="s">
        <v>135</v>
      </c>
      <c r="G128" t="s">
        <v>25</v>
      </c>
      <c r="I128" s="18">
        <v>16532.73</v>
      </c>
      <c r="J128" t="s">
        <v>19</v>
      </c>
      <c r="K128" s="16">
        <v>0</v>
      </c>
      <c r="L128" t="s">
        <v>20</v>
      </c>
      <c r="M128" t="s">
        <v>21</v>
      </c>
    </row>
    <row r="129" spans="1:13" x14ac:dyDescent="0.25">
      <c r="A129" s="14">
        <v>12</v>
      </c>
      <c r="B129" s="15">
        <v>43830</v>
      </c>
      <c r="C129" t="s">
        <v>13</v>
      </c>
      <c r="D129" t="s">
        <v>175</v>
      </c>
      <c r="E129" t="s">
        <v>188</v>
      </c>
      <c r="F129" t="s">
        <v>135</v>
      </c>
      <c r="G129" t="s">
        <v>25</v>
      </c>
      <c r="I129" s="18">
        <v>14795.94</v>
      </c>
      <c r="J129" t="s">
        <v>19</v>
      </c>
      <c r="K129" s="16">
        <v>0</v>
      </c>
      <c r="L129" t="s">
        <v>20</v>
      </c>
      <c r="M129" t="s">
        <v>21</v>
      </c>
    </row>
    <row r="130" spans="1:13" x14ac:dyDescent="0.25">
      <c r="A130" s="14">
        <v>12</v>
      </c>
      <c r="B130" s="15">
        <v>43830</v>
      </c>
      <c r="C130" t="s">
        <v>13</v>
      </c>
      <c r="D130" t="s">
        <v>175</v>
      </c>
      <c r="E130" t="s">
        <v>189</v>
      </c>
      <c r="F130" t="s">
        <v>135</v>
      </c>
      <c r="G130" t="s">
        <v>25</v>
      </c>
      <c r="I130" s="18">
        <v>14795.94</v>
      </c>
      <c r="J130" t="s">
        <v>19</v>
      </c>
      <c r="K130" s="16">
        <v>0</v>
      </c>
      <c r="L130" t="s">
        <v>20</v>
      </c>
      <c r="M130" t="s">
        <v>21</v>
      </c>
    </row>
    <row r="131" spans="1:13" x14ac:dyDescent="0.25">
      <c r="A131" s="14">
        <v>12</v>
      </c>
      <c r="B131" s="15">
        <v>43830</v>
      </c>
      <c r="C131" t="s">
        <v>13</v>
      </c>
      <c r="D131" t="s">
        <v>175</v>
      </c>
      <c r="E131" t="s">
        <v>190</v>
      </c>
      <c r="F131" t="s">
        <v>135</v>
      </c>
      <c r="G131" t="s">
        <v>25</v>
      </c>
      <c r="I131" s="18">
        <v>17116.36</v>
      </c>
      <c r="J131" t="s">
        <v>19</v>
      </c>
      <c r="K131" s="16">
        <v>0</v>
      </c>
      <c r="L131" t="s">
        <v>20</v>
      </c>
      <c r="M131" t="s">
        <v>21</v>
      </c>
    </row>
    <row r="132" spans="1:13" x14ac:dyDescent="0.25">
      <c r="A132" s="14">
        <v>12</v>
      </c>
      <c r="B132" s="15">
        <v>43830</v>
      </c>
      <c r="C132" t="s">
        <v>13</v>
      </c>
      <c r="D132" t="s">
        <v>175</v>
      </c>
      <c r="E132" t="s">
        <v>191</v>
      </c>
      <c r="F132" t="s">
        <v>135</v>
      </c>
      <c r="G132" t="s">
        <v>25</v>
      </c>
      <c r="I132" s="18">
        <v>9479.65</v>
      </c>
      <c r="J132" t="s">
        <v>19</v>
      </c>
      <c r="K132" s="16">
        <v>0</v>
      </c>
      <c r="L132" t="s">
        <v>20</v>
      </c>
      <c r="M132" t="s">
        <v>21</v>
      </c>
    </row>
    <row r="133" spans="1:13" x14ac:dyDescent="0.25">
      <c r="A133" s="14">
        <v>12</v>
      </c>
      <c r="B133" s="15">
        <v>43830</v>
      </c>
      <c r="C133" t="s">
        <v>13</v>
      </c>
      <c r="D133" t="s">
        <v>175</v>
      </c>
      <c r="E133" t="s">
        <v>172</v>
      </c>
      <c r="F133" t="s">
        <v>174</v>
      </c>
      <c r="G133" t="s">
        <v>91</v>
      </c>
      <c r="I133" s="18">
        <v>4325.6499999999996</v>
      </c>
      <c r="J133" t="s">
        <v>19</v>
      </c>
      <c r="K133" s="16">
        <v>74.5</v>
      </c>
      <c r="L133" t="s">
        <v>20</v>
      </c>
      <c r="M133" t="s">
        <v>21</v>
      </c>
    </row>
    <row r="134" spans="1:13" x14ac:dyDescent="0.25">
      <c r="A134" s="14">
        <v>12</v>
      </c>
      <c r="B134" s="15">
        <v>43830</v>
      </c>
      <c r="C134" t="s">
        <v>13</v>
      </c>
      <c r="D134" t="s">
        <v>175</v>
      </c>
      <c r="E134" t="s">
        <v>173</v>
      </c>
      <c r="F134" t="s">
        <v>135</v>
      </c>
      <c r="G134" t="s">
        <v>91</v>
      </c>
      <c r="I134" s="18">
        <v>1514.23</v>
      </c>
      <c r="J134" t="s">
        <v>19</v>
      </c>
      <c r="K134" s="16">
        <v>26</v>
      </c>
      <c r="L134" t="s">
        <v>20</v>
      </c>
      <c r="M134" t="s">
        <v>21</v>
      </c>
    </row>
    <row r="135" spans="1:13" x14ac:dyDescent="0.25">
      <c r="A135" s="14">
        <v>12</v>
      </c>
      <c r="B135" s="15">
        <v>43830</v>
      </c>
      <c r="C135" t="s">
        <v>13</v>
      </c>
      <c r="D135" t="s">
        <v>175</v>
      </c>
      <c r="E135" t="s">
        <v>187</v>
      </c>
      <c r="F135" t="s">
        <v>135</v>
      </c>
      <c r="G135" t="s">
        <v>91</v>
      </c>
      <c r="I135" s="18">
        <v>2754.24</v>
      </c>
      <c r="J135" t="s">
        <v>19</v>
      </c>
      <c r="K135" s="16">
        <v>50.03</v>
      </c>
      <c r="L135" t="s">
        <v>20</v>
      </c>
      <c r="M135" t="s">
        <v>21</v>
      </c>
    </row>
    <row r="136" spans="1:13" x14ac:dyDescent="0.25">
      <c r="A136" s="14">
        <v>12</v>
      </c>
      <c r="B136" s="15">
        <v>43830</v>
      </c>
      <c r="C136" t="s">
        <v>13</v>
      </c>
      <c r="D136" t="s">
        <v>175</v>
      </c>
      <c r="E136" t="s">
        <v>176</v>
      </c>
      <c r="F136" t="s">
        <v>135</v>
      </c>
      <c r="G136" t="s">
        <v>91</v>
      </c>
      <c r="I136" s="18">
        <v>3241.78</v>
      </c>
      <c r="J136" t="s">
        <v>19</v>
      </c>
      <c r="K136" s="16">
        <v>57.4</v>
      </c>
      <c r="L136" t="s">
        <v>20</v>
      </c>
      <c r="M136" t="s">
        <v>21</v>
      </c>
    </row>
    <row r="137" spans="1:13" x14ac:dyDescent="0.25">
      <c r="A137" s="14">
        <v>12</v>
      </c>
      <c r="B137" s="15">
        <v>43830</v>
      </c>
      <c r="C137" t="s">
        <v>13</v>
      </c>
      <c r="D137" t="s">
        <v>175</v>
      </c>
      <c r="E137" t="s">
        <v>188</v>
      </c>
      <c r="F137" t="s">
        <v>135</v>
      </c>
      <c r="G137" t="s">
        <v>91</v>
      </c>
      <c r="I137" s="18">
        <v>2551.06</v>
      </c>
      <c r="J137" t="s">
        <v>19</v>
      </c>
      <c r="K137" s="16">
        <v>45.28</v>
      </c>
      <c r="L137" t="s">
        <v>20</v>
      </c>
      <c r="M137" t="s">
        <v>21</v>
      </c>
    </row>
    <row r="138" spans="1:13" x14ac:dyDescent="0.25">
      <c r="A138" s="14">
        <v>12</v>
      </c>
      <c r="B138" s="15">
        <v>43830</v>
      </c>
      <c r="C138" t="s">
        <v>13</v>
      </c>
      <c r="D138" t="s">
        <v>175</v>
      </c>
      <c r="E138" t="s">
        <v>189</v>
      </c>
      <c r="F138" t="s">
        <v>135</v>
      </c>
      <c r="G138" t="s">
        <v>91</v>
      </c>
      <c r="I138" s="18">
        <v>2551.06</v>
      </c>
      <c r="J138" t="s">
        <v>19</v>
      </c>
      <c r="K138" s="16">
        <v>45.28</v>
      </c>
      <c r="L138" t="s">
        <v>20</v>
      </c>
      <c r="M138" t="s">
        <v>21</v>
      </c>
    </row>
    <row r="139" spans="1:13" x14ac:dyDescent="0.25">
      <c r="A139" s="14">
        <v>12</v>
      </c>
      <c r="B139" s="15">
        <v>43830</v>
      </c>
      <c r="C139" t="s">
        <v>13</v>
      </c>
      <c r="D139" t="s">
        <v>175</v>
      </c>
      <c r="E139" t="s">
        <v>190</v>
      </c>
      <c r="F139" t="s">
        <v>135</v>
      </c>
      <c r="G139" t="s">
        <v>91</v>
      </c>
      <c r="I139" s="18">
        <v>2569.81</v>
      </c>
      <c r="J139" t="s">
        <v>19</v>
      </c>
      <c r="K139" s="16">
        <v>51.91</v>
      </c>
      <c r="L139" t="s">
        <v>20</v>
      </c>
      <c r="M139" t="s">
        <v>21</v>
      </c>
    </row>
    <row r="140" spans="1:13" x14ac:dyDescent="0.25">
      <c r="A140" s="14">
        <v>12</v>
      </c>
      <c r="B140" s="15">
        <v>43830</v>
      </c>
      <c r="C140" t="s">
        <v>13</v>
      </c>
      <c r="D140" t="s">
        <v>175</v>
      </c>
      <c r="E140" t="s">
        <v>191</v>
      </c>
      <c r="F140" t="s">
        <v>135</v>
      </c>
      <c r="G140" t="s">
        <v>91</v>
      </c>
      <c r="I140" s="18">
        <v>1676.41</v>
      </c>
      <c r="J140" t="s">
        <v>19</v>
      </c>
      <c r="K140" s="16">
        <v>31.01</v>
      </c>
      <c r="L140" t="s">
        <v>20</v>
      </c>
      <c r="M140" t="s">
        <v>21</v>
      </c>
    </row>
    <row r="141" spans="1:13" x14ac:dyDescent="0.25">
      <c r="A141" s="14">
        <v>12</v>
      </c>
      <c r="B141" s="15">
        <v>43830</v>
      </c>
      <c r="C141" t="s">
        <v>13</v>
      </c>
      <c r="D141" t="s">
        <v>192</v>
      </c>
      <c r="E141" t="s">
        <v>172</v>
      </c>
      <c r="F141" t="s">
        <v>174</v>
      </c>
      <c r="G141" t="s">
        <v>17</v>
      </c>
      <c r="I141" s="18">
        <v>28598.9</v>
      </c>
      <c r="J141" t="s">
        <v>19</v>
      </c>
      <c r="K141" s="16">
        <v>708</v>
      </c>
      <c r="L141" t="s">
        <v>20</v>
      </c>
      <c r="M141" t="s">
        <v>21</v>
      </c>
    </row>
    <row r="142" spans="1:13" x14ac:dyDescent="0.25">
      <c r="A142" s="14">
        <v>12</v>
      </c>
      <c r="B142" s="15">
        <v>43830</v>
      </c>
      <c r="C142" t="s">
        <v>13</v>
      </c>
      <c r="D142" t="s">
        <v>192</v>
      </c>
      <c r="E142" t="s">
        <v>173</v>
      </c>
      <c r="F142" t="s">
        <v>135</v>
      </c>
      <c r="G142" t="s">
        <v>17</v>
      </c>
      <c r="I142" s="18">
        <v>1460.07</v>
      </c>
      <c r="J142" t="s">
        <v>19</v>
      </c>
      <c r="K142" s="16">
        <v>80</v>
      </c>
      <c r="L142" t="s">
        <v>20</v>
      </c>
      <c r="M142" t="s">
        <v>21</v>
      </c>
    </row>
    <row r="143" spans="1:13" x14ac:dyDescent="0.25">
      <c r="A143" s="14">
        <v>12</v>
      </c>
      <c r="B143" s="15">
        <v>43830</v>
      </c>
      <c r="C143" t="s">
        <v>13</v>
      </c>
      <c r="D143" t="s">
        <v>192</v>
      </c>
      <c r="E143" t="s">
        <v>176</v>
      </c>
      <c r="F143" t="s">
        <v>135</v>
      </c>
      <c r="G143" t="s">
        <v>17</v>
      </c>
      <c r="I143" s="18">
        <v>17404.75</v>
      </c>
      <c r="J143" t="s">
        <v>19</v>
      </c>
      <c r="K143" s="16">
        <v>497.64</v>
      </c>
      <c r="L143" t="s">
        <v>20</v>
      </c>
      <c r="M143" t="s">
        <v>21</v>
      </c>
    </row>
    <row r="144" spans="1:13" x14ac:dyDescent="0.25">
      <c r="A144" s="14">
        <v>12</v>
      </c>
      <c r="B144" s="15">
        <v>43830</v>
      </c>
      <c r="C144" t="s">
        <v>13</v>
      </c>
      <c r="D144" t="s">
        <v>192</v>
      </c>
      <c r="E144" t="s">
        <v>187</v>
      </c>
      <c r="F144" t="s">
        <v>135</v>
      </c>
      <c r="G144" t="s">
        <v>17</v>
      </c>
      <c r="I144" s="18">
        <v>23618.03</v>
      </c>
      <c r="J144" t="s">
        <v>19</v>
      </c>
      <c r="K144" s="16">
        <v>628.76</v>
      </c>
      <c r="L144" t="s">
        <v>20</v>
      </c>
      <c r="M144" t="s">
        <v>21</v>
      </c>
    </row>
    <row r="145" spans="1:13" x14ac:dyDescent="0.25">
      <c r="A145" s="14">
        <v>12</v>
      </c>
      <c r="B145" s="15">
        <v>43830</v>
      </c>
      <c r="C145" t="s">
        <v>13</v>
      </c>
      <c r="D145" t="s">
        <v>192</v>
      </c>
      <c r="E145" t="s">
        <v>188</v>
      </c>
      <c r="F145" t="s">
        <v>135</v>
      </c>
      <c r="G145" t="s">
        <v>17</v>
      </c>
      <c r="I145" s="18">
        <v>21136.99</v>
      </c>
      <c r="J145" t="s">
        <v>19</v>
      </c>
      <c r="K145" s="16">
        <v>546.74</v>
      </c>
      <c r="L145" t="s">
        <v>20</v>
      </c>
      <c r="M145" t="s">
        <v>21</v>
      </c>
    </row>
    <row r="146" spans="1:13" x14ac:dyDescent="0.25">
      <c r="A146" s="14">
        <v>12</v>
      </c>
      <c r="B146" s="15">
        <v>43830</v>
      </c>
      <c r="C146" t="s">
        <v>13</v>
      </c>
      <c r="D146" t="s">
        <v>192</v>
      </c>
      <c r="E146" t="s">
        <v>191</v>
      </c>
      <c r="F146" t="s">
        <v>135</v>
      </c>
      <c r="G146" t="s">
        <v>17</v>
      </c>
      <c r="I146" s="18">
        <v>10910.33</v>
      </c>
      <c r="J146" t="s">
        <v>19</v>
      </c>
      <c r="K146" s="16">
        <v>360.93</v>
      </c>
      <c r="L146" t="s">
        <v>20</v>
      </c>
      <c r="M146" t="s">
        <v>21</v>
      </c>
    </row>
    <row r="147" spans="1:13" x14ac:dyDescent="0.25">
      <c r="A147" s="14">
        <v>12</v>
      </c>
      <c r="B147" s="15">
        <v>43830</v>
      </c>
      <c r="C147" t="s">
        <v>13</v>
      </c>
      <c r="D147" t="s">
        <v>192</v>
      </c>
      <c r="E147" t="s">
        <v>189</v>
      </c>
      <c r="F147" t="s">
        <v>135</v>
      </c>
      <c r="G147" t="s">
        <v>17</v>
      </c>
      <c r="I147" s="18">
        <v>21136.959999999999</v>
      </c>
      <c r="J147" t="s">
        <v>19</v>
      </c>
      <c r="K147" s="16">
        <v>546.74</v>
      </c>
      <c r="L147" t="s">
        <v>20</v>
      </c>
      <c r="M147" t="s">
        <v>21</v>
      </c>
    </row>
    <row r="148" spans="1:13" x14ac:dyDescent="0.25">
      <c r="A148" s="14">
        <v>12</v>
      </c>
      <c r="B148" s="15">
        <v>43830</v>
      </c>
      <c r="C148" t="s">
        <v>13</v>
      </c>
      <c r="D148" t="s">
        <v>192</v>
      </c>
      <c r="E148" t="s">
        <v>172</v>
      </c>
      <c r="F148" t="s">
        <v>174</v>
      </c>
      <c r="G148" t="s">
        <v>25</v>
      </c>
      <c r="I148" s="18">
        <v>20019.23</v>
      </c>
      <c r="J148" t="s">
        <v>19</v>
      </c>
      <c r="K148" s="16">
        <v>0</v>
      </c>
      <c r="L148" t="s">
        <v>20</v>
      </c>
      <c r="M148" t="s">
        <v>21</v>
      </c>
    </row>
    <row r="149" spans="1:13" x14ac:dyDescent="0.25">
      <c r="A149" s="14">
        <v>12</v>
      </c>
      <c r="B149" s="15">
        <v>43830</v>
      </c>
      <c r="C149" t="s">
        <v>13</v>
      </c>
      <c r="D149" t="s">
        <v>192</v>
      </c>
      <c r="E149" t="s">
        <v>173</v>
      </c>
      <c r="F149" t="s">
        <v>135</v>
      </c>
      <c r="G149" t="s">
        <v>25</v>
      </c>
      <c r="I149" s="18">
        <v>1022.05</v>
      </c>
      <c r="J149" t="s">
        <v>19</v>
      </c>
      <c r="K149" s="16">
        <v>0</v>
      </c>
      <c r="L149" t="s">
        <v>20</v>
      </c>
      <c r="M149" t="s">
        <v>21</v>
      </c>
    </row>
    <row r="150" spans="1:13" x14ac:dyDescent="0.25">
      <c r="A150" s="14">
        <v>12</v>
      </c>
      <c r="B150" s="15">
        <v>43830</v>
      </c>
      <c r="C150" t="s">
        <v>13</v>
      </c>
      <c r="D150" t="s">
        <v>192</v>
      </c>
      <c r="E150" t="s">
        <v>176</v>
      </c>
      <c r="F150" t="s">
        <v>135</v>
      </c>
      <c r="G150" t="s">
        <v>25</v>
      </c>
      <c r="I150" s="18">
        <v>12183.4</v>
      </c>
      <c r="J150" t="s">
        <v>19</v>
      </c>
      <c r="K150" s="16">
        <v>0</v>
      </c>
      <c r="L150" t="s">
        <v>20</v>
      </c>
      <c r="M150" t="s">
        <v>21</v>
      </c>
    </row>
    <row r="151" spans="1:13" x14ac:dyDescent="0.25">
      <c r="A151" s="14">
        <v>12</v>
      </c>
      <c r="B151" s="15">
        <v>43830</v>
      </c>
      <c r="C151" t="s">
        <v>13</v>
      </c>
      <c r="D151" t="s">
        <v>192</v>
      </c>
      <c r="E151" t="s">
        <v>187</v>
      </c>
      <c r="F151" t="s">
        <v>135</v>
      </c>
      <c r="G151" t="s">
        <v>25</v>
      </c>
      <c r="I151" s="18">
        <v>16532.73</v>
      </c>
      <c r="J151" t="s">
        <v>19</v>
      </c>
      <c r="K151" s="16">
        <v>0</v>
      </c>
      <c r="L151" t="s">
        <v>20</v>
      </c>
      <c r="M151" t="s">
        <v>21</v>
      </c>
    </row>
    <row r="152" spans="1:13" x14ac:dyDescent="0.25">
      <c r="A152" s="14">
        <v>12</v>
      </c>
      <c r="B152" s="15">
        <v>43830</v>
      </c>
      <c r="C152" t="s">
        <v>13</v>
      </c>
      <c r="D152" t="s">
        <v>192</v>
      </c>
      <c r="E152" t="s">
        <v>188</v>
      </c>
      <c r="F152" t="s">
        <v>135</v>
      </c>
      <c r="G152" t="s">
        <v>25</v>
      </c>
      <c r="I152" s="18">
        <v>14795.94</v>
      </c>
      <c r="J152" t="s">
        <v>19</v>
      </c>
      <c r="K152" s="16">
        <v>0</v>
      </c>
      <c r="L152" t="s">
        <v>20</v>
      </c>
      <c r="M152" t="s">
        <v>21</v>
      </c>
    </row>
    <row r="153" spans="1:13" x14ac:dyDescent="0.25">
      <c r="A153" s="14">
        <v>12</v>
      </c>
      <c r="B153" s="15">
        <v>43830</v>
      </c>
      <c r="C153" t="s">
        <v>13</v>
      </c>
      <c r="D153" t="s">
        <v>192</v>
      </c>
      <c r="E153" t="s">
        <v>189</v>
      </c>
      <c r="F153" t="s">
        <v>135</v>
      </c>
      <c r="G153" t="s">
        <v>25</v>
      </c>
      <c r="I153" s="18">
        <v>14795.93</v>
      </c>
      <c r="J153" t="s">
        <v>19</v>
      </c>
      <c r="K153" s="16">
        <v>0</v>
      </c>
      <c r="L153" t="s">
        <v>20</v>
      </c>
      <c r="M153" t="s">
        <v>21</v>
      </c>
    </row>
    <row r="154" spans="1:13" x14ac:dyDescent="0.25">
      <c r="A154" s="14">
        <v>12</v>
      </c>
      <c r="B154" s="15">
        <v>43830</v>
      </c>
      <c r="C154" t="s">
        <v>13</v>
      </c>
      <c r="D154" t="s">
        <v>192</v>
      </c>
      <c r="E154" t="s">
        <v>191</v>
      </c>
      <c r="F154" t="s">
        <v>135</v>
      </c>
      <c r="G154" t="s">
        <v>25</v>
      </c>
      <c r="I154" s="18">
        <v>7637.25</v>
      </c>
      <c r="J154" t="s">
        <v>19</v>
      </c>
      <c r="K154" s="16">
        <v>0</v>
      </c>
      <c r="L154" t="s">
        <v>20</v>
      </c>
      <c r="M154" t="s">
        <v>21</v>
      </c>
    </row>
    <row r="155" spans="1:13" x14ac:dyDescent="0.25">
      <c r="A155" s="14">
        <v>12</v>
      </c>
      <c r="B155" s="15">
        <v>43830</v>
      </c>
      <c r="C155" t="s">
        <v>13</v>
      </c>
      <c r="D155" t="s">
        <v>192</v>
      </c>
      <c r="E155" t="s">
        <v>172</v>
      </c>
      <c r="F155" t="s">
        <v>174</v>
      </c>
      <c r="G155" t="s">
        <v>91</v>
      </c>
      <c r="I155" s="18">
        <v>4325.62</v>
      </c>
      <c r="J155" t="s">
        <v>19</v>
      </c>
      <c r="K155" s="16">
        <v>74.5</v>
      </c>
      <c r="L155" t="s">
        <v>20</v>
      </c>
      <c r="M155" t="s">
        <v>21</v>
      </c>
    </row>
    <row r="156" spans="1:13" x14ac:dyDescent="0.25">
      <c r="A156" s="14">
        <v>12</v>
      </c>
      <c r="B156" s="15">
        <v>43830</v>
      </c>
      <c r="C156" t="s">
        <v>13</v>
      </c>
      <c r="D156" t="s">
        <v>192</v>
      </c>
      <c r="E156" t="s">
        <v>176</v>
      </c>
      <c r="F156" t="s">
        <v>135</v>
      </c>
      <c r="G156" t="s">
        <v>91</v>
      </c>
      <c r="I156" s="18">
        <v>2266.7199999999998</v>
      </c>
      <c r="J156" t="s">
        <v>19</v>
      </c>
      <c r="K156" s="16">
        <v>42.66</v>
      </c>
      <c r="L156" t="s">
        <v>20</v>
      </c>
      <c r="M156" t="s">
        <v>21</v>
      </c>
    </row>
    <row r="157" spans="1:13" x14ac:dyDescent="0.25">
      <c r="A157" s="14">
        <v>12</v>
      </c>
      <c r="B157" s="15">
        <v>43830</v>
      </c>
      <c r="C157" t="s">
        <v>13</v>
      </c>
      <c r="D157" t="s">
        <v>192</v>
      </c>
      <c r="E157" t="s">
        <v>187</v>
      </c>
      <c r="F157" t="s">
        <v>135</v>
      </c>
      <c r="G157" t="s">
        <v>91</v>
      </c>
      <c r="I157" s="18">
        <v>2754.24</v>
      </c>
      <c r="J157" t="s">
        <v>19</v>
      </c>
      <c r="K157" s="16">
        <v>50.03</v>
      </c>
      <c r="L157" t="s">
        <v>20</v>
      </c>
      <c r="M157" t="s">
        <v>21</v>
      </c>
    </row>
    <row r="158" spans="1:13" x14ac:dyDescent="0.25">
      <c r="A158" s="14">
        <v>12</v>
      </c>
      <c r="B158" s="15">
        <v>43830</v>
      </c>
      <c r="C158" t="s">
        <v>13</v>
      </c>
      <c r="D158" t="s">
        <v>192</v>
      </c>
      <c r="E158" t="s">
        <v>188</v>
      </c>
      <c r="F158" t="s">
        <v>135</v>
      </c>
      <c r="G158" t="s">
        <v>91</v>
      </c>
      <c r="I158" s="18">
        <v>2551.06</v>
      </c>
      <c r="J158" t="s">
        <v>19</v>
      </c>
      <c r="K158" s="16">
        <v>45.28</v>
      </c>
      <c r="L158" t="s">
        <v>20</v>
      </c>
      <c r="M158" t="s">
        <v>21</v>
      </c>
    </row>
    <row r="159" spans="1:13" x14ac:dyDescent="0.25">
      <c r="A159" s="14">
        <v>12</v>
      </c>
      <c r="B159" s="15">
        <v>43830</v>
      </c>
      <c r="C159" t="s">
        <v>13</v>
      </c>
      <c r="D159" t="s">
        <v>192</v>
      </c>
      <c r="E159" t="s">
        <v>189</v>
      </c>
      <c r="F159" t="s">
        <v>135</v>
      </c>
      <c r="G159" t="s">
        <v>91</v>
      </c>
      <c r="I159" s="18">
        <v>2551.15</v>
      </c>
      <c r="J159" t="s">
        <v>19</v>
      </c>
      <c r="K159" s="16">
        <v>45.28</v>
      </c>
      <c r="L159" t="s">
        <v>20</v>
      </c>
      <c r="M159" t="s">
        <v>21</v>
      </c>
    </row>
    <row r="160" spans="1:13" x14ac:dyDescent="0.25">
      <c r="A160" s="14">
        <v>12</v>
      </c>
      <c r="B160" s="15">
        <v>43830</v>
      </c>
      <c r="C160" t="s">
        <v>13</v>
      </c>
      <c r="D160" t="s">
        <v>192</v>
      </c>
      <c r="E160" t="s">
        <v>191</v>
      </c>
      <c r="F160" t="s">
        <v>135</v>
      </c>
      <c r="G160" t="s">
        <v>91</v>
      </c>
      <c r="I160" s="18">
        <v>893.52</v>
      </c>
      <c r="J160" t="s">
        <v>19</v>
      </c>
      <c r="K160" s="16">
        <v>20.9</v>
      </c>
      <c r="L160" t="s">
        <v>20</v>
      </c>
      <c r="M160" t="s">
        <v>21</v>
      </c>
    </row>
    <row r="161" spans="1:13" x14ac:dyDescent="0.25">
      <c r="A161" s="14">
        <v>12</v>
      </c>
      <c r="B161" s="15">
        <v>43830</v>
      </c>
      <c r="C161" t="s">
        <v>13</v>
      </c>
      <c r="D161" t="s">
        <v>204</v>
      </c>
      <c r="E161" t="s">
        <v>172</v>
      </c>
      <c r="F161" t="s">
        <v>174</v>
      </c>
      <c r="G161" t="s">
        <v>17</v>
      </c>
      <c r="H161" t="s">
        <v>205</v>
      </c>
      <c r="I161" s="18">
        <v>6402.82</v>
      </c>
      <c r="J161" t="s">
        <v>19</v>
      </c>
      <c r="K161" s="16">
        <v>160</v>
      </c>
      <c r="L161" t="s">
        <v>20</v>
      </c>
      <c r="M161" t="s">
        <v>21</v>
      </c>
    </row>
    <row r="162" spans="1:13" x14ac:dyDescent="0.25">
      <c r="A162" s="14">
        <v>12</v>
      </c>
      <c r="B162" s="15">
        <v>43830</v>
      </c>
      <c r="C162" t="s">
        <v>13</v>
      </c>
      <c r="D162" t="s">
        <v>204</v>
      </c>
      <c r="E162" t="s">
        <v>172</v>
      </c>
      <c r="F162" t="s">
        <v>143</v>
      </c>
      <c r="G162" t="s">
        <v>17</v>
      </c>
      <c r="I162" s="18">
        <v>1542.52</v>
      </c>
      <c r="J162" t="s">
        <v>19</v>
      </c>
      <c r="K162" s="16">
        <v>36</v>
      </c>
      <c r="L162" t="s">
        <v>20</v>
      </c>
      <c r="M162" t="s">
        <v>21</v>
      </c>
    </row>
    <row r="163" spans="1:13" x14ac:dyDescent="0.25">
      <c r="A163" s="14">
        <v>12</v>
      </c>
      <c r="B163" s="15">
        <v>43830</v>
      </c>
      <c r="C163" t="s">
        <v>13</v>
      </c>
      <c r="D163" t="s">
        <v>204</v>
      </c>
      <c r="E163" t="s">
        <v>173</v>
      </c>
      <c r="F163" t="s">
        <v>143</v>
      </c>
      <c r="G163" t="s">
        <v>17</v>
      </c>
      <c r="I163" s="18">
        <v>3339.7</v>
      </c>
      <c r="J163" t="s">
        <v>19</v>
      </c>
      <c r="K163" s="16">
        <v>80</v>
      </c>
      <c r="L163" t="s">
        <v>20</v>
      </c>
      <c r="M163" t="s">
        <v>21</v>
      </c>
    </row>
    <row r="164" spans="1:13" x14ac:dyDescent="0.25">
      <c r="A164" s="14">
        <v>12</v>
      </c>
      <c r="B164" s="15">
        <v>43830</v>
      </c>
      <c r="C164" t="s">
        <v>13</v>
      </c>
      <c r="D164" t="s">
        <v>204</v>
      </c>
      <c r="E164" t="s">
        <v>172</v>
      </c>
      <c r="F164" t="s">
        <v>174</v>
      </c>
      <c r="G164" t="s">
        <v>17</v>
      </c>
      <c r="I164" s="18">
        <v>12</v>
      </c>
      <c r="J164" t="s">
        <v>19</v>
      </c>
      <c r="K164" s="16">
        <v>1</v>
      </c>
      <c r="L164" t="s">
        <v>20</v>
      </c>
      <c r="M164" t="s">
        <v>21</v>
      </c>
    </row>
    <row r="165" spans="1:13" x14ac:dyDescent="0.25">
      <c r="A165" s="14">
        <v>12</v>
      </c>
      <c r="B165" s="15">
        <v>43830</v>
      </c>
      <c r="C165" t="s">
        <v>13</v>
      </c>
      <c r="D165" t="s">
        <v>204</v>
      </c>
      <c r="E165" t="s">
        <v>173</v>
      </c>
      <c r="F165" t="s">
        <v>135</v>
      </c>
      <c r="G165" t="s">
        <v>17</v>
      </c>
      <c r="I165" s="18">
        <v>39688.839999999997</v>
      </c>
      <c r="J165" t="s">
        <v>19</v>
      </c>
      <c r="K165" s="16">
        <v>1125.5</v>
      </c>
      <c r="L165" t="s">
        <v>20</v>
      </c>
      <c r="M165" t="s">
        <v>21</v>
      </c>
    </row>
    <row r="166" spans="1:13" x14ac:dyDescent="0.25">
      <c r="A166" s="14">
        <v>12</v>
      </c>
      <c r="B166" s="15">
        <v>43830</v>
      </c>
      <c r="C166" t="s">
        <v>13</v>
      </c>
      <c r="D166" t="s">
        <v>204</v>
      </c>
      <c r="E166" t="s">
        <v>176</v>
      </c>
      <c r="F166" t="s">
        <v>135</v>
      </c>
      <c r="G166" t="s">
        <v>17</v>
      </c>
      <c r="I166" s="18">
        <v>2164</v>
      </c>
      <c r="J166" t="s">
        <v>19</v>
      </c>
      <c r="K166" s="16">
        <v>58.75</v>
      </c>
      <c r="L166" t="s">
        <v>20</v>
      </c>
      <c r="M166" t="s">
        <v>21</v>
      </c>
    </row>
    <row r="167" spans="1:13" x14ac:dyDescent="0.25">
      <c r="A167" s="14">
        <v>12</v>
      </c>
      <c r="B167" s="15">
        <v>43830</v>
      </c>
      <c r="C167" t="s">
        <v>13</v>
      </c>
      <c r="D167" t="s">
        <v>204</v>
      </c>
      <c r="E167" t="s">
        <v>187</v>
      </c>
      <c r="F167" t="s">
        <v>135</v>
      </c>
      <c r="G167" t="s">
        <v>17</v>
      </c>
      <c r="I167" s="18">
        <v>2163.96</v>
      </c>
      <c r="J167" t="s">
        <v>19</v>
      </c>
      <c r="K167" s="16">
        <v>58.75</v>
      </c>
      <c r="L167" t="s">
        <v>20</v>
      </c>
      <c r="M167" t="s">
        <v>21</v>
      </c>
    </row>
    <row r="168" spans="1:13" x14ac:dyDescent="0.25">
      <c r="A168" s="14">
        <v>12</v>
      </c>
      <c r="B168" s="15">
        <v>43830</v>
      </c>
      <c r="C168" t="s">
        <v>13</v>
      </c>
      <c r="D168" t="s">
        <v>204</v>
      </c>
      <c r="E168" t="s">
        <v>188</v>
      </c>
      <c r="F168" t="s">
        <v>135</v>
      </c>
      <c r="G168" t="s">
        <v>17</v>
      </c>
      <c r="I168" s="18">
        <v>2795.8</v>
      </c>
      <c r="J168" t="s">
        <v>19</v>
      </c>
      <c r="K168" s="16">
        <v>71.17</v>
      </c>
      <c r="L168" t="s">
        <v>20</v>
      </c>
      <c r="M168" t="s">
        <v>21</v>
      </c>
    </row>
    <row r="169" spans="1:13" x14ac:dyDescent="0.25">
      <c r="A169" s="14">
        <v>12</v>
      </c>
      <c r="B169" s="15">
        <v>43830</v>
      </c>
      <c r="C169" t="s">
        <v>13</v>
      </c>
      <c r="D169" t="s">
        <v>204</v>
      </c>
      <c r="E169" t="s">
        <v>189</v>
      </c>
      <c r="F169" t="s">
        <v>135</v>
      </c>
      <c r="G169" t="s">
        <v>17</v>
      </c>
      <c r="I169" s="18">
        <v>2795.84</v>
      </c>
      <c r="J169" t="s">
        <v>19</v>
      </c>
      <c r="K169" s="16">
        <v>71.17</v>
      </c>
      <c r="L169" t="s">
        <v>20</v>
      </c>
      <c r="M169" t="s">
        <v>21</v>
      </c>
    </row>
    <row r="170" spans="1:13" x14ac:dyDescent="0.25">
      <c r="A170" s="14">
        <v>12</v>
      </c>
      <c r="B170" s="15">
        <v>43830</v>
      </c>
      <c r="C170" t="s">
        <v>13</v>
      </c>
      <c r="D170" t="s">
        <v>204</v>
      </c>
      <c r="E170" t="s">
        <v>172</v>
      </c>
      <c r="F170" t="s">
        <v>174</v>
      </c>
      <c r="G170" t="s">
        <v>25</v>
      </c>
      <c r="H170" t="s">
        <v>205</v>
      </c>
      <c r="I170" s="18">
        <v>4481.9799999999996</v>
      </c>
      <c r="J170" t="s">
        <v>19</v>
      </c>
      <c r="K170" s="16">
        <v>0</v>
      </c>
      <c r="L170" t="s">
        <v>20</v>
      </c>
      <c r="M170" t="s">
        <v>21</v>
      </c>
    </row>
    <row r="171" spans="1:13" x14ac:dyDescent="0.25">
      <c r="A171" s="14">
        <v>12</v>
      </c>
      <c r="B171" s="15">
        <v>43830</v>
      </c>
      <c r="C171" t="s">
        <v>13</v>
      </c>
      <c r="D171" t="s">
        <v>204</v>
      </c>
      <c r="E171" t="s">
        <v>172</v>
      </c>
      <c r="F171" t="s">
        <v>143</v>
      </c>
      <c r="G171" t="s">
        <v>25</v>
      </c>
      <c r="I171" s="18">
        <v>1079.76</v>
      </c>
      <c r="J171" t="s">
        <v>19</v>
      </c>
      <c r="K171" s="16">
        <v>0</v>
      </c>
      <c r="L171" t="s">
        <v>20</v>
      </c>
      <c r="M171" t="s">
        <v>21</v>
      </c>
    </row>
    <row r="172" spans="1:13" x14ac:dyDescent="0.25">
      <c r="A172" s="14">
        <v>12</v>
      </c>
      <c r="B172" s="15">
        <v>43830</v>
      </c>
      <c r="C172" t="s">
        <v>13</v>
      </c>
      <c r="D172" t="s">
        <v>204</v>
      </c>
      <c r="E172" t="s">
        <v>173</v>
      </c>
      <c r="F172" t="s">
        <v>143</v>
      </c>
      <c r="G172" t="s">
        <v>25</v>
      </c>
      <c r="I172" s="18">
        <v>2337.79</v>
      </c>
      <c r="J172" t="s">
        <v>19</v>
      </c>
      <c r="K172" s="16">
        <v>0</v>
      </c>
      <c r="L172" t="s">
        <v>20</v>
      </c>
      <c r="M172" t="s">
        <v>21</v>
      </c>
    </row>
    <row r="173" spans="1:13" x14ac:dyDescent="0.25">
      <c r="A173" s="14">
        <v>12</v>
      </c>
      <c r="B173" s="15">
        <v>43830</v>
      </c>
      <c r="C173" t="s">
        <v>13</v>
      </c>
      <c r="D173" t="s">
        <v>204</v>
      </c>
      <c r="E173" t="s">
        <v>172</v>
      </c>
      <c r="F173" t="s">
        <v>174</v>
      </c>
      <c r="G173" t="s">
        <v>25</v>
      </c>
      <c r="I173" s="18">
        <v>8.4</v>
      </c>
      <c r="J173" t="s">
        <v>19</v>
      </c>
      <c r="K173" s="16">
        <v>0</v>
      </c>
      <c r="L173" t="s">
        <v>20</v>
      </c>
      <c r="M173" t="s">
        <v>21</v>
      </c>
    </row>
    <row r="174" spans="1:13" x14ac:dyDescent="0.25">
      <c r="A174" s="14">
        <v>12</v>
      </c>
      <c r="B174" s="15">
        <v>43830</v>
      </c>
      <c r="C174" t="s">
        <v>13</v>
      </c>
      <c r="D174" t="s">
        <v>204</v>
      </c>
      <c r="E174" t="s">
        <v>173</v>
      </c>
      <c r="F174" t="s">
        <v>135</v>
      </c>
      <c r="G174" t="s">
        <v>25</v>
      </c>
      <c r="I174" s="18">
        <v>27782.2</v>
      </c>
      <c r="J174" t="s">
        <v>19</v>
      </c>
      <c r="K174" s="16">
        <v>0</v>
      </c>
      <c r="L174" t="s">
        <v>20</v>
      </c>
      <c r="M174" t="s">
        <v>21</v>
      </c>
    </row>
    <row r="175" spans="1:13" x14ac:dyDescent="0.25">
      <c r="A175" s="14">
        <v>12</v>
      </c>
      <c r="B175" s="15">
        <v>43830</v>
      </c>
      <c r="C175" t="s">
        <v>13</v>
      </c>
      <c r="D175" t="s">
        <v>204</v>
      </c>
      <c r="E175" t="s">
        <v>176</v>
      </c>
      <c r="F175" t="s">
        <v>135</v>
      </c>
      <c r="G175" t="s">
        <v>25</v>
      </c>
      <c r="I175" s="18">
        <v>1514.8</v>
      </c>
      <c r="J175" t="s">
        <v>19</v>
      </c>
      <c r="K175" s="16">
        <v>0</v>
      </c>
      <c r="L175" t="s">
        <v>20</v>
      </c>
      <c r="M175" t="s">
        <v>21</v>
      </c>
    </row>
    <row r="176" spans="1:13" x14ac:dyDescent="0.25">
      <c r="A176" s="14">
        <v>12</v>
      </c>
      <c r="B176" s="15">
        <v>43830</v>
      </c>
      <c r="C176" t="s">
        <v>13</v>
      </c>
      <c r="D176" t="s">
        <v>204</v>
      </c>
      <c r="E176" t="s">
        <v>187</v>
      </c>
      <c r="F176" t="s">
        <v>135</v>
      </c>
      <c r="G176" t="s">
        <v>25</v>
      </c>
      <c r="I176" s="18">
        <v>1514.79</v>
      </c>
      <c r="J176" t="s">
        <v>19</v>
      </c>
      <c r="K176" s="16">
        <v>0</v>
      </c>
      <c r="L176" t="s">
        <v>20</v>
      </c>
      <c r="M176" t="s">
        <v>21</v>
      </c>
    </row>
    <row r="177" spans="1:13" x14ac:dyDescent="0.25">
      <c r="A177" s="14">
        <v>12</v>
      </c>
      <c r="B177" s="15">
        <v>43830</v>
      </c>
      <c r="C177" t="s">
        <v>13</v>
      </c>
      <c r="D177" t="s">
        <v>204</v>
      </c>
      <c r="E177" t="s">
        <v>188</v>
      </c>
      <c r="F177" t="s">
        <v>135</v>
      </c>
      <c r="G177" t="s">
        <v>25</v>
      </c>
      <c r="I177" s="18">
        <v>1957.08</v>
      </c>
      <c r="J177" t="s">
        <v>19</v>
      </c>
      <c r="K177" s="16">
        <v>0</v>
      </c>
      <c r="L177" t="s">
        <v>20</v>
      </c>
      <c r="M177" t="s">
        <v>21</v>
      </c>
    </row>
    <row r="178" spans="1:13" x14ac:dyDescent="0.25">
      <c r="A178" s="14">
        <v>12</v>
      </c>
      <c r="B178" s="15">
        <v>43830</v>
      </c>
      <c r="C178" t="s">
        <v>13</v>
      </c>
      <c r="D178" t="s">
        <v>204</v>
      </c>
      <c r="E178" t="s">
        <v>189</v>
      </c>
      <c r="F178" t="s">
        <v>135</v>
      </c>
      <c r="G178" t="s">
        <v>25</v>
      </c>
      <c r="I178" s="18">
        <v>1957.1</v>
      </c>
      <c r="J178" t="s">
        <v>19</v>
      </c>
      <c r="K178" s="16">
        <v>0</v>
      </c>
      <c r="L178" t="s">
        <v>20</v>
      </c>
      <c r="M178" t="s">
        <v>21</v>
      </c>
    </row>
    <row r="179" spans="1:13" x14ac:dyDescent="0.25">
      <c r="A179" s="14">
        <v>12</v>
      </c>
      <c r="B179" s="15">
        <v>43830</v>
      </c>
      <c r="C179" t="s">
        <v>13</v>
      </c>
      <c r="D179" t="s">
        <v>204</v>
      </c>
      <c r="E179" t="s">
        <v>172</v>
      </c>
      <c r="F179" t="s">
        <v>174</v>
      </c>
      <c r="G179" t="s">
        <v>91</v>
      </c>
      <c r="H179" t="s">
        <v>205</v>
      </c>
      <c r="I179" s="18">
        <v>603.32000000000005</v>
      </c>
      <c r="J179" t="s">
        <v>19</v>
      </c>
      <c r="K179" s="16">
        <v>10</v>
      </c>
      <c r="L179" t="s">
        <v>20</v>
      </c>
      <c r="M179" t="s">
        <v>21</v>
      </c>
    </row>
    <row r="180" spans="1:13" x14ac:dyDescent="0.25">
      <c r="A180" s="14">
        <v>12</v>
      </c>
      <c r="B180" s="15">
        <v>43830</v>
      </c>
      <c r="C180" t="s">
        <v>13</v>
      </c>
      <c r="D180" t="s">
        <v>204</v>
      </c>
      <c r="E180" t="s">
        <v>173</v>
      </c>
      <c r="F180" t="s">
        <v>135</v>
      </c>
      <c r="G180" t="s">
        <v>91</v>
      </c>
      <c r="I180" s="18">
        <v>416.05</v>
      </c>
      <c r="J180" t="s">
        <v>19</v>
      </c>
      <c r="K180" s="16">
        <v>7</v>
      </c>
      <c r="L180" t="s">
        <v>20</v>
      </c>
      <c r="M180" t="s">
        <v>21</v>
      </c>
    </row>
    <row r="181" spans="1:13" x14ac:dyDescent="0.25">
      <c r="A181" s="14">
        <v>12</v>
      </c>
      <c r="B181" s="15">
        <v>43830</v>
      </c>
      <c r="C181" t="s">
        <v>13</v>
      </c>
      <c r="D181" t="s">
        <v>206</v>
      </c>
      <c r="E181" t="s">
        <v>173</v>
      </c>
      <c r="F181" t="s">
        <v>148</v>
      </c>
      <c r="G181" t="s">
        <v>17</v>
      </c>
      <c r="I181" s="18">
        <v>8443.7800000000007</v>
      </c>
      <c r="J181" t="s">
        <v>19</v>
      </c>
      <c r="K181" s="16">
        <v>199</v>
      </c>
      <c r="L181" t="s">
        <v>20</v>
      </c>
      <c r="M181" t="s">
        <v>21</v>
      </c>
    </row>
    <row r="182" spans="1:13" x14ac:dyDescent="0.25">
      <c r="A182" s="14">
        <v>12</v>
      </c>
      <c r="B182" s="15">
        <v>43830</v>
      </c>
      <c r="C182" t="s">
        <v>13</v>
      </c>
      <c r="D182" t="s">
        <v>206</v>
      </c>
      <c r="E182" t="s">
        <v>173</v>
      </c>
      <c r="F182" t="s">
        <v>148</v>
      </c>
      <c r="G182" t="s">
        <v>25</v>
      </c>
      <c r="I182" s="18">
        <v>5910.65</v>
      </c>
      <c r="J182" t="s">
        <v>19</v>
      </c>
      <c r="K182" s="16">
        <v>0</v>
      </c>
      <c r="L182" t="s">
        <v>20</v>
      </c>
      <c r="M182" t="s">
        <v>21</v>
      </c>
    </row>
    <row r="183" spans="1:13" x14ac:dyDescent="0.25">
      <c r="A183" s="14">
        <v>12</v>
      </c>
      <c r="B183" s="15">
        <v>43830</v>
      </c>
      <c r="C183" t="s">
        <v>13</v>
      </c>
      <c r="D183" t="s">
        <v>206</v>
      </c>
      <c r="E183" t="s">
        <v>173</v>
      </c>
      <c r="F183" t="s">
        <v>148</v>
      </c>
      <c r="G183" t="s">
        <v>91</v>
      </c>
      <c r="I183" s="18">
        <v>290.44</v>
      </c>
      <c r="J183" t="s">
        <v>19</v>
      </c>
      <c r="K183" s="16">
        <v>4.5</v>
      </c>
      <c r="L183" t="s">
        <v>20</v>
      </c>
      <c r="M183" t="s">
        <v>21</v>
      </c>
    </row>
    <row r="184" spans="1:13" x14ac:dyDescent="0.25">
      <c r="A184" s="14">
        <v>12</v>
      </c>
      <c r="B184" s="15">
        <v>43830</v>
      </c>
      <c r="C184" t="s">
        <v>13</v>
      </c>
      <c r="D184" t="s">
        <v>207</v>
      </c>
      <c r="E184" t="s">
        <v>173</v>
      </c>
      <c r="F184" t="s">
        <v>135</v>
      </c>
      <c r="G184" t="s">
        <v>17</v>
      </c>
      <c r="H184" t="s">
        <v>102</v>
      </c>
      <c r="I184" s="18">
        <v>90837.79</v>
      </c>
      <c r="J184" t="s">
        <v>19</v>
      </c>
      <c r="K184" s="16">
        <v>1776</v>
      </c>
      <c r="L184" t="s">
        <v>20</v>
      </c>
      <c r="M184" t="s">
        <v>21</v>
      </c>
    </row>
    <row r="185" spans="1:13" x14ac:dyDescent="0.25">
      <c r="A185" s="14">
        <v>12</v>
      </c>
      <c r="B185" s="15">
        <v>43830</v>
      </c>
      <c r="C185" t="s">
        <v>13</v>
      </c>
      <c r="D185" t="s">
        <v>207</v>
      </c>
      <c r="E185" t="s">
        <v>173</v>
      </c>
      <c r="F185" t="s">
        <v>135</v>
      </c>
      <c r="G185" t="s">
        <v>25</v>
      </c>
      <c r="H185" t="s">
        <v>102</v>
      </c>
      <c r="I185" s="18">
        <v>63586.44</v>
      </c>
      <c r="J185" t="s">
        <v>19</v>
      </c>
      <c r="K185" s="16">
        <v>0</v>
      </c>
      <c r="L185" t="s">
        <v>20</v>
      </c>
      <c r="M185" t="s">
        <v>21</v>
      </c>
    </row>
    <row r="186" spans="1:13" x14ac:dyDescent="0.25">
      <c r="A186" s="14">
        <v>12</v>
      </c>
      <c r="B186" s="15">
        <v>43830</v>
      </c>
      <c r="C186" t="s">
        <v>13</v>
      </c>
      <c r="D186" t="s">
        <v>220</v>
      </c>
      <c r="E186" t="s">
        <v>172</v>
      </c>
      <c r="F186" t="s">
        <v>174</v>
      </c>
      <c r="G186" t="s">
        <v>17</v>
      </c>
      <c r="H186" t="s">
        <v>222</v>
      </c>
      <c r="I186" s="18">
        <v>5834.78</v>
      </c>
      <c r="J186" t="s">
        <v>19</v>
      </c>
      <c r="K186" s="16">
        <v>159.5</v>
      </c>
      <c r="L186" t="s">
        <v>20</v>
      </c>
      <c r="M186" t="s">
        <v>21</v>
      </c>
    </row>
    <row r="187" spans="1:13" x14ac:dyDescent="0.25">
      <c r="A187" s="14">
        <v>12</v>
      </c>
      <c r="B187" s="15">
        <v>43830</v>
      </c>
      <c r="C187" t="s">
        <v>13</v>
      </c>
      <c r="D187" t="s">
        <v>220</v>
      </c>
      <c r="E187" t="s">
        <v>173</v>
      </c>
      <c r="F187" t="s">
        <v>135</v>
      </c>
      <c r="G187" t="s">
        <v>17</v>
      </c>
      <c r="H187" t="s">
        <v>222</v>
      </c>
      <c r="I187" s="18">
        <v>9974.34</v>
      </c>
      <c r="J187" t="s">
        <v>19</v>
      </c>
      <c r="K187" s="16">
        <v>258</v>
      </c>
      <c r="L187" t="s">
        <v>20</v>
      </c>
      <c r="M187" t="s">
        <v>21</v>
      </c>
    </row>
    <row r="188" spans="1:13" x14ac:dyDescent="0.25">
      <c r="A188" s="14">
        <v>12</v>
      </c>
      <c r="B188" s="15">
        <v>43830</v>
      </c>
      <c r="C188" t="s">
        <v>13</v>
      </c>
      <c r="D188" t="s">
        <v>220</v>
      </c>
      <c r="E188" t="s">
        <v>172</v>
      </c>
      <c r="F188" t="s">
        <v>174</v>
      </c>
      <c r="G188" t="s">
        <v>17</v>
      </c>
      <c r="H188" t="s">
        <v>223</v>
      </c>
      <c r="I188" s="18">
        <v>4071.15</v>
      </c>
      <c r="J188" t="s">
        <v>19</v>
      </c>
      <c r="K188" s="16">
        <v>107</v>
      </c>
      <c r="L188" t="s">
        <v>20</v>
      </c>
      <c r="M188" t="s">
        <v>21</v>
      </c>
    </row>
    <row r="189" spans="1:13" x14ac:dyDescent="0.25">
      <c r="A189" s="14">
        <v>12</v>
      </c>
      <c r="B189" s="15">
        <v>43830</v>
      </c>
      <c r="C189" t="s">
        <v>13</v>
      </c>
      <c r="D189" t="s">
        <v>220</v>
      </c>
      <c r="E189" t="s">
        <v>173</v>
      </c>
      <c r="F189" t="s">
        <v>135</v>
      </c>
      <c r="G189" t="s">
        <v>17</v>
      </c>
      <c r="H189" t="s">
        <v>223</v>
      </c>
      <c r="I189" s="18">
        <v>3699.13</v>
      </c>
      <c r="J189" t="s">
        <v>19</v>
      </c>
      <c r="K189" s="16">
        <v>100</v>
      </c>
      <c r="L189" t="s">
        <v>20</v>
      </c>
      <c r="M189" t="s">
        <v>21</v>
      </c>
    </row>
    <row r="190" spans="1:13" x14ac:dyDescent="0.25">
      <c r="A190" s="14">
        <v>12</v>
      </c>
      <c r="B190" s="15">
        <v>43830</v>
      </c>
      <c r="C190" t="s">
        <v>13</v>
      </c>
      <c r="D190" t="s">
        <v>220</v>
      </c>
      <c r="E190" t="s">
        <v>172</v>
      </c>
      <c r="F190" t="s">
        <v>174</v>
      </c>
      <c r="G190" t="s">
        <v>17</v>
      </c>
      <c r="H190" t="s">
        <v>221</v>
      </c>
      <c r="I190" s="18">
        <v>363.72</v>
      </c>
      <c r="J190" t="s">
        <v>19</v>
      </c>
      <c r="K190" s="16">
        <v>9</v>
      </c>
      <c r="L190" t="s">
        <v>20</v>
      </c>
      <c r="M190" t="s">
        <v>21</v>
      </c>
    </row>
    <row r="191" spans="1:13" x14ac:dyDescent="0.25">
      <c r="A191" s="14">
        <v>12</v>
      </c>
      <c r="B191" s="15">
        <v>43830</v>
      </c>
      <c r="C191" t="s">
        <v>13</v>
      </c>
      <c r="D191" t="s">
        <v>220</v>
      </c>
      <c r="E191" t="s">
        <v>173</v>
      </c>
      <c r="F191" t="s">
        <v>135</v>
      </c>
      <c r="G191" t="s">
        <v>17</v>
      </c>
      <c r="H191" t="s">
        <v>221</v>
      </c>
      <c r="I191" s="18">
        <v>1439.97</v>
      </c>
      <c r="J191" t="s">
        <v>19</v>
      </c>
      <c r="K191" s="16">
        <v>40</v>
      </c>
      <c r="L191" t="s">
        <v>20</v>
      </c>
      <c r="M191" t="s">
        <v>21</v>
      </c>
    </row>
    <row r="192" spans="1:13" x14ac:dyDescent="0.25">
      <c r="A192" s="14">
        <v>12</v>
      </c>
      <c r="B192" s="15">
        <v>43830</v>
      </c>
      <c r="C192" t="s">
        <v>13</v>
      </c>
      <c r="D192" t="s">
        <v>220</v>
      </c>
      <c r="E192" t="s">
        <v>173</v>
      </c>
      <c r="F192" t="s">
        <v>135</v>
      </c>
      <c r="G192" t="s">
        <v>17</v>
      </c>
      <c r="H192" t="s">
        <v>224</v>
      </c>
      <c r="I192" s="18">
        <v>354.86</v>
      </c>
      <c r="J192" t="s">
        <v>19</v>
      </c>
      <c r="K192" s="16">
        <v>11</v>
      </c>
      <c r="L192" t="s">
        <v>20</v>
      </c>
      <c r="M192" t="s">
        <v>21</v>
      </c>
    </row>
    <row r="193" spans="1:13" x14ac:dyDescent="0.25">
      <c r="A193" s="14">
        <v>12</v>
      </c>
      <c r="B193" s="15">
        <v>43830</v>
      </c>
      <c r="C193" t="s">
        <v>13</v>
      </c>
      <c r="D193" t="s">
        <v>220</v>
      </c>
      <c r="E193" t="s">
        <v>176</v>
      </c>
      <c r="F193" t="s">
        <v>135</v>
      </c>
      <c r="G193" t="s">
        <v>17</v>
      </c>
      <c r="H193" t="s">
        <v>224</v>
      </c>
      <c r="I193" s="18">
        <v>172.47</v>
      </c>
      <c r="J193" t="s">
        <v>19</v>
      </c>
      <c r="K193" s="16">
        <v>4</v>
      </c>
      <c r="L193" t="s">
        <v>20</v>
      </c>
      <c r="M193" t="s">
        <v>21</v>
      </c>
    </row>
    <row r="194" spans="1:13" x14ac:dyDescent="0.25">
      <c r="A194" s="14">
        <v>12</v>
      </c>
      <c r="B194" s="15">
        <v>43830</v>
      </c>
      <c r="C194" t="s">
        <v>13</v>
      </c>
      <c r="D194" t="s">
        <v>220</v>
      </c>
      <c r="E194" t="s">
        <v>172</v>
      </c>
      <c r="F194" t="s">
        <v>174</v>
      </c>
      <c r="G194" t="s">
        <v>25</v>
      </c>
      <c r="H194" t="s">
        <v>222</v>
      </c>
      <c r="I194" s="18">
        <v>4084.37</v>
      </c>
      <c r="J194" t="s">
        <v>19</v>
      </c>
      <c r="K194" s="16">
        <v>0</v>
      </c>
      <c r="L194" t="s">
        <v>20</v>
      </c>
      <c r="M194" t="s">
        <v>21</v>
      </c>
    </row>
    <row r="195" spans="1:13" x14ac:dyDescent="0.25">
      <c r="A195" s="14">
        <v>12</v>
      </c>
      <c r="B195" s="15">
        <v>43830</v>
      </c>
      <c r="C195" t="s">
        <v>13</v>
      </c>
      <c r="D195" t="s">
        <v>220</v>
      </c>
      <c r="E195" t="s">
        <v>173</v>
      </c>
      <c r="F195" t="s">
        <v>135</v>
      </c>
      <c r="G195" t="s">
        <v>25</v>
      </c>
      <c r="H195" t="s">
        <v>222</v>
      </c>
      <c r="I195" s="18">
        <v>6982.05</v>
      </c>
      <c r="J195" t="s">
        <v>19</v>
      </c>
      <c r="K195" s="16">
        <v>0</v>
      </c>
      <c r="L195" t="s">
        <v>20</v>
      </c>
      <c r="M195" t="s">
        <v>21</v>
      </c>
    </row>
    <row r="196" spans="1:13" x14ac:dyDescent="0.25">
      <c r="A196" s="14">
        <v>12</v>
      </c>
      <c r="B196" s="15">
        <v>43830</v>
      </c>
      <c r="C196" t="s">
        <v>13</v>
      </c>
      <c r="D196" t="s">
        <v>220</v>
      </c>
      <c r="E196" t="s">
        <v>172</v>
      </c>
      <c r="F196" t="s">
        <v>174</v>
      </c>
      <c r="G196" t="s">
        <v>25</v>
      </c>
      <c r="H196" t="s">
        <v>223</v>
      </c>
      <c r="I196" s="18">
        <v>2849.81</v>
      </c>
      <c r="J196" t="s">
        <v>19</v>
      </c>
      <c r="K196" s="16">
        <v>0</v>
      </c>
      <c r="L196" t="s">
        <v>20</v>
      </c>
      <c r="M196" t="s">
        <v>21</v>
      </c>
    </row>
    <row r="197" spans="1:13" x14ac:dyDescent="0.25">
      <c r="A197" s="14">
        <v>12</v>
      </c>
      <c r="B197" s="15">
        <v>43830</v>
      </c>
      <c r="C197" t="s">
        <v>13</v>
      </c>
      <c r="D197" t="s">
        <v>220</v>
      </c>
      <c r="E197" t="s">
        <v>173</v>
      </c>
      <c r="F197" t="s">
        <v>135</v>
      </c>
      <c r="G197" t="s">
        <v>25</v>
      </c>
      <c r="H197" t="s">
        <v>223</v>
      </c>
      <c r="I197" s="18">
        <v>2589.39</v>
      </c>
      <c r="J197" t="s">
        <v>19</v>
      </c>
      <c r="K197" s="16">
        <v>0</v>
      </c>
      <c r="L197" t="s">
        <v>20</v>
      </c>
      <c r="M197" t="s">
        <v>21</v>
      </c>
    </row>
    <row r="198" spans="1:13" x14ac:dyDescent="0.25">
      <c r="A198" s="14">
        <v>12</v>
      </c>
      <c r="B198" s="15">
        <v>43830</v>
      </c>
      <c r="C198" t="s">
        <v>13</v>
      </c>
      <c r="D198" t="s">
        <v>220</v>
      </c>
      <c r="E198" t="s">
        <v>172</v>
      </c>
      <c r="F198" t="s">
        <v>174</v>
      </c>
      <c r="G198" t="s">
        <v>25</v>
      </c>
      <c r="H198" t="s">
        <v>221</v>
      </c>
      <c r="I198" s="18">
        <v>254.61</v>
      </c>
      <c r="J198" t="s">
        <v>19</v>
      </c>
      <c r="K198" s="16">
        <v>0</v>
      </c>
      <c r="L198" t="s">
        <v>20</v>
      </c>
      <c r="M198" t="s">
        <v>21</v>
      </c>
    </row>
    <row r="199" spans="1:13" x14ac:dyDescent="0.25">
      <c r="A199" s="14">
        <v>12</v>
      </c>
      <c r="B199" s="15">
        <v>43830</v>
      </c>
      <c r="C199" t="s">
        <v>13</v>
      </c>
      <c r="D199" t="s">
        <v>220</v>
      </c>
      <c r="E199" t="s">
        <v>173</v>
      </c>
      <c r="F199" t="s">
        <v>135</v>
      </c>
      <c r="G199" t="s">
        <v>25</v>
      </c>
      <c r="H199" t="s">
        <v>221</v>
      </c>
      <c r="I199" s="18">
        <v>1007.99</v>
      </c>
      <c r="J199" t="s">
        <v>19</v>
      </c>
      <c r="K199" s="16">
        <v>0</v>
      </c>
      <c r="L199" t="s">
        <v>20</v>
      </c>
      <c r="M199" t="s">
        <v>21</v>
      </c>
    </row>
    <row r="200" spans="1:13" x14ac:dyDescent="0.25">
      <c r="A200" s="14">
        <v>12</v>
      </c>
      <c r="B200" s="15">
        <v>43830</v>
      </c>
      <c r="C200" t="s">
        <v>13</v>
      </c>
      <c r="D200" t="s">
        <v>220</v>
      </c>
      <c r="E200" t="s">
        <v>173</v>
      </c>
      <c r="F200" t="s">
        <v>135</v>
      </c>
      <c r="G200" t="s">
        <v>25</v>
      </c>
      <c r="H200" t="s">
        <v>224</v>
      </c>
      <c r="I200" s="18">
        <v>248.4</v>
      </c>
      <c r="J200" t="s">
        <v>19</v>
      </c>
      <c r="K200" s="16">
        <v>0</v>
      </c>
      <c r="L200" t="s">
        <v>20</v>
      </c>
      <c r="M200" t="s">
        <v>21</v>
      </c>
    </row>
    <row r="201" spans="1:13" x14ac:dyDescent="0.25">
      <c r="A201" s="14">
        <v>12</v>
      </c>
      <c r="B201" s="15">
        <v>43830</v>
      </c>
      <c r="C201" t="s">
        <v>13</v>
      </c>
      <c r="D201" t="s">
        <v>220</v>
      </c>
      <c r="E201" t="s">
        <v>176</v>
      </c>
      <c r="F201" t="s">
        <v>135</v>
      </c>
      <c r="G201" t="s">
        <v>25</v>
      </c>
      <c r="H201" t="s">
        <v>224</v>
      </c>
      <c r="I201" s="18">
        <v>120.73</v>
      </c>
      <c r="J201" t="s">
        <v>19</v>
      </c>
      <c r="K201" s="16">
        <v>0</v>
      </c>
      <c r="L201" t="s">
        <v>20</v>
      </c>
      <c r="M201" t="s">
        <v>21</v>
      </c>
    </row>
    <row r="202" spans="1:13" x14ac:dyDescent="0.25">
      <c r="A202" s="14">
        <v>12</v>
      </c>
      <c r="B202" s="15">
        <v>43830</v>
      </c>
      <c r="C202" t="s">
        <v>13</v>
      </c>
      <c r="D202" t="s">
        <v>220</v>
      </c>
      <c r="E202" t="s">
        <v>172</v>
      </c>
      <c r="F202" t="s">
        <v>174</v>
      </c>
      <c r="G202" t="s">
        <v>91</v>
      </c>
      <c r="H202" t="s">
        <v>222</v>
      </c>
      <c r="I202" s="18">
        <v>180.69</v>
      </c>
      <c r="J202" t="s">
        <v>19</v>
      </c>
      <c r="K202" s="16">
        <v>3</v>
      </c>
      <c r="L202" t="s">
        <v>20</v>
      </c>
      <c r="M202" t="s">
        <v>21</v>
      </c>
    </row>
    <row r="203" spans="1:13" x14ac:dyDescent="0.25">
      <c r="A203" s="14">
        <v>12</v>
      </c>
      <c r="B203" s="15">
        <v>43830</v>
      </c>
      <c r="C203" t="s">
        <v>13</v>
      </c>
      <c r="D203" t="s">
        <v>220</v>
      </c>
      <c r="E203" t="s">
        <v>172</v>
      </c>
      <c r="F203" t="s">
        <v>174</v>
      </c>
      <c r="G203" t="s">
        <v>91</v>
      </c>
      <c r="H203" t="s">
        <v>223</v>
      </c>
      <c r="I203" s="18">
        <v>292.19</v>
      </c>
      <c r="J203" t="s">
        <v>19</v>
      </c>
      <c r="K203" s="16">
        <v>5</v>
      </c>
      <c r="L203" t="s">
        <v>20</v>
      </c>
      <c r="M203" t="s">
        <v>21</v>
      </c>
    </row>
    <row r="204" spans="1:13" x14ac:dyDescent="0.25">
      <c r="A204" s="14">
        <v>12</v>
      </c>
      <c r="B204" s="15">
        <v>43830</v>
      </c>
      <c r="C204" t="s">
        <v>13</v>
      </c>
      <c r="D204" t="s">
        <v>220</v>
      </c>
      <c r="E204" t="s">
        <v>173</v>
      </c>
      <c r="F204" t="s">
        <v>135</v>
      </c>
      <c r="G204" t="s">
        <v>91</v>
      </c>
      <c r="H204" t="s">
        <v>221</v>
      </c>
      <c r="I204" s="18">
        <v>539.19000000000005</v>
      </c>
      <c r="J204" t="s">
        <v>19</v>
      </c>
      <c r="K204" s="16">
        <v>9</v>
      </c>
      <c r="L204" t="s">
        <v>20</v>
      </c>
      <c r="M204" t="s">
        <v>21</v>
      </c>
    </row>
    <row r="205" spans="1:13" x14ac:dyDescent="0.25">
      <c r="A205" s="14">
        <v>12</v>
      </c>
      <c r="B205" s="15">
        <v>43830</v>
      </c>
      <c r="C205" t="s">
        <v>13</v>
      </c>
      <c r="D205" t="s">
        <v>225</v>
      </c>
      <c r="E205" t="s">
        <v>172</v>
      </c>
      <c r="F205" t="s">
        <v>174</v>
      </c>
      <c r="G205" t="s">
        <v>17</v>
      </c>
      <c r="H205" t="s">
        <v>226</v>
      </c>
      <c r="I205" s="18">
        <v>10120.030000000001</v>
      </c>
      <c r="J205" t="s">
        <v>19</v>
      </c>
      <c r="K205" s="16">
        <v>255</v>
      </c>
      <c r="L205" t="s">
        <v>20</v>
      </c>
      <c r="M205" t="s">
        <v>21</v>
      </c>
    </row>
    <row r="206" spans="1:13" x14ac:dyDescent="0.25">
      <c r="A206" s="14">
        <v>12</v>
      </c>
      <c r="B206" s="15">
        <v>43830</v>
      </c>
      <c r="C206" t="s">
        <v>13</v>
      </c>
      <c r="D206" t="s">
        <v>225</v>
      </c>
      <c r="E206" t="s">
        <v>247</v>
      </c>
      <c r="F206" t="s">
        <v>174</v>
      </c>
      <c r="G206" t="s">
        <v>17</v>
      </c>
      <c r="H206" t="s">
        <v>226</v>
      </c>
      <c r="I206" s="18">
        <v>80.17</v>
      </c>
      <c r="J206" t="s">
        <v>19</v>
      </c>
      <c r="K206" s="16">
        <v>2</v>
      </c>
      <c r="L206" t="s">
        <v>20</v>
      </c>
      <c r="M206" t="s">
        <v>21</v>
      </c>
    </row>
    <row r="207" spans="1:13" x14ac:dyDescent="0.25">
      <c r="A207" s="14">
        <v>12</v>
      </c>
      <c r="B207" s="15">
        <v>43830</v>
      </c>
      <c r="C207" t="s">
        <v>13</v>
      </c>
      <c r="D207" t="s">
        <v>225</v>
      </c>
      <c r="E207" t="s">
        <v>188</v>
      </c>
      <c r="F207" t="s">
        <v>135</v>
      </c>
      <c r="G207" t="s">
        <v>17</v>
      </c>
      <c r="H207" t="s">
        <v>226</v>
      </c>
      <c r="I207" s="18">
        <v>2029.72</v>
      </c>
      <c r="J207" t="s">
        <v>19</v>
      </c>
      <c r="K207" s="16">
        <v>52</v>
      </c>
      <c r="L207" t="s">
        <v>20</v>
      </c>
      <c r="M207" t="s">
        <v>21</v>
      </c>
    </row>
    <row r="208" spans="1:13" x14ac:dyDescent="0.25">
      <c r="A208" s="14">
        <v>12</v>
      </c>
      <c r="B208" s="15">
        <v>43830</v>
      </c>
      <c r="C208" t="s">
        <v>13</v>
      </c>
      <c r="D208" t="s">
        <v>225</v>
      </c>
      <c r="E208" t="s">
        <v>173</v>
      </c>
      <c r="F208" t="s">
        <v>135</v>
      </c>
      <c r="G208" t="s">
        <v>17</v>
      </c>
      <c r="H208" t="s">
        <v>226</v>
      </c>
      <c r="I208" s="18">
        <v>12261.7</v>
      </c>
      <c r="J208" t="s">
        <v>19</v>
      </c>
      <c r="K208" s="16">
        <v>326</v>
      </c>
      <c r="L208" t="s">
        <v>20</v>
      </c>
      <c r="M208" t="s">
        <v>21</v>
      </c>
    </row>
    <row r="209" spans="1:13" x14ac:dyDescent="0.25">
      <c r="A209" s="14">
        <v>12</v>
      </c>
      <c r="B209" s="15">
        <v>43830</v>
      </c>
      <c r="C209" t="s">
        <v>13</v>
      </c>
      <c r="D209" t="s">
        <v>225</v>
      </c>
      <c r="E209" t="s">
        <v>176</v>
      </c>
      <c r="F209" t="s">
        <v>135</v>
      </c>
      <c r="G209" t="s">
        <v>17</v>
      </c>
      <c r="H209" t="s">
        <v>226</v>
      </c>
      <c r="I209" s="18">
        <v>15302.91</v>
      </c>
      <c r="J209" t="s">
        <v>19</v>
      </c>
      <c r="K209" s="16">
        <v>409</v>
      </c>
      <c r="L209" t="s">
        <v>20</v>
      </c>
      <c r="M209" t="s">
        <v>21</v>
      </c>
    </row>
    <row r="210" spans="1:13" x14ac:dyDescent="0.25">
      <c r="A210" s="14">
        <v>12</v>
      </c>
      <c r="B210" s="15">
        <v>43830</v>
      </c>
      <c r="C210" t="s">
        <v>13</v>
      </c>
      <c r="D210" t="s">
        <v>225</v>
      </c>
      <c r="E210" t="s">
        <v>189</v>
      </c>
      <c r="F210" t="s">
        <v>135</v>
      </c>
      <c r="G210" t="s">
        <v>17</v>
      </c>
      <c r="H210" t="s">
        <v>226</v>
      </c>
      <c r="I210" s="18">
        <v>4293.4399999999996</v>
      </c>
      <c r="J210" t="s">
        <v>19</v>
      </c>
      <c r="K210" s="16">
        <v>109</v>
      </c>
      <c r="L210" t="s">
        <v>20</v>
      </c>
      <c r="M210" t="s">
        <v>21</v>
      </c>
    </row>
    <row r="211" spans="1:13" x14ac:dyDescent="0.25">
      <c r="A211" s="14">
        <v>12</v>
      </c>
      <c r="B211" s="15">
        <v>43830</v>
      </c>
      <c r="C211" t="s">
        <v>13</v>
      </c>
      <c r="D211" t="s">
        <v>225</v>
      </c>
      <c r="E211" t="s">
        <v>187</v>
      </c>
      <c r="F211" t="s">
        <v>135</v>
      </c>
      <c r="G211" t="s">
        <v>17</v>
      </c>
      <c r="H211" t="s">
        <v>226</v>
      </c>
      <c r="I211" s="18">
        <v>9953.48</v>
      </c>
      <c r="J211" t="s">
        <v>19</v>
      </c>
      <c r="K211" s="16">
        <v>262.5</v>
      </c>
      <c r="L211" t="s">
        <v>20</v>
      </c>
      <c r="M211" t="s">
        <v>21</v>
      </c>
    </row>
    <row r="212" spans="1:13" x14ac:dyDescent="0.25">
      <c r="A212" s="14">
        <v>12</v>
      </c>
      <c r="B212" s="15">
        <v>43830</v>
      </c>
      <c r="C212" t="s">
        <v>13</v>
      </c>
      <c r="D212" t="s">
        <v>225</v>
      </c>
      <c r="E212" t="s">
        <v>188</v>
      </c>
      <c r="F212" t="s">
        <v>135</v>
      </c>
      <c r="G212" t="s">
        <v>17</v>
      </c>
      <c r="H212" t="s">
        <v>260</v>
      </c>
      <c r="I212" s="18">
        <v>5311.88</v>
      </c>
      <c r="J212" t="s">
        <v>19</v>
      </c>
      <c r="K212" s="16">
        <v>139</v>
      </c>
      <c r="L212" t="s">
        <v>20</v>
      </c>
      <c r="M212" t="s">
        <v>21</v>
      </c>
    </row>
    <row r="213" spans="1:13" x14ac:dyDescent="0.25">
      <c r="A213" s="14">
        <v>12</v>
      </c>
      <c r="B213" s="15">
        <v>43830</v>
      </c>
      <c r="C213" t="s">
        <v>13</v>
      </c>
      <c r="D213" t="s">
        <v>225</v>
      </c>
      <c r="E213" t="s">
        <v>189</v>
      </c>
      <c r="F213" t="s">
        <v>135</v>
      </c>
      <c r="G213" t="s">
        <v>17</v>
      </c>
      <c r="H213" t="s">
        <v>260</v>
      </c>
      <c r="I213" s="18">
        <v>3754.43</v>
      </c>
      <c r="J213" t="s">
        <v>19</v>
      </c>
      <c r="K213" s="16">
        <v>96</v>
      </c>
      <c r="L213" t="s">
        <v>20</v>
      </c>
      <c r="M213" t="s">
        <v>21</v>
      </c>
    </row>
    <row r="214" spans="1:13" x14ac:dyDescent="0.25">
      <c r="A214" s="14">
        <v>12</v>
      </c>
      <c r="B214" s="15">
        <v>43830</v>
      </c>
      <c r="C214" t="s">
        <v>13</v>
      </c>
      <c r="D214" t="s">
        <v>225</v>
      </c>
      <c r="E214" t="s">
        <v>172</v>
      </c>
      <c r="F214" t="s">
        <v>174</v>
      </c>
      <c r="G214" t="s">
        <v>17</v>
      </c>
      <c r="H214" t="s">
        <v>227</v>
      </c>
      <c r="I214" s="18">
        <v>38.19</v>
      </c>
      <c r="J214" t="s">
        <v>19</v>
      </c>
      <c r="K214" s="16">
        <v>1</v>
      </c>
      <c r="L214" t="s">
        <v>20</v>
      </c>
      <c r="M214" t="s">
        <v>21</v>
      </c>
    </row>
    <row r="215" spans="1:13" x14ac:dyDescent="0.25">
      <c r="A215" s="14">
        <v>12</v>
      </c>
      <c r="B215" s="15">
        <v>43830</v>
      </c>
      <c r="C215" t="s">
        <v>13</v>
      </c>
      <c r="D215" t="s">
        <v>225</v>
      </c>
      <c r="E215" t="s">
        <v>244</v>
      </c>
      <c r="F215" t="s">
        <v>174</v>
      </c>
      <c r="G215" t="s">
        <v>17</v>
      </c>
      <c r="H215" t="s">
        <v>245</v>
      </c>
      <c r="I215" s="18">
        <v>393.42</v>
      </c>
      <c r="J215" t="s">
        <v>19</v>
      </c>
      <c r="K215" s="16">
        <v>10</v>
      </c>
      <c r="L215" t="s">
        <v>20</v>
      </c>
      <c r="M215" t="s">
        <v>21</v>
      </c>
    </row>
    <row r="216" spans="1:13" x14ac:dyDescent="0.25">
      <c r="A216" s="14">
        <v>12</v>
      </c>
      <c r="B216" s="15">
        <v>43830</v>
      </c>
      <c r="C216" t="s">
        <v>13</v>
      </c>
      <c r="D216" t="s">
        <v>225</v>
      </c>
      <c r="E216" t="s">
        <v>172</v>
      </c>
      <c r="F216" t="s">
        <v>174</v>
      </c>
      <c r="G216" t="s">
        <v>17</v>
      </c>
      <c r="H216" t="s">
        <v>228</v>
      </c>
      <c r="I216" s="18">
        <v>79.290000000000006</v>
      </c>
      <c r="J216" t="s">
        <v>19</v>
      </c>
      <c r="K216" s="16">
        <v>2</v>
      </c>
      <c r="L216" t="s">
        <v>20</v>
      </c>
      <c r="M216" t="s">
        <v>21</v>
      </c>
    </row>
    <row r="217" spans="1:13" x14ac:dyDescent="0.25">
      <c r="A217" s="14">
        <v>12</v>
      </c>
      <c r="B217" s="15">
        <v>43830</v>
      </c>
      <c r="C217" t="s">
        <v>13</v>
      </c>
      <c r="D217" t="s">
        <v>225</v>
      </c>
      <c r="E217" t="s">
        <v>176</v>
      </c>
      <c r="F217" t="s">
        <v>135</v>
      </c>
      <c r="G217" t="s">
        <v>17</v>
      </c>
      <c r="H217" t="s">
        <v>267</v>
      </c>
      <c r="I217" s="18">
        <v>1005.12</v>
      </c>
      <c r="J217" t="s">
        <v>19</v>
      </c>
      <c r="K217" s="16">
        <v>28</v>
      </c>
      <c r="L217" t="s">
        <v>20</v>
      </c>
      <c r="M217" t="s">
        <v>21</v>
      </c>
    </row>
    <row r="218" spans="1:13" x14ac:dyDescent="0.25">
      <c r="A218" s="14">
        <v>12</v>
      </c>
      <c r="B218" s="15">
        <v>43830</v>
      </c>
      <c r="C218" t="s">
        <v>13</v>
      </c>
      <c r="D218" t="s">
        <v>225</v>
      </c>
      <c r="E218" t="s">
        <v>187</v>
      </c>
      <c r="F218" t="s">
        <v>135</v>
      </c>
      <c r="G218" t="s">
        <v>17</v>
      </c>
      <c r="H218" t="s">
        <v>267</v>
      </c>
      <c r="I218" s="18">
        <v>699.37</v>
      </c>
      <c r="J218" t="s">
        <v>19</v>
      </c>
      <c r="K218" s="16">
        <v>18</v>
      </c>
      <c r="L218" t="s">
        <v>20</v>
      </c>
      <c r="M218" t="s">
        <v>21</v>
      </c>
    </row>
    <row r="219" spans="1:13" x14ac:dyDescent="0.25">
      <c r="A219" s="14">
        <v>12</v>
      </c>
      <c r="B219" s="15">
        <v>43830</v>
      </c>
      <c r="C219" t="s">
        <v>13</v>
      </c>
      <c r="D219" t="s">
        <v>225</v>
      </c>
      <c r="E219" t="s">
        <v>188</v>
      </c>
      <c r="F219" t="s">
        <v>135</v>
      </c>
      <c r="G219" t="s">
        <v>17</v>
      </c>
      <c r="H219" t="s">
        <v>261</v>
      </c>
      <c r="I219" s="18">
        <v>2560.29</v>
      </c>
      <c r="J219" t="s">
        <v>19</v>
      </c>
      <c r="K219" s="16">
        <v>69</v>
      </c>
      <c r="L219" t="s">
        <v>20</v>
      </c>
      <c r="M219" t="s">
        <v>21</v>
      </c>
    </row>
    <row r="220" spans="1:13" x14ac:dyDescent="0.25">
      <c r="A220" s="14">
        <v>12</v>
      </c>
      <c r="B220" s="15">
        <v>43830</v>
      </c>
      <c r="C220" t="s">
        <v>13</v>
      </c>
      <c r="D220" t="s">
        <v>225</v>
      </c>
      <c r="E220" t="s">
        <v>189</v>
      </c>
      <c r="F220" t="s">
        <v>135</v>
      </c>
      <c r="G220" t="s">
        <v>17</v>
      </c>
      <c r="H220" t="s">
        <v>261</v>
      </c>
      <c r="I220" s="18">
        <v>9073.52</v>
      </c>
      <c r="J220" t="s">
        <v>19</v>
      </c>
      <c r="K220" s="16">
        <v>237</v>
      </c>
      <c r="L220" t="s">
        <v>20</v>
      </c>
      <c r="M220" t="s">
        <v>21</v>
      </c>
    </row>
    <row r="221" spans="1:13" x14ac:dyDescent="0.25">
      <c r="A221" s="14">
        <v>12</v>
      </c>
      <c r="B221" s="15">
        <v>43830</v>
      </c>
      <c r="C221" t="s">
        <v>13</v>
      </c>
      <c r="D221" t="s">
        <v>225</v>
      </c>
      <c r="E221" t="s">
        <v>264</v>
      </c>
      <c r="F221" t="s">
        <v>174</v>
      </c>
      <c r="G221" t="s">
        <v>17</v>
      </c>
      <c r="H221" t="s">
        <v>265</v>
      </c>
      <c r="I221" s="18">
        <v>811.35</v>
      </c>
      <c r="J221" t="s">
        <v>19</v>
      </c>
      <c r="K221" s="16">
        <v>20.5</v>
      </c>
      <c r="L221" t="s">
        <v>20</v>
      </c>
      <c r="M221" t="s">
        <v>21</v>
      </c>
    </row>
    <row r="222" spans="1:13" x14ac:dyDescent="0.25">
      <c r="A222" s="14">
        <v>12</v>
      </c>
      <c r="B222" s="15">
        <v>43830</v>
      </c>
      <c r="C222" t="s">
        <v>13</v>
      </c>
      <c r="D222" t="s">
        <v>225</v>
      </c>
      <c r="E222" t="s">
        <v>247</v>
      </c>
      <c r="F222" t="s">
        <v>174</v>
      </c>
      <c r="G222" t="s">
        <v>17</v>
      </c>
      <c r="H222" t="s">
        <v>248</v>
      </c>
      <c r="I222" s="18">
        <v>320.7</v>
      </c>
      <c r="J222" t="s">
        <v>19</v>
      </c>
      <c r="K222" s="16">
        <v>8</v>
      </c>
      <c r="L222" t="s">
        <v>20</v>
      </c>
      <c r="M222" t="s">
        <v>21</v>
      </c>
    </row>
    <row r="223" spans="1:13" x14ac:dyDescent="0.25">
      <c r="A223" s="14">
        <v>12</v>
      </c>
      <c r="B223" s="15">
        <v>43830</v>
      </c>
      <c r="C223" t="s">
        <v>13</v>
      </c>
      <c r="D223" t="s">
        <v>225</v>
      </c>
      <c r="E223" t="s">
        <v>247</v>
      </c>
      <c r="F223" t="s">
        <v>174</v>
      </c>
      <c r="G223" t="s">
        <v>17</v>
      </c>
      <c r="H223" t="s">
        <v>249</v>
      </c>
      <c r="I223" s="18">
        <v>454.45</v>
      </c>
      <c r="J223" t="s">
        <v>19</v>
      </c>
      <c r="K223" s="16">
        <v>12</v>
      </c>
      <c r="L223" t="s">
        <v>20</v>
      </c>
      <c r="M223" t="s">
        <v>21</v>
      </c>
    </row>
    <row r="224" spans="1:13" x14ac:dyDescent="0.25">
      <c r="A224" s="14">
        <v>12</v>
      </c>
      <c r="B224" s="15">
        <v>43830</v>
      </c>
      <c r="C224" t="s">
        <v>13</v>
      </c>
      <c r="D224" t="s">
        <v>225</v>
      </c>
      <c r="E224" t="s">
        <v>244</v>
      </c>
      <c r="F224" t="s">
        <v>174</v>
      </c>
      <c r="G224" t="s">
        <v>17</v>
      </c>
      <c r="H224" t="s">
        <v>246</v>
      </c>
      <c r="I224" s="18">
        <v>78.680000000000007</v>
      </c>
      <c r="J224" t="s">
        <v>19</v>
      </c>
      <c r="K224" s="16">
        <v>2</v>
      </c>
      <c r="L224" t="s">
        <v>20</v>
      </c>
      <c r="M224" t="s">
        <v>21</v>
      </c>
    </row>
    <row r="225" spans="1:13" x14ac:dyDescent="0.25">
      <c r="A225" s="14">
        <v>12</v>
      </c>
      <c r="B225" s="15">
        <v>43830</v>
      </c>
      <c r="C225" t="s">
        <v>13</v>
      </c>
      <c r="D225" t="s">
        <v>225</v>
      </c>
      <c r="E225" t="s">
        <v>172</v>
      </c>
      <c r="F225" t="s">
        <v>174</v>
      </c>
      <c r="G225" t="s">
        <v>17</v>
      </c>
      <c r="H225" t="s">
        <v>229</v>
      </c>
      <c r="I225" s="18">
        <v>2475.91</v>
      </c>
      <c r="J225" t="s">
        <v>19</v>
      </c>
      <c r="K225" s="16">
        <v>60</v>
      </c>
      <c r="L225" t="s">
        <v>20</v>
      </c>
      <c r="M225" t="s">
        <v>21</v>
      </c>
    </row>
    <row r="226" spans="1:13" x14ac:dyDescent="0.25">
      <c r="A226" s="14">
        <v>12</v>
      </c>
      <c r="B226" s="15">
        <v>43830</v>
      </c>
      <c r="C226" t="s">
        <v>13</v>
      </c>
      <c r="D226" t="s">
        <v>225</v>
      </c>
      <c r="E226" t="s">
        <v>247</v>
      </c>
      <c r="F226" t="s">
        <v>174</v>
      </c>
      <c r="G226" t="s">
        <v>17</v>
      </c>
      <c r="H226" t="s">
        <v>229</v>
      </c>
      <c r="I226" s="18">
        <v>1133.81</v>
      </c>
      <c r="J226" t="s">
        <v>19</v>
      </c>
      <c r="K226" s="16">
        <v>40</v>
      </c>
      <c r="L226" t="s">
        <v>20</v>
      </c>
      <c r="M226" t="s">
        <v>21</v>
      </c>
    </row>
    <row r="227" spans="1:13" x14ac:dyDescent="0.25">
      <c r="A227" s="14">
        <v>12</v>
      </c>
      <c r="B227" s="15">
        <v>43830</v>
      </c>
      <c r="C227" t="s">
        <v>13</v>
      </c>
      <c r="D227" t="s">
        <v>225</v>
      </c>
      <c r="E227" t="s">
        <v>172</v>
      </c>
      <c r="F227" t="s">
        <v>174</v>
      </c>
      <c r="G227" t="s">
        <v>17</v>
      </c>
      <c r="H227" t="s">
        <v>230</v>
      </c>
      <c r="I227" s="18">
        <v>8400.41</v>
      </c>
      <c r="J227" t="s">
        <v>19</v>
      </c>
      <c r="K227" s="16">
        <v>227</v>
      </c>
      <c r="L227" t="s">
        <v>20</v>
      </c>
      <c r="M227" t="s">
        <v>21</v>
      </c>
    </row>
    <row r="228" spans="1:13" x14ac:dyDescent="0.25">
      <c r="A228" s="14">
        <v>12</v>
      </c>
      <c r="B228" s="15">
        <v>43830</v>
      </c>
      <c r="C228" t="s">
        <v>13</v>
      </c>
      <c r="D228" t="s">
        <v>225</v>
      </c>
      <c r="E228" t="s">
        <v>173</v>
      </c>
      <c r="F228" t="s">
        <v>135</v>
      </c>
      <c r="G228" t="s">
        <v>17</v>
      </c>
      <c r="H228" t="s">
        <v>230</v>
      </c>
      <c r="I228" s="18">
        <v>17720.28</v>
      </c>
      <c r="J228" t="s">
        <v>19</v>
      </c>
      <c r="K228" s="16">
        <v>483</v>
      </c>
      <c r="L228" t="s">
        <v>20</v>
      </c>
      <c r="M228" t="s">
        <v>21</v>
      </c>
    </row>
    <row r="229" spans="1:13" x14ac:dyDescent="0.25">
      <c r="A229" s="14">
        <v>12</v>
      </c>
      <c r="B229" s="15">
        <v>43830</v>
      </c>
      <c r="C229" t="s">
        <v>13</v>
      </c>
      <c r="D229" t="s">
        <v>225</v>
      </c>
      <c r="E229" t="s">
        <v>188</v>
      </c>
      <c r="F229" t="s">
        <v>135</v>
      </c>
      <c r="G229" t="s">
        <v>17</v>
      </c>
      <c r="H229" t="s">
        <v>262</v>
      </c>
      <c r="I229" s="18">
        <v>12347.61</v>
      </c>
      <c r="J229" t="s">
        <v>19</v>
      </c>
      <c r="K229" s="16">
        <v>328</v>
      </c>
      <c r="L229" t="s">
        <v>20</v>
      </c>
      <c r="M229" t="s">
        <v>21</v>
      </c>
    </row>
    <row r="230" spans="1:13" x14ac:dyDescent="0.25">
      <c r="A230" s="14">
        <v>12</v>
      </c>
      <c r="B230" s="15">
        <v>43830</v>
      </c>
      <c r="C230" t="s">
        <v>13</v>
      </c>
      <c r="D230" t="s">
        <v>225</v>
      </c>
      <c r="E230" t="s">
        <v>264</v>
      </c>
      <c r="F230" t="s">
        <v>174</v>
      </c>
      <c r="G230" t="s">
        <v>17</v>
      </c>
      <c r="H230" t="s">
        <v>262</v>
      </c>
      <c r="I230" s="18">
        <v>1225.52</v>
      </c>
      <c r="J230" t="s">
        <v>19</v>
      </c>
      <c r="K230" s="16">
        <v>34</v>
      </c>
      <c r="L230" t="s">
        <v>20</v>
      </c>
      <c r="M230" t="s">
        <v>21</v>
      </c>
    </row>
    <row r="231" spans="1:13" x14ac:dyDescent="0.25">
      <c r="A231" s="14">
        <v>12</v>
      </c>
      <c r="B231" s="15">
        <v>43830</v>
      </c>
      <c r="C231" t="s">
        <v>13</v>
      </c>
      <c r="D231" t="s">
        <v>225</v>
      </c>
      <c r="E231" t="s">
        <v>176</v>
      </c>
      <c r="F231" t="s">
        <v>135</v>
      </c>
      <c r="G231" t="s">
        <v>17</v>
      </c>
      <c r="H231" t="s">
        <v>262</v>
      </c>
      <c r="I231" s="18">
        <v>1693</v>
      </c>
      <c r="J231" t="s">
        <v>19</v>
      </c>
      <c r="K231" s="16">
        <v>45</v>
      </c>
      <c r="L231" t="s">
        <v>20</v>
      </c>
      <c r="M231" t="s">
        <v>21</v>
      </c>
    </row>
    <row r="232" spans="1:13" x14ac:dyDescent="0.25">
      <c r="A232" s="14">
        <v>12</v>
      </c>
      <c r="B232" s="15">
        <v>43830</v>
      </c>
      <c r="C232" t="s">
        <v>13</v>
      </c>
      <c r="D232" t="s">
        <v>225</v>
      </c>
      <c r="E232" t="s">
        <v>189</v>
      </c>
      <c r="F232" t="s">
        <v>135</v>
      </c>
      <c r="G232" t="s">
        <v>17</v>
      </c>
      <c r="H232" t="s">
        <v>262</v>
      </c>
      <c r="I232" s="18">
        <v>314.44</v>
      </c>
      <c r="J232" t="s">
        <v>19</v>
      </c>
      <c r="K232" s="16">
        <v>8</v>
      </c>
      <c r="L232" t="s">
        <v>20</v>
      </c>
      <c r="M232" t="s">
        <v>21</v>
      </c>
    </row>
    <row r="233" spans="1:13" x14ac:dyDescent="0.25">
      <c r="A233" s="14">
        <v>12</v>
      </c>
      <c r="B233" s="15">
        <v>43830</v>
      </c>
      <c r="C233" t="s">
        <v>13</v>
      </c>
      <c r="D233" t="s">
        <v>225</v>
      </c>
      <c r="E233" t="s">
        <v>187</v>
      </c>
      <c r="F233" t="s">
        <v>135</v>
      </c>
      <c r="G233" t="s">
        <v>17</v>
      </c>
      <c r="H233" t="s">
        <v>262</v>
      </c>
      <c r="I233" s="18">
        <v>2097.37</v>
      </c>
      <c r="J233" t="s">
        <v>19</v>
      </c>
      <c r="K233" s="16">
        <v>60</v>
      </c>
      <c r="L233" t="s">
        <v>20</v>
      </c>
      <c r="M233" t="s">
        <v>21</v>
      </c>
    </row>
    <row r="234" spans="1:13" x14ac:dyDescent="0.25">
      <c r="A234" s="14">
        <v>12</v>
      </c>
      <c r="B234" s="15">
        <v>43830</v>
      </c>
      <c r="C234" t="s">
        <v>13</v>
      </c>
      <c r="D234" t="s">
        <v>225</v>
      </c>
      <c r="E234" t="s">
        <v>172</v>
      </c>
      <c r="F234" t="s">
        <v>174</v>
      </c>
      <c r="G234" t="s">
        <v>17</v>
      </c>
      <c r="H234" t="s">
        <v>231</v>
      </c>
      <c r="I234" s="18">
        <v>413.84</v>
      </c>
      <c r="J234" t="s">
        <v>19</v>
      </c>
      <c r="K234" s="16">
        <v>11</v>
      </c>
      <c r="L234" t="s">
        <v>20</v>
      </c>
      <c r="M234" t="s">
        <v>21</v>
      </c>
    </row>
    <row r="235" spans="1:13" x14ac:dyDescent="0.25">
      <c r="A235" s="14">
        <v>12</v>
      </c>
      <c r="B235" s="15">
        <v>43830</v>
      </c>
      <c r="C235" t="s">
        <v>13</v>
      </c>
      <c r="D235" t="s">
        <v>225</v>
      </c>
      <c r="E235" t="s">
        <v>173</v>
      </c>
      <c r="F235" t="s">
        <v>135</v>
      </c>
      <c r="G235" t="s">
        <v>17</v>
      </c>
      <c r="H235" t="s">
        <v>231</v>
      </c>
      <c r="I235" s="18">
        <v>4573.16</v>
      </c>
      <c r="J235" t="s">
        <v>19</v>
      </c>
      <c r="K235" s="16">
        <v>115</v>
      </c>
      <c r="L235" t="s">
        <v>20</v>
      </c>
      <c r="M235" t="s">
        <v>21</v>
      </c>
    </row>
    <row r="236" spans="1:13" x14ac:dyDescent="0.25">
      <c r="A236" s="14">
        <v>12</v>
      </c>
      <c r="B236" s="15">
        <v>43830</v>
      </c>
      <c r="C236" t="s">
        <v>13</v>
      </c>
      <c r="D236" t="s">
        <v>225</v>
      </c>
      <c r="E236" t="s">
        <v>176</v>
      </c>
      <c r="F236" t="s">
        <v>135</v>
      </c>
      <c r="G236" t="s">
        <v>17</v>
      </c>
      <c r="H236" t="s">
        <v>259</v>
      </c>
      <c r="I236" s="18">
        <v>1652.4</v>
      </c>
      <c r="J236" t="s">
        <v>19</v>
      </c>
      <c r="K236" s="16">
        <v>41.5</v>
      </c>
      <c r="L236" t="s">
        <v>20</v>
      </c>
      <c r="M236" t="s">
        <v>21</v>
      </c>
    </row>
    <row r="237" spans="1:13" x14ac:dyDescent="0.25">
      <c r="A237" s="14">
        <v>12</v>
      </c>
      <c r="B237" s="15">
        <v>43830</v>
      </c>
      <c r="C237" t="s">
        <v>13</v>
      </c>
      <c r="D237" t="s">
        <v>225</v>
      </c>
      <c r="E237" t="s">
        <v>187</v>
      </c>
      <c r="F237" t="s">
        <v>135</v>
      </c>
      <c r="G237" t="s">
        <v>17</v>
      </c>
      <c r="H237" t="s">
        <v>259</v>
      </c>
      <c r="I237" s="18">
        <v>135.41999999999999</v>
      </c>
      <c r="J237" t="s">
        <v>19</v>
      </c>
      <c r="K237" s="16">
        <v>4</v>
      </c>
      <c r="L237" t="s">
        <v>20</v>
      </c>
      <c r="M237" t="s">
        <v>21</v>
      </c>
    </row>
    <row r="238" spans="1:13" x14ac:dyDescent="0.25">
      <c r="A238" s="14">
        <v>12</v>
      </c>
      <c r="B238" s="15">
        <v>43830</v>
      </c>
      <c r="C238" t="s">
        <v>13</v>
      </c>
      <c r="D238" t="s">
        <v>225</v>
      </c>
      <c r="E238" t="s">
        <v>172</v>
      </c>
      <c r="F238" t="s">
        <v>174</v>
      </c>
      <c r="G238" t="s">
        <v>17</v>
      </c>
      <c r="H238" t="s">
        <v>232</v>
      </c>
      <c r="I238" s="18">
        <v>587.21</v>
      </c>
      <c r="J238" t="s">
        <v>19</v>
      </c>
      <c r="K238" s="16">
        <v>16</v>
      </c>
      <c r="L238" t="s">
        <v>20</v>
      </c>
      <c r="M238" t="s">
        <v>21</v>
      </c>
    </row>
    <row r="239" spans="1:13" x14ac:dyDescent="0.25">
      <c r="A239" s="14">
        <v>12</v>
      </c>
      <c r="B239" s="15">
        <v>43830</v>
      </c>
      <c r="C239" t="s">
        <v>13</v>
      </c>
      <c r="D239" t="s">
        <v>225</v>
      </c>
      <c r="E239" t="s">
        <v>172</v>
      </c>
      <c r="F239" t="s">
        <v>174</v>
      </c>
      <c r="G239" t="s">
        <v>17</v>
      </c>
      <c r="H239" t="s">
        <v>233</v>
      </c>
      <c r="I239" s="18">
        <v>943.95</v>
      </c>
      <c r="J239" t="s">
        <v>19</v>
      </c>
      <c r="K239" s="16">
        <v>25</v>
      </c>
      <c r="L239" t="s">
        <v>20</v>
      </c>
      <c r="M239" t="s">
        <v>21</v>
      </c>
    </row>
    <row r="240" spans="1:13" x14ac:dyDescent="0.25">
      <c r="A240" s="14">
        <v>12</v>
      </c>
      <c r="B240" s="15">
        <v>43830</v>
      </c>
      <c r="C240" t="s">
        <v>13</v>
      </c>
      <c r="D240" t="s">
        <v>225</v>
      </c>
      <c r="E240" t="s">
        <v>247</v>
      </c>
      <c r="F240" t="s">
        <v>174</v>
      </c>
      <c r="G240" t="s">
        <v>17</v>
      </c>
      <c r="H240" t="s">
        <v>233</v>
      </c>
      <c r="I240" s="18">
        <v>208.16</v>
      </c>
      <c r="J240" t="s">
        <v>19</v>
      </c>
      <c r="K240" s="16">
        <v>8</v>
      </c>
      <c r="L240" t="s">
        <v>20</v>
      </c>
      <c r="M240" t="s">
        <v>21</v>
      </c>
    </row>
    <row r="241" spans="1:13" x14ac:dyDescent="0.25">
      <c r="A241" s="14">
        <v>12</v>
      </c>
      <c r="B241" s="15">
        <v>43830</v>
      </c>
      <c r="C241" t="s">
        <v>13</v>
      </c>
      <c r="D241" t="s">
        <v>225</v>
      </c>
      <c r="E241" t="s">
        <v>173</v>
      </c>
      <c r="F241" t="s">
        <v>135</v>
      </c>
      <c r="G241" t="s">
        <v>17</v>
      </c>
      <c r="H241" t="s">
        <v>233</v>
      </c>
      <c r="I241" s="18">
        <v>6087.17</v>
      </c>
      <c r="J241" t="s">
        <v>19</v>
      </c>
      <c r="K241" s="16">
        <v>162</v>
      </c>
      <c r="L241" t="s">
        <v>20</v>
      </c>
      <c r="M241" t="s">
        <v>21</v>
      </c>
    </row>
    <row r="242" spans="1:13" x14ac:dyDescent="0.25">
      <c r="A242" s="14">
        <v>12</v>
      </c>
      <c r="B242" s="15">
        <v>43830</v>
      </c>
      <c r="C242" t="s">
        <v>13</v>
      </c>
      <c r="D242" t="s">
        <v>225</v>
      </c>
      <c r="E242" t="s">
        <v>176</v>
      </c>
      <c r="F242" t="s">
        <v>135</v>
      </c>
      <c r="G242" t="s">
        <v>17</v>
      </c>
      <c r="H242" t="s">
        <v>233</v>
      </c>
      <c r="I242" s="18">
        <v>2147.14</v>
      </c>
      <c r="J242" t="s">
        <v>19</v>
      </c>
      <c r="K242" s="16">
        <v>58</v>
      </c>
      <c r="L242" t="s">
        <v>20</v>
      </c>
      <c r="M242" t="s">
        <v>21</v>
      </c>
    </row>
    <row r="243" spans="1:13" x14ac:dyDescent="0.25">
      <c r="A243" s="14">
        <v>12</v>
      </c>
      <c r="B243" s="15">
        <v>43830</v>
      </c>
      <c r="C243" t="s">
        <v>13</v>
      </c>
      <c r="D243" t="s">
        <v>225</v>
      </c>
      <c r="E243" t="s">
        <v>187</v>
      </c>
      <c r="F243" t="s">
        <v>135</v>
      </c>
      <c r="G243" t="s">
        <v>17</v>
      </c>
      <c r="H243" t="s">
        <v>233</v>
      </c>
      <c r="I243" s="18">
        <v>804.07</v>
      </c>
      <c r="J243" t="s">
        <v>19</v>
      </c>
      <c r="K243" s="16">
        <v>22</v>
      </c>
      <c r="L243" t="s">
        <v>20</v>
      </c>
      <c r="M243" t="s">
        <v>21</v>
      </c>
    </row>
    <row r="244" spans="1:13" x14ac:dyDescent="0.25">
      <c r="A244" s="14">
        <v>12</v>
      </c>
      <c r="B244" s="15">
        <v>43830</v>
      </c>
      <c r="C244" t="s">
        <v>13</v>
      </c>
      <c r="D244" t="s">
        <v>225</v>
      </c>
      <c r="E244" t="s">
        <v>264</v>
      </c>
      <c r="F244" t="s">
        <v>174</v>
      </c>
      <c r="G244" t="s">
        <v>17</v>
      </c>
      <c r="H244" t="s">
        <v>266</v>
      </c>
      <c r="I244" s="18">
        <v>1455.28</v>
      </c>
      <c r="J244" t="s">
        <v>19</v>
      </c>
      <c r="K244" s="16">
        <v>39</v>
      </c>
      <c r="L244" t="s">
        <v>20</v>
      </c>
      <c r="M244" t="s">
        <v>21</v>
      </c>
    </row>
    <row r="245" spans="1:13" x14ac:dyDescent="0.25">
      <c r="A245" s="14">
        <v>12</v>
      </c>
      <c r="B245" s="15">
        <v>43830</v>
      </c>
      <c r="C245" t="s">
        <v>13</v>
      </c>
      <c r="D245" t="s">
        <v>225</v>
      </c>
      <c r="E245" t="s">
        <v>270</v>
      </c>
      <c r="F245" t="s">
        <v>135</v>
      </c>
      <c r="G245" t="s">
        <v>17</v>
      </c>
      <c r="H245" t="s">
        <v>266</v>
      </c>
      <c r="I245" s="18">
        <v>1267.78</v>
      </c>
      <c r="J245" t="s">
        <v>19</v>
      </c>
      <c r="K245" s="16">
        <v>36</v>
      </c>
      <c r="L245" t="s">
        <v>20</v>
      </c>
      <c r="M245" t="s">
        <v>21</v>
      </c>
    </row>
    <row r="246" spans="1:13" x14ac:dyDescent="0.25">
      <c r="A246" s="14">
        <v>12</v>
      </c>
      <c r="B246" s="15">
        <v>43830</v>
      </c>
      <c r="C246" t="s">
        <v>13</v>
      </c>
      <c r="D246" t="s">
        <v>225</v>
      </c>
      <c r="E246" t="s">
        <v>190</v>
      </c>
      <c r="F246" t="s">
        <v>135</v>
      </c>
      <c r="G246" t="s">
        <v>17</v>
      </c>
      <c r="H246" t="s">
        <v>266</v>
      </c>
      <c r="I246" s="18">
        <v>3879.55</v>
      </c>
      <c r="J246" t="s">
        <v>19</v>
      </c>
      <c r="K246" s="16">
        <v>101</v>
      </c>
      <c r="L246" t="s">
        <v>20</v>
      </c>
      <c r="M246" t="s">
        <v>21</v>
      </c>
    </row>
    <row r="247" spans="1:13" x14ac:dyDescent="0.25">
      <c r="A247" s="14">
        <v>12</v>
      </c>
      <c r="B247" s="15">
        <v>43830</v>
      </c>
      <c r="C247" t="s">
        <v>13</v>
      </c>
      <c r="D247" t="s">
        <v>225</v>
      </c>
      <c r="E247" t="s">
        <v>191</v>
      </c>
      <c r="F247" t="s">
        <v>135</v>
      </c>
      <c r="G247" t="s">
        <v>17</v>
      </c>
      <c r="H247" t="s">
        <v>266</v>
      </c>
      <c r="I247" s="18">
        <v>2541.25</v>
      </c>
      <c r="J247" t="s">
        <v>19</v>
      </c>
      <c r="K247" s="16">
        <v>65</v>
      </c>
      <c r="L247" t="s">
        <v>20</v>
      </c>
      <c r="M247" t="s">
        <v>21</v>
      </c>
    </row>
    <row r="248" spans="1:13" x14ac:dyDescent="0.25">
      <c r="A248" s="14">
        <v>12</v>
      </c>
      <c r="B248" s="15">
        <v>43830</v>
      </c>
      <c r="C248" t="s">
        <v>13</v>
      </c>
      <c r="D248" t="s">
        <v>225</v>
      </c>
      <c r="E248" t="s">
        <v>173</v>
      </c>
      <c r="F248" t="s">
        <v>135</v>
      </c>
      <c r="G248" t="s">
        <v>17</v>
      </c>
      <c r="H248" t="s">
        <v>263</v>
      </c>
      <c r="I248" s="18">
        <v>1780.21</v>
      </c>
      <c r="J248" t="s">
        <v>19</v>
      </c>
      <c r="K248" s="16">
        <v>47</v>
      </c>
      <c r="L248" t="s">
        <v>20</v>
      </c>
      <c r="M248" t="s">
        <v>21</v>
      </c>
    </row>
    <row r="249" spans="1:13" x14ac:dyDescent="0.25">
      <c r="A249" s="14">
        <v>12</v>
      </c>
      <c r="B249" s="15">
        <v>43830</v>
      </c>
      <c r="C249" t="s">
        <v>13</v>
      </c>
      <c r="D249" t="s">
        <v>225</v>
      </c>
      <c r="E249" t="s">
        <v>172</v>
      </c>
      <c r="F249" t="s">
        <v>174</v>
      </c>
      <c r="G249" t="s">
        <v>25</v>
      </c>
      <c r="H249" t="s">
        <v>226</v>
      </c>
      <c r="I249" s="18">
        <v>7084.03</v>
      </c>
      <c r="J249" t="s">
        <v>19</v>
      </c>
      <c r="K249" s="16">
        <v>0</v>
      </c>
      <c r="L249" t="s">
        <v>20</v>
      </c>
      <c r="M249" t="s">
        <v>21</v>
      </c>
    </row>
    <row r="250" spans="1:13" x14ac:dyDescent="0.25">
      <c r="A250" s="14">
        <v>12</v>
      </c>
      <c r="B250" s="15">
        <v>43830</v>
      </c>
      <c r="C250" t="s">
        <v>13</v>
      </c>
      <c r="D250" t="s">
        <v>225</v>
      </c>
      <c r="E250" t="s">
        <v>247</v>
      </c>
      <c r="F250" t="s">
        <v>174</v>
      </c>
      <c r="G250" t="s">
        <v>25</v>
      </c>
      <c r="H250" t="s">
        <v>226</v>
      </c>
      <c r="I250" s="18">
        <v>56.12</v>
      </c>
      <c r="J250" t="s">
        <v>19</v>
      </c>
      <c r="K250" s="16">
        <v>0</v>
      </c>
      <c r="L250" t="s">
        <v>20</v>
      </c>
      <c r="M250" t="s">
        <v>21</v>
      </c>
    </row>
    <row r="251" spans="1:13" x14ac:dyDescent="0.25">
      <c r="A251" s="14">
        <v>12</v>
      </c>
      <c r="B251" s="15">
        <v>43830</v>
      </c>
      <c r="C251" t="s">
        <v>13</v>
      </c>
      <c r="D251" t="s">
        <v>225</v>
      </c>
      <c r="E251" t="s">
        <v>188</v>
      </c>
      <c r="F251" t="s">
        <v>135</v>
      </c>
      <c r="G251" t="s">
        <v>25</v>
      </c>
      <c r="H251" t="s">
        <v>226</v>
      </c>
      <c r="I251" s="18">
        <v>1420.81</v>
      </c>
      <c r="J251" t="s">
        <v>19</v>
      </c>
      <c r="K251" s="16">
        <v>0</v>
      </c>
      <c r="L251" t="s">
        <v>20</v>
      </c>
      <c r="M251" t="s">
        <v>21</v>
      </c>
    </row>
    <row r="252" spans="1:13" x14ac:dyDescent="0.25">
      <c r="A252" s="14">
        <v>12</v>
      </c>
      <c r="B252" s="15">
        <v>43830</v>
      </c>
      <c r="C252" t="s">
        <v>13</v>
      </c>
      <c r="D252" t="s">
        <v>225</v>
      </c>
      <c r="E252" t="s">
        <v>173</v>
      </c>
      <c r="F252" t="s">
        <v>135</v>
      </c>
      <c r="G252" t="s">
        <v>25</v>
      </c>
      <c r="H252" t="s">
        <v>226</v>
      </c>
      <c r="I252" s="18">
        <v>8583.2000000000007</v>
      </c>
      <c r="J252" t="s">
        <v>19</v>
      </c>
      <c r="K252" s="16">
        <v>0</v>
      </c>
      <c r="L252" t="s">
        <v>20</v>
      </c>
      <c r="M252" t="s">
        <v>21</v>
      </c>
    </row>
    <row r="253" spans="1:13" x14ac:dyDescent="0.25">
      <c r="A253" s="14">
        <v>12</v>
      </c>
      <c r="B253" s="15">
        <v>43830</v>
      </c>
      <c r="C253" t="s">
        <v>13</v>
      </c>
      <c r="D253" t="s">
        <v>225</v>
      </c>
      <c r="E253" t="s">
        <v>189</v>
      </c>
      <c r="F253" t="s">
        <v>135</v>
      </c>
      <c r="G253" t="s">
        <v>25</v>
      </c>
      <c r="H253" t="s">
        <v>226</v>
      </c>
      <c r="I253" s="18">
        <v>3005.42</v>
      </c>
      <c r="J253" t="s">
        <v>19</v>
      </c>
      <c r="K253" s="16">
        <v>0</v>
      </c>
      <c r="L253" t="s">
        <v>20</v>
      </c>
      <c r="M253" t="s">
        <v>21</v>
      </c>
    </row>
    <row r="254" spans="1:13" x14ac:dyDescent="0.25">
      <c r="A254" s="14">
        <v>12</v>
      </c>
      <c r="B254" s="15">
        <v>43830</v>
      </c>
      <c r="C254" t="s">
        <v>13</v>
      </c>
      <c r="D254" t="s">
        <v>225</v>
      </c>
      <c r="E254" t="s">
        <v>176</v>
      </c>
      <c r="F254" t="s">
        <v>135</v>
      </c>
      <c r="G254" t="s">
        <v>25</v>
      </c>
      <c r="H254" t="s">
        <v>226</v>
      </c>
      <c r="I254" s="18">
        <v>10712.04</v>
      </c>
      <c r="J254" t="s">
        <v>19</v>
      </c>
      <c r="K254" s="16">
        <v>0</v>
      </c>
      <c r="L254" t="s">
        <v>20</v>
      </c>
      <c r="M254" t="s">
        <v>21</v>
      </c>
    </row>
    <row r="255" spans="1:13" x14ac:dyDescent="0.25">
      <c r="A255" s="14">
        <v>12</v>
      </c>
      <c r="B255" s="15">
        <v>43830</v>
      </c>
      <c r="C255" t="s">
        <v>13</v>
      </c>
      <c r="D255" t="s">
        <v>225</v>
      </c>
      <c r="E255" t="s">
        <v>187</v>
      </c>
      <c r="F255" t="s">
        <v>135</v>
      </c>
      <c r="G255" t="s">
        <v>25</v>
      </c>
      <c r="H255" t="s">
        <v>226</v>
      </c>
      <c r="I255" s="18">
        <v>6967.44</v>
      </c>
      <c r="J255" t="s">
        <v>19</v>
      </c>
      <c r="K255" s="16">
        <v>0</v>
      </c>
      <c r="L255" t="s">
        <v>20</v>
      </c>
      <c r="M255" t="s">
        <v>21</v>
      </c>
    </row>
    <row r="256" spans="1:13" x14ac:dyDescent="0.25">
      <c r="A256" s="14">
        <v>12</v>
      </c>
      <c r="B256" s="15">
        <v>43830</v>
      </c>
      <c r="C256" t="s">
        <v>13</v>
      </c>
      <c r="D256" t="s">
        <v>225</v>
      </c>
      <c r="E256" t="s">
        <v>188</v>
      </c>
      <c r="F256" t="s">
        <v>135</v>
      </c>
      <c r="G256" t="s">
        <v>25</v>
      </c>
      <c r="H256" t="s">
        <v>260</v>
      </c>
      <c r="I256" s="18">
        <v>3718.31</v>
      </c>
      <c r="J256" t="s">
        <v>19</v>
      </c>
      <c r="K256" s="16">
        <v>0</v>
      </c>
      <c r="L256" t="s">
        <v>20</v>
      </c>
      <c r="M256" t="s">
        <v>21</v>
      </c>
    </row>
    <row r="257" spans="1:13" x14ac:dyDescent="0.25">
      <c r="A257" s="14">
        <v>12</v>
      </c>
      <c r="B257" s="15">
        <v>43830</v>
      </c>
      <c r="C257" t="s">
        <v>13</v>
      </c>
      <c r="D257" t="s">
        <v>225</v>
      </c>
      <c r="E257" t="s">
        <v>189</v>
      </c>
      <c r="F257" t="s">
        <v>135</v>
      </c>
      <c r="G257" t="s">
        <v>25</v>
      </c>
      <c r="H257" t="s">
        <v>260</v>
      </c>
      <c r="I257" s="18">
        <v>2628.09</v>
      </c>
      <c r="J257" t="s">
        <v>19</v>
      </c>
      <c r="K257" s="16">
        <v>0</v>
      </c>
      <c r="L257" t="s">
        <v>20</v>
      </c>
      <c r="M257" t="s">
        <v>21</v>
      </c>
    </row>
    <row r="258" spans="1:13" x14ac:dyDescent="0.25">
      <c r="A258" s="14">
        <v>12</v>
      </c>
      <c r="B258" s="15">
        <v>43830</v>
      </c>
      <c r="C258" t="s">
        <v>13</v>
      </c>
      <c r="D258" t="s">
        <v>225</v>
      </c>
      <c r="E258" t="s">
        <v>172</v>
      </c>
      <c r="F258" t="s">
        <v>174</v>
      </c>
      <c r="G258" t="s">
        <v>25</v>
      </c>
      <c r="H258" t="s">
        <v>227</v>
      </c>
      <c r="I258" s="18">
        <v>26.73</v>
      </c>
      <c r="J258" t="s">
        <v>19</v>
      </c>
      <c r="K258" s="16">
        <v>0</v>
      </c>
      <c r="L258" t="s">
        <v>20</v>
      </c>
      <c r="M258" t="s">
        <v>21</v>
      </c>
    </row>
    <row r="259" spans="1:13" x14ac:dyDescent="0.25">
      <c r="A259" s="14">
        <v>12</v>
      </c>
      <c r="B259" s="15">
        <v>43830</v>
      </c>
      <c r="C259" t="s">
        <v>13</v>
      </c>
      <c r="D259" t="s">
        <v>225</v>
      </c>
      <c r="E259" t="s">
        <v>244</v>
      </c>
      <c r="F259" t="s">
        <v>174</v>
      </c>
      <c r="G259" t="s">
        <v>25</v>
      </c>
      <c r="H259" t="s">
        <v>245</v>
      </c>
      <c r="I259" s="18">
        <v>275.39</v>
      </c>
      <c r="J259" t="s">
        <v>19</v>
      </c>
      <c r="K259" s="16">
        <v>0</v>
      </c>
      <c r="L259" t="s">
        <v>20</v>
      </c>
      <c r="M259" t="s">
        <v>21</v>
      </c>
    </row>
    <row r="260" spans="1:13" x14ac:dyDescent="0.25">
      <c r="A260" s="14">
        <v>12</v>
      </c>
      <c r="B260" s="15">
        <v>43830</v>
      </c>
      <c r="C260" t="s">
        <v>13</v>
      </c>
      <c r="D260" t="s">
        <v>225</v>
      </c>
      <c r="E260" t="s">
        <v>172</v>
      </c>
      <c r="F260" t="s">
        <v>174</v>
      </c>
      <c r="G260" t="s">
        <v>25</v>
      </c>
      <c r="H260" t="s">
        <v>228</v>
      </c>
      <c r="I260" s="18">
        <v>55.51</v>
      </c>
      <c r="J260" t="s">
        <v>19</v>
      </c>
      <c r="K260" s="16">
        <v>0</v>
      </c>
      <c r="L260" t="s">
        <v>20</v>
      </c>
      <c r="M260" t="s">
        <v>21</v>
      </c>
    </row>
    <row r="261" spans="1:13" x14ac:dyDescent="0.25">
      <c r="A261" s="14">
        <v>12</v>
      </c>
      <c r="B261" s="15">
        <v>43830</v>
      </c>
      <c r="C261" t="s">
        <v>13</v>
      </c>
      <c r="D261" t="s">
        <v>225</v>
      </c>
      <c r="E261" t="s">
        <v>176</v>
      </c>
      <c r="F261" t="s">
        <v>135</v>
      </c>
      <c r="G261" t="s">
        <v>25</v>
      </c>
      <c r="H261" t="s">
        <v>267</v>
      </c>
      <c r="I261" s="18">
        <v>703.59</v>
      </c>
      <c r="J261" t="s">
        <v>19</v>
      </c>
      <c r="K261" s="16">
        <v>0</v>
      </c>
      <c r="L261" t="s">
        <v>20</v>
      </c>
      <c r="M261" t="s">
        <v>21</v>
      </c>
    </row>
    <row r="262" spans="1:13" x14ac:dyDescent="0.25">
      <c r="A262" s="14">
        <v>12</v>
      </c>
      <c r="B262" s="15">
        <v>43830</v>
      </c>
      <c r="C262" t="s">
        <v>13</v>
      </c>
      <c r="D262" t="s">
        <v>225</v>
      </c>
      <c r="E262" t="s">
        <v>187</v>
      </c>
      <c r="F262" t="s">
        <v>135</v>
      </c>
      <c r="G262" t="s">
        <v>25</v>
      </c>
      <c r="H262" t="s">
        <v>267</v>
      </c>
      <c r="I262" s="18">
        <v>489.56</v>
      </c>
      <c r="J262" t="s">
        <v>19</v>
      </c>
      <c r="K262" s="16">
        <v>0</v>
      </c>
      <c r="L262" t="s">
        <v>20</v>
      </c>
      <c r="M262" t="s">
        <v>21</v>
      </c>
    </row>
    <row r="263" spans="1:13" x14ac:dyDescent="0.25">
      <c r="A263" s="14">
        <v>12</v>
      </c>
      <c r="B263" s="15">
        <v>43830</v>
      </c>
      <c r="C263" t="s">
        <v>13</v>
      </c>
      <c r="D263" t="s">
        <v>225</v>
      </c>
      <c r="E263" t="s">
        <v>188</v>
      </c>
      <c r="F263" t="s">
        <v>135</v>
      </c>
      <c r="G263" t="s">
        <v>25</v>
      </c>
      <c r="H263" t="s">
        <v>261</v>
      </c>
      <c r="I263" s="18">
        <v>1792.2</v>
      </c>
      <c r="J263" t="s">
        <v>19</v>
      </c>
      <c r="K263" s="16">
        <v>0</v>
      </c>
      <c r="L263" t="s">
        <v>20</v>
      </c>
      <c r="M263" t="s">
        <v>21</v>
      </c>
    </row>
    <row r="264" spans="1:13" x14ac:dyDescent="0.25">
      <c r="A264" s="14">
        <v>12</v>
      </c>
      <c r="B264" s="15">
        <v>43830</v>
      </c>
      <c r="C264" t="s">
        <v>13</v>
      </c>
      <c r="D264" t="s">
        <v>225</v>
      </c>
      <c r="E264" t="s">
        <v>189</v>
      </c>
      <c r="F264" t="s">
        <v>135</v>
      </c>
      <c r="G264" t="s">
        <v>25</v>
      </c>
      <c r="H264" t="s">
        <v>261</v>
      </c>
      <c r="I264" s="18">
        <v>6351.48</v>
      </c>
      <c r="J264" t="s">
        <v>19</v>
      </c>
      <c r="K264" s="16">
        <v>0</v>
      </c>
      <c r="L264" t="s">
        <v>20</v>
      </c>
      <c r="M264" t="s">
        <v>21</v>
      </c>
    </row>
    <row r="265" spans="1:13" x14ac:dyDescent="0.25">
      <c r="A265" s="14">
        <v>12</v>
      </c>
      <c r="B265" s="15">
        <v>43830</v>
      </c>
      <c r="C265" t="s">
        <v>13</v>
      </c>
      <c r="D265" t="s">
        <v>225</v>
      </c>
      <c r="E265" t="s">
        <v>264</v>
      </c>
      <c r="F265" t="s">
        <v>174</v>
      </c>
      <c r="G265" t="s">
        <v>25</v>
      </c>
      <c r="H265" t="s">
        <v>265</v>
      </c>
      <c r="I265" s="18">
        <v>567.94000000000005</v>
      </c>
      <c r="J265" t="s">
        <v>19</v>
      </c>
      <c r="K265" s="16">
        <v>0</v>
      </c>
      <c r="L265" t="s">
        <v>20</v>
      </c>
      <c r="M265" t="s">
        <v>21</v>
      </c>
    </row>
    <row r="266" spans="1:13" x14ac:dyDescent="0.25">
      <c r="A266" s="14">
        <v>12</v>
      </c>
      <c r="B266" s="15">
        <v>43830</v>
      </c>
      <c r="C266" t="s">
        <v>13</v>
      </c>
      <c r="D266" t="s">
        <v>225</v>
      </c>
      <c r="E266" t="s">
        <v>247</v>
      </c>
      <c r="F266" t="s">
        <v>174</v>
      </c>
      <c r="G266" t="s">
        <v>25</v>
      </c>
      <c r="H266" t="s">
        <v>248</v>
      </c>
      <c r="I266" s="18">
        <v>224.49</v>
      </c>
      <c r="J266" t="s">
        <v>19</v>
      </c>
      <c r="K266" s="16">
        <v>0</v>
      </c>
      <c r="L266" t="s">
        <v>20</v>
      </c>
      <c r="M266" t="s">
        <v>21</v>
      </c>
    </row>
    <row r="267" spans="1:13" x14ac:dyDescent="0.25">
      <c r="A267" s="14">
        <v>12</v>
      </c>
      <c r="B267" s="15">
        <v>43830</v>
      </c>
      <c r="C267" t="s">
        <v>13</v>
      </c>
      <c r="D267" t="s">
        <v>225</v>
      </c>
      <c r="E267" t="s">
        <v>247</v>
      </c>
      <c r="F267" t="s">
        <v>174</v>
      </c>
      <c r="G267" t="s">
        <v>25</v>
      </c>
      <c r="H267" t="s">
        <v>249</v>
      </c>
      <c r="I267" s="18">
        <v>318.12</v>
      </c>
      <c r="J267" t="s">
        <v>19</v>
      </c>
      <c r="K267" s="16">
        <v>0</v>
      </c>
      <c r="L267" t="s">
        <v>20</v>
      </c>
      <c r="M267" t="s">
        <v>21</v>
      </c>
    </row>
    <row r="268" spans="1:13" x14ac:dyDescent="0.25">
      <c r="A268" s="14">
        <v>12</v>
      </c>
      <c r="B268" s="15">
        <v>43830</v>
      </c>
      <c r="C268" t="s">
        <v>13</v>
      </c>
      <c r="D268" t="s">
        <v>225</v>
      </c>
      <c r="E268" t="s">
        <v>244</v>
      </c>
      <c r="F268" t="s">
        <v>174</v>
      </c>
      <c r="G268" t="s">
        <v>25</v>
      </c>
      <c r="H268" t="s">
        <v>246</v>
      </c>
      <c r="I268" s="18">
        <v>55.08</v>
      </c>
      <c r="J268" t="s">
        <v>19</v>
      </c>
      <c r="K268" s="16">
        <v>0</v>
      </c>
      <c r="L268" t="s">
        <v>20</v>
      </c>
      <c r="M268" t="s">
        <v>21</v>
      </c>
    </row>
    <row r="269" spans="1:13" x14ac:dyDescent="0.25">
      <c r="A269" s="14">
        <v>12</v>
      </c>
      <c r="B269" s="15">
        <v>43830</v>
      </c>
      <c r="C269" t="s">
        <v>13</v>
      </c>
      <c r="D269" t="s">
        <v>225</v>
      </c>
      <c r="E269" t="s">
        <v>172</v>
      </c>
      <c r="F269" t="s">
        <v>174</v>
      </c>
      <c r="G269" t="s">
        <v>25</v>
      </c>
      <c r="H269" t="s">
        <v>229</v>
      </c>
      <c r="I269" s="18">
        <v>1733.14</v>
      </c>
      <c r="J269" t="s">
        <v>19</v>
      </c>
      <c r="K269" s="16">
        <v>0</v>
      </c>
      <c r="L269" t="s">
        <v>20</v>
      </c>
      <c r="M269" t="s">
        <v>21</v>
      </c>
    </row>
    <row r="270" spans="1:13" x14ac:dyDescent="0.25">
      <c r="A270" s="14">
        <v>12</v>
      </c>
      <c r="B270" s="15">
        <v>43830</v>
      </c>
      <c r="C270" t="s">
        <v>13</v>
      </c>
      <c r="D270" t="s">
        <v>225</v>
      </c>
      <c r="E270" t="s">
        <v>247</v>
      </c>
      <c r="F270" t="s">
        <v>174</v>
      </c>
      <c r="G270" t="s">
        <v>25</v>
      </c>
      <c r="H270" t="s">
        <v>229</v>
      </c>
      <c r="I270" s="18">
        <v>793.67</v>
      </c>
      <c r="J270" t="s">
        <v>19</v>
      </c>
      <c r="K270" s="16">
        <v>0</v>
      </c>
      <c r="L270" t="s">
        <v>20</v>
      </c>
      <c r="M270" t="s">
        <v>21</v>
      </c>
    </row>
    <row r="271" spans="1:13" x14ac:dyDescent="0.25">
      <c r="A271" s="14">
        <v>12</v>
      </c>
      <c r="B271" s="15">
        <v>43830</v>
      </c>
      <c r="C271" t="s">
        <v>13</v>
      </c>
      <c r="D271" t="s">
        <v>225</v>
      </c>
      <c r="E271" t="s">
        <v>172</v>
      </c>
      <c r="F271" t="s">
        <v>174</v>
      </c>
      <c r="G271" t="s">
        <v>25</v>
      </c>
      <c r="H271" t="s">
        <v>230</v>
      </c>
      <c r="I271" s="18">
        <v>5880.29</v>
      </c>
      <c r="J271" t="s">
        <v>19</v>
      </c>
      <c r="K271" s="16">
        <v>0</v>
      </c>
      <c r="L271" t="s">
        <v>20</v>
      </c>
      <c r="M271" t="s">
        <v>21</v>
      </c>
    </row>
    <row r="272" spans="1:13" x14ac:dyDescent="0.25">
      <c r="A272" s="14">
        <v>12</v>
      </c>
      <c r="B272" s="15">
        <v>43830</v>
      </c>
      <c r="C272" t="s">
        <v>13</v>
      </c>
      <c r="D272" t="s">
        <v>225</v>
      </c>
      <c r="E272" t="s">
        <v>173</v>
      </c>
      <c r="F272" t="s">
        <v>135</v>
      </c>
      <c r="G272" t="s">
        <v>25</v>
      </c>
      <c r="H272" t="s">
        <v>230</v>
      </c>
      <c r="I272" s="18">
        <v>12404.21</v>
      </c>
      <c r="J272" t="s">
        <v>19</v>
      </c>
      <c r="K272" s="16">
        <v>0</v>
      </c>
      <c r="L272" t="s">
        <v>20</v>
      </c>
      <c r="M272" t="s">
        <v>21</v>
      </c>
    </row>
    <row r="273" spans="1:13" x14ac:dyDescent="0.25">
      <c r="A273" s="14">
        <v>12</v>
      </c>
      <c r="B273" s="15">
        <v>43830</v>
      </c>
      <c r="C273" t="s">
        <v>13</v>
      </c>
      <c r="D273" t="s">
        <v>225</v>
      </c>
      <c r="E273" t="s">
        <v>264</v>
      </c>
      <c r="F273" t="s">
        <v>174</v>
      </c>
      <c r="G273" t="s">
        <v>25</v>
      </c>
      <c r="H273" t="s">
        <v>262</v>
      </c>
      <c r="I273" s="18">
        <v>857.87</v>
      </c>
      <c r="J273" t="s">
        <v>19</v>
      </c>
      <c r="K273" s="16">
        <v>0</v>
      </c>
      <c r="L273" t="s">
        <v>20</v>
      </c>
      <c r="M273" t="s">
        <v>21</v>
      </c>
    </row>
    <row r="274" spans="1:13" x14ac:dyDescent="0.25">
      <c r="A274" s="14">
        <v>12</v>
      </c>
      <c r="B274" s="15">
        <v>43830</v>
      </c>
      <c r="C274" t="s">
        <v>13</v>
      </c>
      <c r="D274" t="s">
        <v>225</v>
      </c>
      <c r="E274" t="s">
        <v>188</v>
      </c>
      <c r="F274" t="s">
        <v>135</v>
      </c>
      <c r="G274" t="s">
        <v>25</v>
      </c>
      <c r="H274" t="s">
        <v>262</v>
      </c>
      <c r="I274" s="18">
        <v>8643.34</v>
      </c>
      <c r="J274" t="s">
        <v>19</v>
      </c>
      <c r="K274" s="16">
        <v>0</v>
      </c>
      <c r="L274" t="s">
        <v>20</v>
      </c>
      <c r="M274" t="s">
        <v>21</v>
      </c>
    </row>
    <row r="275" spans="1:13" x14ac:dyDescent="0.25">
      <c r="A275" s="14">
        <v>12</v>
      </c>
      <c r="B275" s="15">
        <v>43830</v>
      </c>
      <c r="C275" t="s">
        <v>13</v>
      </c>
      <c r="D275" t="s">
        <v>225</v>
      </c>
      <c r="E275" t="s">
        <v>189</v>
      </c>
      <c r="F275" t="s">
        <v>135</v>
      </c>
      <c r="G275" t="s">
        <v>25</v>
      </c>
      <c r="H275" t="s">
        <v>262</v>
      </c>
      <c r="I275" s="18">
        <v>220.11</v>
      </c>
      <c r="J275" t="s">
        <v>19</v>
      </c>
      <c r="K275" s="16">
        <v>0</v>
      </c>
      <c r="L275" t="s">
        <v>20</v>
      </c>
      <c r="M275" t="s">
        <v>21</v>
      </c>
    </row>
    <row r="276" spans="1:13" x14ac:dyDescent="0.25">
      <c r="A276" s="14">
        <v>12</v>
      </c>
      <c r="B276" s="15">
        <v>43830</v>
      </c>
      <c r="C276" t="s">
        <v>13</v>
      </c>
      <c r="D276" t="s">
        <v>225</v>
      </c>
      <c r="E276" t="s">
        <v>176</v>
      </c>
      <c r="F276" t="s">
        <v>135</v>
      </c>
      <c r="G276" t="s">
        <v>25</v>
      </c>
      <c r="H276" t="s">
        <v>262</v>
      </c>
      <c r="I276" s="18">
        <v>1185.0999999999999</v>
      </c>
      <c r="J276" t="s">
        <v>19</v>
      </c>
      <c r="K276" s="16">
        <v>0</v>
      </c>
      <c r="L276" t="s">
        <v>20</v>
      </c>
      <c r="M276" t="s">
        <v>21</v>
      </c>
    </row>
    <row r="277" spans="1:13" x14ac:dyDescent="0.25">
      <c r="A277" s="14">
        <v>12</v>
      </c>
      <c r="B277" s="15">
        <v>43830</v>
      </c>
      <c r="C277" t="s">
        <v>13</v>
      </c>
      <c r="D277" t="s">
        <v>225</v>
      </c>
      <c r="E277" t="s">
        <v>187</v>
      </c>
      <c r="F277" t="s">
        <v>135</v>
      </c>
      <c r="G277" t="s">
        <v>25</v>
      </c>
      <c r="H277" t="s">
        <v>262</v>
      </c>
      <c r="I277" s="18">
        <v>1468.16</v>
      </c>
      <c r="J277" t="s">
        <v>19</v>
      </c>
      <c r="K277" s="16">
        <v>0</v>
      </c>
      <c r="L277" t="s">
        <v>20</v>
      </c>
      <c r="M277" t="s">
        <v>21</v>
      </c>
    </row>
    <row r="278" spans="1:13" x14ac:dyDescent="0.25">
      <c r="A278" s="14">
        <v>12</v>
      </c>
      <c r="B278" s="15">
        <v>43830</v>
      </c>
      <c r="C278" t="s">
        <v>13</v>
      </c>
      <c r="D278" t="s">
        <v>225</v>
      </c>
      <c r="E278" t="s">
        <v>172</v>
      </c>
      <c r="F278" t="s">
        <v>174</v>
      </c>
      <c r="G278" t="s">
        <v>25</v>
      </c>
      <c r="H278" t="s">
        <v>231</v>
      </c>
      <c r="I278" s="18">
        <v>289.7</v>
      </c>
      <c r="J278" t="s">
        <v>19</v>
      </c>
      <c r="K278" s="16">
        <v>0</v>
      </c>
      <c r="L278" t="s">
        <v>20</v>
      </c>
      <c r="M278" t="s">
        <v>21</v>
      </c>
    </row>
    <row r="279" spans="1:13" x14ac:dyDescent="0.25">
      <c r="A279" s="14">
        <v>12</v>
      </c>
      <c r="B279" s="15">
        <v>43830</v>
      </c>
      <c r="C279" t="s">
        <v>13</v>
      </c>
      <c r="D279" t="s">
        <v>225</v>
      </c>
      <c r="E279" t="s">
        <v>173</v>
      </c>
      <c r="F279" t="s">
        <v>135</v>
      </c>
      <c r="G279" t="s">
        <v>25</v>
      </c>
      <c r="H279" t="s">
        <v>231</v>
      </c>
      <c r="I279" s="18">
        <v>3201.23</v>
      </c>
      <c r="J279" t="s">
        <v>19</v>
      </c>
      <c r="K279" s="16">
        <v>0</v>
      </c>
      <c r="L279" t="s">
        <v>20</v>
      </c>
      <c r="M279" t="s">
        <v>21</v>
      </c>
    </row>
    <row r="280" spans="1:13" x14ac:dyDescent="0.25">
      <c r="A280" s="14">
        <v>12</v>
      </c>
      <c r="B280" s="15">
        <v>43830</v>
      </c>
      <c r="C280" t="s">
        <v>13</v>
      </c>
      <c r="D280" t="s">
        <v>225</v>
      </c>
      <c r="E280" t="s">
        <v>187</v>
      </c>
      <c r="F280" t="s">
        <v>135</v>
      </c>
      <c r="G280" t="s">
        <v>25</v>
      </c>
      <c r="H280" t="s">
        <v>259</v>
      </c>
      <c r="I280" s="18">
        <v>94.79</v>
      </c>
      <c r="J280" t="s">
        <v>19</v>
      </c>
      <c r="K280" s="16">
        <v>0</v>
      </c>
      <c r="L280" t="s">
        <v>20</v>
      </c>
      <c r="M280" t="s">
        <v>21</v>
      </c>
    </row>
    <row r="281" spans="1:13" x14ac:dyDescent="0.25">
      <c r="A281" s="14">
        <v>12</v>
      </c>
      <c r="B281" s="15">
        <v>43830</v>
      </c>
      <c r="C281" t="s">
        <v>13</v>
      </c>
      <c r="D281" t="s">
        <v>225</v>
      </c>
      <c r="E281" t="s">
        <v>176</v>
      </c>
      <c r="F281" t="s">
        <v>135</v>
      </c>
      <c r="G281" t="s">
        <v>25</v>
      </c>
      <c r="H281" t="s">
        <v>259</v>
      </c>
      <c r="I281" s="18">
        <v>1156.68</v>
      </c>
      <c r="J281" t="s">
        <v>19</v>
      </c>
      <c r="K281" s="16">
        <v>0</v>
      </c>
      <c r="L281" t="s">
        <v>20</v>
      </c>
      <c r="M281" t="s">
        <v>21</v>
      </c>
    </row>
    <row r="282" spans="1:13" x14ac:dyDescent="0.25">
      <c r="A282" s="14">
        <v>12</v>
      </c>
      <c r="B282" s="15">
        <v>43830</v>
      </c>
      <c r="C282" t="s">
        <v>13</v>
      </c>
      <c r="D282" t="s">
        <v>225</v>
      </c>
      <c r="E282" t="s">
        <v>172</v>
      </c>
      <c r="F282" t="s">
        <v>174</v>
      </c>
      <c r="G282" t="s">
        <v>25</v>
      </c>
      <c r="H282" t="s">
        <v>232</v>
      </c>
      <c r="I282" s="18">
        <v>411.05</v>
      </c>
      <c r="J282" t="s">
        <v>19</v>
      </c>
      <c r="K282" s="16">
        <v>0</v>
      </c>
      <c r="L282" t="s">
        <v>20</v>
      </c>
      <c r="M282" t="s">
        <v>21</v>
      </c>
    </row>
    <row r="283" spans="1:13" x14ac:dyDescent="0.25">
      <c r="A283" s="14">
        <v>12</v>
      </c>
      <c r="B283" s="15">
        <v>43830</v>
      </c>
      <c r="C283" t="s">
        <v>13</v>
      </c>
      <c r="D283" t="s">
        <v>225</v>
      </c>
      <c r="E283" t="s">
        <v>172</v>
      </c>
      <c r="F283" t="s">
        <v>174</v>
      </c>
      <c r="G283" t="s">
        <v>25</v>
      </c>
      <c r="H283" t="s">
        <v>233</v>
      </c>
      <c r="I283" s="18">
        <v>660.77</v>
      </c>
      <c r="J283" t="s">
        <v>19</v>
      </c>
      <c r="K283" s="16">
        <v>0</v>
      </c>
      <c r="L283" t="s">
        <v>20</v>
      </c>
      <c r="M283" t="s">
        <v>21</v>
      </c>
    </row>
    <row r="284" spans="1:13" x14ac:dyDescent="0.25">
      <c r="A284" s="14">
        <v>12</v>
      </c>
      <c r="B284" s="15">
        <v>43830</v>
      </c>
      <c r="C284" t="s">
        <v>13</v>
      </c>
      <c r="D284" t="s">
        <v>225</v>
      </c>
      <c r="E284" t="s">
        <v>187</v>
      </c>
      <c r="F284" t="s">
        <v>135</v>
      </c>
      <c r="G284" t="s">
        <v>25</v>
      </c>
      <c r="H284" t="s">
        <v>233</v>
      </c>
      <c r="I284" s="18">
        <v>562.86</v>
      </c>
      <c r="J284" t="s">
        <v>19</v>
      </c>
      <c r="K284" s="16">
        <v>0</v>
      </c>
      <c r="L284" t="s">
        <v>20</v>
      </c>
      <c r="M284" t="s">
        <v>21</v>
      </c>
    </row>
    <row r="285" spans="1:13" x14ac:dyDescent="0.25">
      <c r="A285" s="14">
        <v>12</v>
      </c>
      <c r="B285" s="15">
        <v>43830</v>
      </c>
      <c r="C285" t="s">
        <v>13</v>
      </c>
      <c r="D285" t="s">
        <v>225</v>
      </c>
      <c r="E285" t="s">
        <v>247</v>
      </c>
      <c r="F285" t="s">
        <v>174</v>
      </c>
      <c r="G285" t="s">
        <v>25</v>
      </c>
      <c r="H285" t="s">
        <v>233</v>
      </c>
      <c r="I285" s="18">
        <v>145.71</v>
      </c>
      <c r="J285" t="s">
        <v>19</v>
      </c>
      <c r="K285" s="16">
        <v>0</v>
      </c>
      <c r="L285" t="s">
        <v>20</v>
      </c>
      <c r="M285" t="s">
        <v>21</v>
      </c>
    </row>
    <row r="286" spans="1:13" x14ac:dyDescent="0.25">
      <c r="A286" s="14">
        <v>12</v>
      </c>
      <c r="B286" s="15">
        <v>43830</v>
      </c>
      <c r="C286" t="s">
        <v>13</v>
      </c>
      <c r="D286" t="s">
        <v>225</v>
      </c>
      <c r="E286" t="s">
        <v>173</v>
      </c>
      <c r="F286" t="s">
        <v>135</v>
      </c>
      <c r="G286" t="s">
        <v>25</v>
      </c>
      <c r="H286" t="s">
        <v>233</v>
      </c>
      <c r="I286" s="18">
        <v>4261.0200000000004</v>
      </c>
      <c r="J286" t="s">
        <v>19</v>
      </c>
      <c r="K286" s="16">
        <v>0</v>
      </c>
      <c r="L286" t="s">
        <v>20</v>
      </c>
      <c r="M286" t="s">
        <v>21</v>
      </c>
    </row>
    <row r="287" spans="1:13" x14ac:dyDescent="0.25">
      <c r="A287" s="14">
        <v>12</v>
      </c>
      <c r="B287" s="15">
        <v>43830</v>
      </c>
      <c r="C287" t="s">
        <v>13</v>
      </c>
      <c r="D287" t="s">
        <v>225</v>
      </c>
      <c r="E287" t="s">
        <v>176</v>
      </c>
      <c r="F287" t="s">
        <v>135</v>
      </c>
      <c r="G287" t="s">
        <v>25</v>
      </c>
      <c r="H287" t="s">
        <v>233</v>
      </c>
      <c r="I287" s="18">
        <v>1503.02</v>
      </c>
      <c r="J287" t="s">
        <v>19</v>
      </c>
      <c r="K287" s="16">
        <v>0</v>
      </c>
      <c r="L287" t="s">
        <v>20</v>
      </c>
      <c r="M287" t="s">
        <v>21</v>
      </c>
    </row>
    <row r="288" spans="1:13" x14ac:dyDescent="0.25">
      <c r="A288" s="14">
        <v>12</v>
      </c>
      <c r="B288" s="15">
        <v>43830</v>
      </c>
      <c r="C288" t="s">
        <v>13</v>
      </c>
      <c r="D288" t="s">
        <v>225</v>
      </c>
      <c r="E288" t="s">
        <v>264</v>
      </c>
      <c r="F288" t="s">
        <v>174</v>
      </c>
      <c r="G288" t="s">
        <v>25</v>
      </c>
      <c r="H288" t="s">
        <v>266</v>
      </c>
      <c r="I288" s="18">
        <v>1018.71</v>
      </c>
      <c r="J288" t="s">
        <v>19</v>
      </c>
      <c r="K288" s="16">
        <v>0</v>
      </c>
      <c r="L288" t="s">
        <v>20</v>
      </c>
      <c r="M288" t="s">
        <v>21</v>
      </c>
    </row>
    <row r="289" spans="1:13" x14ac:dyDescent="0.25">
      <c r="A289" s="14">
        <v>12</v>
      </c>
      <c r="B289" s="15">
        <v>43830</v>
      </c>
      <c r="C289" t="s">
        <v>13</v>
      </c>
      <c r="D289" t="s">
        <v>225</v>
      </c>
      <c r="E289" t="s">
        <v>270</v>
      </c>
      <c r="F289" t="s">
        <v>135</v>
      </c>
      <c r="G289" t="s">
        <v>25</v>
      </c>
      <c r="H289" t="s">
        <v>266</v>
      </c>
      <c r="I289" s="18">
        <v>887.46</v>
      </c>
      <c r="J289" t="s">
        <v>19</v>
      </c>
      <c r="K289" s="16">
        <v>0</v>
      </c>
      <c r="L289" t="s">
        <v>20</v>
      </c>
      <c r="M289" t="s">
        <v>21</v>
      </c>
    </row>
    <row r="290" spans="1:13" x14ac:dyDescent="0.25">
      <c r="A290" s="14">
        <v>12</v>
      </c>
      <c r="B290" s="15">
        <v>43830</v>
      </c>
      <c r="C290" t="s">
        <v>13</v>
      </c>
      <c r="D290" t="s">
        <v>225</v>
      </c>
      <c r="E290" t="s">
        <v>190</v>
      </c>
      <c r="F290" t="s">
        <v>135</v>
      </c>
      <c r="G290" t="s">
        <v>25</v>
      </c>
      <c r="H290" t="s">
        <v>266</v>
      </c>
      <c r="I290" s="18">
        <v>2715.69</v>
      </c>
      <c r="J290" t="s">
        <v>19</v>
      </c>
      <c r="K290" s="16">
        <v>0</v>
      </c>
      <c r="L290" t="s">
        <v>20</v>
      </c>
      <c r="M290" t="s">
        <v>21</v>
      </c>
    </row>
    <row r="291" spans="1:13" x14ac:dyDescent="0.25">
      <c r="A291" s="14">
        <v>12</v>
      </c>
      <c r="B291" s="15">
        <v>43830</v>
      </c>
      <c r="C291" t="s">
        <v>13</v>
      </c>
      <c r="D291" t="s">
        <v>225</v>
      </c>
      <c r="E291" t="s">
        <v>191</v>
      </c>
      <c r="F291" t="s">
        <v>135</v>
      </c>
      <c r="G291" t="s">
        <v>25</v>
      </c>
      <c r="H291" t="s">
        <v>266</v>
      </c>
      <c r="I291" s="18">
        <v>1778.88</v>
      </c>
      <c r="J291" t="s">
        <v>19</v>
      </c>
      <c r="K291" s="16">
        <v>0</v>
      </c>
      <c r="L291" t="s">
        <v>20</v>
      </c>
      <c r="M291" t="s">
        <v>21</v>
      </c>
    </row>
    <row r="292" spans="1:13" x14ac:dyDescent="0.25">
      <c r="A292" s="14">
        <v>12</v>
      </c>
      <c r="B292" s="15">
        <v>43830</v>
      </c>
      <c r="C292" t="s">
        <v>13</v>
      </c>
      <c r="D292" t="s">
        <v>225</v>
      </c>
      <c r="E292" t="s">
        <v>173</v>
      </c>
      <c r="F292" t="s">
        <v>135</v>
      </c>
      <c r="G292" t="s">
        <v>25</v>
      </c>
      <c r="H292" t="s">
        <v>263</v>
      </c>
      <c r="I292" s="18">
        <v>1246.1500000000001</v>
      </c>
      <c r="J292" t="s">
        <v>19</v>
      </c>
      <c r="K292" s="16">
        <v>0</v>
      </c>
      <c r="L292" t="s">
        <v>20</v>
      </c>
      <c r="M292" t="s">
        <v>21</v>
      </c>
    </row>
    <row r="293" spans="1:13" x14ac:dyDescent="0.25">
      <c r="A293" s="14">
        <v>12</v>
      </c>
      <c r="B293" s="15">
        <v>43830</v>
      </c>
      <c r="C293" t="s">
        <v>13</v>
      </c>
      <c r="D293" t="s">
        <v>225</v>
      </c>
      <c r="E293" t="s">
        <v>172</v>
      </c>
      <c r="F293" t="s">
        <v>174</v>
      </c>
      <c r="G293" t="s">
        <v>91</v>
      </c>
      <c r="H293" t="s">
        <v>226</v>
      </c>
      <c r="I293" s="18">
        <v>701.87</v>
      </c>
      <c r="J293" t="s">
        <v>19</v>
      </c>
      <c r="K293" s="16">
        <v>12</v>
      </c>
      <c r="L293" t="s">
        <v>20</v>
      </c>
      <c r="M293" t="s">
        <v>21</v>
      </c>
    </row>
    <row r="294" spans="1:13" x14ac:dyDescent="0.25">
      <c r="A294" s="14">
        <v>12</v>
      </c>
      <c r="B294" s="15">
        <v>43830</v>
      </c>
      <c r="C294" t="s">
        <v>13</v>
      </c>
      <c r="D294" t="s">
        <v>225</v>
      </c>
      <c r="E294" t="s">
        <v>187</v>
      </c>
      <c r="F294" t="s">
        <v>135</v>
      </c>
      <c r="G294" t="s">
        <v>91</v>
      </c>
      <c r="H294" t="s">
        <v>226</v>
      </c>
      <c r="I294" s="18">
        <v>288.16000000000003</v>
      </c>
      <c r="J294" t="s">
        <v>19</v>
      </c>
      <c r="K294" s="16">
        <v>5</v>
      </c>
      <c r="L294" t="s">
        <v>20</v>
      </c>
      <c r="M294" t="s">
        <v>21</v>
      </c>
    </row>
    <row r="295" spans="1:13" x14ac:dyDescent="0.25">
      <c r="A295" s="14">
        <v>12</v>
      </c>
      <c r="B295" s="15">
        <v>43830</v>
      </c>
      <c r="C295" t="s">
        <v>13</v>
      </c>
      <c r="D295" t="s">
        <v>225</v>
      </c>
      <c r="E295" t="s">
        <v>173</v>
      </c>
      <c r="F295" t="s">
        <v>135</v>
      </c>
      <c r="G295" t="s">
        <v>91</v>
      </c>
      <c r="H295" t="s">
        <v>226</v>
      </c>
      <c r="I295" s="18">
        <v>711.85</v>
      </c>
      <c r="J295" t="s">
        <v>19</v>
      </c>
      <c r="K295" s="16">
        <v>12</v>
      </c>
      <c r="L295" t="s">
        <v>20</v>
      </c>
      <c r="M295" t="s">
        <v>21</v>
      </c>
    </row>
    <row r="296" spans="1:13" x14ac:dyDescent="0.25">
      <c r="A296" s="14">
        <v>12</v>
      </c>
      <c r="B296" s="15">
        <v>43830</v>
      </c>
      <c r="C296" t="s">
        <v>13</v>
      </c>
      <c r="D296" t="s">
        <v>225</v>
      </c>
      <c r="E296" t="s">
        <v>188</v>
      </c>
      <c r="F296" t="s">
        <v>135</v>
      </c>
      <c r="G296" t="s">
        <v>91</v>
      </c>
      <c r="H296" t="s">
        <v>226</v>
      </c>
      <c r="I296" s="18">
        <v>1754.93</v>
      </c>
      <c r="J296" t="s">
        <v>19</v>
      </c>
      <c r="K296" s="16">
        <v>29</v>
      </c>
      <c r="L296" t="s">
        <v>20</v>
      </c>
      <c r="M296" t="s">
        <v>21</v>
      </c>
    </row>
    <row r="297" spans="1:13" x14ac:dyDescent="0.25">
      <c r="A297" s="14">
        <v>12</v>
      </c>
      <c r="B297" s="15">
        <v>43830</v>
      </c>
      <c r="C297" t="s">
        <v>13</v>
      </c>
      <c r="D297" t="s">
        <v>225</v>
      </c>
      <c r="E297" t="s">
        <v>189</v>
      </c>
      <c r="F297" t="s">
        <v>135</v>
      </c>
      <c r="G297" t="s">
        <v>91</v>
      </c>
      <c r="H297" t="s">
        <v>226</v>
      </c>
      <c r="I297" s="18">
        <v>1060.8699999999999</v>
      </c>
      <c r="J297" t="s">
        <v>19</v>
      </c>
      <c r="K297" s="16">
        <v>18</v>
      </c>
      <c r="L297" t="s">
        <v>20</v>
      </c>
      <c r="M297" t="s">
        <v>21</v>
      </c>
    </row>
    <row r="298" spans="1:13" x14ac:dyDescent="0.25">
      <c r="A298" s="14">
        <v>12</v>
      </c>
      <c r="B298" s="15">
        <v>43830</v>
      </c>
      <c r="C298" t="s">
        <v>13</v>
      </c>
      <c r="D298" t="s">
        <v>225</v>
      </c>
      <c r="E298" t="s">
        <v>176</v>
      </c>
      <c r="F298" t="s">
        <v>135</v>
      </c>
      <c r="G298" t="s">
        <v>91</v>
      </c>
      <c r="H298" t="s">
        <v>226</v>
      </c>
      <c r="I298" s="18">
        <v>1849.32</v>
      </c>
      <c r="J298" t="s">
        <v>19</v>
      </c>
      <c r="K298" s="16">
        <v>32</v>
      </c>
      <c r="L298" t="s">
        <v>20</v>
      </c>
      <c r="M298" t="s">
        <v>21</v>
      </c>
    </row>
    <row r="299" spans="1:13" x14ac:dyDescent="0.25">
      <c r="A299" s="14">
        <v>12</v>
      </c>
      <c r="B299" s="15">
        <v>43830</v>
      </c>
      <c r="C299" t="s">
        <v>13</v>
      </c>
      <c r="D299" t="s">
        <v>225</v>
      </c>
      <c r="E299" t="s">
        <v>188</v>
      </c>
      <c r="F299" t="s">
        <v>135</v>
      </c>
      <c r="G299" t="s">
        <v>91</v>
      </c>
      <c r="H299" t="s">
        <v>260</v>
      </c>
      <c r="I299" s="18">
        <v>847.47</v>
      </c>
      <c r="J299" t="s">
        <v>19</v>
      </c>
      <c r="K299" s="16">
        <v>14</v>
      </c>
      <c r="L299" t="s">
        <v>20</v>
      </c>
      <c r="M299" t="s">
        <v>21</v>
      </c>
    </row>
    <row r="300" spans="1:13" x14ac:dyDescent="0.25">
      <c r="A300" s="14">
        <v>12</v>
      </c>
      <c r="B300" s="15">
        <v>43830</v>
      </c>
      <c r="C300" t="s">
        <v>13</v>
      </c>
      <c r="D300" t="s">
        <v>225</v>
      </c>
      <c r="E300" t="s">
        <v>244</v>
      </c>
      <c r="F300" t="s">
        <v>174</v>
      </c>
      <c r="G300" t="s">
        <v>91</v>
      </c>
      <c r="H300" t="s">
        <v>245</v>
      </c>
      <c r="I300" s="18">
        <v>177.04</v>
      </c>
      <c r="J300" t="s">
        <v>19</v>
      </c>
      <c r="K300" s="16">
        <v>3</v>
      </c>
      <c r="L300" t="s">
        <v>20</v>
      </c>
      <c r="M300" t="s">
        <v>21</v>
      </c>
    </row>
    <row r="301" spans="1:13" x14ac:dyDescent="0.25">
      <c r="A301" s="14">
        <v>12</v>
      </c>
      <c r="B301" s="15">
        <v>43830</v>
      </c>
      <c r="C301" t="s">
        <v>13</v>
      </c>
      <c r="D301" t="s">
        <v>225</v>
      </c>
      <c r="E301" t="s">
        <v>188</v>
      </c>
      <c r="F301" t="s">
        <v>135</v>
      </c>
      <c r="G301" t="s">
        <v>91</v>
      </c>
      <c r="H301" t="s">
        <v>261</v>
      </c>
      <c r="I301" s="18">
        <v>115.95</v>
      </c>
      <c r="J301" t="s">
        <v>19</v>
      </c>
      <c r="K301" s="16">
        <v>2</v>
      </c>
      <c r="L301" t="s">
        <v>20</v>
      </c>
      <c r="M301" t="s">
        <v>21</v>
      </c>
    </row>
    <row r="302" spans="1:13" x14ac:dyDescent="0.25">
      <c r="A302" s="14">
        <v>12</v>
      </c>
      <c r="B302" s="15">
        <v>43830</v>
      </c>
      <c r="C302" t="s">
        <v>13</v>
      </c>
      <c r="D302" t="s">
        <v>225</v>
      </c>
      <c r="E302" t="s">
        <v>264</v>
      </c>
      <c r="F302" t="s">
        <v>174</v>
      </c>
      <c r="G302" t="s">
        <v>91</v>
      </c>
      <c r="H302" t="s">
        <v>265</v>
      </c>
      <c r="I302" s="18">
        <v>912.37</v>
      </c>
      <c r="J302" t="s">
        <v>19</v>
      </c>
      <c r="K302" s="16">
        <v>15.5</v>
      </c>
      <c r="L302" t="s">
        <v>20</v>
      </c>
      <c r="M302" t="s">
        <v>21</v>
      </c>
    </row>
    <row r="303" spans="1:13" x14ac:dyDescent="0.25">
      <c r="A303" s="14">
        <v>12</v>
      </c>
      <c r="B303" s="15">
        <v>43830</v>
      </c>
      <c r="C303" t="s">
        <v>13</v>
      </c>
      <c r="D303" t="s">
        <v>225</v>
      </c>
      <c r="E303" t="s">
        <v>173</v>
      </c>
      <c r="F303" t="s">
        <v>135</v>
      </c>
      <c r="G303" t="s">
        <v>91</v>
      </c>
      <c r="H303" t="s">
        <v>230</v>
      </c>
      <c r="I303" s="18">
        <v>1275.24</v>
      </c>
      <c r="J303" t="s">
        <v>19</v>
      </c>
      <c r="K303" s="16">
        <v>29</v>
      </c>
      <c r="L303" t="s">
        <v>20</v>
      </c>
      <c r="M303" t="s">
        <v>21</v>
      </c>
    </row>
    <row r="304" spans="1:13" x14ac:dyDescent="0.25">
      <c r="A304" s="14">
        <v>12</v>
      </c>
      <c r="B304" s="15">
        <v>43830</v>
      </c>
      <c r="C304" t="s">
        <v>13</v>
      </c>
      <c r="D304" t="s">
        <v>225</v>
      </c>
      <c r="E304" t="s">
        <v>191</v>
      </c>
      <c r="F304" t="s">
        <v>135</v>
      </c>
      <c r="G304" t="s">
        <v>91</v>
      </c>
      <c r="H304" t="s">
        <v>266</v>
      </c>
      <c r="I304" s="18">
        <v>316.08</v>
      </c>
      <c r="J304" t="s">
        <v>19</v>
      </c>
      <c r="K304" s="16">
        <v>8</v>
      </c>
      <c r="L304" t="s">
        <v>20</v>
      </c>
      <c r="M304" t="s">
        <v>21</v>
      </c>
    </row>
    <row r="305" spans="1:13" x14ac:dyDescent="0.25">
      <c r="A305" s="14">
        <v>12</v>
      </c>
      <c r="B305" s="15">
        <v>43830</v>
      </c>
      <c r="C305" t="s">
        <v>13</v>
      </c>
      <c r="D305" t="s">
        <v>268</v>
      </c>
      <c r="E305" t="s">
        <v>172</v>
      </c>
      <c r="F305" t="s">
        <v>174</v>
      </c>
      <c r="G305" t="s">
        <v>17</v>
      </c>
      <c r="H305" t="s">
        <v>271</v>
      </c>
      <c r="I305" s="18">
        <v>127.13</v>
      </c>
      <c r="J305" t="s">
        <v>19</v>
      </c>
      <c r="K305" s="16">
        <v>3</v>
      </c>
      <c r="L305" t="s">
        <v>20</v>
      </c>
      <c r="M305" t="s">
        <v>21</v>
      </c>
    </row>
    <row r="306" spans="1:13" x14ac:dyDescent="0.25">
      <c r="A306" s="14">
        <v>12</v>
      </c>
      <c r="B306" s="15">
        <v>43830</v>
      </c>
      <c r="C306" t="s">
        <v>13</v>
      </c>
      <c r="D306" t="s">
        <v>268</v>
      </c>
      <c r="E306" t="s">
        <v>244</v>
      </c>
      <c r="F306" t="s">
        <v>174</v>
      </c>
      <c r="G306" t="s">
        <v>17</v>
      </c>
      <c r="H306" t="s">
        <v>271</v>
      </c>
      <c r="I306" s="18">
        <v>202.3</v>
      </c>
      <c r="J306" t="s">
        <v>19</v>
      </c>
      <c r="K306" s="16">
        <v>5</v>
      </c>
      <c r="L306" t="s">
        <v>20</v>
      </c>
      <c r="M306" t="s">
        <v>21</v>
      </c>
    </row>
    <row r="307" spans="1:13" x14ac:dyDescent="0.25">
      <c r="A307" s="14">
        <v>12</v>
      </c>
      <c r="B307" s="15">
        <v>43830</v>
      </c>
      <c r="C307" t="s">
        <v>13</v>
      </c>
      <c r="D307" t="s">
        <v>268</v>
      </c>
      <c r="E307" t="s">
        <v>247</v>
      </c>
      <c r="F307" t="s">
        <v>174</v>
      </c>
      <c r="G307" t="s">
        <v>17</v>
      </c>
      <c r="H307" t="s">
        <v>271</v>
      </c>
      <c r="I307" s="18">
        <v>1237.51</v>
      </c>
      <c r="J307" t="s">
        <v>19</v>
      </c>
      <c r="K307" s="16">
        <v>31.5</v>
      </c>
      <c r="L307" t="s">
        <v>20</v>
      </c>
      <c r="M307" t="s">
        <v>21</v>
      </c>
    </row>
    <row r="308" spans="1:13" x14ac:dyDescent="0.25">
      <c r="A308" s="14">
        <v>12</v>
      </c>
      <c r="B308" s="15">
        <v>43830</v>
      </c>
      <c r="C308" t="s">
        <v>13</v>
      </c>
      <c r="D308" t="s">
        <v>268</v>
      </c>
      <c r="E308" t="s">
        <v>173</v>
      </c>
      <c r="F308" t="s">
        <v>135</v>
      </c>
      <c r="G308" t="s">
        <v>17</v>
      </c>
      <c r="H308" t="s">
        <v>271</v>
      </c>
      <c r="I308" s="18">
        <v>797.68</v>
      </c>
      <c r="J308" t="s">
        <v>19</v>
      </c>
      <c r="K308" s="16">
        <v>22</v>
      </c>
      <c r="L308" t="s">
        <v>20</v>
      </c>
      <c r="M308" t="s">
        <v>21</v>
      </c>
    </row>
    <row r="309" spans="1:13" x14ac:dyDescent="0.25">
      <c r="A309" s="14">
        <v>12</v>
      </c>
      <c r="B309" s="15">
        <v>43830</v>
      </c>
      <c r="C309" t="s">
        <v>13</v>
      </c>
      <c r="D309" t="s">
        <v>268</v>
      </c>
      <c r="E309" t="s">
        <v>176</v>
      </c>
      <c r="F309" t="s">
        <v>135</v>
      </c>
      <c r="G309" t="s">
        <v>17</v>
      </c>
      <c r="H309" t="s">
        <v>271</v>
      </c>
      <c r="I309" s="18">
        <v>4463.74</v>
      </c>
      <c r="J309" t="s">
        <v>19</v>
      </c>
      <c r="K309" s="16">
        <v>118</v>
      </c>
      <c r="L309" t="s">
        <v>20</v>
      </c>
      <c r="M309" t="s">
        <v>21</v>
      </c>
    </row>
    <row r="310" spans="1:13" x14ac:dyDescent="0.25">
      <c r="A310" s="14">
        <v>12</v>
      </c>
      <c r="B310" s="15">
        <v>43830</v>
      </c>
      <c r="C310" t="s">
        <v>13</v>
      </c>
      <c r="D310" t="s">
        <v>268</v>
      </c>
      <c r="E310" t="s">
        <v>187</v>
      </c>
      <c r="F310" t="s">
        <v>135</v>
      </c>
      <c r="G310" t="s">
        <v>17</v>
      </c>
      <c r="H310" t="s">
        <v>271</v>
      </c>
      <c r="I310" s="18">
        <v>3128.89</v>
      </c>
      <c r="J310" t="s">
        <v>19</v>
      </c>
      <c r="K310" s="16">
        <v>83</v>
      </c>
      <c r="L310" t="s">
        <v>20</v>
      </c>
      <c r="M310" t="s">
        <v>21</v>
      </c>
    </row>
    <row r="311" spans="1:13" x14ac:dyDescent="0.25">
      <c r="A311" s="14">
        <v>12</v>
      </c>
      <c r="B311" s="15">
        <v>43830</v>
      </c>
      <c r="C311" t="s">
        <v>13</v>
      </c>
      <c r="D311" t="s">
        <v>268</v>
      </c>
      <c r="E311" t="s">
        <v>188</v>
      </c>
      <c r="F311" t="s">
        <v>135</v>
      </c>
      <c r="G311" t="s">
        <v>17</v>
      </c>
      <c r="H311" t="s">
        <v>271</v>
      </c>
      <c r="I311" s="18">
        <v>1441.63</v>
      </c>
      <c r="J311" t="s">
        <v>19</v>
      </c>
      <c r="K311" s="16">
        <v>38</v>
      </c>
      <c r="L311" t="s">
        <v>20</v>
      </c>
      <c r="M311" t="s">
        <v>21</v>
      </c>
    </row>
    <row r="312" spans="1:13" x14ac:dyDescent="0.25">
      <c r="A312" s="14">
        <v>12</v>
      </c>
      <c r="B312" s="15">
        <v>43830</v>
      </c>
      <c r="C312" t="s">
        <v>13</v>
      </c>
      <c r="D312" t="s">
        <v>268</v>
      </c>
      <c r="E312" t="s">
        <v>189</v>
      </c>
      <c r="F312" t="s">
        <v>135</v>
      </c>
      <c r="G312" t="s">
        <v>17</v>
      </c>
      <c r="H312" t="s">
        <v>271</v>
      </c>
      <c r="I312" s="18">
        <v>8445.02</v>
      </c>
      <c r="J312" t="s">
        <v>19</v>
      </c>
      <c r="K312" s="16">
        <v>215</v>
      </c>
      <c r="L312" t="s">
        <v>20</v>
      </c>
      <c r="M312" t="s">
        <v>21</v>
      </c>
    </row>
    <row r="313" spans="1:13" x14ac:dyDescent="0.25">
      <c r="A313" s="14">
        <v>12</v>
      </c>
      <c r="B313" s="15">
        <v>43830</v>
      </c>
      <c r="C313" t="s">
        <v>13</v>
      </c>
      <c r="D313" t="s">
        <v>268</v>
      </c>
      <c r="E313" t="s">
        <v>172</v>
      </c>
      <c r="F313" t="s">
        <v>174</v>
      </c>
      <c r="G313" t="s">
        <v>17</v>
      </c>
      <c r="H313" t="s">
        <v>272</v>
      </c>
      <c r="I313" s="18">
        <v>627.64</v>
      </c>
      <c r="J313" t="s">
        <v>19</v>
      </c>
      <c r="K313" s="16">
        <v>16</v>
      </c>
      <c r="L313" t="s">
        <v>20</v>
      </c>
      <c r="M313" t="s">
        <v>21</v>
      </c>
    </row>
    <row r="314" spans="1:13" x14ac:dyDescent="0.25">
      <c r="A314" s="14">
        <v>12</v>
      </c>
      <c r="B314" s="15">
        <v>43830</v>
      </c>
      <c r="C314" t="s">
        <v>13</v>
      </c>
      <c r="D314" t="s">
        <v>268</v>
      </c>
      <c r="E314" t="s">
        <v>247</v>
      </c>
      <c r="F314" t="s">
        <v>174</v>
      </c>
      <c r="G314" t="s">
        <v>17</v>
      </c>
      <c r="H314" t="s">
        <v>272</v>
      </c>
      <c r="I314" s="18">
        <v>667.51</v>
      </c>
      <c r="J314" t="s">
        <v>19</v>
      </c>
      <c r="K314" s="16">
        <v>17</v>
      </c>
      <c r="L314" t="s">
        <v>20</v>
      </c>
      <c r="M314" t="s">
        <v>21</v>
      </c>
    </row>
    <row r="315" spans="1:13" x14ac:dyDescent="0.25">
      <c r="A315" s="14">
        <v>12</v>
      </c>
      <c r="B315" s="15">
        <v>43830</v>
      </c>
      <c r="C315" t="s">
        <v>13</v>
      </c>
      <c r="D315" t="s">
        <v>268</v>
      </c>
      <c r="E315" t="s">
        <v>172</v>
      </c>
      <c r="F315" t="s">
        <v>174</v>
      </c>
      <c r="G315" t="s">
        <v>17</v>
      </c>
      <c r="H315" t="s">
        <v>269</v>
      </c>
      <c r="I315" s="18">
        <v>10254.82</v>
      </c>
      <c r="J315" t="s">
        <v>19</v>
      </c>
      <c r="K315" s="16">
        <v>271.5</v>
      </c>
      <c r="L315" t="s">
        <v>20</v>
      </c>
      <c r="M315" t="s">
        <v>21</v>
      </c>
    </row>
    <row r="316" spans="1:13" x14ac:dyDescent="0.25">
      <c r="A316" s="14">
        <v>12</v>
      </c>
      <c r="B316" s="15">
        <v>43830</v>
      </c>
      <c r="C316" t="s">
        <v>13</v>
      </c>
      <c r="D316" t="s">
        <v>268</v>
      </c>
      <c r="E316" t="s">
        <v>247</v>
      </c>
      <c r="F316" t="s">
        <v>174</v>
      </c>
      <c r="G316" t="s">
        <v>17</v>
      </c>
      <c r="H316" t="s">
        <v>269</v>
      </c>
      <c r="I316" s="18">
        <v>183.67</v>
      </c>
      <c r="J316" t="s">
        <v>19</v>
      </c>
      <c r="K316" s="16">
        <v>5</v>
      </c>
      <c r="L316" t="s">
        <v>20</v>
      </c>
      <c r="M316" t="s">
        <v>21</v>
      </c>
    </row>
    <row r="317" spans="1:13" x14ac:dyDescent="0.25">
      <c r="A317" s="14">
        <v>12</v>
      </c>
      <c r="B317" s="15">
        <v>43830</v>
      </c>
      <c r="C317" t="s">
        <v>13</v>
      </c>
      <c r="D317" t="s">
        <v>268</v>
      </c>
      <c r="E317" t="s">
        <v>172</v>
      </c>
      <c r="F317" t="s">
        <v>174</v>
      </c>
      <c r="G317" t="s">
        <v>17</v>
      </c>
      <c r="H317" t="s">
        <v>278</v>
      </c>
      <c r="I317" s="18">
        <v>1415.77</v>
      </c>
      <c r="J317" t="s">
        <v>19</v>
      </c>
      <c r="K317" s="16">
        <v>41.5</v>
      </c>
      <c r="L317" t="s">
        <v>20</v>
      </c>
      <c r="M317" t="s">
        <v>21</v>
      </c>
    </row>
    <row r="318" spans="1:13" x14ac:dyDescent="0.25">
      <c r="A318" s="14">
        <v>12</v>
      </c>
      <c r="B318" s="15">
        <v>43830</v>
      </c>
      <c r="C318" t="s">
        <v>13</v>
      </c>
      <c r="D318" t="s">
        <v>268</v>
      </c>
      <c r="E318" t="s">
        <v>172</v>
      </c>
      <c r="F318" t="s">
        <v>174</v>
      </c>
      <c r="G318" t="s">
        <v>25</v>
      </c>
      <c r="H318" t="s">
        <v>271</v>
      </c>
      <c r="I318" s="18">
        <v>88.99</v>
      </c>
      <c r="J318" t="s">
        <v>19</v>
      </c>
      <c r="K318" s="16">
        <v>0</v>
      </c>
      <c r="L318" t="s">
        <v>20</v>
      </c>
      <c r="M318" t="s">
        <v>21</v>
      </c>
    </row>
    <row r="319" spans="1:13" x14ac:dyDescent="0.25">
      <c r="A319" s="14">
        <v>12</v>
      </c>
      <c r="B319" s="15">
        <v>43830</v>
      </c>
      <c r="C319" t="s">
        <v>13</v>
      </c>
      <c r="D319" t="s">
        <v>268</v>
      </c>
      <c r="E319" t="s">
        <v>244</v>
      </c>
      <c r="F319" t="s">
        <v>174</v>
      </c>
      <c r="G319" t="s">
        <v>25</v>
      </c>
      <c r="H319" t="s">
        <v>271</v>
      </c>
      <c r="I319" s="18">
        <v>141.61000000000001</v>
      </c>
      <c r="J319" t="s">
        <v>19</v>
      </c>
      <c r="K319" s="16">
        <v>0</v>
      </c>
      <c r="L319" t="s">
        <v>20</v>
      </c>
      <c r="M319" t="s">
        <v>21</v>
      </c>
    </row>
    <row r="320" spans="1:13" x14ac:dyDescent="0.25">
      <c r="A320" s="14">
        <v>12</v>
      </c>
      <c r="B320" s="15">
        <v>43830</v>
      </c>
      <c r="C320" t="s">
        <v>13</v>
      </c>
      <c r="D320" t="s">
        <v>268</v>
      </c>
      <c r="E320" t="s">
        <v>247</v>
      </c>
      <c r="F320" t="s">
        <v>174</v>
      </c>
      <c r="G320" t="s">
        <v>25</v>
      </c>
      <c r="H320" t="s">
        <v>271</v>
      </c>
      <c r="I320" s="18">
        <v>866.26</v>
      </c>
      <c r="J320" t="s">
        <v>19</v>
      </c>
      <c r="K320" s="16">
        <v>0</v>
      </c>
      <c r="L320" t="s">
        <v>20</v>
      </c>
      <c r="M320" t="s">
        <v>21</v>
      </c>
    </row>
    <row r="321" spans="1:13" x14ac:dyDescent="0.25">
      <c r="A321" s="14">
        <v>12</v>
      </c>
      <c r="B321" s="15">
        <v>43830</v>
      </c>
      <c r="C321" t="s">
        <v>13</v>
      </c>
      <c r="D321" t="s">
        <v>268</v>
      </c>
      <c r="E321" t="s">
        <v>173</v>
      </c>
      <c r="F321" t="s">
        <v>135</v>
      </c>
      <c r="G321" t="s">
        <v>25</v>
      </c>
      <c r="H321" t="s">
        <v>271</v>
      </c>
      <c r="I321" s="18">
        <v>558.37</v>
      </c>
      <c r="J321" t="s">
        <v>19</v>
      </c>
      <c r="K321" s="16">
        <v>0</v>
      </c>
      <c r="L321" t="s">
        <v>20</v>
      </c>
      <c r="M321" t="s">
        <v>21</v>
      </c>
    </row>
    <row r="322" spans="1:13" x14ac:dyDescent="0.25">
      <c r="A322" s="14">
        <v>12</v>
      </c>
      <c r="B322" s="15">
        <v>43830</v>
      </c>
      <c r="C322" t="s">
        <v>13</v>
      </c>
      <c r="D322" t="s">
        <v>268</v>
      </c>
      <c r="E322" t="s">
        <v>176</v>
      </c>
      <c r="F322" t="s">
        <v>135</v>
      </c>
      <c r="G322" t="s">
        <v>25</v>
      </c>
      <c r="H322" t="s">
        <v>271</v>
      </c>
      <c r="I322" s="18">
        <v>3124.64</v>
      </c>
      <c r="J322" t="s">
        <v>19</v>
      </c>
      <c r="K322" s="16">
        <v>0</v>
      </c>
      <c r="L322" t="s">
        <v>20</v>
      </c>
      <c r="M322" t="s">
        <v>21</v>
      </c>
    </row>
    <row r="323" spans="1:13" x14ac:dyDescent="0.25">
      <c r="A323" s="14">
        <v>12</v>
      </c>
      <c r="B323" s="15">
        <v>43830</v>
      </c>
      <c r="C323" t="s">
        <v>13</v>
      </c>
      <c r="D323" t="s">
        <v>268</v>
      </c>
      <c r="E323" t="s">
        <v>187</v>
      </c>
      <c r="F323" t="s">
        <v>135</v>
      </c>
      <c r="G323" t="s">
        <v>25</v>
      </c>
      <c r="H323" t="s">
        <v>271</v>
      </c>
      <c r="I323" s="18">
        <v>2190.2199999999998</v>
      </c>
      <c r="J323" t="s">
        <v>19</v>
      </c>
      <c r="K323" s="16">
        <v>0</v>
      </c>
      <c r="L323" t="s">
        <v>20</v>
      </c>
      <c r="M323" t="s">
        <v>21</v>
      </c>
    </row>
    <row r="324" spans="1:13" x14ac:dyDescent="0.25">
      <c r="A324" s="14">
        <v>12</v>
      </c>
      <c r="B324" s="15">
        <v>43830</v>
      </c>
      <c r="C324" t="s">
        <v>13</v>
      </c>
      <c r="D324" t="s">
        <v>268</v>
      </c>
      <c r="E324" t="s">
        <v>188</v>
      </c>
      <c r="F324" t="s">
        <v>135</v>
      </c>
      <c r="G324" t="s">
        <v>25</v>
      </c>
      <c r="H324" t="s">
        <v>271</v>
      </c>
      <c r="I324" s="18">
        <v>1009.16</v>
      </c>
      <c r="J324" t="s">
        <v>19</v>
      </c>
      <c r="K324" s="16">
        <v>0</v>
      </c>
      <c r="L324" t="s">
        <v>20</v>
      </c>
      <c r="M324" t="s">
        <v>21</v>
      </c>
    </row>
    <row r="325" spans="1:13" x14ac:dyDescent="0.25">
      <c r="A325" s="14">
        <v>12</v>
      </c>
      <c r="B325" s="15">
        <v>43830</v>
      </c>
      <c r="C325" t="s">
        <v>13</v>
      </c>
      <c r="D325" t="s">
        <v>268</v>
      </c>
      <c r="E325" t="s">
        <v>189</v>
      </c>
      <c r="F325" t="s">
        <v>135</v>
      </c>
      <c r="G325" t="s">
        <v>25</v>
      </c>
      <c r="H325" t="s">
        <v>271</v>
      </c>
      <c r="I325" s="18">
        <v>5911.51</v>
      </c>
      <c r="J325" t="s">
        <v>19</v>
      </c>
      <c r="K325" s="16">
        <v>0</v>
      </c>
      <c r="L325" t="s">
        <v>20</v>
      </c>
      <c r="M325" t="s">
        <v>21</v>
      </c>
    </row>
    <row r="326" spans="1:13" x14ac:dyDescent="0.25">
      <c r="A326" s="14">
        <v>12</v>
      </c>
      <c r="B326" s="15">
        <v>43830</v>
      </c>
      <c r="C326" t="s">
        <v>13</v>
      </c>
      <c r="D326" t="s">
        <v>268</v>
      </c>
      <c r="E326" t="s">
        <v>172</v>
      </c>
      <c r="F326" t="s">
        <v>174</v>
      </c>
      <c r="G326" t="s">
        <v>25</v>
      </c>
      <c r="H326" t="s">
        <v>272</v>
      </c>
      <c r="I326" s="18">
        <v>439.35</v>
      </c>
      <c r="J326" t="s">
        <v>19</v>
      </c>
      <c r="K326" s="16">
        <v>0</v>
      </c>
      <c r="L326" t="s">
        <v>20</v>
      </c>
      <c r="M326" t="s">
        <v>21</v>
      </c>
    </row>
    <row r="327" spans="1:13" x14ac:dyDescent="0.25">
      <c r="A327" s="14">
        <v>12</v>
      </c>
      <c r="B327" s="15">
        <v>43830</v>
      </c>
      <c r="C327" t="s">
        <v>13</v>
      </c>
      <c r="D327" t="s">
        <v>268</v>
      </c>
      <c r="E327" t="s">
        <v>247</v>
      </c>
      <c r="F327" t="s">
        <v>174</v>
      </c>
      <c r="G327" t="s">
        <v>25</v>
      </c>
      <c r="H327" t="s">
        <v>272</v>
      </c>
      <c r="I327" s="18">
        <v>467.25</v>
      </c>
      <c r="J327" t="s">
        <v>19</v>
      </c>
      <c r="K327" s="16">
        <v>0</v>
      </c>
      <c r="L327" t="s">
        <v>20</v>
      </c>
      <c r="M327" t="s">
        <v>21</v>
      </c>
    </row>
    <row r="328" spans="1:13" x14ac:dyDescent="0.25">
      <c r="A328" s="14">
        <v>12</v>
      </c>
      <c r="B328" s="15">
        <v>43830</v>
      </c>
      <c r="C328" t="s">
        <v>13</v>
      </c>
      <c r="D328" t="s">
        <v>268</v>
      </c>
      <c r="E328" t="s">
        <v>172</v>
      </c>
      <c r="F328" t="s">
        <v>174</v>
      </c>
      <c r="G328" t="s">
        <v>25</v>
      </c>
      <c r="H328" t="s">
        <v>269</v>
      </c>
      <c r="I328" s="18">
        <v>7178.37</v>
      </c>
      <c r="J328" t="s">
        <v>19</v>
      </c>
      <c r="K328" s="16">
        <v>0</v>
      </c>
      <c r="L328" t="s">
        <v>20</v>
      </c>
      <c r="M328" t="s">
        <v>21</v>
      </c>
    </row>
    <row r="329" spans="1:13" x14ac:dyDescent="0.25">
      <c r="A329" s="14">
        <v>12</v>
      </c>
      <c r="B329" s="15">
        <v>43830</v>
      </c>
      <c r="C329" t="s">
        <v>13</v>
      </c>
      <c r="D329" t="s">
        <v>268</v>
      </c>
      <c r="E329" t="s">
        <v>247</v>
      </c>
      <c r="F329" t="s">
        <v>174</v>
      </c>
      <c r="G329" t="s">
        <v>25</v>
      </c>
      <c r="H329" t="s">
        <v>269</v>
      </c>
      <c r="I329" s="18">
        <v>128.57</v>
      </c>
      <c r="J329" t="s">
        <v>19</v>
      </c>
      <c r="K329" s="16">
        <v>0</v>
      </c>
      <c r="L329" t="s">
        <v>20</v>
      </c>
      <c r="M329" t="s">
        <v>21</v>
      </c>
    </row>
    <row r="330" spans="1:13" x14ac:dyDescent="0.25">
      <c r="A330" s="14">
        <v>12</v>
      </c>
      <c r="B330" s="15">
        <v>43830</v>
      </c>
      <c r="C330" t="s">
        <v>13</v>
      </c>
      <c r="D330" t="s">
        <v>268</v>
      </c>
      <c r="E330" t="s">
        <v>172</v>
      </c>
      <c r="F330" t="s">
        <v>174</v>
      </c>
      <c r="G330" t="s">
        <v>25</v>
      </c>
      <c r="H330" t="s">
        <v>278</v>
      </c>
      <c r="I330" s="18">
        <v>991.05</v>
      </c>
      <c r="J330" t="s">
        <v>19</v>
      </c>
      <c r="K330" s="16">
        <v>0</v>
      </c>
      <c r="L330" t="s">
        <v>20</v>
      </c>
      <c r="M330" t="s">
        <v>21</v>
      </c>
    </row>
    <row r="331" spans="1:13" x14ac:dyDescent="0.25">
      <c r="A331" s="14">
        <v>12</v>
      </c>
      <c r="B331" s="15">
        <v>43830</v>
      </c>
      <c r="C331" t="s">
        <v>13</v>
      </c>
      <c r="D331" t="s">
        <v>268</v>
      </c>
      <c r="E331" t="s">
        <v>176</v>
      </c>
      <c r="F331" t="s">
        <v>135</v>
      </c>
      <c r="G331" t="s">
        <v>91</v>
      </c>
      <c r="H331" t="s">
        <v>271</v>
      </c>
      <c r="I331" s="18">
        <v>605.79</v>
      </c>
      <c r="J331" t="s">
        <v>19</v>
      </c>
      <c r="K331" s="16">
        <v>10</v>
      </c>
      <c r="L331" t="s">
        <v>20</v>
      </c>
      <c r="M331" t="s">
        <v>21</v>
      </c>
    </row>
    <row r="332" spans="1:13" x14ac:dyDescent="0.25">
      <c r="A332" s="14">
        <v>12</v>
      </c>
      <c r="B332" s="15">
        <v>43830</v>
      </c>
      <c r="C332" t="s">
        <v>13</v>
      </c>
      <c r="D332" t="s">
        <v>268</v>
      </c>
      <c r="E332" t="s">
        <v>187</v>
      </c>
      <c r="F332" t="s">
        <v>135</v>
      </c>
      <c r="G332" t="s">
        <v>91</v>
      </c>
      <c r="H332" t="s">
        <v>271</v>
      </c>
      <c r="I332" s="18">
        <v>515.04</v>
      </c>
      <c r="J332" t="s">
        <v>19</v>
      </c>
      <c r="K332" s="16">
        <v>10</v>
      </c>
      <c r="L332" t="s">
        <v>20</v>
      </c>
      <c r="M332" t="s">
        <v>21</v>
      </c>
    </row>
    <row r="333" spans="1:13" x14ac:dyDescent="0.25">
      <c r="A333" s="14">
        <v>12</v>
      </c>
      <c r="B333" s="15">
        <v>43830</v>
      </c>
      <c r="C333" t="s">
        <v>13</v>
      </c>
      <c r="D333" t="s">
        <v>268</v>
      </c>
      <c r="E333" t="s">
        <v>188</v>
      </c>
      <c r="F333" t="s">
        <v>135</v>
      </c>
      <c r="G333" t="s">
        <v>91</v>
      </c>
      <c r="H333" t="s">
        <v>271</v>
      </c>
      <c r="I333" s="18">
        <v>232.28</v>
      </c>
      <c r="J333" t="s">
        <v>19</v>
      </c>
      <c r="K333" s="16">
        <v>5</v>
      </c>
      <c r="L333" t="s">
        <v>20</v>
      </c>
      <c r="M333" t="s">
        <v>21</v>
      </c>
    </row>
    <row r="334" spans="1:13" x14ac:dyDescent="0.25">
      <c r="A334" s="14">
        <v>12</v>
      </c>
      <c r="B334" s="15">
        <v>43830</v>
      </c>
      <c r="C334" t="s">
        <v>13</v>
      </c>
      <c r="D334" t="s">
        <v>268</v>
      </c>
      <c r="E334" t="s">
        <v>189</v>
      </c>
      <c r="F334" t="s">
        <v>135</v>
      </c>
      <c r="G334" t="s">
        <v>91</v>
      </c>
      <c r="H334" t="s">
        <v>271</v>
      </c>
      <c r="I334" s="18">
        <v>601.44000000000005</v>
      </c>
      <c r="J334" t="s">
        <v>19</v>
      </c>
      <c r="K334" s="16">
        <v>10</v>
      </c>
      <c r="L334" t="s">
        <v>20</v>
      </c>
      <c r="M334" t="s">
        <v>21</v>
      </c>
    </row>
    <row r="335" spans="1:13" x14ac:dyDescent="0.25">
      <c r="A335" s="14">
        <v>12</v>
      </c>
      <c r="B335" s="15">
        <v>43830</v>
      </c>
      <c r="C335" t="s">
        <v>13</v>
      </c>
      <c r="D335" t="s">
        <v>268</v>
      </c>
      <c r="E335" t="s">
        <v>247</v>
      </c>
      <c r="F335" t="s">
        <v>174</v>
      </c>
      <c r="G335" t="s">
        <v>91</v>
      </c>
      <c r="H335" t="s">
        <v>272</v>
      </c>
      <c r="I335" s="18">
        <v>588.63</v>
      </c>
      <c r="J335" t="s">
        <v>19</v>
      </c>
      <c r="K335" s="16">
        <v>10</v>
      </c>
      <c r="L335" t="s">
        <v>20</v>
      </c>
      <c r="M335" t="s">
        <v>21</v>
      </c>
    </row>
    <row r="336" spans="1:13" x14ac:dyDescent="0.25">
      <c r="A336" s="14">
        <v>12</v>
      </c>
      <c r="B336" s="15">
        <v>43830</v>
      </c>
      <c r="C336" t="s">
        <v>13</v>
      </c>
      <c r="D336" t="s">
        <v>268</v>
      </c>
      <c r="E336" t="s">
        <v>172</v>
      </c>
      <c r="F336" t="s">
        <v>174</v>
      </c>
      <c r="G336" t="s">
        <v>91</v>
      </c>
      <c r="H336" t="s">
        <v>269</v>
      </c>
      <c r="I336" s="18">
        <v>1299.72</v>
      </c>
      <c r="J336" t="s">
        <v>19</v>
      </c>
      <c r="K336" s="16">
        <v>22</v>
      </c>
      <c r="L336" t="s">
        <v>20</v>
      </c>
      <c r="M336" t="s">
        <v>21</v>
      </c>
    </row>
    <row r="337" spans="1:13" x14ac:dyDescent="0.25">
      <c r="A337" s="14">
        <v>12</v>
      </c>
      <c r="B337" s="15">
        <v>43830</v>
      </c>
      <c r="C337" t="s">
        <v>13</v>
      </c>
      <c r="D337" t="s">
        <v>279</v>
      </c>
      <c r="E337" t="s">
        <v>197</v>
      </c>
      <c r="F337" t="s">
        <v>150</v>
      </c>
      <c r="G337" t="s">
        <v>17</v>
      </c>
      <c r="I337" s="18">
        <v>11.1</v>
      </c>
      <c r="J337" t="s">
        <v>19</v>
      </c>
      <c r="K337" s="16">
        <v>0.12</v>
      </c>
      <c r="L337" t="s">
        <v>20</v>
      </c>
      <c r="M337" t="s">
        <v>21</v>
      </c>
    </row>
    <row r="338" spans="1:13" x14ac:dyDescent="0.25">
      <c r="A338" s="14">
        <v>12</v>
      </c>
      <c r="B338" s="15">
        <v>43830</v>
      </c>
      <c r="C338" t="s">
        <v>13</v>
      </c>
      <c r="D338" t="s">
        <v>279</v>
      </c>
      <c r="E338" t="s">
        <v>202</v>
      </c>
      <c r="F338" t="s">
        <v>150</v>
      </c>
      <c r="G338" t="s">
        <v>17</v>
      </c>
      <c r="I338" s="18">
        <v>21.6</v>
      </c>
      <c r="J338" t="s">
        <v>19</v>
      </c>
      <c r="K338" s="16">
        <v>0.23</v>
      </c>
      <c r="L338" t="s">
        <v>20</v>
      </c>
      <c r="M338" t="s">
        <v>21</v>
      </c>
    </row>
    <row r="339" spans="1:13" x14ac:dyDescent="0.25">
      <c r="A339" s="14">
        <v>12</v>
      </c>
      <c r="B339" s="15">
        <v>43830</v>
      </c>
      <c r="C339" t="s">
        <v>13</v>
      </c>
      <c r="D339" t="s">
        <v>279</v>
      </c>
      <c r="E339" t="s">
        <v>200</v>
      </c>
      <c r="F339" t="s">
        <v>150</v>
      </c>
      <c r="G339" t="s">
        <v>17</v>
      </c>
      <c r="I339" s="18">
        <v>14.1</v>
      </c>
      <c r="J339" t="s">
        <v>19</v>
      </c>
      <c r="K339" s="16">
        <v>0.16</v>
      </c>
      <c r="L339" t="s">
        <v>20</v>
      </c>
      <c r="M339" t="s">
        <v>21</v>
      </c>
    </row>
    <row r="340" spans="1:13" x14ac:dyDescent="0.25">
      <c r="A340" s="14">
        <v>12</v>
      </c>
      <c r="B340" s="15">
        <v>43830</v>
      </c>
      <c r="C340" t="s">
        <v>13</v>
      </c>
      <c r="D340" t="s">
        <v>279</v>
      </c>
      <c r="E340" t="s">
        <v>210</v>
      </c>
      <c r="F340" t="s">
        <v>150</v>
      </c>
      <c r="G340" t="s">
        <v>17</v>
      </c>
      <c r="I340" s="18">
        <v>11.1</v>
      </c>
      <c r="J340" t="s">
        <v>19</v>
      </c>
      <c r="K340" s="16">
        <v>0.12</v>
      </c>
      <c r="L340" t="s">
        <v>20</v>
      </c>
      <c r="M340" t="s">
        <v>21</v>
      </c>
    </row>
    <row r="341" spans="1:13" x14ac:dyDescent="0.25">
      <c r="A341" s="14">
        <v>12</v>
      </c>
      <c r="B341" s="15">
        <v>43830</v>
      </c>
      <c r="C341" t="s">
        <v>13</v>
      </c>
      <c r="D341" t="s">
        <v>279</v>
      </c>
      <c r="E341" t="s">
        <v>208</v>
      </c>
      <c r="F341" t="s">
        <v>150</v>
      </c>
      <c r="G341" t="s">
        <v>17</v>
      </c>
      <c r="I341" s="18">
        <v>14.1</v>
      </c>
      <c r="J341" t="s">
        <v>19</v>
      </c>
      <c r="K341" s="16">
        <v>0.16</v>
      </c>
      <c r="L341" t="s">
        <v>20</v>
      </c>
      <c r="M341" t="s">
        <v>21</v>
      </c>
    </row>
    <row r="342" spans="1:13" x14ac:dyDescent="0.25">
      <c r="A342" s="14">
        <v>12</v>
      </c>
      <c r="B342" s="15">
        <v>43830</v>
      </c>
      <c r="C342" t="s">
        <v>13</v>
      </c>
      <c r="D342" t="s">
        <v>279</v>
      </c>
      <c r="E342" t="s">
        <v>283</v>
      </c>
      <c r="F342" t="s">
        <v>150</v>
      </c>
      <c r="G342" t="s">
        <v>17</v>
      </c>
      <c r="I342" s="18">
        <v>4.5</v>
      </c>
      <c r="J342" t="s">
        <v>19</v>
      </c>
      <c r="K342" s="16">
        <v>0.04</v>
      </c>
      <c r="L342" t="s">
        <v>20</v>
      </c>
      <c r="M342" t="s">
        <v>21</v>
      </c>
    </row>
    <row r="343" spans="1:13" x14ac:dyDescent="0.25">
      <c r="A343" s="14">
        <v>12</v>
      </c>
      <c r="B343" s="15">
        <v>43830</v>
      </c>
      <c r="C343" t="s">
        <v>13</v>
      </c>
      <c r="D343" t="s">
        <v>279</v>
      </c>
      <c r="E343" t="s">
        <v>27</v>
      </c>
      <c r="F343" t="s">
        <v>150</v>
      </c>
      <c r="G343" t="s">
        <v>17</v>
      </c>
      <c r="I343" s="18">
        <v>2284.5</v>
      </c>
      <c r="J343" t="s">
        <v>19</v>
      </c>
      <c r="K343" s="16">
        <v>24.59</v>
      </c>
      <c r="L343" t="s">
        <v>20</v>
      </c>
      <c r="M343" t="s">
        <v>21</v>
      </c>
    </row>
    <row r="344" spans="1:13" x14ac:dyDescent="0.25">
      <c r="A344" s="14">
        <v>12</v>
      </c>
      <c r="B344" s="15">
        <v>43830</v>
      </c>
      <c r="C344" t="s">
        <v>13</v>
      </c>
      <c r="D344" t="s">
        <v>279</v>
      </c>
      <c r="E344" t="s">
        <v>212</v>
      </c>
      <c r="F344" t="s">
        <v>150</v>
      </c>
      <c r="G344" t="s">
        <v>17</v>
      </c>
      <c r="I344" s="18">
        <v>38.68</v>
      </c>
      <c r="J344" t="s">
        <v>19</v>
      </c>
      <c r="K344" s="16">
        <v>0.41</v>
      </c>
      <c r="L344" t="s">
        <v>20</v>
      </c>
      <c r="M344" t="s">
        <v>21</v>
      </c>
    </row>
    <row r="345" spans="1:13" x14ac:dyDescent="0.25">
      <c r="A345" s="14">
        <v>12</v>
      </c>
      <c r="B345" s="15">
        <v>43830</v>
      </c>
      <c r="C345" t="s">
        <v>13</v>
      </c>
      <c r="D345" t="s">
        <v>279</v>
      </c>
      <c r="E345" t="s">
        <v>284</v>
      </c>
      <c r="F345" t="s">
        <v>150</v>
      </c>
      <c r="G345" t="s">
        <v>17</v>
      </c>
      <c r="I345" s="18">
        <v>3586.6</v>
      </c>
      <c r="J345" t="s">
        <v>19</v>
      </c>
      <c r="K345" s="16">
        <v>38.61</v>
      </c>
      <c r="L345" t="s">
        <v>20</v>
      </c>
      <c r="M345" t="s">
        <v>21</v>
      </c>
    </row>
    <row r="346" spans="1:13" x14ac:dyDescent="0.25">
      <c r="A346" s="14">
        <v>12</v>
      </c>
      <c r="B346" s="15">
        <v>43830</v>
      </c>
      <c r="C346" t="s">
        <v>13</v>
      </c>
      <c r="D346" t="s">
        <v>279</v>
      </c>
      <c r="E346" t="s">
        <v>284</v>
      </c>
      <c r="F346" t="s">
        <v>164</v>
      </c>
      <c r="G346" t="s">
        <v>17</v>
      </c>
      <c r="I346" s="18">
        <v>2269.23</v>
      </c>
      <c r="J346" t="s">
        <v>19</v>
      </c>
      <c r="K346" s="16">
        <v>80</v>
      </c>
      <c r="L346" t="s">
        <v>20</v>
      </c>
      <c r="M346" t="s">
        <v>21</v>
      </c>
    </row>
    <row r="347" spans="1:13" x14ac:dyDescent="0.25">
      <c r="A347" s="14">
        <v>12</v>
      </c>
      <c r="B347" s="15">
        <v>43830</v>
      </c>
      <c r="C347" t="s">
        <v>13</v>
      </c>
      <c r="D347" t="s">
        <v>279</v>
      </c>
      <c r="E347" t="s">
        <v>284</v>
      </c>
      <c r="F347" t="s">
        <v>16</v>
      </c>
      <c r="G347" t="s">
        <v>17</v>
      </c>
      <c r="I347" s="18">
        <v>6955.19</v>
      </c>
      <c r="J347" t="s">
        <v>19</v>
      </c>
      <c r="K347" s="16">
        <v>116</v>
      </c>
      <c r="L347" t="s">
        <v>20</v>
      </c>
      <c r="M347" t="s">
        <v>21</v>
      </c>
    </row>
    <row r="348" spans="1:13" x14ac:dyDescent="0.25">
      <c r="A348" s="14">
        <v>12</v>
      </c>
      <c r="B348" s="15">
        <v>43830</v>
      </c>
      <c r="C348" t="s">
        <v>13</v>
      </c>
      <c r="D348" t="s">
        <v>279</v>
      </c>
      <c r="E348" t="s">
        <v>27</v>
      </c>
      <c r="F348" t="s">
        <v>28</v>
      </c>
      <c r="G348" t="s">
        <v>17</v>
      </c>
      <c r="I348" s="18">
        <v>4892</v>
      </c>
      <c r="J348" t="s">
        <v>19</v>
      </c>
      <c r="K348" s="16">
        <v>80</v>
      </c>
      <c r="L348" t="s">
        <v>20</v>
      </c>
      <c r="M348" t="s">
        <v>21</v>
      </c>
    </row>
    <row r="349" spans="1:13" x14ac:dyDescent="0.25">
      <c r="A349" s="14">
        <v>12</v>
      </c>
      <c r="B349" s="15">
        <v>43830</v>
      </c>
      <c r="C349" t="s">
        <v>13</v>
      </c>
      <c r="D349" t="s">
        <v>279</v>
      </c>
      <c r="E349" t="s">
        <v>212</v>
      </c>
      <c r="F349" t="s">
        <v>213</v>
      </c>
      <c r="G349" t="s">
        <v>17</v>
      </c>
      <c r="I349" s="18">
        <v>290.27999999999997</v>
      </c>
      <c r="J349" t="s">
        <v>19</v>
      </c>
      <c r="K349" s="16">
        <v>4</v>
      </c>
      <c r="L349" t="s">
        <v>20</v>
      </c>
      <c r="M349" t="s">
        <v>21</v>
      </c>
    </row>
    <row r="350" spans="1:13" x14ac:dyDescent="0.25">
      <c r="A350" s="14">
        <v>12</v>
      </c>
      <c r="B350" s="15">
        <v>43830</v>
      </c>
      <c r="C350" t="s">
        <v>13</v>
      </c>
      <c r="D350" t="s">
        <v>279</v>
      </c>
      <c r="E350" t="s">
        <v>197</v>
      </c>
      <c r="F350" t="s">
        <v>150</v>
      </c>
      <c r="G350" t="s">
        <v>25</v>
      </c>
      <c r="I350" s="18">
        <v>7.77</v>
      </c>
      <c r="J350" t="s">
        <v>19</v>
      </c>
      <c r="K350" s="16">
        <v>0</v>
      </c>
      <c r="L350" t="s">
        <v>20</v>
      </c>
      <c r="M350" t="s">
        <v>21</v>
      </c>
    </row>
    <row r="351" spans="1:13" x14ac:dyDescent="0.25">
      <c r="A351" s="14">
        <v>12</v>
      </c>
      <c r="B351" s="15">
        <v>43830</v>
      </c>
      <c r="C351" t="s">
        <v>13</v>
      </c>
      <c r="D351" t="s">
        <v>279</v>
      </c>
      <c r="E351" t="s">
        <v>200</v>
      </c>
      <c r="F351" t="s">
        <v>150</v>
      </c>
      <c r="G351" t="s">
        <v>25</v>
      </c>
      <c r="I351" s="18">
        <v>9.8699999999999992</v>
      </c>
      <c r="J351" t="s">
        <v>19</v>
      </c>
      <c r="K351" s="16">
        <v>0</v>
      </c>
      <c r="L351" t="s">
        <v>20</v>
      </c>
      <c r="M351" t="s">
        <v>21</v>
      </c>
    </row>
    <row r="352" spans="1:13" x14ac:dyDescent="0.25">
      <c r="A352" s="14">
        <v>12</v>
      </c>
      <c r="B352" s="15">
        <v>43830</v>
      </c>
      <c r="C352" t="s">
        <v>13</v>
      </c>
      <c r="D352" t="s">
        <v>279</v>
      </c>
      <c r="E352" t="s">
        <v>202</v>
      </c>
      <c r="F352" t="s">
        <v>150</v>
      </c>
      <c r="G352" t="s">
        <v>25</v>
      </c>
      <c r="I352" s="18">
        <v>15.12</v>
      </c>
      <c r="J352" t="s">
        <v>19</v>
      </c>
      <c r="K352" s="16">
        <v>0</v>
      </c>
      <c r="L352" t="s">
        <v>20</v>
      </c>
      <c r="M352" t="s">
        <v>21</v>
      </c>
    </row>
    <row r="353" spans="1:13" x14ac:dyDescent="0.25">
      <c r="A353" s="14">
        <v>12</v>
      </c>
      <c r="B353" s="15">
        <v>43830</v>
      </c>
      <c r="C353" t="s">
        <v>13</v>
      </c>
      <c r="D353" t="s">
        <v>279</v>
      </c>
      <c r="E353" t="s">
        <v>210</v>
      </c>
      <c r="F353" t="s">
        <v>150</v>
      </c>
      <c r="G353" t="s">
        <v>25</v>
      </c>
      <c r="I353" s="18">
        <v>7.77</v>
      </c>
      <c r="J353" t="s">
        <v>19</v>
      </c>
      <c r="K353" s="16">
        <v>0</v>
      </c>
      <c r="L353" t="s">
        <v>20</v>
      </c>
      <c r="M353" t="s">
        <v>21</v>
      </c>
    </row>
    <row r="354" spans="1:13" x14ac:dyDescent="0.25">
      <c r="A354" s="14">
        <v>12</v>
      </c>
      <c r="B354" s="15">
        <v>43830</v>
      </c>
      <c r="C354" t="s">
        <v>13</v>
      </c>
      <c r="D354" t="s">
        <v>279</v>
      </c>
      <c r="E354" t="s">
        <v>208</v>
      </c>
      <c r="F354" t="s">
        <v>150</v>
      </c>
      <c r="G354" t="s">
        <v>25</v>
      </c>
      <c r="I354" s="18">
        <v>9.8699999999999992</v>
      </c>
      <c r="J354" t="s">
        <v>19</v>
      </c>
      <c r="K354" s="16">
        <v>0</v>
      </c>
      <c r="L354" t="s">
        <v>20</v>
      </c>
      <c r="M354" t="s">
        <v>21</v>
      </c>
    </row>
    <row r="355" spans="1:13" x14ac:dyDescent="0.25">
      <c r="A355" s="14">
        <v>12</v>
      </c>
      <c r="B355" s="15">
        <v>43830</v>
      </c>
      <c r="C355" t="s">
        <v>13</v>
      </c>
      <c r="D355" t="s">
        <v>279</v>
      </c>
      <c r="E355" t="s">
        <v>283</v>
      </c>
      <c r="F355" t="s">
        <v>150</v>
      </c>
      <c r="G355" t="s">
        <v>25</v>
      </c>
      <c r="I355" s="18">
        <v>3.16</v>
      </c>
      <c r="J355" t="s">
        <v>19</v>
      </c>
      <c r="K355" s="16">
        <v>0</v>
      </c>
      <c r="L355" t="s">
        <v>20</v>
      </c>
      <c r="M355" t="s">
        <v>21</v>
      </c>
    </row>
    <row r="356" spans="1:13" x14ac:dyDescent="0.25">
      <c r="A356" s="14">
        <v>12</v>
      </c>
      <c r="B356" s="15">
        <v>43830</v>
      </c>
      <c r="C356" t="s">
        <v>13</v>
      </c>
      <c r="D356" t="s">
        <v>279</v>
      </c>
      <c r="E356" t="s">
        <v>27</v>
      </c>
      <c r="F356" t="s">
        <v>150</v>
      </c>
      <c r="G356" t="s">
        <v>25</v>
      </c>
      <c r="I356" s="18">
        <v>1599.16</v>
      </c>
      <c r="J356" t="s">
        <v>19</v>
      </c>
      <c r="K356" s="16">
        <v>0</v>
      </c>
      <c r="L356" t="s">
        <v>20</v>
      </c>
      <c r="M356" t="s">
        <v>21</v>
      </c>
    </row>
    <row r="357" spans="1:13" x14ac:dyDescent="0.25">
      <c r="A357" s="14">
        <v>12</v>
      </c>
      <c r="B357" s="15">
        <v>43830</v>
      </c>
      <c r="C357" t="s">
        <v>13</v>
      </c>
      <c r="D357" t="s">
        <v>279</v>
      </c>
      <c r="E357" t="s">
        <v>212</v>
      </c>
      <c r="F357" t="s">
        <v>150</v>
      </c>
      <c r="G357" t="s">
        <v>25</v>
      </c>
      <c r="I357" s="18">
        <v>27.08</v>
      </c>
      <c r="J357" t="s">
        <v>19</v>
      </c>
      <c r="K357" s="16">
        <v>0</v>
      </c>
      <c r="L357" t="s">
        <v>20</v>
      </c>
      <c r="M357" t="s">
        <v>21</v>
      </c>
    </row>
    <row r="358" spans="1:13" x14ac:dyDescent="0.25">
      <c r="A358" s="14">
        <v>12</v>
      </c>
      <c r="B358" s="15">
        <v>43830</v>
      </c>
      <c r="C358" t="s">
        <v>13</v>
      </c>
      <c r="D358" t="s">
        <v>279</v>
      </c>
      <c r="E358" t="s">
        <v>284</v>
      </c>
      <c r="F358" t="s">
        <v>150</v>
      </c>
      <c r="G358" t="s">
        <v>25</v>
      </c>
      <c r="I358" s="18">
        <v>2510.62</v>
      </c>
      <c r="J358" t="s">
        <v>19</v>
      </c>
      <c r="K358" s="16">
        <v>0</v>
      </c>
      <c r="L358" t="s">
        <v>20</v>
      </c>
      <c r="M358" t="s">
        <v>21</v>
      </c>
    </row>
    <row r="359" spans="1:13" x14ac:dyDescent="0.25">
      <c r="A359" s="14">
        <v>12</v>
      </c>
      <c r="B359" s="15">
        <v>43830</v>
      </c>
      <c r="C359" t="s">
        <v>13</v>
      </c>
      <c r="D359" t="s">
        <v>279</v>
      </c>
      <c r="E359" t="s">
        <v>284</v>
      </c>
      <c r="F359" t="s">
        <v>164</v>
      </c>
      <c r="G359" t="s">
        <v>25</v>
      </c>
      <c r="I359" s="18">
        <v>1588.46</v>
      </c>
      <c r="J359" t="s">
        <v>19</v>
      </c>
      <c r="K359" s="16">
        <v>0</v>
      </c>
      <c r="L359" t="s">
        <v>20</v>
      </c>
      <c r="M359" t="s">
        <v>21</v>
      </c>
    </row>
    <row r="360" spans="1:13" x14ac:dyDescent="0.25">
      <c r="A360" s="14">
        <v>12</v>
      </c>
      <c r="B360" s="15">
        <v>43830</v>
      </c>
      <c r="C360" t="s">
        <v>13</v>
      </c>
      <c r="D360" t="s">
        <v>279</v>
      </c>
      <c r="E360" t="s">
        <v>284</v>
      </c>
      <c r="F360" t="s">
        <v>16</v>
      </c>
      <c r="G360" t="s">
        <v>25</v>
      </c>
      <c r="I360" s="18">
        <v>4868.6400000000003</v>
      </c>
      <c r="J360" t="s">
        <v>19</v>
      </c>
      <c r="K360" s="16">
        <v>0</v>
      </c>
      <c r="L360" t="s">
        <v>20</v>
      </c>
      <c r="M360" t="s">
        <v>21</v>
      </c>
    </row>
    <row r="361" spans="1:13" x14ac:dyDescent="0.25">
      <c r="A361" s="14">
        <v>12</v>
      </c>
      <c r="B361" s="15">
        <v>43830</v>
      </c>
      <c r="C361" t="s">
        <v>13</v>
      </c>
      <c r="D361" t="s">
        <v>279</v>
      </c>
      <c r="E361" t="s">
        <v>27</v>
      </c>
      <c r="F361" t="s">
        <v>28</v>
      </c>
      <c r="G361" t="s">
        <v>25</v>
      </c>
      <c r="I361" s="18">
        <v>3424.4</v>
      </c>
      <c r="J361" t="s">
        <v>19</v>
      </c>
      <c r="K361" s="16">
        <v>0</v>
      </c>
      <c r="L361" t="s">
        <v>20</v>
      </c>
      <c r="M361" t="s">
        <v>21</v>
      </c>
    </row>
    <row r="362" spans="1:13" x14ac:dyDescent="0.25">
      <c r="A362" s="14">
        <v>12</v>
      </c>
      <c r="B362" s="15">
        <v>43830</v>
      </c>
      <c r="C362" t="s">
        <v>13</v>
      </c>
      <c r="D362" t="s">
        <v>279</v>
      </c>
      <c r="E362" t="s">
        <v>212</v>
      </c>
      <c r="F362" t="s">
        <v>213</v>
      </c>
      <c r="G362" t="s">
        <v>25</v>
      </c>
      <c r="I362" s="18">
        <v>203.2</v>
      </c>
      <c r="J362" t="s">
        <v>19</v>
      </c>
      <c r="K362" s="16">
        <v>0</v>
      </c>
      <c r="L362" t="s">
        <v>20</v>
      </c>
      <c r="M362" t="s">
        <v>21</v>
      </c>
    </row>
    <row r="363" spans="1:13" x14ac:dyDescent="0.25">
      <c r="A363" s="14">
        <v>12</v>
      </c>
      <c r="B363" s="15">
        <v>43830</v>
      </c>
      <c r="C363" t="s">
        <v>13</v>
      </c>
      <c r="D363" t="s">
        <v>285</v>
      </c>
      <c r="E363" t="s">
        <v>284</v>
      </c>
      <c r="F363" t="s">
        <v>16</v>
      </c>
      <c r="G363" t="s">
        <v>17</v>
      </c>
      <c r="I363" s="18">
        <v>24761.64</v>
      </c>
      <c r="J363" t="s">
        <v>19</v>
      </c>
      <c r="K363" s="16">
        <v>689.25</v>
      </c>
      <c r="L363" t="s">
        <v>20</v>
      </c>
      <c r="M363" t="s">
        <v>21</v>
      </c>
    </row>
    <row r="364" spans="1:13" x14ac:dyDescent="0.25">
      <c r="A364" s="14">
        <v>12</v>
      </c>
      <c r="B364" s="15">
        <v>43830</v>
      </c>
      <c r="C364" t="s">
        <v>13</v>
      </c>
      <c r="D364" t="s">
        <v>285</v>
      </c>
      <c r="E364" t="s">
        <v>27</v>
      </c>
      <c r="F364" t="s">
        <v>28</v>
      </c>
      <c r="G364" t="s">
        <v>17</v>
      </c>
      <c r="I364" s="18">
        <v>13634.82</v>
      </c>
      <c r="J364" t="s">
        <v>19</v>
      </c>
      <c r="K364" s="16">
        <v>354</v>
      </c>
      <c r="L364" t="s">
        <v>20</v>
      </c>
      <c r="M364" t="s">
        <v>21</v>
      </c>
    </row>
    <row r="365" spans="1:13" x14ac:dyDescent="0.25">
      <c r="A365" s="14">
        <v>12</v>
      </c>
      <c r="B365" s="15">
        <v>43830</v>
      </c>
      <c r="C365" t="s">
        <v>13</v>
      </c>
      <c r="D365" t="s">
        <v>285</v>
      </c>
      <c r="E365" t="s">
        <v>197</v>
      </c>
      <c r="F365" t="s">
        <v>198</v>
      </c>
      <c r="G365" t="s">
        <v>17</v>
      </c>
      <c r="I365" s="18">
        <v>1456.88</v>
      </c>
      <c r="J365" t="s">
        <v>19</v>
      </c>
      <c r="K365" s="16">
        <v>48</v>
      </c>
      <c r="L365" t="s">
        <v>20</v>
      </c>
      <c r="M365" t="s">
        <v>21</v>
      </c>
    </row>
    <row r="366" spans="1:13" x14ac:dyDescent="0.25">
      <c r="A366" s="14">
        <v>12</v>
      </c>
      <c r="B366" s="15">
        <v>43830</v>
      </c>
      <c r="C366" t="s">
        <v>13</v>
      </c>
      <c r="D366" t="s">
        <v>285</v>
      </c>
      <c r="E366" t="s">
        <v>200</v>
      </c>
      <c r="F366" t="s">
        <v>201</v>
      </c>
      <c r="G366" t="s">
        <v>17</v>
      </c>
      <c r="I366" s="18">
        <v>1754.27</v>
      </c>
      <c r="J366" t="s">
        <v>19</v>
      </c>
      <c r="K366" s="16">
        <v>48</v>
      </c>
      <c r="L366" t="s">
        <v>20</v>
      </c>
      <c r="M366" t="s">
        <v>21</v>
      </c>
    </row>
    <row r="367" spans="1:13" x14ac:dyDescent="0.25">
      <c r="A367" s="14">
        <v>12</v>
      </c>
      <c r="B367" s="15">
        <v>43830</v>
      </c>
      <c r="C367" t="s">
        <v>13</v>
      </c>
      <c r="D367" t="s">
        <v>285</v>
      </c>
      <c r="E367" t="s">
        <v>202</v>
      </c>
      <c r="F367" t="s">
        <v>203</v>
      </c>
      <c r="G367" t="s">
        <v>17</v>
      </c>
      <c r="I367" s="18">
        <v>1435.91</v>
      </c>
      <c r="J367" t="s">
        <v>19</v>
      </c>
      <c r="K367" s="16">
        <v>48</v>
      </c>
      <c r="L367" t="s">
        <v>20</v>
      </c>
      <c r="M367" t="s">
        <v>21</v>
      </c>
    </row>
    <row r="368" spans="1:13" x14ac:dyDescent="0.25">
      <c r="A368" s="14">
        <v>12</v>
      </c>
      <c r="B368" s="15">
        <v>43830</v>
      </c>
      <c r="C368" t="s">
        <v>13</v>
      </c>
      <c r="D368" t="s">
        <v>285</v>
      </c>
      <c r="E368" t="s">
        <v>210</v>
      </c>
      <c r="F368" t="s">
        <v>211</v>
      </c>
      <c r="G368" t="s">
        <v>17</v>
      </c>
      <c r="I368" s="18">
        <v>1107.7</v>
      </c>
      <c r="J368" t="s">
        <v>19</v>
      </c>
      <c r="K368" s="16">
        <v>30</v>
      </c>
      <c r="L368" t="s">
        <v>20</v>
      </c>
      <c r="M368" t="s">
        <v>21</v>
      </c>
    </row>
    <row r="369" spans="1:13" x14ac:dyDescent="0.25">
      <c r="A369" s="14">
        <v>12</v>
      </c>
      <c r="B369" s="15">
        <v>43830</v>
      </c>
      <c r="C369" t="s">
        <v>13</v>
      </c>
      <c r="D369" t="s">
        <v>285</v>
      </c>
      <c r="E369" t="s">
        <v>208</v>
      </c>
      <c r="F369" t="s">
        <v>209</v>
      </c>
      <c r="G369" t="s">
        <v>17</v>
      </c>
      <c r="I369" s="18">
        <v>245.05</v>
      </c>
      <c r="J369" t="s">
        <v>19</v>
      </c>
      <c r="K369" s="16">
        <v>6.73</v>
      </c>
      <c r="L369" t="s">
        <v>20</v>
      </c>
      <c r="M369" t="s">
        <v>21</v>
      </c>
    </row>
    <row r="370" spans="1:13" x14ac:dyDescent="0.25">
      <c r="A370" s="14">
        <v>12</v>
      </c>
      <c r="B370" s="15">
        <v>43830</v>
      </c>
      <c r="C370" t="s">
        <v>13</v>
      </c>
      <c r="D370" t="s">
        <v>285</v>
      </c>
      <c r="E370" t="s">
        <v>283</v>
      </c>
      <c r="F370" t="s">
        <v>293</v>
      </c>
      <c r="G370" t="s">
        <v>17</v>
      </c>
      <c r="I370" s="18">
        <v>1107.69</v>
      </c>
      <c r="J370" t="s">
        <v>19</v>
      </c>
      <c r="K370" s="16">
        <v>30</v>
      </c>
      <c r="L370" t="s">
        <v>20</v>
      </c>
      <c r="M370" t="s">
        <v>21</v>
      </c>
    </row>
    <row r="371" spans="1:13" x14ac:dyDescent="0.25">
      <c r="A371" s="14">
        <v>12</v>
      </c>
      <c r="B371" s="15">
        <v>43830</v>
      </c>
      <c r="C371" t="s">
        <v>13</v>
      </c>
      <c r="D371" t="s">
        <v>285</v>
      </c>
      <c r="E371" t="s">
        <v>284</v>
      </c>
      <c r="F371" t="s">
        <v>16</v>
      </c>
      <c r="G371" t="s">
        <v>25</v>
      </c>
      <c r="I371" s="18">
        <v>17333.169999999998</v>
      </c>
      <c r="J371" t="s">
        <v>19</v>
      </c>
      <c r="K371" s="16">
        <v>0</v>
      </c>
      <c r="L371" t="s">
        <v>20</v>
      </c>
      <c r="M371" t="s">
        <v>21</v>
      </c>
    </row>
    <row r="372" spans="1:13" x14ac:dyDescent="0.25">
      <c r="A372" s="14">
        <v>12</v>
      </c>
      <c r="B372" s="15">
        <v>43830</v>
      </c>
      <c r="C372" t="s">
        <v>13</v>
      </c>
      <c r="D372" t="s">
        <v>285</v>
      </c>
      <c r="E372" t="s">
        <v>27</v>
      </c>
      <c r="F372" t="s">
        <v>28</v>
      </c>
      <c r="G372" t="s">
        <v>25</v>
      </c>
      <c r="I372" s="18">
        <v>9544.3700000000008</v>
      </c>
      <c r="J372" t="s">
        <v>19</v>
      </c>
      <c r="K372" s="16">
        <v>0</v>
      </c>
      <c r="L372" t="s">
        <v>20</v>
      </c>
      <c r="M372" t="s">
        <v>21</v>
      </c>
    </row>
    <row r="373" spans="1:13" x14ac:dyDescent="0.25">
      <c r="A373" s="14">
        <v>12</v>
      </c>
      <c r="B373" s="15">
        <v>43830</v>
      </c>
      <c r="C373" t="s">
        <v>13</v>
      </c>
      <c r="D373" t="s">
        <v>285</v>
      </c>
      <c r="E373" t="s">
        <v>197</v>
      </c>
      <c r="F373" t="s">
        <v>198</v>
      </c>
      <c r="G373" t="s">
        <v>25</v>
      </c>
      <c r="I373" s="18">
        <v>1019.82</v>
      </c>
      <c r="J373" t="s">
        <v>19</v>
      </c>
      <c r="K373" s="16">
        <v>0</v>
      </c>
      <c r="L373" t="s">
        <v>20</v>
      </c>
      <c r="M373" t="s">
        <v>21</v>
      </c>
    </row>
    <row r="374" spans="1:13" x14ac:dyDescent="0.25">
      <c r="A374" s="14">
        <v>12</v>
      </c>
      <c r="B374" s="15">
        <v>43830</v>
      </c>
      <c r="C374" t="s">
        <v>13</v>
      </c>
      <c r="D374" t="s">
        <v>285</v>
      </c>
      <c r="E374" t="s">
        <v>200</v>
      </c>
      <c r="F374" t="s">
        <v>201</v>
      </c>
      <c r="G374" t="s">
        <v>25</v>
      </c>
      <c r="I374" s="18">
        <v>1227.99</v>
      </c>
      <c r="J374" t="s">
        <v>19</v>
      </c>
      <c r="K374" s="16">
        <v>0</v>
      </c>
      <c r="L374" t="s">
        <v>20</v>
      </c>
      <c r="M374" t="s">
        <v>21</v>
      </c>
    </row>
    <row r="375" spans="1:13" x14ac:dyDescent="0.25">
      <c r="A375" s="14">
        <v>12</v>
      </c>
      <c r="B375" s="15">
        <v>43830</v>
      </c>
      <c r="C375" t="s">
        <v>13</v>
      </c>
      <c r="D375" t="s">
        <v>285</v>
      </c>
      <c r="E375" t="s">
        <v>202</v>
      </c>
      <c r="F375" t="s">
        <v>203</v>
      </c>
      <c r="G375" t="s">
        <v>25</v>
      </c>
      <c r="I375" s="18">
        <v>1005.14</v>
      </c>
      <c r="J375" t="s">
        <v>19</v>
      </c>
      <c r="K375" s="16">
        <v>0</v>
      </c>
      <c r="L375" t="s">
        <v>20</v>
      </c>
      <c r="M375" t="s">
        <v>21</v>
      </c>
    </row>
    <row r="376" spans="1:13" x14ac:dyDescent="0.25">
      <c r="A376" s="14">
        <v>12</v>
      </c>
      <c r="B376" s="15">
        <v>43830</v>
      </c>
      <c r="C376" t="s">
        <v>13</v>
      </c>
      <c r="D376" t="s">
        <v>285</v>
      </c>
      <c r="E376" t="s">
        <v>210</v>
      </c>
      <c r="F376" t="s">
        <v>211</v>
      </c>
      <c r="G376" t="s">
        <v>25</v>
      </c>
      <c r="I376" s="18">
        <v>775.39</v>
      </c>
      <c r="J376" t="s">
        <v>19</v>
      </c>
      <c r="K376" s="16">
        <v>0</v>
      </c>
      <c r="L376" t="s">
        <v>20</v>
      </c>
      <c r="M376" t="s">
        <v>21</v>
      </c>
    </row>
    <row r="377" spans="1:13" x14ac:dyDescent="0.25">
      <c r="A377" s="14">
        <v>12</v>
      </c>
      <c r="B377" s="15">
        <v>43830</v>
      </c>
      <c r="C377" t="s">
        <v>13</v>
      </c>
      <c r="D377" t="s">
        <v>285</v>
      </c>
      <c r="E377" t="s">
        <v>208</v>
      </c>
      <c r="F377" t="s">
        <v>209</v>
      </c>
      <c r="G377" t="s">
        <v>25</v>
      </c>
      <c r="I377" s="18">
        <v>171.54</v>
      </c>
      <c r="J377" t="s">
        <v>19</v>
      </c>
      <c r="K377" s="16">
        <v>0</v>
      </c>
      <c r="L377" t="s">
        <v>20</v>
      </c>
      <c r="M377" t="s">
        <v>21</v>
      </c>
    </row>
    <row r="378" spans="1:13" x14ac:dyDescent="0.25">
      <c r="A378" s="14">
        <v>12</v>
      </c>
      <c r="B378" s="15">
        <v>43830</v>
      </c>
      <c r="C378" t="s">
        <v>13</v>
      </c>
      <c r="D378" t="s">
        <v>285</v>
      </c>
      <c r="E378" t="s">
        <v>283</v>
      </c>
      <c r="F378" t="s">
        <v>293</v>
      </c>
      <c r="G378" t="s">
        <v>25</v>
      </c>
      <c r="I378" s="18">
        <v>775.38</v>
      </c>
      <c r="J378" t="s">
        <v>19</v>
      </c>
      <c r="K378" s="16">
        <v>0</v>
      </c>
      <c r="L378" t="s">
        <v>20</v>
      </c>
      <c r="M378" t="s">
        <v>21</v>
      </c>
    </row>
    <row r="379" spans="1:13" x14ac:dyDescent="0.25">
      <c r="A379" s="14">
        <v>12</v>
      </c>
      <c r="B379" s="15">
        <v>43830</v>
      </c>
      <c r="C379" t="s">
        <v>13</v>
      </c>
      <c r="D379" t="s">
        <v>285</v>
      </c>
      <c r="E379" t="s">
        <v>284</v>
      </c>
      <c r="F379" t="s">
        <v>16</v>
      </c>
      <c r="G379" t="s">
        <v>91</v>
      </c>
      <c r="I379" s="18">
        <v>3044.81</v>
      </c>
      <c r="J379" t="s">
        <v>19</v>
      </c>
      <c r="K379" s="16">
        <v>57.5</v>
      </c>
      <c r="L379" t="s">
        <v>20</v>
      </c>
      <c r="M379" t="s">
        <v>21</v>
      </c>
    </row>
    <row r="380" spans="1:13" x14ac:dyDescent="0.25">
      <c r="A380" s="14">
        <v>12</v>
      </c>
      <c r="B380" s="15">
        <v>43830</v>
      </c>
      <c r="C380" t="s">
        <v>13</v>
      </c>
      <c r="D380" t="s">
        <v>285</v>
      </c>
      <c r="E380" t="s">
        <v>197</v>
      </c>
      <c r="F380" t="s">
        <v>198</v>
      </c>
      <c r="G380" t="s">
        <v>91</v>
      </c>
      <c r="I380" s="18">
        <v>136.58000000000001</v>
      </c>
      <c r="J380" t="s">
        <v>19</v>
      </c>
      <c r="K380" s="16">
        <v>3</v>
      </c>
      <c r="L380" t="s">
        <v>20</v>
      </c>
      <c r="M380" t="s">
        <v>21</v>
      </c>
    </row>
    <row r="381" spans="1:13" x14ac:dyDescent="0.25">
      <c r="A381" s="14">
        <v>12</v>
      </c>
      <c r="B381" s="15">
        <v>43830</v>
      </c>
      <c r="C381" t="s">
        <v>13</v>
      </c>
      <c r="D381" t="s">
        <v>285</v>
      </c>
      <c r="E381" t="s">
        <v>27</v>
      </c>
      <c r="F381" t="s">
        <v>28</v>
      </c>
      <c r="G381" t="s">
        <v>91</v>
      </c>
      <c r="I381" s="18">
        <v>2946.87</v>
      </c>
      <c r="J381" t="s">
        <v>19</v>
      </c>
      <c r="K381" s="16">
        <v>52</v>
      </c>
      <c r="L381" t="s">
        <v>20</v>
      </c>
      <c r="M381" t="s">
        <v>21</v>
      </c>
    </row>
    <row r="382" spans="1:13" x14ac:dyDescent="0.25">
      <c r="A382" s="14">
        <v>12</v>
      </c>
      <c r="B382" s="15">
        <v>43830</v>
      </c>
      <c r="C382" t="s">
        <v>13</v>
      </c>
      <c r="D382" t="s">
        <v>285</v>
      </c>
      <c r="E382" t="s">
        <v>200</v>
      </c>
      <c r="F382" t="s">
        <v>201</v>
      </c>
      <c r="G382" t="s">
        <v>91</v>
      </c>
      <c r="I382" s="18">
        <v>164.47</v>
      </c>
      <c r="J382" t="s">
        <v>19</v>
      </c>
      <c r="K382" s="16">
        <v>3</v>
      </c>
      <c r="L382" t="s">
        <v>20</v>
      </c>
      <c r="M382" t="s">
        <v>21</v>
      </c>
    </row>
    <row r="383" spans="1:13" x14ac:dyDescent="0.25">
      <c r="A383" s="14">
        <v>12</v>
      </c>
      <c r="B383" s="15">
        <v>43830</v>
      </c>
      <c r="C383" t="s">
        <v>13</v>
      </c>
      <c r="D383" t="s">
        <v>285</v>
      </c>
      <c r="E383" t="s">
        <v>202</v>
      </c>
      <c r="F383" t="s">
        <v>203</v>
      </c>
      <c r="G383" t="s">
        <v>91</v>
      </c>
      <c r="I383" s="18">
        <v>595</v>
      </c>
      <c r="J383" t="s">
        <v>19</v>
      </c>
      <c r="K383" s="16">
        <v>10.8</v>
      </c>
      <c r="L383" t="s">
        <v>20</v>
      </c>
      <c r="M383" t="s">
        <v>21</v>
      </c>
    </row>
    <row r="384" spans="1:13" x14ac:dyDescent="0.25">
      <c r="A384" s="14">
        <v>12</v>
      </c>
      <c r="B384" s="15">
        <v>43830</v>
      </c>
      <c r="C384" t="s">
        <v>13</v>
      </c>
      <c r="D384" t="s">
        <v>285</v>
      </c>
      <c r="E384" t="s">
        <v>210</v>
      </c>
      <c r="F384" t="s">
        <v>211</v>
      </c>
      <c r="G384" t="s">
        <v>91</v>
      </c>
      <c r="I384" s="18">
        <v>132.91999999999999</v>
      </c>
      <c r="J384" t="s">
        <v>19</v>
      </c>
      <c r="K384" s="16">
        <v>2.4</v>
      </c>
      <c r="L384" t="s">
        <v>20</v>
      </c>
      <c r="M384" t="s">
        <v>21</v>
      </c>
    </row>
    <row r="385" spans="1:13" x14ac:dyDescent="0.25">
      <c r="A385" s="14">
        <v>12</v>
      </c>
      <c r="B385" s="15">
        <v>43830</v>
      </c>
      <c r="C385" t="s">
        <v>13</v>
      </c>
      <c r="D385" t="s">
        <v>294</v>
      </c>
      <c r="E385" t="s">
        <v>284</v>
      </c>
      <c r="F385" t="s">
        <v>143</v>
      </c>
      <c r="G385" t="s">
        <v>17</v>
      </c>
      <c r="I385" s="18">
        <v>1537.42</v>
      </c>
      <c r="J385" t="s">
        <v>19</v>
      </c>
      <c r="K385" s="16">
        <v>36</v>
      </c>
      <c r="L385" t="s">
        <v>20</v>
      </c>
      <c r="M385" t="s">
        <v>21</v>
      </c>
    </row>
    <row r="386" spans="1:13" x14ac:dyDescent="0.25">
      <c r="A386" s="14">
        <v>12</v>
      </c>
      <c r="B386" s="15">
        <v>43830</v>
      </c>
      <c r="C386" t="s">
        <v>13</v>
      </c>
      <c r="D386" t="s">
        <v>294</v>
      </c>
      <c r="E386" t="s">
        <v>27</v>
      </c>
      <c r="F386" t="s">
        <v>28</v>
      </c>
      <c r="G386" t="s">
        <v>17</v>
      </c>
      <c r="I386" s="18">
        <v>2485.6</v>
      </c>
      <c r="J386" t="s">
        <v>19</v>
      </c>
      <c r="K386" s="16">
        <v>80</v>
      </c>
      <c r="L386" t="s">
        <v>20</v>
      </c>
      <c r="M386" t="s">
        <v>21</v>
      </c>
    </row>
    <row r="387" spans="1:13" x14ac:dyDescent="0.25">
      <c r="A387" s="14">
        <v>12</v>
      </c>
      <c r="B387" s="15">
        <v>43830</v>
      </c>
      <c r="C387" t="s">
        <v>13</v>
      </c>
      <c r="D387" t="s">
        <v>294</v>
      </c>
      <c r="E387" t="s">
        <v>284</v>
      </c>
      <c r="F387" t="s">
        <v>143</v>
      </c>
      <c r="G387" t="s">
        <v>25</v>
      </c>
      <c r="I387" s="18">
        <v>1076.19</v>
      </c>
      <c r="J387" t="s">
        <v>19</v>
      </c>
      <c r="K387" s="16">
        <v>0</v>
      </c>
      <c r="L387" t="s">
        <v>20</v>
      </c>
      <c r="M387" t="s">
        <v>21</v>
      </c>
    </row>
    <row r="388" spans="1:13" x14ac:dyDescent="0.25">
      <c r="A388" s="14">
        <v>12</v>
      </c>
      <c r="B388" s="15">
        <v>43830</v>
      </c>
      <c r="C388" t="s">
        <v>13</v>
      </c>
      <c r="D388" t="s">
        <v>294</v>
      </c>
      <c r="E388" t="s">
        <v>27</v>
      </c>
      <c r="F388" t="s">
        <v>28</v>
      </c>
      <c r="G388" t="s">
        <v>25</v>
      </c>
      <c r="I388" s="18">
        <v>1739.92</v>
      </c>
      <c r="J388" t="s">
        <v>19</v>
      </c>
      <c r="K388" s="16">
        <v>0</v>
      </c>
      <c r="L388" t="s">
        <v>20</v>
      </c>
      <c r="M388" t="s">
        <v>21</v>
      </c>
    </row>
    <row r="389" spans="1:13" x14ac:dyDescent="0.25">
      <c r="A389" s="14">
        <v>12</v>
      </c>
      <c r="B389" s="15">
        <v>43830</v>
      </c>
      <c r="C389" t="s">
        <v>13</v>
      </c>
      <c r="D389" t="s">
        <v>294</v>
      </c>
      <c r="E389" t="s">
        <v>27</v>
      </c>
      <c r="F389" t="s">
        <v>28</v>
      </c>
      <c r="G389" t="s">
        <v>91</v>
      </c>
      <c r="I389" s="18">
        <v>256.33</v>
      </c>
      <c r="J389" t="s">
        <v>19</v>
      </c>
      <c r="K389" s="16">
        <v>5.5</v>
      </c>
      <c r="L389" t="s">
        <v>20</v>
      </c>
      <c r="M389" t="s">
        <v>21</v>
      </c>
    </row>
    <row r="390" spans="1:13" x14ac:dyDescent="0.25">
      <c r="A390" s="14">
        <v>12</v>
      </c>
      <c r="B390" s="15">
        <v>43830</v>
      </c>
      <c r="C390" t="s">
        <v>13</v>
      </c>
      <c r="D390" t="s">
        <v>295</v>
      </c>
      <c r="E390" t="s">
        <v>210</v>
      </c>
      <c r="F390" t="s">
        <v>148</v>
      </c>
      <c r="G390" t="s">
        <v>17</v>
      </c>
      <c r="I390" s="18">
        <v>631.41999999999996</v>
      </c>
      <c r="J390" t="s">
        <v>19</v>
      </c>
      <c r="K390" s="16">
        <v>16</v>
      </c>
      <c r="L390" t="s">
        <v>20</v>
      </c>
      <c r="M390" t="s">
        <v>21</v>
      </c>
    </row>
    <row r="391" spans="1:13" x14ac:dyDescent="0.25">
      <c r="A391" s="14">
        <v>12</v>
      </c>
      <c r="B391" s="15">
        <v>43830</v>
      </c>
      <c r="C391" t="s">
        <v>13</v>
      </c>
      <c r="D391" t="s">
        <v>295</v>
      </c>
      <c r="E391" t="s">
        <v>27</v>
      </c>
      <c r="F391" t="s">
        <v>148</v>
      </c>
      <c r="G391" t="s">
        <v>17</v>
      </c>
      <c r="I391" s="18">
        <v>928.82</v>
      </c>
      <c r="J391" t="s">
        <v>19</v>
      </c>
      <c r="K391" s="16">
        <v>24</v>
      </c>
      <c r="L391" t="s">
        <v>20</v>
      </c>
      <c r="M391" t="s">
        <v>21</v>
      </c>
    </row>
    <row r="392" spans="1:13" x14ac:dyDescent="0.25">
      <c r="A392" s="14">
        <v>12</v>
      </c>
      <c r="B392" s="15">
        <v>43830</v>
      </c>
      <c r="C392" t="s">
        <v>13</v>
      </c>
      <c r="D392" t="s">
        <v>295</v>
      </c>
      <c r="E392" t="s">
        <v>284</v>
      </c>
      <c r="F392" t="s">
        <v>148</v>
      </c>
      <c r="G392" t="s">
        <v>17</v>
      </c>
      <c r="I392" s="18">
        <v>3937.26</v>
      </c>
      <c r="J392" t="s">
        <v>19</v>
      </c>
      <c r="K392" s="16">
        <v>100</v>
      </c>
      <c r="L392" t="s">
        <v>20</v>
      </c>
      <c r="M392" t="s">
        <v>21</v>
      </c>
    </row>
    <row r="393" spans="1:13" x14ac:dyDescent="0.25">
      <c r="A393" s="14">
        <v>12</v>
      </c>
      <c r="B393" s="15">
        <v>43830</v>
      </c>
      <c r="C393" t="s">
        <v>13</v>
      </c>
      <c r="D393" t="s">
        <v>295</v>
      </c>
      <c r="E393" t="s">
        <v>284</v>
      </c>
      <c r="F393" t="s">
        <v>16</v>
      </c>
      <c r="G393" t="s">
        <v>17</v>
      </c>
      <c r="I393" s="18">
        <v>1515.35</v>
      </c>
      <c r="J393" t="s">
        <v>19</v>
      </c>
      <c r="K393" s="16">
        <v>41.75</v>
      </c>
      <c r="L393" t="s">
        <v>20</v>
      </c>
      <c r="M393" t="s">
        <v>21</v>
      </c>
    </row>
    <row r="394" spans="1:13" x14ac:dyDescent="0.25">
      <c r="A394" s="14">
        <v>12</v>
      </c>
      <c r="B394" s="15">
        <v>43830</v>
      </c>
      <c r="C394" t="s">
        <v>13</v>
      </c>
      <c r="D394" t="s">
        <v>295</v>
      </c>
      <c r="E394" t="s">
        <v>210</v>
      </c>
      <c r="F394" t="s">
        <v>148</v>
      </c>
      <c r="G394" t="s">
        <v>25</v>
      </c>
      <c r="I394" s="18">
        <v>441.99</v>
      </c>
      <c r="J394" t="s">
        <v>19</v>
      </c>
      <c r="K394" s="16">
        <v>0</v>
      </c>
      <c r="L394" t="s">
        <v>20</v>
      </c>
      <c r="M394" t="s">
        <v>21</v>
      </c>
    </row>
    <row r="395" spans="1:13" x14ac:dyDescent="0.25">
      <c r="A395" s="14">
        <v>12</v>
      </c>
      <c r="B395" s="15">
        <v>43830</v>
      </c>
      <c r="C395" t="s">
        <v>13</v>
      </c>
      <c r="D395" t="s">
        <v>295</v>
      </c>
      <c r="E395" t="s">
        <v>27</v>
      </c>
      <c r="F395" t="s">
        <v>148</v>
      </c>
      <c r="G395" t="s">
        <v>25</v>
      </c>
      <c r="I395" s="18">
        <v>650.16999999999996</v>
      </c>
      <c r="J395" t="s">
        <v>19</v>
      </c>
      <c r="K395" s="16">
        <v>0</v>
      </c>
      <c r="L395" t="s">
        <v>20</v>
      </c>
      <c r="M395" t="s">
        <v>21</v>
      </c>
    </row>
    <row r="396" spans="1:13" x14ac:dyDescent="0.25">
      <c r="A396" s="14">
        <v>12</v>
      </c>
      <c r="B396" s="15">
        <v>43830</v>
      </c>
      <c r="C396" t="s">
        <v>13</v>
      </c>
      <c r="D396" t="s">
        <v>295</v>
      </c>
      <c r="E396" t="s">
        <v>284</v>
      </c>
      <c r="F396" t="s">
        <v>148</v>
      </c>
      <c r="G396" t="s">
        <v>25</v>
      </c>
      <c r="I396" s="18">
        <v>2756.08</v>
      </c>
      <c r="J396" t="s">
        <v>19</v>
      </c>
      <c r="K396" s="16">
        <v>0</v>
      </c>
      <c r="L396" t="s">
        <v>20</v>
      </c>
      <c r="M396" t="s">
        <v>21</v>
      </c>
    </row>
    <row r="397" spans="1:13" x14ac:dyDescent="0.25">
      <c r="A397" s="14">
        <v>12</v>
      </c>
      <c r="B397" s="15">
        <v>43830</v>
      </c>
      <c r="C397" t="s">
        <v>13</v>
      </c>
      <c r="D397" t="s">
        <v>295</v>
      </c>
      <c r="E397" t="s">
        <v>284</v>
      </c>
      <c r="F397" t="s">
        <v>16</v>
      </c>
      <c r="G397" t="s">
        <v>25</v>
      </c>
      <c r="I397" s="18">
        <v>1060.75</v>
      </c>
      <c r="J397" t="s">
        <v>19</v>
      </c>
      <c r="K397" s="16">
        <v>0</v>
      </c>
      <c r="L397" t="s">
        <v>20</v>
      </c>
      <c r="M397" t="s">
        <v>21</v>
      </c>
    </row>
    <row r="398" spans="1:13" x14ac:dyDescent="0.25">
      <c r="A398" s="14">
        <v>12</v>
      </c>
      <c r="B398" s="15">
        <v>43830</v>
      </c>
      <c r="C398" t="s">
        <v>13</v>
      </c>
      <c r="D398" t="s">
        <v>295</v>
      </c>
      <c r="E398" t="s">
        <v>27</v>
      </c>
      <c r="F398" t="s">
        <v>148</v>
      </c>
      <c r="G398" t="s">
        <v>91</v>
      </c>
      <c r="I398" s="18">
        <v>442.25</v>
      </c>
      <c r="J398" t="s">
        <v>19</v>
      </c>
      <c r="K398" s="16">
        <v>7.5</v>
      </c>
      <c r="L398" t="s">
        <v>20</v>
      </c>
      <c r="M398" t="s">
        <v>21</v>
      </c>
    </row>
    <row r="399" spans="1:13" x14ac:dyDescent="0.25">
      <c r="A399" s="14">
        <v>12</v>
      </c>
      <c r="B399" s="15">
        <v>43830</v>
      </c>
      <c r="C399" t="s">
        <v>13</v>
      </c>
      <c r="D399" t="s">
        <v>295</v>
      </c>
      <c r="E399" t="s">
        <v>284</v>
      </c>
      <c r="F399" t="s">
        <v>16</v>
      </c>
      <c r="G399" t="s">
        <v>91</v>
      </c>
      <c r="I399" s="18">
        <v>30.74</v>
      </c>
      <c r="J399" t="s">
        <v>19</v>
      </c>
      <c r="K399" s="16">
        <v>0.5</v>
      </c>
      <c r="L399" t="s">
        <v>20</v>
      </c>
      <c r="M399" t="s">
        <v>21</v>
      </c>
    </row>
    <row r="400" spans="1:13" x14ac:dyDescent="0.25">
      <c r="A400" s="14">
        <v>12</v>
      </c>
      <c r="B400" s="15">
        <v>43830</v>
      </c>
      <c r="C400" t="s">
        <v>13</v>
      </c>
      <c r="D400" t="s">
        <v>299</v>
      </c>
      <c r="E400" t="s">
        <v>284</v>
      </c>
      <c r="F400" t="s">
        <v>16</v>
      </c>
      <c r="G400" t="s">
        <v>17</v>
      </c>
      <c r="H400" t="s">
        <v>300</v>
      </c>
      <c r="I400" s="18">
        <v>6955.3</v>
      </c>
      <c r="J400" t="s">
        <v>19</v>
      </c>
      <c r="K400" s="16">
        <v>116</v>
      </c>
      <c r="L400" t="s">
        <v>20</v>
      </c>
      <c r="M400" t="s">
        <v>21</v>
      </c>
    </row>
    <row r="401" spans="1:13" x14ac:dyDescent="0.25">
      <c r="A401" s="14">
        <v>12</v>
      </c>
      <c r="B401" s="15">
        <v>43830</v>
      </c>
      <c r="C401" t="s">
        <v>13</v>
      </c>
      <c r="D401" t="s">
        <v>299</v>
      </c>
      <c r="E401" t="s">
        <v>27</v>
      </c>
      <c r="F401" t="s">
        <v>28</v>
      </c>
      <c r="G401" t="s">
        <v>17</v>
      </c>
      <c r="H401" t="s">
        <v>300</v>
      </c>
      <c r="I401" s="18">
        <v>4891.9399999999996</v>
      </c>
      <c r="J401" t="s">
        <v>19</v>
      </c>
      <c r="K401" s="16">
        <v>80</v>
      </c>
      <c r="L401" t="s">
        <v>20</v>
      </c>
      <c r="M401" t="s">
        <v>21</v>
      </c>
    </row>
    <row r="402" spans="1:13" x14ac:dyDescent="0.25">
      <c r="A402" s="14">
        <v>12</v>
      </c>
      <c r="B402" s="15">
        <v>43830</v>
      </c>
      <c r="C402" t="s">
        <v>13</v>
      </c>
      <c r="D402" t="s">
        <v>299</v>
      </c>
      <c r="E402" t="s">
        <v>284</v>
      </c>
      <c r="F402" t="s">
        <v>16</v>
      </c>
      <c r="G402" t="s">
        <v>25</v>
      </c>
      <c r="H402" t="s">
        <v>300</v>
      </c>
      <c r="I402" s="18">
        <v>4868.7</v>
      </c>
      <c r="J402" t="s">
        <v>19</v>
      </c>
      <c r="K402" s="16">
        <v>0</v>
      </c>
      <c r="L402" t="s">
        <v>20</v>
      </c>
      <c r="M402" t="s">
        <v>21</v>
      </c>
    </row>
    <row r="403" spans="1:13" x14ac:dyDescent="0.25">
      <c r="A403" s="14">
        <v>12</v>
      </c>
      <c r="B403" s="15">
        <v>43830</v>
      </c>
      <c r="C403" t="s">
        <v>13</v>
      </c>
      <c r="D403" t="s">
        <v>299</v>
      </c>
      <c r="E403" t="s">
        <v>27</v>
      </c>
      <c r="F403" t="s">
        <v>28</v>
      </c>
      <c r="G403" t="s">
        <v>25</v>
      </c>
      <c r="H403" t="s">
        <v>300</v>
      </c>
      <c r="I403" s="18">
        <v>3424.35</v>
      </c>
      <c r="J403" t="s">
        <v>19</v>
      </c>
      <c r="K403" s="16">
        <v>0</v>
      </c>
      <c r="L403" t="s">
        <v>20</v>
      </c>
      <c r="M403" t="s">
        <v>21</v>
      </c>
    </row>
    <row r="404" spans="1:13" x14ac:dyDescent="0.25">
      <c r="A404" s="14">
        <v>12</v>
      </c>
      <c r="B404" s="15">
        <v>43830</v>
      </c>
      <c r="C404" t="s">
        <v>13</v>
      </c>
      <c r="D404" t="s">
        <v>301</v>
      </c>
      <c r="E404" t="s">
        <v>284</v>
      </c>
      <c r="F404" t="s">
        <v>16</v>
      </c>
      <c r="G404" t="s">
        <v>17</v>
      </c>
      <c r="H404" t="s">
        <v>302</v>
      </c>
      <c r="I404" s="18">
        <v>9690.8799999999992</v>
      </c>
      <c r="J404" t="s">
        <v>19</v>
      </c>
      <c r="K404" s="16">
        <v>235.5</v>
      </c>
      <c r="L404" t="s">
        <v>20</v>
      </c>
      <c r="M404" t="s">
        <v>21</v>
      </c>
    </row>
    <row r="405" spans="1:13" x14ac:dyDescent="0.25">
      <c r="A405" s="14">
        <v>12</v>
      </c>
      <c r="B405" s="15">
        <v>43830</v>
      </c>
      <c r="C405" t="s">
        <v>13</v>
      </c>
      <c r="D405" t="s">
        <v>301</v>
      </c>
      <c r="E405" t="s">
        <v>27</v>
      </c>
      <c r="F405" t="s">
        <v>28</v>
      </c>
      <c r="G405" t="s">
        <v>17</v>
      </c>
      <c r="H405" t="s">
        <v>302</v>
      </c>
      <c r="I405" s="18">
        <v>2440.0700000000002</v>
      </c>
      <c r="J405" t="s">
        <v>19</v>
      </c>
      <c r="K405" s="16">
        <v>70</v>
      </c>
      <c r="L405" t="s">
        <v>20</v>
      </c>
      <c r="M405" t="s">
        <v>21</v>
      </c>
    </row>
    <row r="406" spans="1:13" x14ac:dyDescent="0.25">
      <c r="A406" s="14">
        <v>12</v>
      </c>
      <c r="B406" s="15">
        <v>43830</v>
      </c>
      <c r="C406" t="s">
        <v>13</v>
      </c>
      <c r="D406" t="s">
        <v>301</v>
      </c>
      <c r="E406" t="s">
        <v>284</v>
      </c>
      <c r="F406" t="s">
        <v>16</v>
      </c>
      <c r="G406" t="s">
        <v>17</v>
      </c>
      <c r="H406" t="s">
        <v>303</v>
      </c>
      <c r="I406" s="18">
        <v>232.53</v>
      </c>
      <c r="J406" t="s">
        <v>19</v>
      </c>
      <c r="K406" s="16">
        <v>6</v>
      </c>
      <c r="L406" t="s">
        <v>20</v>
      </c>
      <c r="M406" t="s">
        <v>21</v>
      </c>
    </row>
    <row r="407" spans="1:13" x14ac:dyDescent="0.25">
      <c r="A407" s="14">
        <v>12</v>
      </c>
      <c r="B407" s="15">
        <v>43830</v>
      </c>
      <c r="C407" t="s">
        <v>13</v>
      </c>
      <c r="D407" t="s">
        <v>301</v>
      </c>
      <c r="E407" t="s">
        <v>27</v>
      </c>
      <c r="F407" t="s">
        <v>28</v>
      </c>
      <c r="G407" t="s">
        <v>17</v>
      </c>
      <c r="H407" t="s">
        <v>303</v>
      </c>
      <c r="I407" s="18">
        <v>473.67</v>
      </c>
      <c r="J407" t="s">
        <v>19</v>
      </c>
      <c r="K407" s="16">
        <v>12</v>
      </c>
      <c r="L407" t="s">
        <v>20</v>
      </c>
      <c r="M407" t="s">
        <v>21</v>
      </c>
    </row>
    <row r="408" spans="1:13" x14ac:dyDescent="0.25">
      <c r="A408" s="14">
        <v>12</v>
      </c>
      <c r="B408" s="15">
        <v>43830</v>
      </c>
      <c r="C408" t="s">
        <v>13</v>
      </c>
      <c r="D408" t="s">
        <v>301</v>
      </c>
      <c r="E408" t="s">
        <v>284</v>
      </c>
      <c r="F408" t="s">
        <v>16</v>
      </c>
      <c r="G408" t="s">
        <v>25</v>
      </c>
      <c r="H408" t="s">
        <v>302</v>
      </c>
      <c r="I408" s="18">
        <v>6783.62</v>
      </c>
      <c r="J408" t="s">
        <v>19</v>
      </c>
      <c r="K408" s="16">
        <v>0</v>
      </c>
      <c r="L408" t="s">
        <v>20</v>
      </c>
      <c r="M408" t="s">
        <v>21</v>
      </c>
    </row>
    <row r="409" spans="1:13" x14ac:dyDescent="0.25">
      <c r="A409" s="14">
        <v>12</v>
      </c>
      <c r="B409" s="15">
        <v>43830</v>
      </c>
      <c r="C409" t="s">
        <v>13</v>
      </c>
      <c r="D409" t="s">
        <v>301</v>
      </c>
      <c r="E409" t="s">
        <v>27</v>
      </c>
      <c r="F409" t="s">
        <v>28</v>
      </c>
      <c r="G409" t="s">
        <v>25</v>
      </c>
      <c r="H409" t="s">
        <v>302</v>
      </c>
      <c r="I409" s="18">
        <v>1708.06</v>
      </c>
      <c r="J409" t="s">
        <v>19</v>
      </c>
      <c r="K409" s="16">
        <v>0</v>
      </c>
      <c r="L409" t="s">
        <v>20</v>
      </c>
      <c r="M409" t="s">
        <v>21</v>
      </c>
    </row>
    <row r="410" spans="1:13" x14ac:dyDescent="0.25">
      <c r="A410" s="14">
        <v>12</v>
      </c>
      <c r="B410" s="15">
        <v>43830</v>
      </c>
      <c r="C410" t="s">
        <v>13</v>
      </c>
      <c r="D410" t="s">
        <v>301</v>
      </c>
      <c r="E410" t="s">
        <v>284</v>
      </c>
      <c r="F410" t="s">
        <v>16</v>
      </c>
      <c r="G410" t="s">
        <v>25</v>
      </c>
      <c r="H410" t="s">
        <v>303</v>
      </c>
      <c r="I410" s="18">
        <v>162.77000000000001</v>
      </c>
      <c r="J410" t="s">
        <v>19</v>
      </c>
      <c r="K410" s="16">
        <v>0</v>
      </c>
      <c r="L410" t="s">
        <v>20</v>
      </c>
      <c r="M410" t="s">
        <v>21</v>
      </c>
    </row>
    <row r="411" spans="1:13" x14ac:dyDescent="0.25">
      <c r="A411" s="14">
        <v>12</v>
      </c>
      <c r="B411" s="15">
        <v>43830</v>
      </c>
      <c r="C411" t="s">
        <v>13</v>
      </c>
      <c r="D411" t="s">
        <v>301</v>
      </c>
      <c r="E411" t="s">
        <v>27</v>
      </c>
      <c r="F411" t="s">
        <v>28</v>
      </c>
      <c r="G411" t="s">
        <v>25</v>
      </c>
      <c r="H411" t="s">
        <v>303</v>
      </c>
      <c r="I411" s="18">
        <v>331.57</v>
      </c>
      <c r="J411" t="s">
        <v>19</v>
      </c>
      <c r="K411" s="16">
        <v>0</v>
      </c>
      <c r="L411" t="s">
        <v>20</v>
      </c>
      <c r="M411" t="s">
        <v>21</v>
      </c>
    </row>
    <row r="412" spans="1:13" x14ac:dyDescent="0.25">
      <c r="A412" s="14">
        <v>12</v>
      </c>
      <c r="B412" s="15">
        <v>43830</v>
      </c>
      <c r="C412" t="s">
        <v>13</v>
      </c>
      <c r="D412" t="s">
        <v>301</v>
      </c>
      <c r="E412" t="s">
        <v>284</v>
      </c>
      <c r="F412" t="s">
        <v>16</v>
      </c>
      <c r="G412" t="s">
        <v>91</v>
      </c>
      <c r="H412" t="s">
        <v>302</v>
      </c>
      <c r="I412" s="18">
        <v>120.91</v>
      </c>
      <c r="J412" t="s">
        <v>19</v>
      </c>
      <c r="K412" s="16">
        <v>2</v>
      </c>
      <c r="L412" t="s">
        <v>20</v>
      </c>
      <c r="M412" t="s">
        <v>21</v>
      </c>
    </row>
    <row r="413" spans="1:13" x14ac:dyDescent="0.25">
      <c r="A413" s="14">
        <v>12</v>
      </c>
      <c r="B413" s="15">
        <v>43830</v>
      </c>
      <c r="C413" t="s">
        <v>13</v>
      </c>
      <c r="D413" t="s">
        <v>14</v>
      </c>
      <c r="E413" t="s">
        <v>306</v>
      </c>
      <c r="F413" t="s">
        <v>174</v>
      </c>
      <c r="G413" t="s">
        <v>17</v>
      </c>
      <c r="H413" t="s">
        <v>307</v>
      </c>
      <c r="I413" s="18">
        <v>630.1</v>
      </c>
      <c r="J413" t="s">
        <v>19</v>
      </c>
      <c r="K413" s="16">
        <v>16</v>
      </c>
      <c r="L413" t="s">
        <v>20</v>
      </c>
      <c r="M413" t="s">
        <v>21</v>
      </c>
    </row>
    <row r="414" spans="1:13" x14ac:dyDescent="0.25">
      <c r="A414" s="14">
        <v>12</v>
      </c>
      <c r="B414" s="15">
        <v>43830</v>
      </c>
      <c r="C414" t="s">
        <v>13</v>
      </c>
      <c r="D414" t="s">
        <v>14</v>
      </c>
      <c r="E414" t="s">
        <v>304</v>
      </c>
      <c r="F414" t="s">
        <v>174</v>
      </c>
      <c r="G414" t="s">
        <v>17</v>
      </c>
      <c r="H414" t="s">
        <v>305</v>
      </c>
      <c r="I414" s="18">
        <v>80.989999999999995</v>
      </c>
      <c r="J414" t="s">
        <v>19</v>
      </c>
      <c r="K414" s="16">
        <v>2</v>
      </c>
      <c r="L414" t="s">
        <v>20</v>
      </c>
      <c r="M414" t="s">
        <v>21</v>
      </c>
    </row>
    <row r="415" spans="1:13" x14ac:dyDescent="0.25">
      <c r="A415" s="14">
        <v>12</v>
      </c>
      <c r="B415" s="15">
        <v>43830</v>
      </c>
      <c r="C415" t="s">
        <v>13</v>
      </c>
      <c r="D415" t="s">
        <v>14</v>
      </c>
      <c r="E415" t="s">
        <v>15</v>
      </c>
      <c r="F415" t="s">
        <v>16</v>
      </c>
      <c r="G415" t="s">
        <v>17</v>
      </c>
      <c r="H415" t="s">
        <v>18</v>
      </c>
      <c r="I415" s="18">
        <v>319.39</v>
      </c>
      <c r="J415" t="s">
        <v>19</v>
      </c>
      <c r="K415" s="16">
        <v>8</v>
      </c>
      <c r="L415" t="s">
        <v>20</v>
      </c>
      <c r="M415" t="s">
        <v>21</v>
      </c>
    </row>
    <row r="416" spans="1:13" x14ac:dyDescent="0.25">
      <c r="A416" s="14">
        <v>12</v>
      </c>
      <c r="B416" s="15">
        <v>43830</v>
      </c>
      <c r="C416" t="s">
        <v>13</v>
      </c>
      <c r="D416" t="s">
        <v>14</v>
      </c>
      <c r="E416" t="s">
        <v>196</v>
      </c>
      <c r="F416" t="s">
        <v>28</v>
      </c>
      <c r="G416" t="s">
        <v>17</v>
      </c>
      <c r="H416" t="s">
        <v>18</v>
      </c>
      <c r="I416" s="18">
        <v>329.01</v>
      </c>
      <c r="J416" t="s">
        <v>19</v>
      </c>
      <c r="K416" s="16">
        <v>8</v>
      </c>
      <c r="L416" t="s">
        <v>20</v>
      </c>
      <c r="M416" t="s">
        <v>21</v>
      </c>
    </row>
    <row r="417" spans="1:13" x14ac:dyDescent="0.25">
      <c r="A417" s="14">
        <v>12</v>
      </c>
      <c r="B417" s="15">
        <v>43830</v>
      </c>
      <c r="C417" t="s">
        <v>13</v>
      </c>
      <c r="D417" t="s">
        <v>14</v>
      </c>
      <c r="E417" t="s">
        <v>284</v>
      </c>
      <c r="F417" t="s">
        <v>16</v>
      </c>
      <c r="G417" t="s">
        <v>17</v>
      </c>
      <c r="H417" t="s">
        <v>18</v>
      </c>
      <c r="I417" s="18">
        <v>1016.08</v>
      </c>
      <c r="J417" t="s">
        <v>19</v>
      </c>
      <c r="K417" s="16">
        <v>25.5</v>
      </c>
      <c r="L417" t="s">
        <v>20</v>
      </c>
      <c r="M417" t="s">
        <v>21</v>
      </c>
    </row>
    <row r="418" spans="1:13" x14ac:dyDescent="0.25">
      <c r="A418" s="14">
        <v>12</v>
      </c>
      <c r="B418" s="15">
        <v>43830</v>
      </c>
      <c r="C418" t="s">
        <v>13</v>
      </c>
      <c r="D418" t="s">
        <v>14</v>
      </c>
      <c r="E418" t="s">
        <v>319</v>
      </c>
      <c r="F418" t="s">
        <v>16</v>
      </c>
      <c r="G418" t="s">
        <v>17</v>
      </c>
      <c r="H418" t="s">
        <v>18</v>
      </c>
      <c r="I418" s="18">
        <v>68.17</v>
      </c>
      <c r="J418" t="s">
        <v>19</v>
      </c>
      <c r="K418" s="16">
        <v>2</v>
      </c>
      <c r="L418" t="s">
        <v>20</v>
      </c>
      <c r="M418" t="s">
        <v>21</v>
      </c>
    </row>
    <row r="419" spans="1:13" x14ac:dyDescent="0.25">
      <c r="A419" s="14">
        <v>12</v>
      </c>
      <c r="B419" s="15">
        <v>43830</v>
      </c>
      <c r="C419" t="s">
        <v>13</v>
      </c>
      <c r="D419" t="s">
        <v>14</v>
      </c>
      <c r="E419" t="s">
        <v>321</v>
      </c>
      <c r="F419" t="s">
        <v>16</v>
      </c>
      <c r="G419" t="s">
        <v>17</v>
      </c>
      <c r="H419" t="s">
        <v>18</v>
      </c>
      <c r="I419" s="18">
        <v>217.55</v>
      </c>
      <c r="J419" t="s">
        <v>19</v>
      </c>
      <c r="K419" s="16">
        <v>5</v>
      </c>
      <c r="L419" t="s">
        <v>20</v>
      </c>
      <c r="M419" t="s">
        <v>21</v>
      </c>
    </row>
    <row r="420" spans="1:13" x14ac:dyDescent="0.25">
      <c r="A420" s="14">
        <v>12</v>
      </c>
      <c r="B420" s="15">
        <v>43830</v>
      </c>
      <c r="C420" t="s">
        <v>13</v>
      </c>
      <c r="D420" t="s">
        <v>14</v>
      </c>
      <c r="E420" t="s">
        <v>323</v>
      </c>
      <c r="F420" t="s">
        <v>16</v>
      </c>
      <c r="G420" t="s">
        <v>17</v>
      </c>
      <c r="H420" t="s">
        <v>18</v>
      </c>
      <c r="I420" s="18">
        <v>1234.29</v>
      </c>
      <c r="J420" t="s">
        <v>19</v>
      </c>
      <c r="K420" s="16">
        <v>32</v>
      </c>
      <c r="L420" t="s">
        <v>20</v>
      </c>
      <c r="M420" t="s">
        <v>21</v>
      </c>
    </row>
    <row r="421" spans="1:13" x14ac:dyDescent="0.25">
      <c r="A421" s="14">
        <v>12</v>
      </c>
      <c r="B421" s="15">
        <v>43830</v>
      </c>
      <c r="C421" t="s">
        <v>13</v>
      </c>
      <c r="D421" t="s">
        <v>14</v>
      </c>
      <c r="E421" t="s">
        <v>324</v>
      </c>
      <c r="F421" t="s">
        <v>16</v>
      </c>
      <c r="G421" t="s">
        <v>17</v>
      </c>
      <c r="H421" t="s">
        <v>18</v>
      </c>
      <c r="I421" s="18">
        <v>408.19</v>
      </c>
      <c r="J421" t="s">
        <v>19</v>
      </c>
      <c r="K421" s="16">
        <v>10</v>
      </c>
      <c r="L421" t="s">
        <v>20</v>
      </c>
      <c r="M421" t="s">
        <v>21</v>
      </c>
    </row>
    <row r="422" spans="1:13" x14ac:dyDescent="0.25">
      <c r="A422" s="14">
        <v>12</v>
      </c>
      <c r="B422" s="15">
        <v>43830</v>
      </c>
      <c r="C422" t="s">
        <v>13</v>
      </c>
      <c r="D422" t="s">
        <v>14</v>
      </c>
      <c r="E422" t="s">
        <v>15</v>
      </c>
      <c r="F422" t="s">
        <v>16</v>
      </c>
      <c r="G422" t="s">
        <v>17</v>
      </c>
      <c r="H422" t="s">
        <v>22</v>
      </c>
      <c r="I422" s="18">
        <v>379.48</v>
      </c>
      <c r="J422" t="s">
        <v>19</v>
      </c>
      <c r="K422" s="16">
        <v>9</v>
      </c>
      <c r="L422" t="s">
        <v>20</v>
      </c>
      <c r="M422" t="s">
        <v>21</v>
      </c>
    </row>
    <row r="423" spans="1:13" x14ac:dyDescent="0.25">
      <c r="A423" s="14">
        <v>12</v>
      </c>
      <c r="B423" s="15">
        <v>43830</v>
      </c>
      <c r="C423" t="s">
        <v>13</v>
      </c>
      <c r="D423" t="s">
        <v>14</v>
      </c>
      <c r="E423" t="s">
        <v>27</v>
      </c>
      <c r="F423" t="s">
        <v>28</v>
      </c>
      <c r="G423" t="s">
        <v>17</v>
      </c>
      <c r="H423" t="s">
        <v>22</v>
      </c>
      <c r="I423" s="18">
        <v>379.09</v>
      </c>
      <c r="J423" t="s">
        <v>19</v>
      </c>
      <c r="K423" s="16">
        <v>12</v>
      </c>
      <c r="L423" t="s">
        <v>20</v>
      </c>
      <c r="M423" t="s">
        <v>21</v>
      </c>
    </row>
    <row r="424" spans="1:13" x14ac:dyDescent="0.25">
      <c r="A424" s="14">
        <v>12</v>
      </c>
      <c r="B424" s="15">
        <v>43830</v>
      </c>
      <c r="C424" t="s">
        <v>13</v>
      </c>
      <c r="D424" t="s">
        <v>14</v>
      </c>
      <c r="E424" t="s">
        <v>193</v>
      </c>
      <c r="F424" t="s">
        <v>28</v>
      </c>
      <c r="G424" t="s">
        <v>17</v>
      </c>
      <c r="H424" t="s">
        <v>22</v>
      </c>
      <c r="I424" s="18">
        <v>519.54</v>
      </c>
      <c r="J424" t="s">
        <v>19</v>
      </c>
      <c r="K424" s="16">
        <v>14</v>
      </c>
      <c r="L424" t="s">
        <v>20</v>
      </c>
      <c r="M424" t="s">
        <v>21</v>
      </c>
    </row>
    <row r="425" spans="1:13" x14ac:dyDescent="0.25">
      <c r="A425" s="14">
        <v>12</v>
      </c>
      <c r="B425" s="15">
        <v>43830</v>
      </c>
      <c r="C425" t="s">
        <v>13</v>
      </c>
      <c r="D425" t="s">
        <v>14</v>
      </c>
      <c r="E425" t="s">
        <v>195</v>
      </c>
      <c r="F425" t="s">
        <v>28</v>
      </c>
      <c r="G425" t="s">
        <v>17</v>
      </c>
      <c r="H425" t="s">
        <v>22</v>
      </c>
      <c r="I425" s="18">
        <v>136.94999999999999</v>
      </c>
      <c r="J425" t="s">
        <v>19</v>
      </c>
      <c r="K425" s="16">
        <v>4</v>
      </c>
      <c r="L425" t="s">
        <v>20</v>
      </c>
      <c r="M425" t="s">
        <v>21</v>
      </c>
    </row>
    <row r="426" spans="1:13" x14ac:dyDescent="0.25">
      <c r="A426" s="14">
        <v>12</v>
      </c>
      <c r="B426" s="15">
        <v>43830</v>
      </c>
      <c r="C426" t="s">
        <v>13</v>
      </c>
      <c r="D426" t="s">
        <v>14</v>
      </c>
      <c r="E426" t="s">
        <v>196</v>
      </c>
      <c r="F426" t="s">
        <v>28</v>
      </c>
      <c r="G426" t="s">
        <v>17</v>
      </c>
      <c r="H426" t="s">
        <v>22</v>
      </c>
      <c r="I426" s="18">
        <v>136.94999999999999</v>
      </c>
      <c r="J426" t="s">
        <v>19</v>
      </c>
      <c r="K426" s="16">
        <v>4</v>
      </c>
      <c r="L426" t="s">
        <v>20</v>
      </c>
      <c r="M426" t="s">
        <v>21</v>
      </c>
    </row>
    <row r="427" spans="1:13" x14ac:dyDescent="0.25">
      <c r="A427" s="14">
        <v>12</v>
      </c>
      <c r="B427" s="15">
        <v>43830</v>
      </c>
      <c r="C427" t="s">
        <v>13</v>
      </c>
      <c r="D427" t="s">
        <v>14</v>
      </c>
      <c r="E427" t="s">
        <v>321</v>
      </c>
      <c r="F427" t="s">
        <v>16</v>
      </c>
      <c r="G427" t="s">
        <v>17</v>
      </c>
      <c r="H427" t="s">
        <v>22</v>
      </c>
      <c r="I427" s="18">
        <v>4828.05</v>
      </c>
      <c r="J427" t="s">
        <v>19</v>
      </c>
      <c r="K427" s="16">
        <v>116.5</v>
      </c>
      <c r="L427" t="s">
        <v>20</v>
      </c>
      <c r="M427" t="s">
        <v>21</v>
      </c>
    </row>
    <row r="428" spans="1:13" x14ac:dyDescent="0.25">
      <c r="A428" s="14">
        <v>12</v>
      </c>
      <c r="B428" s="15">
        <v>43830</v>
      </c>
      <c r="C428" t="s">
        <v>13</v>
      </c>
      <c r="D428" t="s">
        <v>14</v>
      </c>
      <c r="E428" t="s">
        <v>325</v>
      </c>
      <c r="F428" t="s">
        <v>16</v>
      </c>
      <c r="G428" t="s">
        <v>17</v>
      </c>
      <c r="H428" t="s">
        <v>22</v>
      </c>
      <c r="I428" s="18">
        <v>217.55</v>
      </c>
      <c r="J428" t="s">
        <v>19</v>
      </c>
      <c r="K428" s="16">
        <v>5</v>
      </c>
      <c r="L428" t="s">
        <v>20</v>
      </c>
      <c r="M428" t="s">
        <v>21</v>
      </c>
    </row>
    <row r="429" spans="1:13" x14ac:dyDescent="0.25">
      <c r="A429" s="14">
        <v>12</v>
      </c>
      <c r="B429" s="15">
        <v>43830</v>
      </c>
      <c r="C429" t="s">
        <v>13</v>
      </c>
      <c r="D429" t="s">
        <v>14</v>
      </c>
      <c r="E429" t="s">
        <v>284</v>
      </c>
      <c r="F429" t="s">
        <v>16</v>
      </c>
      <c r="G429" t="s">
        <v>17</v>
      </c>
      <c r="H429" t="s">
        <v>308</v>
      </c>
      <c r="I429" s="18">
        <v>150.35</v>
      </c>
      <c r="J429" t="s">
        <v>19</v>
      </c>
      <c r="K429" s="16">
        <v>4</v>
      </c>
      <c r="L429" t="s">
        <v>20</v>
      </c>
      <c r="M429" t="s">
        <v>21</v>
      </c>
    </row>
    <row r="430" spans="1:13" x14ac:dyDescent="0.25">
      <c r="A430" s="14">
        <v>12</v>
      </c>
      <c r="B430" s="15">
        <v>43830</v>
      </c>
      <c r="C430" t="s">
        <v>13</v>
      </c>
      <c r="D430" t="s">
        <v>14</v>
      </c>
      <c r="E430" t="s">
        <v>325</v>
      </c>
      <c r="F430" t="s">
        <v>16</v>
      </c>
      <c r="G430" t="s">
        <v>17</v>
      </c>
      <c r="H430" t="s">
        <v>322</v>
      </c>
      <c r="I430" s="18">
        <v>611.25</v>
      </c>
      <c r="J430" t="s">
        <v>19</v>
      </c>
      <c r="K430" s="16">
        <v>15</v>
      </c>
      <c r="L430" t="s">
        <v>20</v>
      </c>
      <c r="M430" t="s">
        <v>21</v>
      </c>
    </row>
    <row r="431" spans="1:13" x14ac:dyDescent="0.25">
      <c r="A431" s="14">
        <v>12</v>
      </c>
      <c r="B431" s="15">
        <v>43830</v>
      </c>
      <c r="C431" t="s">
        <v>13</v>
      </c>
      <c r="D431" t="s">
        <v>14</v>
      </c>
      <c r="E431" t="s">
        <v>284</v>
      </c>
      <c r="F431" t="s">
        <v>16</v>
      </c>
      <c r="G431" t="s">
        <v>17</v>
      </c>
      <c r="H431" t="s">
        <v>309</v>
      </c>
      <c r="I431" s="18">
        <v>510.28</v>
      </c>
      <c r="J431" t="s">
        <v>19</v>
      </c>
      <c r="K431" s="16">
        <v>13</v>
      </c>
      <c r="L431" t="s">
        <v>20</v>
      </c>
      <c r="M431" t="s">
        <v>21</v>
      </c>
    </row>
    <row r="432" spans="1:13" x14ac:dyDescent="0.25">
      <c r="A432" s="14">
        <v>12</v>
      </c>
      <c r="B432" s="15">
        <v>43830</v>
      </c>
      <c r="C432" t="s">
        <v>13</v>
      </c>
      <c r="D432" t="s">
        <v>14</v>
      </c>
      <c r="E432" t="s">
        <v>284</v>
      </c>
      <c r="F432" t="s">
        <v>16</v>
      </c>
      <c r="G432" t="s">
        <v>17</v>
      </c>
      <c r="H432" t="s">
        <v>310</v>
      </c>
      <c r="I432" s="18">
        <v>150.35</v>
      </c>
      <c r="J432" t="s">
        <v>19</v>
      </c>
      <c r="K432" s="16">
        <v>4</v>
      </c>
      <c r="L432" t="s">
        <v>20</v>
      </c>
      <c r="M432" t="s">
        <v>21</v>
      </c>
    </row>
    <row r="433" spans="1:13" x14ac:dyDescent="0.25">
      <c r="A433" s="14">
        <v>12</v>
      </c>
      <c r="B433" s="15">
        <v>43830</v>
      </c>
      <c r="C433" t="s">
        <v>13</v>
      </c>
      <c r="D433" t="s">
        <v>14</v>
      </c>
      <c r="E433" t="s">
        <v>27</v>
      </c>
      <c r="F433" t="s">
        <v>28</v>
      </c>
      <c r="G433" t="s">
        <v>17</v>
      </c>
      <c r="H433" t="s">
        <v>29</v>
      </c>
      <c r="I433" s="18">
        <v>153.22</v>
      </c>
      <c r="J433" t="s">
        <v>19</v>
      </c>
      <c r="K433" s="16">
        <v>4</v>
      </c>
      <c r="L433" t="s">
        <v>20</v>
      </c>
      <c r="M433" t="s">
        <v>21</v>
      </c>
    </row>
    <row r="434" spans="1:13" x14ac:dyDescent="0.25">
      <c r="A434" s="14">
        <v>12</v>
      </c>
      <c r="B434" s="15">
        <v>43830</v>
      </c>
      <c r="C434" t="s">
        <v>13</v>
      </c>
      <c r="D434" t="s">
        <v>14</v>
      </c>
      <c r="E434" t="s">
        <v>15</v>
      </c>
      <c r="F434" t="s">
        <v>16</v>
      </c>
      <c r="G434" t="s">
        <v>17</v>
      </c>
      <c r="H434" t="s">
        <v>23</v>
      </c>
      <c r="I434" s="18">
        <v>244.29</v>
      </c>
      <c r="J434" t="s">
        <v>19</v>
      </c>
      <c r="K434" s="16">
        <v>6</v>
      </c>
      <c r="L434" t="s">
        <v>20</v>
      </c>
      <c r="M434" t="s">
        <v>21</v>
      </c>
    </row>
    <row r="435" spans="1:13" x14ac:dyDescent="0.25">
      <c r="A435" s="14">
        <v>12</v>
      </c>
      <c r="B435" s="15">
        <v>43830</v>
      </c>
      <c r="C435" t="s">
        <v>13</v>
      </c>
      <c r="D435" t="s">
        <v>14</v>
      </c>
      <c r="E435" t="s">
        <v>26</v>
      </c>
      <c r="F435" t="s">
        <v>16</v>
      </c>
      <c r="G435" t="s">
        <v>17</v>
      </c>
      <c r="H435" t="s">
        <v>23</v>
      </c>
      <c r="I435" s="18">
        <v>190.69</v>
      </c>
      <c r="J435" t="s">
        <v>19</v>
      </c>
      <c r="K435" s="16">
        <v>5</v>
      </c>
      <c r="L435" t="s">
        <v>20</v>
      </c>
      <c r="M435" t="s">
        <v>21</v>
      </c>
    </row>
    <row r="436" spans="1:13" x14ac:dyDescent="0.25">
      <c r="A436" s="14">
        <v>12</v>
      </c>
      <c r="B436" s="15">
        <v>43830</v>
      </c>
      <c r="C436" t="s">
        <v>13</v>
      </c>
      <c r="D436" t="s">
        <v>14</v>
      </c>
      <c r="E436" t="s">
        <v>193</v>
      </c>
      <c r="F436" t="s">
        <v>28</v>
      </c>
      <c r="G436" t="s">
        <v>17</v>
      </c>
      <c r="H436" t="s">
        <v>23</v>
      </c>
      <c r="I436" s="18">
        <v>361.64</v>
      </c>
      <c r="J436" t="s">
        <v>19</v>
      </c>
      <c r="K436" s="16">
        <v>10</v>
      </c>
      <c r="L436" t="s">
        <v>20</v>
      </c>
      <c r="M436" t="s">
        <v>21</v>
      </c>
    </row>
    <row r="437" spans="1:13" x14ac:dyDescent="0.25">
      <c r="A437" s="14">
        <v>12</v>
      </c>
      <c r="B437" s="15">
        <v>43830</v>
      </c>
      <c r="C437" t="s">
        <v>13</v>
      </c>
      <c r="D437" t="s">
        <v>14</v>
      </c>
      <c r="E437" t="s">
        <v>195</v>
      </c>
      <c r="F437" t="s">
        <v>28</v>
      </c>
      <c r="G437" t="s">
        <v>17</v>
      </c>
      <c r="H437" t="s">
        <v>23</v>
      </c>
      <c r="I437" s="18">
        <v>920.78</v>
      </c>
      <c r="J437" t="s">
        <v>19</v>
      </c>
      <c r="K437" s="16">
        <v>24</v>
      </c>
      <c r="L437" t="s">
        <v>20</v>
      </c>
      <c r="M437" t="s">
        <v>21</v>
      </c>
    </row>
    <row r="438" spans="1:13" x14ac:dyDescent="0.25">
      <c r="A438" s="14">
        <v>12</v>
      </c>
      <c r="B438" s="15">
        <v>43830</v>
      </c>
      <c r="C438" t="s">
        <v>13</v>
      </c>
      <c r="D438" t="s">
        <v>14</v>
      </c>
      <c r="E438" t="s">
        <v>196</v>
      </c>
      <c r="F438" t="s">
        <v>28</v>
      </c>
      <c r="G438" t="s">
        <v>17</v>
      </c>
      <c r="H438" t="s">
        <v>23</v>
      </c>
      <c r="I438" s="18">
        <v>370.5</v>
      </c>
      <c r="J438" t="s">
        <v>19</v>
      </c>
      <c r="K438" s="16">
        <v>10</v>
      </c>
      <c r="L438" t="s">
        <v>20</v>
      </c>
      <c r="M438" t="s">
        <v>21</v>
      </c>
    </row>
    <row r="439" spans="1:13" x14ac:dyDescent="0.25">
      <c r="A439" s="14">
        <v>12</v>
      </c>
      <c r="B439" s="15">
        <v>43830</v>
      </c>
      <c r="C439" t="s">
        <v>13</v>
      </c>
      <c r="D439" t="s">
        <v>14</v>
      </c>
      <c r="E439" t="s">
        <v>323</v>
      </c>
      <c r="F439" t="s">
        <v>16</v>
      </c>
      <c r="G439" t="s">
        <v>17</v>
      </c>
      <c r="H439" t="s">
        <v>23</v>
      </c>
      <c r="I439" s="18">
        <v>507.62</v>
      </c>
      <c r="J439" t="s">
        <v>19</v>
      </c>
      <c r="K439" s="16">
        <v>12</v>
      </c>
      <c r="L439" t="s">
        <v>20</v>
      </c>
      <c r="M439" t="s">
        <v>21</v>
      </c>
    </row>
    <row r="440" spans="1:13" x14ac:dyDescent="0.25">
      <c r="A440" s="14">
        <v>12</v>
      </c>
      <c r="B440" s="15">
        <v>43830</v>
      </c>
      <c r="C440" t="s">
        <v>13</v>
      </c>
      <c r="D440" t="s">
        <v>14</v>
      </c>
      <c r="E440" t="s">
        <v>324</v>
      </c>
      <c r="F440" t="s">
        <v>16</v>
      </c>
      <c r="G440" t="s">
        <v>17</v>
      </c>
      <c r="H440" t="s">
        <v>23</v>
      </c>
      <c r="I440" s="18">
        <v>334.79</v>
      </c>
      <c r="J440" t="s">
        <v>19</v>
      </c>
      <c r="K440" s="16">
        <v>9</v>
      </c>
      <c r="L440" t="s">
        <v>20</v>
      </c>
      <c r="M440" t="s">
        <v>21</v>
      </c>
    </row>
    <row r="441" spans="1:13" x14ac:dyDescent="0.25">
      <c r="A441" s="14">
        <v>12</v>
      </c>
      <c r="B441" s="15">
        <v>43830</v>
      </c>
      <c r="C441" t="s">
        <v>13</v>
      </c>
      <c r="D441" t="s">
        <v>14</v>
      </c>
      <c r="E441" t="s">
        <v>27</v>
      </c>
      <c r="F441" t="s">
        <v>28</v>
      </c>
      <c r="G441" t="s">
        <v>17</v>
      </c>
      <c r="H441" t="s">
        <v>30</v>
      </c>
      <c r="I441" s="18">
        <v>157.5</v>
      </c>
      <c r="J441" t="s">
        <v>19</v>
      </c>
      <c r="K441" s="16">
        <v>4</v>
      </c>
      <c r="L441" t="s">
        <v>20</v>
      </c>
      <c r="M441" t="s">
        <v>21</v>
      </c>
    </row>
    <row r="442" spans="1:13" x14ac:dyDescent="0.25">
      <c r="A442" s="14">
        <v>12</v>
      </c>
      <c r="B442" s="15">
        <v>43830</v>
      </c>
      <c r="C442" t="s">
        <v>13</v>
      </c>
      <c r="D442" t="s">
        <v>14</v>
      </c>
      <c r="E442" t="s">
        <v>15</v>
      </c>
      <c r="F442" t="s">
        <v>16</v>
      </c>
      <c r="G442" t="s">
        <v>17</v>
      </c>
      <c r="H442" t="s">
        <v>24</v>
      </c>
      <c r="I442" s="18">
        <v>78.3</v>
      </c>
      <c r="J442" t="s">
        <v>19</v>
      </c>
      <c r="K442" s="16">
        <v>2</v>
      </c>
      <c r="L442" t="s">
        <v>20</v>
      </c>
      <c r="M442" t="s">
        <v>21</v>
      </c>
    </row>
    <row r="443" spans="1:13" x14ac:dyDescent="0.25">
      <c r="A443" s="14">
        <v>12</v>
      </c>
      <c r="B443" s="15">
        <v>43830</v>
      </c>
      <c r="C443" t="s">
        <v>13</v>
      </c>
      <c r="D443" t="s">
        <v>14</v>
      </c>
      <c r="E443" t="s">
        <v>27</v>
      </c>
      <c r="F443" t="s">
        <v>28</v>
      </c>
      <c r="G443" t="s">
        <v>17</v>
      </c>
      <c r="H443" t="s">
        <v>186</v>
      </c>
      <c r="I443" s="18">
        <v>563.12</v>
      </c>
      <c r="J443" t="s">
        <v>19</v>
      </c>
      <c r="K443" s="16">
        <v>14</v>
      </c>
      <c r="L443" t="s">
        <v>20</v>
      </c>
      <c r="M443" t="s">
        <v>21</v>
      </c>
    </row>
    <row r="444" spans="1:13" x14ac:dyDescent="0.25">
      <c r="A444" s="14">
        <v>12</v>
      </c>
      <c r="B444" s="15">
        <v>43830</v>
      </c>
      <c r="C444" t="s">
        <v>13</v>
      </c>
      <c r="D444" t="s">
        <v>14</v>
      </c>
      <c r="E444" t="s">
        <v>284</v>
      </c>
      <c r="F444" t="s">
        <v>16</v>
      </c>
      <c r="G444" t="s">
        <v>17</v>
      </c>
      <c r="H444" t="s">
        <v>186</v>
      </c>
      <c r="I444" s="18">
        <v>1440.76</v>
      </c>
      <c r="J444" t="s">
        <v>19</v>
      </c>
      <c r="K444" s="16">
        <v>36</v>
      </c>
      <c r="L444" t="s">
        <v>20</v>
      </c>
      <c r="M444" t="s">
        <v>21</v>
      </c>
    </row>
    <row r="445" spans="1:13" x14ac:dyDescent="0.25">
      <c r="A445" s="14">
        <v>12</v>
      </c>
      <c r="B445" s="15">
        <v>43830</v>
      </c>
      <c r="C445" t="s">
        <v>13</v>
      </c>
      <c r="D445" t="s">
        <v>14</v>
      </c>
      <c r="E445" t="s">
        <v>193</v>
      </c>
      <c r="F445" t="s">
        <v>28</v>
      </c>
      <c r="G445" t="s">
        <v>17</v>
      </c>
      <c r="H445" t="s">
        <v>194</v>
      </c>
      <c r="I445" s="18">
        <v>438.84</v>
      </c>
      <c r="J445" t="s">
        <v>19</v>
      </c>
      <c r="K445" s="16">
        <v>12</v>
      </c>
      <c r="L445" t="s">
        <v>20</v>
      </c>
      <c r="M445" t="s">
        <v>21</v>
      </c>
    </row>
    <row r="446" spans="1:13" x14ac:dyDescent="0.25">
      <c r="A446" s="14">
        <v>12</v>
      </c>
      <c r="B446" s="15">
        <v>43830</v>
      </c>
      <c r="C446" t="s">
        <v>13</v>
      </c>
      <c r="D446" t="s">
        <v>14</v>
      </c>
      <c r="E446" t="s">
        <v>195</v>
      </c>
      <c r="F446" t="s">
        <v>28</v>
      </c>
      <c r="G446" t="s">
        <v>17</v>
      </c>
      <c r="H446" t="s">
        <v>194</v>
      </c>
      <c r="I446" s="18">
        <v>292.56</v>
      </c>
      <c r="J446" t="s">
        <v>19</v>
      </c>
      <c r="K446" s="16">
        <v>8</v>
      </c>
      <c r="L446" t="s">
        <v>20</v>
      </c>
      <c r="M446" t="s">
        <v>21</v>
      </c>
    </row>
    <row r="447" spans="1:13" x14ac:dyDescent="0.25">
      <c r="A447" s="14">
        <v>12</v>
      </c>
      <c r="B447" s="15">
        <v>43830</v>
      </c>
      <c r="C447" t="s">
        <v>13</v>
      </c>
      <c r="D447" t="s">
        <v>14</v>
      </c>
      <c r="E447" t="s">
        <v>319</v>
      </c>
      <c r="F447" t="s">
        <v>16</v>
      </c>
      <c r="G447" t="s">
        <v>17</v>
      </c>
      <c r="H447" t="s">
        <v>194</v>
      </c>
      <c r="I447" s="18">
        <v>34.090000000000003</v>
      </c>
      <c r="J447" t="s">
        <v>19</v>
      </c>
      <c r="K447" s="16">
        <v>1</v>
      </c>
      <c r="L447" t="s">
        <v>20</v>
      </c>
      <c r="M447" t="s">
        <v>21</v>
      </c>
    </row>
    <row r="448" spans="1:13" x14ac:dyDescent="0.25">
      <c r="A448" s="14">
        <v>12</v>
      </c>
      <c r="B448" s="15">
        <v>43830</v>
      </c>
      <c r="C448" t="s">
        <v>13</v>
      </c>
      <c r="D448" t="s">
        <v>14</v>
      </c>
      <c r="E448" t="s">
        <v>320</v>
      </c>
      <c r="F448" t="s">
        <v>16</v>
      </c>
      <c r="G448" t="s">
        <v>17</v>
      </c>
      <c r="H448" t="s">
        <v>194</v>
      </c>
      <c r="I448" s="18">
        <v>34.090000000000003</v>
      </c>
      <c r="J448" t="s">
        <v>19</v>
      </c>
      <c r="K448" s="16">
        <v>1</v>
      </c>
      <c r="L448" t="s">
        <v>20</v>
      </c>
      <c r="M448" t="s">
        <v>21</v>
      </c>
    </row>
    <row r="449" spans="1:13" x14ac:dyDescent="0.25">
      <c r="A449" s="14">
        <v>12</v>
      </c>
      <c r="B449" s="15">
        <v>43830</v>
      </c>
      <c r="C449" t="s">
        <v>13</v>
      </c>
      <c r="D449" t="s">
        <v>14</v>
      </c>
      <c r="E449" t="s">
        <v>284</v>
      </c>
      <c r="F449" t="s">
        <v>16</v>
      </c>
      <c r="G449" t="s">
        <v>17</v>
      </c>
      <c r="H449" t="s">
        <v>311</v>
      </c>
      <c r="I449" s="18">
        <v>1390.84</v>
      </c>
      <c r="J449" t="s">
        <v>19</v>
      </c>
      <c r="K449" s="16">
        <v>36</v>
      </c>
      <c r="L449" t="s">
        <v>20</v>
      </c>
      <c r="M449" t="s">
        <v>21</v>
      </c>
    </row>
    <row r="450" spans="1:13" x14ac:dyDescent="0.25">
      <c r="A450" s="14">
        <v>12</v>
      </c>
      <c r="B450" s="15">
        <v>43830</v>
      </c>
      <c r="C450" t="s">
        <v>13</v>
      </c>
      <c r="D450" t="s">
        <v>14</v>
      </c>
      <c r="E450" t="s">
        <v>284</v>
      </c>
      <c r="F450" t="s">
        <v>16</v>
      </c>
      <c r="G450" t="s">
        <v>17</v>
      </c>
      <c r="H450" t="s">
        <v>312</v>
      </c>
      <c r="I450" s="18">
        <v>841.87</v>
      </c>
      <c r="J450" t="s">
        <v>19</v>
      </c>
      <c r="K450" s="16">
        <v>20</v>
      </c>
      <c r="L450" t="s">
        <v>20</v>
      </c>
      <c r="M450" t="s">
        <v>21</v>
      </c>
    </row>
    <row r="451" spans="1:13" x14ac:dyDescent="0.25">
      <c r="A451" s="14">
        <v>12</v>
      </c>
      <c r="B451" s="15">
        <v>43830</v>
      </c>
      <c r="C451" t="s">
        <v>13</v>
      </c>
      <c r="D451" t="s">
        <v>14</v>
      </c>
      <c r="E451" t="s">
        <v>197</v>
      </c>
      <c r="F451" t="s">
        <v>198</v>
      </c>
      <c r="G451" t="s">
        <v>17</v>
      </c>
      <c r="H451" t="s">
        <v>199</v>
      </c>
      <c r="I451" s="18">
        <v>971.2</v>
      </c>
      <c r="J451" t="s">
        <v>19</v>
      </c>
      <c r="K451" s="16">
        <v>32</v>
      </c>
      <c r="L451" t="s">
        <v>20</v>
      </c>
      <c r="M451" t="s">
        <v>21</v>
      </c>
    </row>
    <row r="452" spans="1:13" x14ac:dyDescent="0.25">
      <c r="A452" s="14">
        <v>12</v>
      </c>
      <c r="B452" s="15">
        <v>43830</v>
      </c>
      <c r="C452" t="s">
        <v>13</v>
      </c>
      <c r="D452" t="s">
        <v>14</v>
      </c>
      <c r="E452" t="s">
        <v>200</v>
      </c>
      <c r="F452" t="s">
        <v>201</v>
      </c>
      <c r="G452" t="s">
        <v>17</v>
      </c>
      <c r="H452" t="s">
        <v>199</v>
      </c>
      <c r="I452" s="18">
        <v>1169.52</v>
      </c>
      <c r="J452" t="s">
        <v>19</v>
      </c>
      <c r="K452" s="16">
        <v>32</v>
      </c>
      <c r="L452" t="s">
        <v>20</v>
      </c>
      <c r="M452" t="s">
        <v>21</v>
      </c>
    </row>
    <row r="453" spans="1:13" x14ac:dyDescent="0.25">
      <c r="A453" s="14">
        <v>12</v>
      </c>
      <c r="B453" s="15">
        <v>43830</v>
      </c>
      <c r="C453" t="s">
        <v>13</v>
      </c>
      <c r="D453" t="s">
        <v>14</v>
      </c>
      <c r="E453" t="s">
        <v>202</v>
      </c>
      <c r="F453" t="s">
        <v>203</v>
      </c>
      <c r="G453" t="s">
        <v>17</v>
      </c>
      <c r="H453" t="s">
        <v>199</v>
      </c>
      <c r="I453" s="18">
        <v>957.24</v>
      </c>
      <c r="J453" t="s">
        <v>19</v>
      </c>
      <c r="K453" s="16">
        <v>32</v>
      </c>
      <c r="L453" t="s">
        <v>20</v>
      </c>
      <c r="M453" t="s">
        <v>21</v>
      </c>
    </row>
    <row r="454" spans="1:13" x14ac:dyDescent="0.25">
      <c r="A454" s="14">
        <v>12</v>
      </c>
      <c r="B454" s="15">
        <v>43830</v>
      </c>
      <c r="C454" t="s">
        <v>13</v>
      </c>
      <c r="D454" t="s">
        <v>14</v>
      </c>
      <c r="E454" t="s">
        <v>208</v>
      </c>
      <c r="F454" t="s">
        <v>209</v>
      </c>
      <c r="G454" t="s">
        <v>17</v>
      </c>
      <c r="H454" t="s">
        <v>199</v>
      </c>
      <c r="I454" s="18">
        <v>163.36000000000001</v>
      </c>
      <c r="J454" t="s">
        <v>19</v>
      </c>
      <c r="K454" s="16">
        <v>4.4800000000000004</v>
      </c>
      <c r="L454" t="s">
        <v>20</v>
      </c>
      <c r="M454" t="s">
        <v>21</v>
      </c>
    </row>
    <row r="455" spans="1:13" x14ac:dyDescent="0.25">
      <c r="A455" s="14">
        <v>12</v>
      </c>
      <c r="B455" s="15">
        <v>43830</v>
      </c>
      <c r="C455" t="s">
        <v>13</v>
      </c>
      <c r="D455" t="s">
        <v>14</v>
      </c>
      <c r="E455" t="s">
        <v>210</v>
      </c>
      <c r="F455" t="s">
        <v>211</v>
      </c>
      <c r="G455" t="s">
        <v>17</v>
      </c>
      <c r="H455" t="s">
        <v>199</v>
      </c>
      <c r="I455" s="18">
        <v>738.45</v>
      </c>
      <c r="J455" t="s">
        <v>19</v>
      </c>
      <c r="K455" s="16">
        <v>20</v>
      </c>
      <c r="L455" t="s">
        <v>20</v>
      </c>
      <c r="M455" t="s">
        <v>21</v>
      </c>
    </row>
    <row r="456" spans="1:13" x14ac:dyDescent="0.25">
      <c r="A456" s="14">
        <v>12</v>
      </c>
      <c r="B456" s="15">
        <v>43830</v>
      </c>
      <c r="C456" t="s">
        <v>13</v>
      </c>
      <c r="D456" t="s">
        <v>14</v>
      </c>
      <c r="E456" t="s">
        <v>212</v>
      </c>
      <c r="F456" t="s">
        <v>213</v>
      </c>
      <c r="G456" t="s">
        <v>17</v>
      </c>
      <c r="H456" t="s">
        <v>214</v>
      </c>
      <c r="I456" s="18">
        <v>1041.17</v>
      </c>
      <c r="J456" t="s">
        <v>19</v>
      </c>
      <c r="K456" s="16">
        <v>24</v>
      </c>
      <c r="L456" t="s">
        <v>20</v>
      </c>
      <c r="M456" t="s">
        <v>21</v>
      </c>
    </row>
    <row r="457" spans="1:13" x14ac:dyDescent="0.25">
      <c r="A457" s="14">
        <v>12</v>
      </c>
      <c r="B457" s="15">
        <v>43830</v>
      </c>
      <c r="C457" t="s">
        <v>13</v>
      </c>
      <c r="D457" t="s">
        <v>14</v>
      </c>
      <c r="E457" t="s">
        <v>306</v>
      </c>
      <c r="F457" t="s">
        <v>174</v>
      </c>
      <c r="G457" t="s">
        <v>25</v>
      </c>
      <c r="H457" t="s">
        <v>307</v>
      </c>
      <c r="I457" s="18">
        <v>441.07</v>
      </c>
      <c r="J457" t="s">
        <v>19</v>
      </c>
      <c r="K457" s="16">
        <v>0</v>
      </c>
      <c r="L457" t="s">
        <v>20</v>
      </c>
      <c r="M457" t="s">
        <v>21</v>
      </c>
    </row>
    <row r="458" spans="1:13" x14ac:dyDescent="0.25">
      <c r="A458" s="14">
        <v>12</v>
      </c>
      <c r="B458" s="15">
        <v>43830</v>
      </c>
      <c r="C458" t="s">
        <v>13</v>
      </c>
      <c r="D458" t="s">
        <v>14</v>
      </c>
      <c r="E458" t="s">
        <v>304</v>
      </c>
      <c r="F458" t="s">
        <v>174</v>
      </c>
      <c r="G458" t="s">
        <v>25</v>
      </c>
      <c r="H458" t="s">
        <v>305</v>
      </c>
      <c r="I458" s="18">
        <v>56.69</v>
      </c>
      <c r="J458" t="s">
        <v>19</v>
      </c>
      <c r="K458" s="16">
        <v>0</v>
      </c>
      <c r="L458" t="s">
        <v>20</v>
      </c>
      <c r="M458" t="s">
        <v>21</v>
      </c>
    </row>
    <row r="459" spans="1:13" x14ac:dyDescent="0.25">
      <c r="A459" s="14">
        <v>12</v>
      </c>
      <c r="B459" s="15">
        <v>43830</v>
      </c>
      <c r="C459" t="s">
        <v>13</v>
      </c>
      <c r="D459" t="s">
        <v>14</v>
      </c>
      <c r="E459" t="s">
        <v>15</v>
      </c>
      <c r="F459" t="s">
        <v>16</v>
      </c>
      <c r="G459" t="s">
        <v>25</v>
      </c>
      <c r="H459" t="s">
        <v>18</v>
      </c>
      <c r="I459" s="18">
        <v>223.57</v>
      </c>
      <c r="J459" t="s">
        <v>19</v>
      </c>
      <c r="K459" s="16">
        <v>0</v>
      </c>
      <c r="L459" t="s">
        <v>20</v>
      </c>
      <c r="M459" t="s">
        <v>21</v>
      </c>
    </row>
    <row r="460" spans="1:13" x14ac:dyDescent="0.25">
      <c r="A460" s="14">
        <v>12</v>
      </c>
      <c r="B460" s="15">
        <v>43830</v>
      </c>
      <c r="C460" t="s">
        <v>13</v>
      </c>
      <c r="D460" t="s">
        <v>14</v>
      </c>
      <c r="E460" t="s">
        <v>196</v>
      </c>
      <c r="F460" t="s">
        <v>28</v>
      </c>
      <c r="G460" t="s">
        <v>25</v>
      </c>
      <c r="H460" t="s">
        <v>18</v>
      </c>
      <c r="I460" s="18">
        <v>230.31</v>
      </c>
      <c r="J460" t="s">
        <v>19</v>
      </c>
      <c r="K460" s="16">
        <v>0</v>
      </c>
      <c r="L460" t="s">
        <v>20</v>
      </c>
      <c r="M460" t="s">
        <v>21</v>
      </c>
    </row>
    <row r="461" spans="1:13" x14ac:dyDescent="0.25">
      <c r="A461" s="14">
        <v>12</v>
      </c>
      <c r="B461" s="15">
        <v>43830</v>
      </c>
      <c r="C461" t="s">
        <v>13</v>
      </c>
      <c r="D461" t="s">
        <v>14</v>
      </c>
      <c r="E461" t="s">
        <v>284</v>
      </c>
      <c r="F461" t="s">
        <v>16</v>
      </c>
      <c r="G461" t="s">
        <v>25</v>
      </c>
      <c r="H461" t="s">
        <v>18</v>
      </c>
      <c r="I461" s="18">
        <v>711.26</v>
      </c>
      <c r="J461" t="s">
        <v>19</v>
      </c>
      <c r="K461" s="16">
        <v>0</v>
      </c>
      <c r="L461" t="s">
        <v>20</v>
      </c>
      <c r="M461" t="s">
        <v>21</v>
      </c>
    </row>
    <row r="462" spans="1:13" x14ac:dyDescent="0.25">
      <c r="A462" s="14">
        <v>12</v>
      </c>
      <c r="B462" s="15">
        <v>43830</v>
      </c>
      <c r="C462" t="s">
        <v>13</v>
      </c>
      <c r="D462" t="s">
        <v>14</v>
      </c>
      <c r="E462" t="s">
        <v>319</v>
      </c>
      <c r="F462" t="s">
        <v>16</v>
      </c>
      <c r="G462" t="s">
        <v>25</v>
      </c>
      <c r="H462" t="s">
        <v>18</v>
      </c>
      <c r="I462" s="18">
        <v>47.72</v>
      </c>
      <c r="J462" t="s">
        <v>19</v>
      </c>
      <c r="K462" s="16">
        <v>0</v>
      </c>
      <c r="L462" t="s">
        <v>20</v>
      </c>
      <c r="M462" t="s">
        <v>21</v>
      </c>
    </row>
    <row r="463" spans="1:13" x14ac:dyDescent="0.25">
      <c r="A463" s="14">
        <v>12</v>
      </c>
      <c r="B463" s="15">
        <v>43830</v>
      </c>
      <c r="C463" t="s">
        <v>13</v>
      </c>
      <c r="D463" t="s">
        <v>14</v>
      </c>
      <c r="E463" t="s">
        <v>321</v>
      </c>
      <c r="F463" t="s">
        <v>16</v>
      </c>
      <c r="G463" t="s">
        <v>25</v>
      </c>
      <c r="H463" t="s">
        <v>18</v>
      </c>
      <c r="I463" s="18">
        <v>152.29</v>
      </c>
      <c r="J463" t="s">
        <v>19</v>
      </c>
      <c r="K463" s="16">
        <v>0</v>
      </c>
      <c r="L463" t="s">
        <v>20</v>
      </c>
      <c r="M463" t="s">
        <v>21</v>
      </c>
    </row>
    <row r="464" spans="1:13" x14ac:dyDescent="0.25">
      <c r="A464" s="14">
        <v>12</v>
      </c>
      <c r="B464" s="15">
        <v>43830</v>
      </c>
      <c r="C464" t="s">
        <v>13</v>
      </c>
      <c r="D464" t="s">
        <v>14</v>
      </c>
      <c r="E464" t="s">
        <v>323</v>
      </c>
      <c r="F464" t="s">
        <v>16</v>
      </c>
      <c r="G464" t="s">
        <v>25</v>
      </c>
      <c r="H464" t="s">
        <v>18</v>
      </c>
      <c r="I464" s="18">
        <v>864</v>
      </c>
      <c r="J464" t="s">
        <v>19</v>
      </c>
      <c r="K464" s="16">
        <v>0</v>
      </c>
      <c r="L464" t="s">
        <v>20</v>
      </c>
      <c r="M464" t="s">
        <v>21</v>
      </c>
    </row>
    <row r="465" spans="1:13" x14ac:dyDescent="0.25">
      <c r="A465" s="14">
        <v>12</v>
      </c>
      <c r="B465" s="15">
        <v>43830</v>
      </c>
      <c r="C465" t="s">
        <v>13</v>
      </c>
      <c r="D465" t="s">
        <v>14</v>
      </c>
      <c r="E465" t="s">
        <v>324</v>
      </c>
      <c r="F465" t="s">
        <v>16</v>
      </c>
      <c r="G465" t="s">
        <v>25</v>
      </c>
      <c r="H465" t="s">
        <v>18</v>
      </c>
      <c r="I465" s="18">
        <v>285.74</v>
      </c>
      <c r="J465" t="s">
        <v>19</v>
      </c>
      <c r="K465" s="16">
        <v>0</v>
      </c>
      <c r="L465" t="s">
        <v>20</v>
      </c>
      <c r="M465" t="s">
        <v>21</v>
      </c>
    </row>
    <row r="466" spans="1:13" x14ac:dyDescent="0.25">
      <c r="A466" s="14">
        <v>12</v>
      </c>
      <c r="B466" s="15">
        <v>43830</v>
      </c>
      <c r="C466" t="s">
        <v>13</v>
      </c>
      <c r="D466" t="s">
        <v>14</v>
      </c>
      <c r="E466" t="s">
        <v>15</v>
      </c>
      <c r="F466" t="s">
        <v>16</v>
      </c>
      <c r="G466" t="s">
        <v>25</v>
      </c>
      <c r="H466" t="s">
        <v>22</v>
      </c>
      <c r="I466" s="18">
        <v>265.64</v>
      </c>
      <c r="J466" t="s">
        <v>19</v>
      </c>
      <c r="K466" s="16">
        <v>0</v>
      </c>
      <c r="L466" t="s">
        <v>20</v>
      </c>
      <c r="M466" t="s">
        <v>21</v>
      </c>
    </row>
    <row r="467" spans="1:13" x14ac:dyDescent="0.25">
      <c r="A467" s="14">
        <v>12</v>
      </c>
      <c r="B467" s="15">
        <v>43830</v>
      </c>
      <c r="C467" t="s">
        <v>13</v>
      </c>
      <c r="D467" t="s">
        <v>14</v>
      </c>
      <c r="E467" t="s">
        <v>27</v>
      </c>
      <c r="F467" t="s">
        <v>28</v>
      </c>
      <c r="G467" t="s">
        <v>25</v>
      </c>
      <c r="H467" t="s">
        <v>22</v>
      </c>
      <c r="I467" s="18">
        <v>265.37</v>
      </c>
      <c r="J467" t="s">
        <v>19</v>
      </c>
      <c r="K467" s="16">
        <v>0</v>
      </c>
      <c r="L467" t="s">
        <v>20</v>
      </c>
      <c r="M467" t="s">
        <v>21</v>
      </c>
    </row>
    <row r="468" spans="1:13" x14ac:dyDescent="0.25">
      <c r="A468" s="14">
        <v>12</v>
      </c>
      <c r="B468" s="15">
        <v>43830</v>
      </c>
      <c r="C468" t="s">
        <v>13</v>
      </c>
      <c r="D468" t="s">
        <v>14</v>
      </c>
      <c r="E468" t="s">
        <v>193</v>
      </c>
      <c r="F468" t="s">
        <v>28</v>
      </c>
      <c r="G468" t="s">
        <v>25</v>
      </c>
      <c r="H468" t="s">
        <v>22</v>
      </c>
      <c r="I468" s="18">
        <v>363.69</v>
      </c>
      <c r="J468" t="s">
        <v>19</v>
      </c>
      <c r="K468" s="16">
        <v>0</v>
      </c>
      <c r="L468" t="s">
        <v>20</v>
      </c>
      <c r="M468" t="s">
        <v>21</v>
      </c>
    </row>
    <row r="469" spans="1:13" x14ac:dyDescent="0.25">
      <c r="A469" s="14">
        <v>12</v>
      </c>
      <c r="B469" s="15">
        <v>43830</v>
      </c>
      <c r="C469" t="s">
        <v>13</v>
      </c>
      <c r="D469" t="s">
        <v>14</v>
      </c>
      <c r="E469" t="s">
        <v>195</v>
      </c>
      <c r="F469" t="s">
        <v>28</v>
      </c>
      <c r="G469" t="s">
        <v>25</v>
      </c>
      <c r="H469" t="s">
        <v>22</v>
      </c>
      <c r="I469" s="18">
        <v>95.87</v>
      </c>
      <c r="J469" t="s">
        <v>19</v>
      </c>
      <c r="K469" s="16">
        <v>0</v>
      </c>
      <c r="L469" t="s">
        <v>20</v>
      </c>
      <c r="M469" t="s">
        <v>21</v>
      </c>
    </row>
    <row r="470" spans="1:13" x14ac:dyDescent="0.25">
      <c r="A470" s="14">
        <v>12</v>
      </c>
      <c r="B470" s="15">
        <v>43830</v>
      </c>
      <c r="C470" t="s">
        <v>13</v>
      </c>
      <c r="D470" t="s">
        <v>14</v>
      </c>
      <c r="E470" t="s">
        <v>196</v>
      </c>
      <c r="F470" t="s">
        <v>28</v>
      </c>
      <c r="G470" t="s">
        <v>25</v>
      </c>
      <c r="H470" t="s">
        <v>22</v>
      </c>
      <c r="I470" s="18">
        <v>95.87</v>
      </c>
      <c r="J470" t="s">
        <v>19</v>
      </c>
      <c r="K470" s="16">
        <v>0</v>
      </c>
      <c r="L470" t="s">
        <v>20</v>
      </c>
      <c r="M470" t="s">
        <v>21</v>
      </c>
    </row>
    <row r="471" spans="1:13" x14ac:dyDescent="0.25">
      <c r="A471" s="14">
        <v>12</v>
      </c>
      <c r="B471" s="15">
        <v>43830</v>
      </c>
      <c r="C471" t="s">
        <v>13</v>
      </c>
      <c r="D471" t="s">
        <v>14</v>
      </c>
      <c r="E471" t="s">
        <v>321</v>
      </c>
      <c r="F471" t="s">
        <v>16</v>
      </c>
      <c r="G471" t="s">
        <v>25</v>
      </c>
      <c r="H471" t="s">
        <v>22</v>
      </c>
      <c r="I471" s="18">
        <v>3379.64</v>
      </c>
      <c r="J471" t="s">
        <v>19</v>
      </c>
      <c r="K471" s="16">
        <v>0</v>
      </c>
      <c r="L471" t="s">
        <v>20</v>
      </c>
      <c r="M471" t="s">
        <v>21</v>
      </c>
    </row>
    <row r="472" spans="1:13" x14ac:dyDescent="0.25">
      <c r="A472" s="14">
        <v>12</v>
      </c>
      <c r="B472" s="15">
        <v>43830</v>
      </c>
      <c r="C472" t="s">
        <v>13</v>
      </c>
      <c r="D472" t="s">
        <v>14</v>
      </c>
      <c r="E472" t="s">
        <v>325</v>
      </c>
      <c r="F472" t="s">
        <v>16</v>
      </c>
      <c r="G472" t="s">
        <v>25</v>
      </c>
      <c r="H472" t="s">
        <v>22</v>
      </c>
      <c r="I472" s="18">
        <v>152.29</v>
      </c>
      <c r="J472" t="s">
        <v>19</v>
      </c>
      <c r="K472" s="16">
        <v>0</v>
      </c>
      <c r="L472" t="s">
        <v>20</v>
      </c>
      <c r="M472" t="s">
        <v>21</v>
      </c>
    </row>
    <row r="473" spans="1:13" x14ac:dyDescent="0.25">
      <c r="A473" s="14">
        <v>12</v>
      </c>
      <c r="B473" s="15">
        <v>43830</v>
      </c>
      <c r="C473" t="s">
        <v>13</v>
      </c>
      <c r="D473" t="s">
        <v>14</v>
      </c>
      <c r="E473" t="s">
        <v>284</v>
      </c>
      <c r="F473" t="s">
        <v>16</v>
      </c>
      <c r="G473" t="s">
        <v>25</v>
      </c>
      <c r="H473" t="s">
        <v>308</v>
      </c>
      <c r="I473" s="18">
        <v>105.25</v>
      </c>
      <c r="J473" t="s">
        <v>19</v>
      </c>
      <c r="K473" s="16">
        <v>0</v>
      </c>
      <c r="L473" t="s">
        <v>20</v>
      </c>
      <c r="M473" t="s">
        <v>21</v>
      </c>
    </row>
    <row r="474" spans="1:13" x14ac:dyDescent="0.25">
      <c r="A474" s="14">
        <v>12</v>
      </c>
      <c r="B474" s="15">
        <v>43830</v>
      </c>
      <c r="C474" t="s">
        <v>13</v>
      </c>
      <c r="D474" t="s">
        <v>14</v>
      </c>
      <c r="E474" t="s">
        <v>325</v>
      </c>
      <c r="F474" t="s">
        <v>16</v>
      </c>
      <c r="G474" t="s">
        <v>25</v>
      </c>
      <c r="H474" t="s">
        <v>322</v>
      </c>
      <c r="I474" s="18">
        <v>427.87</v>
      </c>
      <c r="J474" t="s">
        <v>19</v>
      </c>
      <c r="K474" s="16">
        <v>0</v>
      </c>
      <c r="L474" t="s">
        <v>20</v>
      </c>
      <c r="M474" t="s">
        <v>21</v>
      </c>
    </row>
    <row r="475" spans="1:13" x14ac:dyDescent="0.25">
      <c r="A475" s="14">
        <v>12</v>
      </c>
      <c r="B475" s="15">
        <v>43830</v>
      </c>
      <c r="C475" t="s">
        <v>13</v>
      </c>
      <c r="D475" t="s">
        <v>14</v>
      </c>
      <c r="E475" t="s">
        <v>284</v>
      </c>
      <c r="F475" t="s">
        <v>16</v>
      </c>
      <c r="G475" t="s">
        <v>25</v>
      </c>
      <c r="H475" t="s">
        <v>309</v>
      </c>
      <c r="I475" s="18">
        <v>357.2</v>
      </c>
      <c r="J475" t="s">
        <v>19</v>
      </c>
      <c r="K475" s="16">
        <v>0</v>
      </c>
      <c r="L475" t="s">
        <v>20</v>
      </c>
      <c r="M475" t="s">
        <v>21</v>
      </c>
    </row>
    <row r="476" spans="1:13" x14ac:dyDescent="0.25">
      <c r="A476" s="14">
        <v>12</v>
      </c>
      <c r="B476" s="15">
        <v>43830</v>
      </c>
      <c r="C476" t="s">
        <v>13</v>
      </c>
      <c r="D476" t="s">
        <v>14</v>
      </c>
      <c r="E476" t="s">
        <v>284</v>
      </c>
      <c r="F476" t="s">
        <v>16</v>
      </c>
      <c r="G476" t="s">
        <v>25</v>
      </c>
      <c r="H476" t="s">
        <v>310</v>
      </c>
      <c r="I476" s="18">
        <v>105.25</v>
      </c>
      <c r="J476" t="s">
        <v>19</v>
      </c>
      <c r="K476" s="16">
        <v>0</v>
      </c>
      <c r="L476" t="s">
        <v>20</v>
      </c>
      <c r="M476" t="s">
        <v>21</v>
      </c>
    </row>
    <row r="477" spans="1:13" x14ac:dyDescent="0.25">
      <c r="A477" s="14">
        <v>12</v>
      </c>
      <c r="B477" s="15">
        <v>43830</v>
      </c>
      <c r="C477" t="s">
        <v>13</v>
      </c>
      <c r="D477" t="s">
        <v>14</v>
      </c>
      <c r="E477" t="s">
        <v>27</v>
      </c>
      <c r="F477" t="s">
        <v>28</v>
      </c>
      <c r="G477" t="s">
        <v>25</v>
      </c>
      <c r="H477" t="s">
        <v>29</v>
      </c>
      <c r="I477" s="18">
        <v>107.25</v>
      </c>
      <c r="J477" t="s">
        <v>19</v>
      </c>
      <c r="K477" s="16">
        <v>0</v>
      </c>
      <c r="L477" t="s">
        <v>20</v>
      </c>
      <c r="M477" t="s">
        <v>21</v>
      </c>
    </row>
    <row r="478" spans="1:13" x14ac:dyDescent="0.25">
      <c r="A478" s="14">
        <v>12</v>
      </c>
      <c r="B478" s="15">
        <v>43830</v>
      </c>
      <c r="C478" t="s">
        <v>13</v>
      </c>
      <c r="D478" t="s">
        <v>14</v>
      </c>
      <c r="E478" t="s">
        <v>15</v>
      </c>
      <c r="F478" t="s">
        <v>16</v>
      </c>
      <c r="G478" t="s">
        <v>25</v>
      </c>
      <c r="H478" t="s">
        <v>23</v>
      </c>
      <c r="I478" s="18">
        <v>171</v>
      </c>
      <c r="J478" t="s">
        <v>19</v>
      </c>
      <c r="K478" s="16">
        <v>0</v>
      </c>
      <c r="L478" t="s">
        <v>20</v>
      </c>
      <c r="M478" t="s">
        <v>21</v>
      </c>
    </row>
    <row r="479" spans="1:13" x14ac:dyDescent="0.25">
      <c r="A479" s="14">
        <v>12</v>
      </c>
      <c r="B479" s="15">
        <v>43830</v>
      </c>
      <c r="C479" t="s">
        <v>13</v>
      </c>
      <c r="D479" t="s">
        <v>14</v>
      </c>
      <c r="E479" t="s">
        <v>26</v>
      </c>
      <c r="F479" t="s">
        <v>16</v>
      </c>
      <c r="G479" t="s">
        <v>25</v>
      </c>
      <c r="H479" t="s">
        <v>23</v>
      </c>
      <c r="I479" s="18">
        <v>133.47999999999999</v>
      </c>
      <c r="J479" t="s">
        <v>19</v>
      </c>
      <c r="K479" s="16">
        <v>0</v>
      </c>
      <c r="L479" t="s">
        <v>20</v>
      </c>
      <c r="M479" t="s">
        <v>21</v>
      </c>
    </row>
    <row r="480" spans="1:13" x14ac:dyDescent="0.25">
      <c r="A480" s="14">
        <v>12</v>
      </c>
      <c r="B480" s="15">
        <v>43830</v>
      </c>
      <c r="C480" t="s">
        <v>13</v>
      </c>
      <c r="D480" t="s">
        <v>14</v>
      </c>
      <c r="E480" t="s">
        <v>193</v>
      </c>
      <c r="F480" t="s">
        <v>28</v>
      </c>
      <c r="G480" t="s">
        <v>25</v>
      </c>
      <c r="H480" t="s">
        <v>23</v>
      </c>
      <c r="I480" s="18">
        <v>253.15</v>
      </c>
      <c r="J480" t="s">
        <v>19</v>
      </c>
      <c r="K480" s="16">
        <v>0</v>
      </c>
      <c r="L480" t="s">
        <v>20</v>
      </c>
      <c r="M480" t="s">
        <v>21</v>
      </c>
    </row>
    <row r="481" spans="1:13" x14ac:dyDescent="0.25">
      <c r="A481" s="14">
        <v>12</v>
      </c>
      <c r="B481" s="15">
        <v>43830</v>
      </c>
      <c r="C481" t="s">
        <v>13</v>
      </c>
      <c r="D481" t="s">
        <v>14</v>
      </c>
      <c r="E481" t="s">
        <v>195</v>
      </c>
      <c r="F481" t="s">
        <v>28</v>
      </c>
      <c r="G481" t="s">
        <v>25</v>
      </c>
      <c r="H481" t="s">
        <v>23</v>
      </c>
      <c r="I481" s="18">
        <v>644.54999999999995</v>
      </c>
      <c r="J481" t="s">
        <v>19</v>
      </c>
      <c r="K481" s="16">
        <v>0</v>
      </c>
      <c r="L481" t="s">
        <v>20</v>
      </c>
      <c r="M481" t="s">
        <v>21</v>
      </c>
    </row>
    <row r="482" spans="1:13" x14ac:dyDescent="0.25">
      <c r="A482" s="14">
        <v>12</v>
      </c>
      <c r="B482" s="15">
        <v>43830</v>
      </c>
      <c r="C482" t="s">
        <v>13</v>
      </c>
      <c r="D482" t="s">
        <v>14</v>
      </c>
      <c r="E482" t="s">
        <v>196</v>
      </c>
      <c r="F482" t="s">
        <v>28</v>
      </c>
      <c r="G482" t="s">
        <v>25</v>
      </c>
      <c r="H482" t="s">
        <v>23</v>
      </c>
      <c r="I482" s="18">
        <v>259.35000000000002</v>
      </c>
      <c r="J482" t="s">
        <v>19</v>
      </c>
      <c r="K482" s="16">
        <v>0</v>
      </c>
      <c r="L482" t="s">
        <v>20</v>
      </c>
      <c r="M482" t="s">
        <v>21</v>
      </c>
    </row>
    <row r="483" spans="1:13" x14ac:dyDescent="0.25">
      <c r="A483" s="14">
        <v>12</v>
      </c>
      <c r="B483" s="15">
        <v>43830</v>
      </c>
      <c r="C483" t="s">
        <v>13</v>
      </c>
      <c r="D483" t="s">
        <v>14</v>
      </c>
      <c r="E483" t="s">
        <v>323</v>
      </c>
      <c r="F483" t="s">
        <v>16</v>
      </c>
      <c r="G483" t="s">
        <v>25</v>
      </c>
      <c r="H483" t="s">
        <v>23</v>
      </c>
      <c r="I483" s="18">
        <v>355.33</v>
      </c>
      <c r="J483" t="s">
        <v>19</v>
      </c>
      <c r="K483" s="16">
        <v>0</v>
      </c>
      <c r="L483" t="s">
        <v>20</v>
      </c>
      <c r="M483" t="s">
        <v>21</v>
      </c>
    </row>
    <row r="484" spans="1:13" x14ac:dyDescent="0.25">
      <c r="A484" s="14">
        <v>12</v>
      </c>
      <c r="B484" s="15">
        <v>43830</v>
      </c>
      <c r="C484" t="s">
        <v>13</v>
      </c>
      <c r="D484" t="s">
        <v>14</v>
      </c>
      <c r="E484" t="s">
        <v>324</v>
      </c>
      <c r="F484" t="s">
        <v>16</v>
      </c>
      <c r="G484" t="s">
        <v>25</v>
      </c>
      <c r="H484" t="s">
        <v>23</v>
      </c>
      <c r="I484" s="18">
        <v>234.35</v>
      </c>
      <c r="J484" t="s">
        <v>19</v>
      </c>
      <c r="K484" s="16">
        <v>0</v>
      </c>
      <c r="L484" t="s">
        <v>20</v>
      </c>
      <c r="M484" t="s">
        <v>21</v>
      </c>
    </row>
    <row r="485" spans="1:13" x14ac:dyDescent="0.25">
      <c r="A485" s="14">
        <v>12</v>
      </c>
      <c r="B485" s="15">
        <v>43830</v>
      </c>
      <c r="C485" t="s">
        <v>13</v>
      </c>
      <c r="D485" t="s">
        <v>14</v>
      </c>
      <c r="E485" t="s">
        <v>27</v>
      </c>
      <c r="F485" t="s">
        <v>28</v>
      </c>
      <c r="G485" t="s">
        <v>25</v>
      </c>
      <c r="H485" t="s">
        <v>30</v>
      </c>
      <c r="I485" s="18">
        <v>110.25</v>
      </c>
      <c r="J485" t="s">
        <v>19</v>
      </c>
      <c r="K485" s="16">
        <v>0</v>
      </c>
      <c r="L485" t="s">
        <v>20</v>
      </c>
      <c r="M485" t="s">
        <v>21</v>
      </c>
    </row>
    <row r="486" spans="1:13" x14ac:dyDescent="0.25">
      <c r="A486" s="14">
        <v>12</v>
      </c>
      <c r="B486" s="15">
        <v>43830</v>
      </c>
      <c r="C486" t="s">
        <v>13</v>
      </c>
      <c r="D486" t="s">
        <v>14</v>
      </c>
      <c r="E486" t="s">
        <v>15</v>
      </c>
      <c r="F486" t="s">
        <v>16</v>
      </c>
      <c r="G486" t="s">
        <v>25</v>
      </c>
      <c r="H486" t="s">
        <v>24</v>
      </c>
      <c r="I486" s="18">
        <v>54.81</v>
      </c>
      <c r="J486" t="s">
        <v>19</v>
      </c>
      <c r="K486" s="16">
        <v>0</v>
      </c>
      <c r="L486" t="s">
        <v>20</v>
      </c>
      <c r="M486" t="s">
        <v>21</v>
      </c>
    </row>
    <row r="487" spans="1:13" x14ac:dyDescent="0.25">
      <c r="A487" s="14">
        <v>12</v>
      </c>
      <c r="B487" s="15">
        <v>43830</v>
      </c>
      <c r="C487" t="s">
        <v>13</v>
      </c>
      <c r="D487" t="s">
        <v>14</v>
      </c>
      <c r="E487" t="s">
        <v>27</v>
      </c>
      <c r="F487" t="s">
        <v>28</v>
      </c>
      <c r="G487" t="s">
        <v>25</v>
      </c>
      <c r="H487" t="s">
        <v>186</v>
      </c>
      <c r="I487" s="18">
        <v>394.19</v>
      </c>
      <c r="J487" t="s">
        <v>19</v>
      </c>
      <c r="K487" s="16">
        <v>0</v>
      </c>
      <c r="L487" t="s">
        <v>20</v>
      </c>
      <c r="M487" t="s">
        <v>21</v>
      </c>
    </row>
    <row r="488" spans="1:13" x14ac:dyDescent="0.25">
      <c r="A488" s="14">
        <v>12</v>
      </c>
      <c r="B488" s="15">
        <v>43830</v>
      </c>
      <c r="C488" t="s">
        <v>13</v>
      </c>
      <c r="D488" t="s">
        <v>14</v>
      </c>
      <c r="E488" t="s">
        <v>284</v>
      </c>
      <c r="F488" t="s">
        <v>16</v>
      </c>
      <c r="G488" t="s">
        <v>25</v>
      </c>
      <c r="H488" t="s">
        <v>186</v>
      </c>
      <c r="I488" s="18">
        <v>1008.53</v>
      </c>
      <c r="J488" t="s">
        <v>19</v>
      </c>
      <c r="K488" s="16">
        <v>0</v>
      </c>
      <c r="L488" t="s">
        <v>20</v>
      </c>
      <c r="M488" t="s">
        <v>21</v>
      </c>
    </row>
    <row r="489" spans="1:13" x14ac:dyDescent="0.25">
      <c r="A489" s="14">
        <v>12</v>
      </c>
      <c r="B489" s="15">
        <v>43830</v>
      </c>
      <c r="C489" t="s">
        <v>13</v>
      </c>
      <c r="D489" t="s">
        <v>14</v>
      </c>
      <c r="E489" t="s">
        <v>193</v>
      </c>
      <c r="F489" t="s">
        <v>28</v>
      </c>
      <c r="G489" t="s">
        <v>25</v>
      </c>
      <c r="H489" t="s">
        <v>194</v>
      </c>
      <c r="I489" s="18">
        <v>307.19</v>
      </c>
      <c r="J489" t="s">
        <v>19</v>
      </c>
      <c r="K489" s="16">
        <v>0</v>
      </c>
      <c r="L489" t="s">
        <v>20</v>
      </c>
      <c r="M489" t="s">
        <v>21</v>
      </c>
    </row>
    <row r="490" spans="1:13" x14ac:dyDescent="0.25">
      <c r="A490" s="14">
        <v>12</v>
      </c>
      <c r="B490" s="15">
        <v>43830</v>
      </c>
      <c r="C490" t="s">
        <v>13</v>
      </c>
      <c r="D490" t="s">
        <v>14</v>
      </c>
      <c r="E490" t="s">
        <v>195</v>
      </c>
      <c r="F490" t="s">
        <v>28</v>
      </c>
      <c r="G490" t="s">
        <v>25</v>
      </c>
      <c r="H490" t="s">
        <v>194</v>
      </c>
      <c r="I490" s="18">
        <v>204.79</v>
      </c>
      <c r="J490" t="s">
        <v>19</v>
      </c>
      <c r="K490" s="16">
        <v>0</v>
      </c>
      <c r="L490" t="s">
        <v>20</v>
      </c>
      <c r="M490" t="s">
        <v>21</v>
      </c>
    </row>
    <row r="491" spans="1:13" x14ac:dyDescent="0.25">
      <c r="A491" s="14">
        <v>12</v>
      </c>
      <c r="B491" s="15">
        <v>43830</v>
      </c>
      <c r="C491" t="s">
        <v>13</v>
      </c>
      <c r="D491" t="s">
        <v>14</v>
      </c>
      <c r="E491" t="s">
        <v>319</v>
      </c>
      <c r="F491" t="s">
        <v>16</v>
      </c>
      <c r="G491" t="s">
        <v>25</v>
      </c>
      <c r="H491" t="s">
        <v>194</v>
      </c>
      <c r="I491" s="18">
        <v>23.86</v>
      </c>
      <c r="J491" t="s">
        <v>19</v>
      </c>
      <c r="K491" s="16">
        <v>0</v>
      </c>
      <c r="L491" t="s">
        <v>20</v>
      </c>
      <c r="M491" t="s">
        <v>21</v>
      </c>
    </row>
    <row r="492" spans="1:13" x14ac:dyDescent="0.25">
      <c r="A492" s="14">
        <v>12</v>
      </c>
      <c r="B492" s="15">
        <v>43830</v>
      </c>
      <c r="C492" t="s">
        <v>13</v>
      </c>
      <c r="D492" t="s">
        <v>14</v>
      </c>
      <c r="E492" t="s">
        <v>320</v>
      </c>
      <c r="F492" t="s">
        <v>16</v>
      </c>
      <c r="G492" t="s">
        <v>25</v>
      </c>
      <c r="H492" t="s">
        <v>194</v>
      </c>
      <c r="I492" s="18">
        <v>23.86</v>
      </c>
      <c r="J492" t="s">
        <v>19</v>
      </c>
      <c r="K492" s="16">
        <v>0</v>
      </c>
      <c r="L492" t="s">
        <v>20</v>
      </c>
      <c r="M492" t="s">
        <v>21</v>
      </c>
    </row>
    <row r="493" spans="1:13" x14ac:dyDescent="0.25">
      <c r="A493" s="14">
        <v>12</v>
      </c>
      <c r="B493" s="15">
        <v>43830</v>
      </c>
      <c r="C493" t="s">
        <v>13</v>
      </c>
      <c r="D493" t="s">
        <v>14</v>
      </c>
      <c r="E493" t="s">
        <v>284</v>
      </c>
      <c r="F493" t="s">
        <v>16</v>
      </c>
      <c r="G493" t="s">
        <v>25</v>
      </c>
      <c r="H493" t="s">
        <v>311</v>
      </c>
      <c r="I493" s="18">
        <v>973.59</v>
      </c>
      <c r="J493" t="s">
        <v>19</v>
      </c>
      <c r="K493" s="16">
        <v>0</v>
      </c>
      <c r="L493" t="s">
        <v>20</v>
      </c>
      <c r="M493" t="s">
        <v>21</v>
      </c>
    </row>
    <row r="494" spans="1:13" x14ac:dyDescent="0.25">
      <c r="A494" s="14">
        <v>12</v>
      </c>
      <c r="B494" s="15">
        <v>43830</v>
      </c>
      <c r="C494" t="s">
        <v>13</v>
      </c>
      <c r="D494" t="s">
        <v>14</v>
      </c>
      <c r="E494" t="s">
        <v>284</v>
      </c>
      <c r="F494" t="s">
        <v>16</v>
      </c>
      <c r="G494" t="s">
        <v>25</v>
      </c>
      <c r="H494" t="s">
        <v>312</v>
      </c>
      <c r="I494" s="18">
        <v>589.30999999999995</v>
      </c>
      <c r="J494" t="s">
        <v>19</v>
      </c>
      <c r="K494" s="16">
        <v>0</v>
      </c>
      <c r="L494" t="s">
        <v>20</v>
      </c>
      <c r="M494" t="s">
        <v>21</v>
      </c>
    </row>
    <row r="495" spans="1:13" x14ac:dyDescent="0.25">
      <c r="A495" s="14">
        <v>12</v>
      </c>
      <c r="B495" s="15">
        <v>43830</v>
      </c>
      <c r="C495" t="s">
        <v>13</v>
      </c>
      <c r="D495" t="s">
        <v>14</v>
      </c>
      <c r="E495" t="s">
        <v>197</v>
      </c>
      <c r="F495" t="s">
        <v>198</v>
      </c>
      <c r="G495" t="s">
        <v>25</v>
      </c>
      <c r="H495" t="s">
        <v>199</v>
      </c>
      <c r="I495" s="18">
        <v>679.84</v>
      </c>
      <c r="J495" t="s">
        <v>19</v>
      </c>
      <c r="K495" s="16">
        <v>0</v>
      </c>
      <c r="L495" t="s">
        <v>20</v>
      </c>
      <c r="M495" t="s">
        <v>21</v>
      </c>
    </row>
    <row r="496" spans="1:13" x14ac:dyDescent="0.25">
      <c r="A496" s="14">
        <v>12</v>
      </c>
      <c r="B496" s="15">
        <v>43830</v>
      </c>
      <c r="C496" t="s">
        <v>13</v>
      </c>
      <c r="D496" t="s">
        <v>14</v>
      </c>
      <c r="E496" t="s">
        <v>200</v>
      </c>
      <c r="F496" t="s">
        <v>201</v>
      </c>
      <c r="G496" t="s">
        <v>25</v>
      </c>
      <c r="H496" t="s">
        <v>199</v>
      </c>
      <c r="I496" s="18">
        <v>818.66</v>
      </c>
      <c r="J496" t="s">
        <v>19</v>
      </c>
      <c r="K496" s="16">
        <v>0</v>
      </c>
      <c r="L496" t="s">
        <v>20</v>
      </c>
      <c r="M496" t="s">
        <v>21</v>
      </c>
    </row>
    <row r="497" spans="1:13" x14ac:dyDescent="0.25">
      <c r="A497" s="14">
        <v>12</v>
      </c>
      <c r="B497" s="15">
        <v>43830</v>
      </c>
      <c r="C497" t="s">
        <v>13</v>
      </c>
      <c r="D497" t="s">
        <v>14</v>
      </c>
      <c r="E497" t="s">
        <v>202</v>
      </c>
      <c r="F497" t="s">
        <v>203</v>
      </c>
      <c r="G497" t="s">
        <v>25</v>
      </c>
      <c r="H497" t="s">
        <v>199</v>
      </c>
      <c r="I497" s="18">
        <v>670.07</v>
      </c>
      <c r="J497" t="s">
        <v>19</v>
      </c>
      <c r="K497" s="16">
        <v>0</v>
      </c>
      <c r="L497" t="s">
        <v>20</v>
      </c>
      <c r="M497" t="s">
        <v>21</v>
      </c>
    </row>
    <row r="498" spans="1:13" x14ac:dyDescent="0.25">
      <c r="A498" s="14">
        <v>12</v>
      </c>
      <c r="B498" s="15">
        <v>43830</v>
      </c>
      <c r="C498" t="s">
        <v>13</v>
      </c>
      <c r="D498" t="s">
        <v>14</v>
      </c>
      <c r="E498" t="s">
        <v>210</v>
      </c>
      <c r="F498" t="s">
        <v>211</v>
      </c>
      <c r="G498" t="s">
        <v>25</v>
      </c>
      <c r="H498" t="s">
        <v>199</v>
      </c>
      <c r="I498" s="18">
        <v>516.91999999999996</v>
      </c>
      <c r="J498" t="s">
        <v>19</v>
      </c>
      <c r="K498" s="16">
        <v>0</v>
      </c>
      <c r="L498" t="s">
        <v>20</v>
      </c>
      <c r="M498" t="s">
        <v>21</v>
      </c>
    </row>
    <row r="499" spans="1:13" x14ac:dyDescent="0.25">
      <c r="A499" s="14">
        <v>12</v>
      </c>
      <c r="B499" s="15">
        <v>43830</v>
      </c>
      <c r="C499" t="s">
        <v>13</v>
      </c>
      <c r="D499" t="s">
        <v>14</v>
      </c>
      <c r="E499" t="s">
        <v>208</v>
      </c>
      <c r="F499" t="s">
        <v>209</v>
      </c>
      <c r="G499" t="s">
        <v>25</v>
      </c>
      <c r="H499" t="s">
        <v>199</v>
      </c>
      <c r="I499" s="18">
        <v>114.36</v>
      </c>
      <c r="J499" t="s">
        <v>19</v>
      </c>
      <c r="K499" s="16">
        <v>0</v>
      </c>
      <c r="L499" t="s">
        <v>20</v>
      </c>
      <c r="M499" t="s">
        <v>21</v>
      </c>
    </row>
    <row r="500" spans="1:13" x14ac:dyDescent="0.25">
      <c r="A500" s="14">
        <v>12</v>
      </c>
      <c r="B500" s="15">
        <v>43830</v>
      </c>
      <c r="C500" t="s">
        <v>13</v>
      </c>
      <c r="D500" t="s">
        <v>14</v>
      </c>
      <c r="E500" t="s">
        <v>212</v>
      </c>
      <c r="F500" t="s">
        <v>213</v>
      </c>
      <c r="G500" t="s">
        <v>25</v>
      </c>
      <c r="H500" t="s">
        <v>214</v>
      </c>
      <c r="I500" s="18">
        <v>728.82</v>
      </c>
      <c r="J500" t="s">
        <v>19</v>
      </c>
      <c r="K500" s="16">
        <v>0</v>
      </c>
      <c r="L500" t="s">
        <v>20</v>
      </c>
      <c r="M500" t="s">
        <v>21</v>
      </c>
    </row>
    <row r="501" spans="1:13" x14ac:dyDescent="0.25">
      <c r="A501" s="14">
        <v>12</v>
      </c>
      <c r="B501" s="15">
        <v>43830</v>
      </c>
      <c r="C501" t="s">
        <v>13</v>
      </c>
      <c r="D501" t="s">
        <v>14</v>
      </c>
      <c r="E501" t="s">
        <v>321</v>
      </c>
      <c r="F501" t="s">
        <v>16</v>
      </c>
      <c r="G501" t="s">
        <v>91</v>
      </c>
      <c r="H501" t="s">
        <v>22</v>
      </c>
      <c r="I501" s="18">
        <v>256.02999999999997</v>
      </c>
      <c r="J501" t="s">
        <v>19</v>
      </c>
      <c r="K501" s="16">
        <v>4</v>
      </c>
      <c r="L501" t="s">
        <v>20</v>
      </c>
      <c r="M501" t="s">
        <v>21</v>
      </c>
    </row>
    <row r="502" spans="1:13" x14ac:dyDescent="0.25">
      <c r="A502" s="14">
        <v>12</v>
      </c>
      <c r="B502" s="15">
        <v>43830</v>
      </c>
      <c r="C502" t="s">
        <v>13</v>
      </c>
      <c r="D502" t="s">
        <v>14</v>
      </c>
      <c r="E502" t="s">
        <v>321</v>
      </c>
      <c r="F502" t="s">
        <v>16</v>
      </c>
      <c r="G502" t="s">
        <v>91</v>
      </c>
      <c r="H502" t="s">
        <v>322</v>
      </c>
      <c r="I502" s="18">
        <v>163.16</v>
      </c>
      <c r="J502" t="s">
        <v>19</v>
      </c>
      <c r="K502" s="16">
        <v>2.5</v>
      </c>
      <c r="L502" t="s">
        <v>20</v>
      </c>
      <c r="M502" t="s">
        <v>21</v>
      </c>
    </row>
    <row r="503" spans="1:13" x14ac:dyDescent="0.25">
      <c r="A503" s="14">
        <v>12</v>
      </c>
      <c r="B503" s="15">
        <v>43830</v>
      </c>
      <c r="C503" t="s">
        <v>13</v>
      </c>
      <c r="D503" t="s">
        <v>14</v>
      </c>
      <c r="E503" t="s">
        <v>325</v>
      </c>
      <c r="F503" t="s">
        <v>16</v>
      </c>
      <c r="G503" t="s">
        <v>91</v>
      </c>
      <c r="H503" t="s">
        <v>322</v>
      </c>
      <c r="I503" s="18">
        <v>102.26</v>
      </c>
      <c r="J503" t="s">
        <v>19</v>
      </c>
      <c r="K503" s="16">
        <v>2</v>
      </c>
      <c r="L503" t="s">
        <v>20</v>
      </c>
      <c r="M503" t="s">
        <v>21</v>
      </c>
    </row>
    <row r="504" spans="1:13" x14ac:dyDescent="0.25">
      <c r="A504" s="14">
        <v>12</v>
      </c>
      <c r="B504" s="15">
        <v>43830</v>
      </c>
      <c r="C504" t="s">
        <v>13</v>
      </c>
      <c r="D504" t="s">
        <v>14</v>
      </c>
      <c r="E504" t="s">
        <v>197</v>
      </c>
      <c r="F504" t="s">
        <v>198</v>
      </c>
      <c r="G504" t="s">
        <v>91</v>
      </c>
      <c r="H504" t="s">
        <v>199</v>
      </c>
      <c r="I504" s="18">
        <v>91.05</v>
      </c>
      <c r="J504" t="s">
        <v>19</v>
      </c>
      <c r="K504" s="16">
        <v>2</v>
      </c>
      <c r="L504" t="s">
        <v>20</v>
      </c>
      <c r="M504" t="s">
        <v>21</v>
      </c>
    </row>
    <row r="505" spans="1:13" x14ac:dyDescent="0.25">
      <c r="A505" s="14">
        <v>12</v>
      </c>
      <c r="B505" s="15">
        <v>43830</v>
      </c>
      <c r="C505" t="s">
        <v>13</v>
      </c>
      <c r="D505" t="s">
        <v>14</v>
      </c>
      <c r="E505" t="s">
        <v>200</v>
      </c>
      <c r="F505" t="s">
        <v>201</v>
      </c>
      <c r="G505" t="s">
        <v>91</v>
      </c>
      <c r="H505" t="s">
        <v>199</v>
      </c>
      <c r="I505" s="18">
        <v>109.64</v>
      </c>
      <c r="J505" t="s">
        <v>19</v>
      </c>
      <c r="K505" s="16">
        <v>2</v>
      </c>
      <c r="L505" t="s">
        <v>20</v>
      </c>
      <c r="M505" t="s">
        <v>21</v>
      </c>
    </row>
    <row r="506" spans="1:13" x14ac:dyDescent="0.25">
      <c r="A506" s="14">
        <v>12</v>
      </c>
      <c r="B506" s="15">
        <v>43830</v>
      </c>
      <c r="C506" t="s">
        <v>13</v>
      </c>
      <c r="D506" t="s">
        <v>14</v>
      </c>
      <c r="E506" t="s">
        <v>202</v>
      </c>
      <c r="F506" t="s">
        <v>203</v>
      </c>
      <c r="G506" t="s">
        <v>91</v>
      </c>
      <c r="H506" t="s">
        <v>199</v>
      </c>
      <c r="I506" s="18">
        <v>8.98</v>
      </c>
      <c r="J506" t="s">
        <v>19</v>
      </c>
      <c r="K506" s="16">
        <v>0.2</v>
      </c>
      <c r="L506" t="s">
        <v>20</v>
      </c>
      <c r="M506" t="s">
        <v>21</v>
      </c>
    </row>
    <row r="507" spans="1:13" x14ac:dyDescent="0.25">
      <c r="A507" s="14">
        <v>12</v>
      </c>
      <c r="B507" s="15">
        <v>43830</v>
      </c>
      <c r="C507" t="s">
        <v>13</v>
      </c>
      <c r="D507" t="s">
        <v>14</v>
      </c>
      <c r="E507" t="s">
        <v>210</v>
      </c>
      <c r="F507" t="s">
        <v>211</v>
      </c>
      <c r="G507" t="s">
        <v>91</v>
      </c>
      <c r="H507" t="s">
        <v>199</v>
      </c>
      <c r="I507" s="18">
        <v>88.62</v>
      </c>
      <c r="J507" t="s">
        <v>19</v>
      </c>
      <c r="K507" s="16">
        <v>1.6</v>
      </c>
      <c r="L507" t="s">
        <v>20</v>
      </c>
      <c r="M507" t="s">
        <v>21</v>
      </c>
    </row>
    <row r="508" spans="1:13" x14ac:dyDescent="0.25">
      <c r="A508" s="14">
        <v>12</v>
      </c>
      <c r="B508" s="15">
        <v>43830</v>
      </c>
      <c r="C508" t="s">
        <v>13</v>
      </c>
      <c r="D508" t="s">
        <v>215</v>
      </c>
      <c r="E508" t="s">
        <v>100</v>
      </c>
      <c r="F508" t="s">
        <v>103</v>
      </c>
      <c r="G508" t="s">
        <v>17</v>
      </c>
      <c r="H508" t="s">
        <v>205</v>
      </c>
      <c r="I508" s="18">
        <v>15822.99</v>
      </c>
      <c r="J508" t="s">
        <v>19</v>
      </c>
      <c r="K508" s="16">
        <v>287</v>
      </c>
      <c r="L508" t="s">
        <v>20</v>
      </c>
      <c r="M508" t="s">
        <v>21</v>
      </c>
    </row>
    <row r="509" spans="1:13" x14ac:dyDescent="0.25">
      <c r="A509" s="14">
        <v>12</v>
      </c>
      <c r="B509" s="15">
        <v>43830</v>
      </c>
      <c r="C509" t="s">
        <v>13</v>
      </c>
      <c r="D509" t="s">
        <v>215</v>
      </c>
      <c r="E509" t="s">
        <v>100</v>
      </c>
      <c r="F509" t="s">
        <v>121</v>
      </c>
      <c r="G509" t="s">
        <v>17</v>
      </c>
      <c r="H509" t="s">
        <v>205</v>
      </c>
      <c r="I509" s="18">
        <v>9717.2199999999993</v>
      </c>
      <c r="J509" t="s">
        <v>19</v>
      </c>
      <c r="K509" s="16">
        <v>218.76</v>
      </c>
      <c r="L509" t="s">
        <v>20</v>
      </c>
      <c r="M509" t="s">
        <v>21</v>
      </c>
    </row>
    <row r="510" spans="1:13" x14ac:dyDescent="0.25">
      <c r="A510" s="14">
        <v>12</v>
      </c>
      <c r="B510" s="15">
        <v>43830</v>
      </c>
      <c r="C510" t="s">
        <v>13</v>
      </c>
      <c r="D510" t="s">
        <v>215</v>
      </c>
      <c r="E510" t="s">
        <v>100</v>
      </c>
      <c r="F510" t="s">
        <v>54</v>
      </c>
      <c r="G510" t="s">
        <v>17</v>
      </c>
      <c r="I510" s="18">
        <v>5676.91</v>
      </c>
      <c r="J510" t="s">
        <v>19</v>
      </c>
      <c r="K510" s="16">
        <v>64</v>
      </c>
      <c r="L510" t="s">
        <v>20</v>
      </c>
      <c r="M510" t="s">
        <v>21</v>
      </c>
    </row>
    <row r="511" spans="1:13" x14ac:dyDescent="0.25">
      <c r="A511" s="14">
        <v>12</v>
      </c>
      <c r="B511" s="15">
        <v>43830</v>
      </c>
      <c r="C511" t="s">
        <v>13</v>
      </c>
      <c r="D511" t="s">
        <v>215</v>
      </c>
      <c r="E511" t="s">
        <v>100</v>
      </c>
      <c r="F511" t="s">
        <v>55</v>
      </c>
      <c r="G511" t="s">
        <v>17</v>
      </c>
      <c r="I511" s="18">
        <v>1019.77</v>
      </c>
      <c r="J511" t="s">
        <v>19</v>
      </c>
      <c r="K511" s="16">
        <v>12</v>
      </c>
      <c r="L511" t="s">
        <v>20</v>
      </c>
      <c r="M511" t="s">
        <v>21</v>
      </c>
    </row>
    <row r="512" spans="1:13" x14ac:dyDescent="0.25">
      <c r="A512" s="14">
        <v>12</v>
      </c>
      <c r="B512" s="15">
        <v>43830</v>
      </c>
      <c r="C512" t="s">
        <v>13</v>
      </c>
      <c r="D512" t="s">
        <v>215</v>
      </c>
      <c r="E512" t="s">
        <v>100</v>
      </c>
      <c r="F512" t="s">
        <v>59</v>
      </c>
      <c r="G512" t="s">
        <v>17</v>
      </c>
      <c r="I512" s="18">
        <v>380.9</v>
      </c>
      <c r="J512" t="s">
        <v>19</v>
      </c>
      <c r="K512" s="16">
        <v>0</v>
      </c>
      <c r="L512" t="s">
        <v>20</v>
      </c>
      <c r="M512" t="s">
        <v>21</v>
      </c>
    </row>
    <row r="513" spans="1:13" x14ac:dyDescent="0.25">
      <c r="A513" s="14">
        <v>12</v>
      </c>
      <c r="B513" s="15">
        <v>43830</v>
      </c>
      <c r="C513" t="s">
        <v>13</v>
      </c>
      <c r="D513" t="s">
        <v>215</v>
      </c>
      <c r="E513" t="s">
        <v>100</v>
      </c>
      <c r="F513" t="s">
        <v>216</v>
      </c>
      <c r="G513" t="s">
        <v>17</v>
      </c>
      <c r="I513" s="18">
        <v>1505.8</v>
      </c>
      <c r="J513" t="s">
        <v>19</v>
      </c>
      <c r="K513" s="16">
        <v>20</v>
      </c>
      <c r="L513" t="s">
        <v>20</v>
      </c>
      <c r="M513" t="s">
        <v>21</v>
      </c>
    </row>
    <row r="514" spans="1:13" x14ac:dyDescent="0.25">
      <c r="A514" s="14">
        <v>12</v>
      </c>
      <c r="B514" s="15">
        <v>43830</v>
      </c>
      <c r="C514" t="s">
        <v>13</v>
      </c>
      <c r="D514" t="s">
        <v>215</v>
      </c>
      <c r="E514" t="s">
        <v>100</v>
      </c>
      <c r="F514" t="s">
        <v>217</v>
      </c>
      <c r="G514" t="s">
        <v>17</v>
      </c>
      <c r="I514" s="18">
        <v>57132.72</v>
      </c>
      <c r="J514" t="s">
        <v>19</v>
      </c>
      <c r="K514" s="16">
        <v>1066.06</v>
      </c>
      <c r="L514" t="s">
        <v>20</v>
      </c>
      <c r="M514" t="s">
        <v>21</v>
      </c>
    </row>
    <row r="515" spans="1:13" x14ac:dyDescent="0.25">
      <c r="A515" s="14">
        <v>12</v>
      </c>
      <c r="B515" s="15">
        <v>43830</v>
      </c>
      <c r="C515" t="s">
        <v>13</v>
      </c>
      <c r="D515" t="s">
        <v>215</v>
      </c>
      <c r="E515" t="s">
        <v>100</v>
      </c>
      <c r="F515" t="s">
        <v>218</v>
      </c>
      <c r="G515" t="s">
        <v>17</v>
      </c>
      <c r="I515" s="18">
        <v>14562.34</v>
      </c>
      <c r="J515" t="s">
        <v>19</v>
      </c>
      <c r="K515" s="16">
        <v>320</v>
      </c>
      <c r="L515" t="s">
        <v>20</v>
      </c>
      <c r="M515" t="s">
        <v>21</v>
      </c>
    </row>
    <row r="516" spans="1:13" x14ac:dyDescent="0.25">
      <c r="A516" s="14">
        <v>12</v>
      </c>
      <c r="B516" s="15">
        <v>43830</v>
      </c>
      <c r="C516" t="s">
        <v>13</v>
      </c>
      <c r="D516" t="s">
        <v>215</v>
      </c>
      <c r="E516" t="s">
        <v>100</v>
      </c>
      <c r="F516" t="s">
        <v>103</v>
      </c>
      <c r="G516" t="s">
        <v>25</v>
      </c>
      <c r="H516" t="s">
        <v>205</v>
      </c>
      <c r="I516" s="18">
        <v>11076.11</v>
      </c>
      <c r="J516" t="s">
        <v>19</v>
      </c>
      <c r="K516" s="16">
        <v>0</v>
      </c>
      <c r="L516" t="s">
        <v>20</v>
      </c>
      <c r="M516" t="s">
        <v>21</v>
      </c>
    </row>
    <row r="517" spans="1:13" x14ac:dyDescent="0.25">
      <c r="A517" s="14">
        <v>12</v>
      </c>
      <c r="B517" s="15">
        <v>43830</v>
      </c>
      <c r="C517" t="s">
        <v>13</v>
      </c>
      <c r="D517" t="s">
        <v>215</v>
      </c>
      <c r="E517" t="s">
        <v>100</v>
      </c>
      <c r="F517" t="s">
        <v>121</v>
      </c>
      <c r="G517" t="s">
        <v>25</v>
      </c>
      <c r="H517" t="s">
        <v>205</v>
      </c>
      <c r="I517" s="18">
        <v>6802.06</v>
      </c>
      <c r="J517" t="s">
        <v>19</v>
      </c>
      <c r="K517" s="16">
        <v>0</v>
      </c>
      <c r="L517" t="s">
        <v>20</v>
      </c>
      <c r="M517" t="s">
        <v>21</v>
      </c>
    </row>
    <row r="518" spans="1:13" x14ac:dyDescent="0.25">
      <c r="A518" s="14">
        <v>12</v>
      </c>
      <c r="B518" s="15">
        <v>43830</v>
      </c>
      <c r="C518" t="s">
        <v>13</v>
      </c>
      <c r="D518" t="s">
        <v>215</v>
      </c>
      <c r="E518" t="s">
        <v>100</v>
      </c>
      <c r="F518" t="s">
        <v>54</v>
      </c>
      <c r="G518" t="s">
        <v>25</v>
      </c>
      <c r="I518" s="18">
        <v>3973.84</v>
      </c>
      <c r="J518" t="s">
        <v>19</v>
      </c>
      <c r="K518" s="16">
        <v>0</v>
      </c>
      <c r="L518" t="s">
        <v>20</v>
      </c>
      <c r="M518" t="s">
        <v>21</v>
      </c>
    </row>
    <row r="519" spans="1:13" x14ac:dyDescent="0.25">
      <c r="A519" s="14">
        <v>12</v>
      </c>
      <c r="B519" s="15">
        <v>43830</v>
      </c>
      <c r="C519" t="s">
        <v>13</v>
      </c>
      <c r="D519" t="s">
        <v>215</v>
      </c>
      <c r="E519" t="s">
        <v>100</v>
      </c>
      <c r="F519" t="s">
        <v>55</v>
      </c>
      <c r="G519" t="s">
        <v>25</v>
      </c>
      <c r="I519" s="18">
        <v>713.84</v>
      </c>
      <c r="J519" t="s">
        <v>19</v>
      </c>
      <c r="K519" s="16">
        <v>0</v>
      </c>
      <c r="L519" t="s">
        <v>20</v>
      </c>
      <c r="M519" t="s">
        <v>21</v>
      </c>
    </row>
    <row r="520" spans="1:13" x14ac:dyDescent="0.25">
      <c r="A520" s="14">
        <v>12</v>
      </c>
      <c r="B520" s="15">
        <v>43830</v>
      </c>
      <c r="C520" t="s">
        <v>13</v>
      </c>
      <c r="D520" t="s">
        <v>215</v>
      </c>
      <c r="E520" t="s">
        <v>100</v>
      </c>
      <c r="F520" t="s">
        <v>59</v>
      </c>
      <c r="G520" t="s">
        <v>25</v>
      </c>
      <c r="I520" s="18">
        <v>266.63</v>
      </c>
      <c r="J520" t="s">
        <v>19</v>
      </c>
      <c r="K520" s="16">
        <v>0</v>
      </c>
      <c r="L520" t="s">
        <v>20</v>
      </c>
      <c r="M520" t="s">
        <v>21</v>
      </c>
    </row>
    <row r="521" spans="1:13" x14ac:dyDescent="0.25">
      <c r="A521" s="14">
        <v>12</v>
      </c>
      <c r="B521" s="15">
        <v>43830</v>
      </c>
      <c r="C521" t="s">
        <v>13</v>
      </c>
      <c r="D521" t="s">
        <v>215</v>
      </c>
      <c r="E521" t="s">
        <v>100</v>
      </c>
      <c r="F521" t="s">
        <v>216</v>
      </c>
      <c r="G521" t="s">
        <v>25</v>
      </c>
      <c r="I521" s="18">
        <v>1054.05</v>
      </c>
      <c r="J521" t="s">
        <v>19</v>
      </c>
      <c r="K521" s="16">
        <v>0</v>
      </c>
      <c r="L521" t="s">
        <v>20</v>
      </c>
      <c r="M521" t="s">
        <v>21</v>
      </c>
    </row>
    <row r="522" spans="1:13" x14ac:dyDescent="0.25">
      <c r="A522" s="14">
        <v>12</v>
      </c>
      <c r="B522" s="15">
        <v>43830</v>
      </c>
      <c r="C522" t="s">
        <v>13</v>
      </c>
      <c r="D522" t="s">
        <v>215</v>
      </c>
      <c r="E522" t="s">
        <v>100</v>
      </c>
      <c r="F522" t="s">
        <v>217</v>
      </c>
      <c r="G522" t="s">
        <v>25</v>
      </c>
      <c r="I522" s="18">
        <v>39992.92</v>
      </c>
      <c r="J522" t="s">
        <v>19</v>
      </c>
      <c r="K522" s="16">
        <v>0</v>
      </c>
      <c r="L522" t="s">
        <v>20</v>
      </c>
      <c r="M522" t="s">
        <v>21</v>
      </c>
    </row>
    <row r="523" spans="1:13" x14ac:dyDescent="0.25">
      <c r="A523" s="14">
        <v>12</v>
      </c>
      <c r="B523" s="15">
        <v>43830</v>
      </c>
      <c r="C523" t="s">
        <v>13</v>
      </c>
      <c r="D523" t="s">
        <v>215</v>
      </c>
      <c r="E523" t="s">
        <v>100</v>
      </c>
      <c r="F523" t="s">
        <v>218</v>
      </c>
      <c r="G523" t="s">
        <v>25</v>
      </c>
      <c r="I523" s="18">
        <v>10193.64</v>
      </c>
      <c r="J523" t="s">
        <v>19</v>
      </c>
      <c r="K523" s="16">
        <v>0</v>
      </c>
      <c r="L523" t="s">
        <v>20</v>
      </c>
      <c r="M523" t="s">
        <v>21</v>
      </c>
    </row>
    <row r="524" spans="1:13" x14ac:dyDescent="0.25">
      <c r="A524" s="14">
        <v>12</v>
      </c>
      <c r="B524" s="15">
        <v>43830</v>
      </c>
      <c r="C524" t="s">
        <v>13</v>
      </c>
      <c r="D524" t="s">
        <v>215</v>
      </c>
      <c r="E524" t="s">
        <v>100</v>
      </c>
      <c r="F524" t="s">
        <v>103</v>
      </c>
      <c r="G524" t="s">
        <v>91</v>
      </c>
      <c r="H524" t="s">
        <v>205</v>
      </c>
      <c r="I524" s="18">
        <v>29.3</v>
      </c>
      <c r="J524" t="s">
        <v>19</v>
      </c>
      <c r="K524" s="16">
        <v>0.5</v>
      </c>
      <c r="L524" t="s">
        <v>20</v>
      </c>
      <c r="M524" t="s">
        <v>21</v>
      </c>
    </row>
    <row r="525" spans="1:13" x14ac:dyDescent="0.25">
      <c r="A525" s="14">
        <v>12</v>
      </c>
      <c r="B525" s="15">
        <v>43830</v>
      </c>
      <c r="C525" t="s">
        <v>13</v>
      </c>
      <c r="D525" t="s">
        <v>215</v>
      </c>
      <c r="E525" t="s">
        <v>100</v>
      </c>
      <c r="F525" t="s">
        <v>121</v>
      </c>
      <c r="G525" t="s">
        <v>91</v>
      </c>
      <c r="H525" t="s">
        <v>205</v>
      </c>
      <c r="I525" s="18">
        <v>518.29999999999995</v>
      </c>
      <c r="J525" t="s">
        <v>19</v>
      </c>
      <c r="K525" s="16">
        <v>10</v>
      </c>
      <c r="L525" t="s">
        <v>20</v>
      </c>
      <c r="M525" t="s">
        <v>21</v>
      </c>
    </row>
    <row r="526" spans="1:13" x14ac:dyDescent="0.25">
      <c r="A526" s="14">
        <v>12</v>
      </c>
      <c r="B526" s="15">
        <v>43830</v>
      </c>
      <c r="C526" t="s">
        <v>13</v>
      </c>
      <c r="D526" t="s">
        <v>219</v>
      </c>
      <c r="E526" t="s">
        <v>100</v>
      </c>
      <c r="F526" t="s">
        <v>54</v>
      </c>
      <c r="G526" t="s">
        <v>17</v>
      </c>
      <c r="I526" s="18">
        <v>4934.08</v>
      </c>
      <c r="J526" t="s">
        <v>19</v>
      </c>
      <c r="K526" s="16">
        <v>56</v>
      </c>
      <c r="L526" t="s">
        <v>20</v>
      </c>
      <c r="M526" t="s">
        <v>21</v>
      </c>
    </row>
    <row r="527" spans="1:13" x14ac:dyDescent="0.25">
      <c r="A527" s="14">
        <v>12</v>
      </c>
      <c r="B527" s="15">
        <v>43830</v>
      </c>
      <c r="C527" t="s">
        <v>13</v>
      </c>
      <c r="D527" t="s">
        <v>219</v>
      </c>
      <c r="E527" t="s">
        <v>100</v>
      </c>
      <c r="F527" t="s">
        <v>55</v>
      </c>
      <c r="G527" t="s">
        <v>17</v>
      </c>
      <c r="I527" s="18">
        <v>2379.4</v>
      </c>
      <c r="J527" t="s">
        <v>19</v>
      </c>
      <c r="K527" s="16">
        <v>28</v>
      </c>
      <c r="L527" t="s">
        <v>20</v>
      </c>
      <c r="M527" t="s">
        <v>21</v>
      </c>
    </row>
    <row r="528" spans="1:13" x14ac:dyDescent="0.25">
      <c r="A528" s="14">
        <v>12</v>
      </c>
      <c r="B528" s="15">
        <v>43830</v>
      </c>
      <c r="C528" t="s">
        <v>13</v>
      </c>
      <c r="D528" t="s">
        <v>219</v>
      </c>
      <c r="E528" t="s">
        <v>100</v>
      </c>
      <c r="F528" t="s">
        <v>58</v>
      </c>
      <c r="G528" t="s">
        <v>17</v>
      </c>
      <c r="I528" s="18">
        <v>1901.31</v>
      </c>
      <c r="J528" t="s">
        <v>19</v>
      </c>
      <c r="K528" s="16">
        <v>36.01</v>
      </c>
      <c r="L528" t="s">
        <v>20</v>
      </c>
      <c r="M528" t="s">
        <v>21</v>
      </c>
    </row>
    <row r="529" spans="1:13" x14ac:dyDescent="0.25">
      <c r="A529" s="14">
        <v>12</v>
      </c>
      <c r="B529" s="15">
        <v>43830</v>
      </c>
      <c r="C529" t="s">
        <v>13</v>
      </c>
      <c r="D529" t="s">
        <v>219</v>
      </c>
      <c r="E529" t="s">
        <v>100</v>
      </c>
      <c r="F529" t="s">
        <v>235</v>
      </c>
      <c r="G529" t="s">
        <v>17</v>
      </c>
      <c r="I529" s="18">
        <v>4998.9799999999996</v>
      </c>
      <c r="J529" t="s">
        <v>19</v>
      </c>
      <c r="K529" s="16">
        <v>80</v>
      </c>
      <c r="L529" t="s">
        <v>20</v>
      </c>
      <c r="M529" t="s">
        <v>21</v>
      </c>
    </row>
    <row r="530" spans="1:13" x14ac:dyDescent="0.25">
      <c r="A530" s="14">
        <v>12</v>
      </c>
      <c r="B530" s="15">
        <v>43830</v>
      </c>
      <c r="C530" t="s">
        <v>13</v>
      </c>
      <c r="D530" t="s">
        <v>219</v>
      </c>
      <c r="E530" t="s">
        <v>100</v>
      </c>
      <c r="F530" t="s">
        <v>54</v>
      </c>
      <c r="G530" t="s">
        <v>25</v>
      </c>
      <c r="I530" s="18">
        <v>3453.86</v>
      </c>
      <c r="J530" t="s">
        <v>19</v>
      </c>
      <c r="K530" s="16">
        <v>0</v>
      </c>
      <c r="L530" t="s">
        <v>20</v>
      </c>
      <c r="M530" t="s">
        <v>21</v>
      </c>
    </row>
    <row r="531" spans="1:13" x14ac:dyDescent="0.25">
      <c r="A531" s="14">
        <v>12</v>
      </c>
      <c r="B531" s="15">
        <v>43830</v>
      </c>
      <c r="C531" t="s">
        <v>13</v>
      </c>
      <c r="D531" t="s">
        <v>219</v>
      </c>
      <c r="E531" t="s">
        <v>100</v>
      </c>
      <c r="F531" t="s">
        <v>55</v>
      </c>
      <c r="G531" t="s">
        <v>25</v>
      </c>
      <c r="I531" s="18">
        <v>1665.58</v>
      </c>
      <c r="J531" t="s">
        <v>19</v>
      </c>
      <c r="K531" s="16">
        <v>0</v>
      </c>
      <c r="L531" t="s">
        <v>20</v>
      </c>
      <c r="M531" t="s">
        <v>21</v>
      </c>
    </row>
    <row r="532" spans="1:13" x14ac:dyDescent="0.25">
      <c r="A532" s="14">
        <v>12</v>
      </c>
      <c r="B532" s="15">
        <v>43830</v>
      </c>
      <c r="C532" t="s">
        <v>13</v>
      </c>
      <c r="D532" t="s">
        <v>219</v>
      </c>
      <c r="E532" t="s">
        <v>100</v>
      </c>
      <c r="F532" t="s">
        <v>58</v>
      </c>
      <c r="G532" t="s">
        <v>25</v>
      </c>
      <c r="I532" s="18">
        <v>1330.91</v>
      </c>
      <c r="J532" t="s">
        <v>19</v>
      </c>
      <c r="K532" s="16">
        <v>0</v>
      </c>
      <c r="L532" t="s">
        <v>20</v>
      </c>
      <c r="M532" t="s">
        <v>21</v>
      </c>
    </row>
    <row r="533" spans="1:13" x14ac:dyDescent="0.25">
      <c r="A533" s="14">
        <v>12</v>
      </c>
      <c r="B533" s="15">
        <v>43830</v>
      </c>
      <c r="C533" t="s">
        <v>13</v>
      </c>
      <c r="D533" t="s">
        <v>219</v>
      </c>
      <c r="E533" t="s">
        <v>100</v>
      </c>
      <c r="F533" t="s">
        <v>235</v>
      </c>
      <c r="G533" t="s">
        <v>25</v>
      </c>
      <c r="I533" s="18">
        <v>3499.29</v>
      </c>
      <c r="J533" t="s">
        <v>19</v>
      </c>
      <c r="K533" s="16">
        <v>0</v>
      </c>
      <c r="L533" t="s">
        <v>20</v>
      </c>
      <c r="M533" t="s">
        <v>21</v>
      </c>
    </row>
    <row r="534" spans="1:13" x14ac:dyDescent="0.25">
      <c r="A534" s="14">
        <v>12</v>
      </c>
      <c r="B534" s="15">
        <v>43830</v>
      </c>
      <c r="C534" t="s">
        <v>13</v>
      </c>
      <c r="D534" t="s">
        <v>234</v>
      </c>
      <c r="E534" t="s">
        <v>100</v>
      </c>
      <c r="F534" t="s">
        <v>54</v>
      </c>
      <c r="G534" t="s">
        <v>17</v>
      </c>
      <c r="I534" s="18">
        <v>2819.6</v>
      </c>
      <c r="J534" t="s">
        <v>19</v>
      </c>
      <c r="K534" s="16">
        <v>32</v>
      </c>
      <c r="L534" t="s">
        <v>20</v>
      </c>
      <c r="M534" t="s">
        <v>21</v>
      </c>
    </row>
    <row r="535" spans="1:13" x14ac:dyDescent="0.25">
      <c r="A535" s="14">
        <v>12</v>
      </c>
      <c r="B535" s="15">
        <v>43830</v>
      </c>
      <c r="C535" t="s">
        <v>13</v>
      </c>
      <c r="D535" t="s">
        <v>234</v>
      </c>
      <c r="E535" t="s">
        <v>100</v>
      </c>
      <c r="F535" t="s">
        <v>55</v>
      </c>
      <c r="G535" t="s">
        <v>17</v>
      </c>
      <c r="I535" s="18">
        <v>1359.6</v>
      </c>
      <c r="J535" t="s">
        <v>19</v>
      </c>
      <c r="K535" s="16">
        <v>16</v>
      </c>
      <c r="L535" t="s">
        <v>20</v>
      </c>
      <c r="M535" t="s">
        <v>21</v>
      </c>
    </row>
    <row r="536" spans="1:13" x14ac:dyDescent="0.25">
      <c r="A536" s="14">
        <v>12</v>
      </c>
      <c r="B536" s="15">
        <v>43830</v>
      </c>
      <c r="C536" t="s">
        <v>13</v>
      </c>
      <c r="D536" t="s">
        <v>234</v>
      </c>
      <c r="E536" t="s">
        <v>100</v>
      </c>
      <c r="F536" t="s">
        <v>58</v>
      </c>
      <c r="G536" t="s">
        <v>17</v>
      </c>
      <c r="I536" s="18">
        <v>7605.3</v>
      </c>
      <c r="J536" t="s">
        <v>19</v>
      </c>
      <c r="K536" s="16">
        <v>144</v>
      </c>
      <c r="L536" t="s">
        <v>20</v>
      </c>
      <c r="M536" t="s">
        <v>21</v>
      </c>
    </row>
    <row r="537" spans="1:13" x14ac:dyDescent="0.25">
      <c r="A537" s="14">
        <v>12</v>
      </c>
      <c r="B537" s="15">
        <v>43830</v>
      </c>
      <c r="C537" t="s">
        <v>13</v>
      </c>
      <c r="D537" t="s">
        <v>234</v>
      </c>
      <c r="E537" t="s">
        <v>100</v>
      </c>
      <c r="F537" t="s">
        <v>54</v>
      </c>
      <c r="G537" t="s">
        <v>25</v>
      </c>
      <c r="I537" s="18">
        <v>1973.72</v>
      </c>
      <c r="J537" t="s">
        <v>19</v>
      </c>
      <c r="K537" s="16">
        <v>0</v>
      </c>
      <c r="L537" t="s">
        <v>20</v>
      </c>
      <c r="M537" t="s">
        <v>21</v>
      </c>
    </row>
    <row r="538" spans="1:13" x14ac:dyDescent="0.25">
      <c r="A538" s="14">
        <v>12</v>
      </c>
      <c r="B538" s="15">
        <v>43830</v>
      </c>
      <c r="C538" t="s">
        <v>13</v>
      </c>
      <c r="D538" t="s">
        <v>234</v>
      </c>
      <c r="E538" t="s">
        <v>100</v>
      </c>
      <c r="F538" t="s">
        <v>55</v>
      </c>
      <c r="G538" t="s">
        <v>25</v>
      </c>
      <c r="I538" s="18">
        <v>951.72</v>
      </c>
      <c r="J538" t="s">
        <v>19</v>
      </c>
      <c r="K538" s="16">
        <v>0</v>
      </c>
      <c r="L538" t="s">
        <v>20</v>
      </c>
      <c r="M538" t="s">
        <v>21</v>
      </c>
    </row>
    <row r="539" spans="1:13" x14ac:dyDescent="0.25">
      <c r="A539" s="14">
        <v>12</v>
      </c>
      <c r="B539" s="15">
        <v>43830</v>
      </c>
      <c r="C539" t="s">
        <v>13</v>
      </c>
      <c r="D539" t="s">
        <v>234</v>
      </c>
      <c r="E539" t="s">
        <v>100</v>
      </c>
      <c r="F539" t="s">
        <v>58</v>
      </c>
      <c r="G539" t="s">
        <v>25</v>
      </c>
      <c r="I539" s="18">
        <v>5323.72</v>
      </c>
      <c r="J539" t="s">
        <v>19</v>
      </c>
      <c r="K539" s="16">
        <v>0</v>
      </c>
      <c r="L539" t="s">
        <v>20</v>
      </c>
      <c r="M539" t="s">
        <v>21</v>
      </c>
    </row>
    <row r="540" spans="1:13" x14ac:dyDescent="0.25">
      <c r="A540" s="14">
        <v>12</v>
      </c>
      <c r="B540" s="15">
        <v>43830</v>
      </c>
      <c r="C540" t="s">
        <v>13</v>
      </c>
      <c r="D540" t="s">
        <v>236</v>
      </c>
      <c r="E540" t="s">
        <v>100</v>
      </c>
      <c r="F540" t="s">
        <v>54</v>
      </c>
      <c r="G540" t="s">
        <v>17</v>
      </c>
      <c r="I540" s="18">
        <v>4972.09</v>
      </c>
      <c r="J540" t="s">
        <v>19</v>
      </c>
      <c r="K540" s="16">
        <v>56</v>
      </c>
      <c r="L540" t="s">
        <v>20</v>
      </c>
      <c r="M540" t="s">
        <v>21</v>
      </c>
    </row>
    <row r="541" spans="1:13" x14ac:dyDescent="0.25">
      <c r="A541" s="14">
        <v>12</v>
      </c>
      <c r="B541" s="15">
        <v>43830</v>
      </c>
      <c r="C541" t="s">
        <v>13</v>
      </c>
      <c r="D541" t="s">
        <v>236</v>
      </c>
      <c r="E541" t="s">
        <v>100</v>
      </c>
      <c r="F541" t="s">
        <v>55</v>
      </c>
      <c r="G541" t="s">
        <v>17</v>
      </c>
      <c r="I541" s="18">
        <v>679.8</v>
      </c>
      <c r="J541" t="s">
        <v>19</v>
      </c>
      <c r="K541" s="16">
        <v>8</v>
      </c>
      <c r="L541" t="s">
        <v>20</v>
      </c>
      <c r="M541" t="s">
        <v>21</v>
      </c>
    </row>
    <row r="542" spans="1:13" x14ac:dyDescent="0.25">
      <c r="A542" s="14">
        <v>12</v>
      </c>
      <c r="B542" s="15">
        <v>43830</v>
      </c>
      <c r="C542" t="s">
        <v>13</v>
      </c>
      <c r="D542" t="s">
        <v>236</v>
      </c>
      <c r="E542" t="s">
        <v>100</v>
      </c>
      <c r="F542" t="s">
        <v>237</v>
      </c>
      <c r="G542" t="s">
        <v>17</v>
      </c>
      <c r="I542" s="18">
        <v>13491.42</v>
      </c>
      <c r="J542" t="s">
        <v>19</v>
      </c>
      <c r="K542" s="16">
        <v>235</v>
      </c>
      <c r="L542" t="s">
        <v>20</v>
      </c>
      <c r="M542" t="s">
        <v>21</v>
      </c>
    </row>
    <row r="543" spans="1:13" x14ac:dyDescent="0.25">
      <c r="A543" s="14">
        <v>12</v>
      </c>
      <c r="B543" s="15">
        <v>43830</v>
      </c>
      <c r="C543" t="s">
        <v>13</v>
      </c>
      <c r="D543" t="s">
        <v>236</v>
      </c>
      <c r="E543" t="s">
        <v>100</v>
      </c>
      <c r="F543" t="s">
        <v>238</v>
      </c>
      <c r="G543" t="s">
        <v>17</v>
      </c>
      <c r="I543" s="18">
        <v>10893.22</v>
      </c>
      <c r="J543" t="s">
        <v>19</v>
      </c>
      <c r="K543" s="16">
        <v>176</v>
      </c>
      <c r="L543" t="s">
        <v>20</v>
      </c>
      <c r="M543" t="s">
        <v>21</v>
      </c>
    </row>
    <row r="544" spans="1:13" x14ac:dyDescent="0.25">
      <c r="A544" s="14">
        <v>12</v>
      </c>
      <c r="B544" s="15">
        <v>43830</v>
      </c>
      <c r="C544" t="s">
        <v>13</v>
      </c>
      <c r="D544" t="s">
        <v>236</v>
      </c>
      <c r="E544" t="s">
        <v>100</v>
      </c>
      <c r="F544" t="s">
        <v>239</v>
      </c>
      <c r="G544" t="s">
        <v>17</v>
      </c>
      <c r="I544" s="18">
        <v>11925.18</v>
      </c>
      <c r="J544" t="s">
        <v>19</v>
      </c>
      <c r="K544" s="16">
        <v>240</v>
      </c>
      <c r="L544" t="s">
        <v>20</v>
      </c>
      <c r="M544" t="s">
        <v>21</v>
      </c>
    </row>
    <row r="545" spans="1:13" x14ac:dyDescent="0.25">
      <c r="A545" s="14">
        <v>12</v>
      </c>
      <c r="B545" s="15">
        <v>43830</v>
      </c>
      <c r="C545" t="s">
        <v>13</v>
      </c>
      <c r="D545" t="s">
        <v>236</v>
      </c>
      <c r="E545" t="s">
        <v>100</v>
      </c>
      <c r="F545" t="s">
        <v>240</v>
      </c>
      <c r="G545" t="s">
        <v>17</v>
      </c>
      <c r="I545" s="18">
        <v>38760.839999999997</v>
      </c>
      <c r="J545" t="s">
        <v>19</v>
      </c>
      <c r="K545" s="16">
        <v>747</v>
      </c>
      <c r="L545" t="s">
        <v>20</v>
      </c>
      <c r="M545" t="s">
        <v>21</v>
      </c>
    </row>
    <row r="546" spans="1:13" x14ac:dyDescent="0.25">
      <c r="A546" s="14">
        <v>12</v>
      </c>
      <c r="B546" s="15">
        <v>43830</v>
      </c>
      <c r="C546" t="s">
        <v>13</v>
      </c>
      <c r="D546" t="s">
        <v>236</v>
      </c>
      <c r="E546" t="s">
        <v>100</v>
      </c>
      <c r="F546" t="s">
        <v>241</v>
      </c>
      <c r="G546" t="s">
        <v>17</v>
      </c>
      <c r="I546" s="18">
        <v>9212.44</v>
      </c>
      <c r="J546" t="s">
        <v>19</v>
      </c>
      <c r="K546" s="16">
        <v>230.2</v>
      </c>
      <c r="L546" t="s">
        <v>20</v>
      </c>
      <c r="M546" t="s">
        <v>21</v>
      </c>
    </row>
    <row r="547" spans="1:13" x14ac:dyDescent="0.25">
      <c r="A547" s="14">
        <v>12</v>
      </c>
      <c r="B547" s="15">
        <v>43830</v>
      </c>
      <c r="C547" t="s">
        <v>13</v>
      </c>
      <c r="D547" t="s">
        <v>236</v>
      </c>
      <c r="E547" t="s">
        <v>100</v>
      </c>
      <c r="F547" t="s">
        <v>216</v>
      </c>
      <c r="G547" t="s">
        <v>17</v>
      </c>
      <c r="I547" s="18">
        <v>18089.099999999999</v>
      </c>
      <c r="J547" t="s">
        <v>19</v>
      </c>
      <c r="K547" s="16">
        <v>176</v>
      </c>
      <c r="L547" t="s">
        <v>20</v>
      </c>
      <c r="M547" t="s">
        <v>21</v>
      </c>
    </row>
    <row r="548" spans="1:13" x14ac:dyDescent="0.25">
      <c r="A548" s="14">
        <v>12</v>
      </c>
      <c r="B548" s="15">
        <v>43830</v>
      </c>
      <c r="C548" t="s">
        <v>13</v>
      </c>
      <c r="D548" t="s">
        <v>236</v>
      </c>
      <c r="E548" t="s">
        <v>100</v>
      </c>
      <c r="F548" t="s">
        <v>242</v>
      </c>
      <c r="G548" t="s">
        <v>17</v>
      </c>
      <c r="I548" s="18">
        <v>10225.4</v>
      </c>
      <c r="J548" t="s">
        <v>19</v>
      </c>
      <c r="K548" s="16">
        <v>188.25</v>
      </c>
      <c r="L548" t="s">
        <v>20</v>
      </c>
      <c r="M548" t="s">
        <v>21</v>
      </c>
    </row>
    <row r="549" spans="1:13" x14ac:dyDescent="0.25">
      <c r="A549" s="14">
        <v>12</v>
      </c>
      <c r="B549" s="15">
        <v>43830</v>
      </c>
      <c r="C549" t="s">
        <v>13</v>
      </c>
      <c r="D549" t="s">
        <v>236</v>
      </c>
      <c r="E549" t="s">
        <v>100</v>
      </c>
      <c r="F549" t="s">
        <v>243</v>
      </c>
      <c r="G549" t="s">
        <v>17</v>
      </c>
      <c r="I549" s="18">
        <v>5356.28</v>
      </c>
      <c r="J549" t="s">
        <v>19</v>
      </c>
      <c r="K549" s="16">
        <v>80</v>
      </c>
      <c r="L549" t="s">
        <v>20</v>
      </c>
      <c r="M549" t="s">
        <v>21</v>
      </c>
    </row>
    <row r="550" spans="1:13" x14ac:dyDescent="0.25">
      <c r="A550" s="14">
        <v>12</v>
      </c>
      <c r="B550" s="15">
        <v>43830</v>
      </c>
      <c r="C550" t="s">
        <v>13</v>
      </c>
      <c r="D550" t="s">
        <v>236</v>
      </c>
      <c r="E550" t="s">
        <v>100</v>
      </c>
      <c r="F550" t="s">
        <v>62</v>
      </c>
      <c r="G550" t="s">
        <v>17</v>
      </c>
      <c r="I550" s="18">
        <v>17566.95</v>
      </c>
      <c r="J550" t="s">
        <v>19</v>
      </c>
      <c r="K550" s="16">
        <v>209.5</v>
      </c>
      <c r="L550" t="s">
        <v>20</v>
      </c>
      <c r="M550" t="s">
        <v>21</v>
      </c>
    </row>
    <row r="551" spans="1:13" x14ac:dyDescent="0.25">
      <c r="A551" s="14">
        <v>12</v>
      </c>
      <c r="B551" s="15">
        <v>43830</v>
      </c>
      <c r="C551" t="s">
        <v>13</v>
      </c>
      <c r="D551" t="s">
        <v>236</v>
      </c>
      <c r="E551" t="s">
        <v>100</v>
      </c>
      <c r="F551" t="s">
        <v>250</v>
      </c>
      <c r="G551" t="s">
        <v>17</v>
      </c>
      <c r="I551" s="18">
        <v>48915.79</v>
      </c>
      <c r="J551" t="s">
        <v>19</v>
      </c>
      <c r="K551" s="16">
        <v>1160</v>
      </c>
      <c r="L551" t="s">
        <v>20</v>
      </c>
      <c r="M551" t="s">
        <v>21</v>
      </c>
    </row>
    <row r="552" spans="1:13" x14ac:dyDescent="0.25">
      <c r="A552" s="14">
        <v>12</v>
      </c>
      <c r="B552" s="15">
        <v>43830</v>
      </c>
      <c r="C552" t="s">
        <v>13</v>
      </c>
      <c r="D552" t="s">
        <v>236</v>
      </c>
      <c r="E552" t="s">
        <v>100</v>
      </c>
      <c r="F552" t="s">
        <v>154</v>
      </c>
      <c r="G552" t="s">
        <v>17</v>
      </c>
      <c r="I552" s="18">
        <v>3544.97</v>
      </c>
      <c r="J552" t="s">
        <v>19</v>
      </c>
      <c r="K552" s="16">
        <v>80</v>
      </c>
      <c r="L552" t="s">
        <v>20</v>
      </c>
      <c r="M552" t="s">
        <v>21</v>
      </c>
    </row>
    <row r="553" spans="1:13" x14ac:dyDescent="0.25">
      <c r="A553" s="14">
        <v>12</v>
      </c>
      <c r="B553" s="15">
        <v>43830</v>
      </c>
      <c r="C553" t="s">
        <v>13</v>
      </c>
      <c r="D553" t="s">
        <v>236</v>
      </c>
      <c r="E553" t="s">
        <v>100</v>
      </c>
      <c r="F553" t="s">
        <v>155</v>
      </c>
      <c r="G553" t="s">
        <v>17</v>
      </c>
      <c r="I553" s="18">
        <v>11222.61</v>
      </c>
      <c r="J553" t="s">
        <v>19</v>
      </c>
      <c r="K553" s="16">
        <v>296.5</v>
      </c>
      <c r="L553" t="s">
        <v>20</v>
      </c>
      <c r="M553" t="s">
        <v>21</v>
      </c>
    </row>
    <row r="554" spans="1:13" x14ac:dyDescent="0.25">
      <c r="A554" s="14">
        <v>12</v>
      </c>
      <c r="B554" s="15">
        <v>43830</v>
      </c>
      <c r="C554" t="s">
        <v>13</v>
      </c>
      <c r="D554" t="s">
        <v>236</v>
      </c>
      <c r="E554" t="s">
        <v>100</v>
      </c>
      <c r="F554" t="s">
        <v>157</v>
      </c>
      <c r="G554" t="s">
        <v>17</v>
      </c>
      <c r="I554" s="18">
        <v>5553.66</v>
      </c>
      <c r="J554" t="s">
        <v>19</v>
      </c>
      <c r="K554" s="16">
        <v>120</v>
      </c>
      <c r="L554" t="s">
        <v>20</v>
      </c>
      <c r="M554" t="s">
        <v>21</v>
      </c>
    </row>
    <row r="555" spans="1:13" x14ac:dyDescent="0.25">
      <c r="A555" s="14">
        <v>12</v>
      </c>
      <c r="B555" s="15">
        <v>43830</v>
      </c>
      <c r="C555" t="s">
        <v>13</v>
      </c>
      <c r="D555" t="s">
        <v>236</v>
      </c>
      <c r="E555" t="s">
        <v>100</v>
      </c>
      <c r="F555" t="s">
        <v>54</v>
      </c>
      <c r="G555" t="s">
        <v>25</v>
      </c>
      <c r="I555" s="18">
        <v>3480.48</v>
      </c>
      <c r="J555" t="s">
        <v>19</v>
      </c>
      <c r="K555" s="16">
        <v>0</v>
      </c>
      <c r="L555" t="s">
        <v>20</v>
      </c>
      <c r="M555" t="s">
        <v>21</v>
      </c>
    </row>
    <row r="556" spans="1:13" x14ac:dyDescent="0.25">
      <c r="A556" s="14">
        <v>12</v>
      </c>
      <c r="B556" s="15">
        <v>43830</v>
      </c>
      <c r="C556" t="s">
        <v>13</v>
      </c>
      <c r="D556" t="s">
        <v>236</v>
      </c>
      <c r="E556" t="s">
        <v>100</v>
      </c>
      <c r="F556" t="s">
        <v>55</v>
      </c>
      <c r="G556" t="s">
        <v>25</v>
      </c>
      <c r="I556" s="18">
        <v>475.86</v>
      </c>
      <c r="J556" t="s">
        <v>19</v>
      </c>
      <c r="K556" s="16">
        <v>0</v>
      </c>
      <c r="L556" t="s">
        <v>20</v>
      </c>
      <c r="M556" t="s">
        <v>21</v>
      </c>
    </row>
    <row r="557" spans="1:13" x14ac:dyDescent="0.25">
      <c r="A557" s="14">
        <v>12</v>
      </c>
      <c r="B557" s="15">
        <v>43830</v>
      </c>
      <c r="C557" t="s">
        <v>13</v>
      </c>
      <c r="D557" t="s">
        <v>236</v>
      </c>
      <c r="E557" t="s">
        <v>100</v>
      </c>
      <c r="F557" t="s">
        <v>237</v>
      </c>
      <c r="G557" t="s">
        <v>25</v>
      </c>
      <c r="I557" s="18">
        <v>9443.99</v>
      </c>
      <c r="J557" t="s">
        <v>19</v>
      </c>
      <c r="K557" s="16">
        <v>0</v>
      </c>
      <c r="L557" t="s">
        <v>20</v>
      </c>
      <c r="M557" t="s">
        <v>21</v>
      </c>
    </row>
    <row r="558" spans="1:13" x14ac:dyDescent="0.25">
      <c r="A558" s="14">
        <v>12</v>
      </c>
      <c r="B558" s="15">
        <v>43830</v>
      </c>
      <c r="C558" t="s">
        <v>13</v>
      </c>
      <c r="D558" t="s">
        <v>236</v>
      </c>
      <c r="E558" t="s">
        <v>100</v>
      </c>
      <c r="F558" t="s">
        <v>238</v>
      </c>
      <c r="G558" t="s">
        <v>25</v>
      </c>
      <c r="I558" s="18">
        <v>7625.27</v>
      </c>
      <c r="J558" t="s">
        <v>19</v>
      </c>
      <c r="K558" s="16">
        <v>0</v>
      </c>
      <c r="L558" t="s">
        <v>20</v>
      </c>
      <c r="M558" t="s">
        <v>21</v>
      </c>
    </row>
    <row r="559" spans="1:13" x14ac:dyDescent="0.25">
      <c r="A559" s="14">
        <v>12</v>
      </c>
      <c r="B559" s="15">
        <v>43830</v>
      </c>
      <c r="C559" t="s">
        <v>13</v>
      </c>
      <c r="D559" t="s">
        <v>236</v>
      </c>
      <c r="E559" t="s">
        <v>100</v>
      </c>
      <c r="F559" t="s">
        <v>239</v>
      </c>
      <c r="G559" t="s">
        <v>25</v>
      </c>
      <c r="I559" s="18">
        <v>8347.6299999999992</v>
      </c>
      <c r="J559" t="s">
        <v>19</v>
      </c>
      <c r="K559" s="16">
        <v>0</v>
      </c>
      <c r="L559" t="s">
        <v>20</v>
      </c>
      <c r="M559" t="s">
        <v>21</v>
      </c>
    </row>
    <row r="560" spans="1:13" x14ac:dyDescent="0.25">
      <c r="A560" s="14">
        <v>12</v>
      </c>
      <c r="B560" s="15">
        <v>43830</v>
      </c>
      <c r="C560" t="s">
        <v>13</v>
      </c>
      <c r="D560" t="s">
        <v>236</v>
      </c>
      <c r="E560" t="s">
        <v>100</v>
      </c>
      <c r="F560" t="s">
        <v>240</v>
      </c>
      <c r="G560" t="s">
        <v>25</v>
      </c>
      <c r="I560" s="18">
        <v>27132.59</v>
      </c>
      <c r="J560" t="s">
        <v>19</v>
      </c>
      <c r="K560" s="16">
        <v>0</v>
      </c>
      <c r="L560" t="s">
        <v>20</v>
      </c>
      <c r="M560" t="s">
        <v>21</v>
      </c>
    </row>
    <row r="561" spans="1:13" x14ac:dyDescent="0.25">
      <c r="A561" s="14">
        <v>12</v>
      </c>
      <c r="B561" s="15">
        <v>43830</v>
      </c>
      <c r="C561" t="s">
        <v>13</v>
      </c>
      <c r="D561" t="s">
        <v>236</v>
      </c>
      <c r="E561" t="s">
        <v>100</v>
      </c>
      <c r="F561" t="s">
        <v>241</v>
      </c>
      <c r="G561" t="s">
        <v>25</v>
      </c>
      <c r="I561" s="18">
        <v>6448.72</v>
      </c>
      <c r="J561" t="s">
        <v>19</v>
      </c>
      <c r="K561" s="16">
        <v>0</v>
      </c>
      <c r="L561" t="s">
        <v>20</v>
      </c>
      <c r="M561" t="s">
        <v>21</v>
      </c>
    </row>
    <row r="562" spans="1:13" x14ac:dyDescent="0.25">
      <c r="A562" s="14">
        <v>12</v>
      </c>
      <c r="B562" s="15">
        <v>43830</v>
      </c>
      <c r="C562" t="s">
        <v>13</v>
      </c>
      <c r="D562" t="s">
        <v>236</v>
      </c>
      <c r="E562" t="s">
        <v>100</v>
      </c>
      <c r="F562" t="s">
        <v>216</v>
      </c>
      <c r="G562" t="s">
        <v>25</v>
      </c>
      <c r="I562" s="18">
        <v>12662.38</v>
      </c>
      <c r="J562" t="s">
        <v>19</v>
      </c>
      <c r="K562" s="16">
        <v>0</v>
      </c>
      <c r="L562" t="s">
        <v>20</v>
      </c>
      <c r="M562" t="s">
        <v>21</v>
      </c>
    </row>
    <row r="563" spans="1:13" x14ac:dyDescent="0.25">
      <c r="A563" s="14">
        <v>12</v>
      </c>
      <c r="B563" s="15">
        <v>43830</v>
      </c>
      <c r="C563" t="s">
        <v>13</v>
      </c>
      <c r="D563" t="s">
        <v>236</v>
      </c>
      <c r="E563" t="s">
        <v>100</v>
      </c>
      <c r="F563" t="s">
        <v>242</v>
      </c>
      <c r="G563" t="s">
        <v>25</v>
      </c>
      <c r="I563" s="18">
        <v>7157.78</v>
      </c>
      <c r="J563" t="s">
        <v>19</v>
      </c>
      <c r="K563" s="16">
        <v>0</v>
      </c>
      <c r="L563" t="s">
        <v>20</v>
      </c>
      <c r="M563" t="s">
        <v>21</v>
      </c>
    </row>
    <row r="564" spans="1:13" x14ac:dyDescent="0.25">
      <c r="A564" s="14">
        <v>12</v>
      </c>
      <c r="B564" s="15">
        <v>43830</v>
      </c>
      <c r="C564" t="s">
        <v>13</v>
      </c>
      <c r="D564" t="s">
        <v>236</v>
      </c>
      <c r="E564" t="s">
        <v>100</v>
      </c>
      <c r="F564" t="s">
        <v>243</v>
      </c>
      <c r="G564" t="s">
        <v>25</v>
      </c>
      <c r="I564" s="18">
        <v>3749.4</v>
      </c>
      <c r="J564" t="s">
        <v>19</v>
      </c>
      <c r="K564" s="16">
        <v>0</v>
      </c>
      <c r="L564" t="s">
        <v>20</v>
      </c>
      <c r="M564" t="s">
        <v>21</v>
      </c>
    </row>
    <row r="565" spans="1:13" x14ac:dyDescent="0.25">
      <c r="A565" s="14">
        <v>12</v>
      </c>
      <c r="B565" s="15">
        <v>43830</v>
      </c>
      <c r="C565" t="s">
        <v>13</v>
      </c>
      <c r="D565" t="s">
        <v>236</v>
      </c>
      <c r="E565" t="s">
        <v>100</v>
      </c>
      <c r="F565" t="s">
        <v>250</v>
      </c>
      <c r="G565" t="s">
        <v>25</v>
      </c>
      <c r="I565" s="18">
        <v>34241.089999999997</v>
      </c>
      <c r="J565" t="s">
        <v>19</v>
      </c>
      <c r="K565" s="16">
        <v>0</v>
      </c>
      <c r="L565" t="s">
        <v>20</v>
      </c>
      <c r="M565" t="s">
        <v>21</v>
      </c>
    </row>
    <row r="566" spans="1:13" x14ac:dyDescent="0.25">
      <c r="A566" s="14">
        <v>12</v>
      </c>
      <c r="B566" s="15">
        <v>43830</v>
      </c>
      <c r="C566" t="s">
        <v>13</v>
      </c>
      <c r="D566" t="s">
        <v>236</v>
      </c>
      <c r="E566" t="s">
        <v>100</v>
      </c>
      <c r="F566" t="s">
        <v>62</v>
      </c>
      <c r="G566" t="s">
        <v>25</v>
      </c>
      <c r="I566" s="18">
        <v>12296.88</v>
      </c>
      <c r="J566" t="s">
        <v>19</v>
      </c>
      <c r="K566" s="16">
        <v>0</v>
      </c>
      <c r="L566" t="s">
        <v>20</v>
      </c>
      <c r="M566" t="s">
        <v>21</v>
      </c>
    </row>
    <row r="567" spans="1:13" x14ac:dyDescent="0.25">
      <c r="A567" s="14">
        <v>12</v>
      </c>
      <c r="B567" s="15">
        <v>43830</v>
      </c>
      <c r="C567" t="s">
        <v>13</v>
      </c>
      <c r="D567" t="s">
        <v>236</v>
      </c>
      <c r="E567" t="s">
        <v>100</v>
      </c>
      <c r="F567" t="s">
        <v>154</v>
      </c>
      <c r="G567" t="s">
        <v>25</v>
      </c>
      <c r="I567" s="18">
        <v>2481.48</v>
      </c>
      <c r="J567" t="s">
        <v>19</v>
      </c>
      <c r="K567" s="16">
        <v>0</v>
      </c>
      <c r="L567" t="s">
        <v>20</v>
      </c>
      <c r="M567" t="s">
        <v>21</v>
      </c>
    </row>
    <row r="568" spans="1:13" x14ac:dyDescent="0.25">
      <c r="A568" s="14">
        <v>12</v>
      </c>
      <c r="B568" s="15">
        <v>43830</v>
      </c>
      <c r="C568" t="s">
        <v>13</v>
      </c>
      <c r="D568" t="s">
        <v>236</v>
      </c>
      <c r="E568" t="s">
        <v>100</v>
      </c>
      <c r="F568" t="s">
        <v>155</v>
      </c>
      <c r="G568" t="s">
        <v>25</v>
      </c>
      <c r="I568" s="18">
        <v>7855.85</v>
      </c>
      <c r="J568" t="s">
        <v>19</v>
      </c>
      <c r="K568" s="16">
        <v>0</v>
      </c>
      <c r="L568" t="s">
        <v>20</v>
      </c>
      <c r="M568" t="s">
        <v>21</v>
      </c>
    </row>
    <row r="569" spans="1:13" x14ac:dyDescent="0.25">
      <c r="A569" s="14">
        <v>12</v>
      </c>
      <c r="B569" s="15">
        <v>43830</v>
      </c>
      <c r="C569" t="s">
        <v>13</v>
      </c>
      <c r="D569" t="s">
        <v>236</v>
      </c>
      <c r="E569" t="s">
        <v>100</v>
      </c>
      <c r="F569" t="s">
        <v>157</v>
      </c>
      <c r="G569" t="s">
        <v>25</v>
      </c>
      <c r="I569" s="18">
        <v>3887.56</v>
      </c>
      <c r="J569" t="s">
        <v>19</v>
      </c>
      <c r="K569" s="16">
        <v>0</v>
      </c>
      <c r="L569" t="s">
        <v>20</v>
      </c>
      <c r="M569" t="s">
        <v>21</v>
      </c>
    </row>
    <row r="570" spans="1:13" x14ac:dyDescent="0.25">
      <c r="A570" s="14">
        <v>12</v>
      </c>
      <c r="B570" s="15">
        <v>43830</v>
      </c>
      <c r="C570" t="s">
        <v>13</v>
      </c>
      <c r="D570" t="s">
        <v>236</v>
      </c>
      <c r="E570" t="s">
        <v>100</v>
      </c>
      <c r="F570" t="s">
        <v>240</v>
      </c>
      <c r="G570" t="s">
        <v>91</v>
      </c>
      <c r="I570" s="18">
        <v>929.96</v>
      </c>
      <c r="J570" t="s">
        <v>19</v>
      </c>
      <c r="K570" s="16">
        <v>13</v>
      </c>
      <c r="L570" t="s">
        <v>20</v>
      </c>
      <c r="M570" t="s">
        <v>21</v>
      </c>
    </row>
    <row r="571" spans="1:13" x14ac:dyDescent="0.25">
      <c r="A571" s="14">
        <v>12</v>
      </c>
      <c r="B571" s="15">
        <v>43830</v>
      </c>
      <c r="C571" t="s">
        <v>13</v>
      </c>
      <c r="D571" t="s">
        <v>236</v>
      </c>
      <c r="E571" t="s">
        <v>100</v>
      </c>
      <c r="F571" t="s">
        <v>250</v>
      </c>
      <c r="G571" t="s">
        <v>91</v>
      </c>
      <c r="I571" s="18">
        <v>87.37</v>
      </c>
      <c r="J571" t="s">
        <v>19</v>
      </c>
      <c r="K571" s="16">
        <v>3</v>
      </c>
      <c r="L571" t="s">
        <v>20</v>
      </c>
      <c r="M571" t="s">
        <v>21</v>
      </c>
    </row>
    <row r="572" spans="1:13" x14ac:dyDescent="0.25">
      <c r="A572" s="14">
        <v>12</v>
      </c>
      <c r="B572" s="15">
        <v>43830</v>
      </c>
      <c r="C572" t="s">
        <v>13</v>
      </c>
      <c r="D572" t="s">
        <v>251</v>
      </c>
      <c r="E572" t="s">
        <v>100</v>
      </c>
      <c r="F572" t="s">
        <v>121</v>
      </c>
      <c r="G572" t="s">
        <v>17</v>
      </c>
      <c r="H572" t="s">
        <v>123</v>
      </c>
      <c r="I572" s="18">
        <v>3407.33</v>
      </c>
      <c r="J572" t="s">
        <v>19</v>
      </c>
      <c r="K572" s="16">
        <v>75.5</v>
      </c>
      <c r="L572" t="s">
        <v>20</v>
      </c>
      <c r="M572" t="s">
        <v>21</v>
      </c>
    </row>
    <row r="573" spans="1:13" x14ac:dyDescent="0.25">
      <c r="A573" s="14">
        <v>12</v>
      </c>
      <c r="B573" s="15">
        <v>43830</v>
      </c>
      <c r="C573" t="s">
        <v>13</v>
      </c>
      <c r="D573" t="s">
        <v>251</v>
      </c>
      <c r="E573" t="s">
        <v>100</v>
      </c>
      <c r="F573" t="s">
        <v>121</v>
      </c>
      <c r="G573" t="s">
        <v>17</v>
      </c>
      <c r="H573" t="s">
        <v>122</v>
      </c>
      <c r="I573" s="18">
        <v>1531.54</v>
      </c>
      <c r="J573" t="s">
        <v>19</v>
      </c>
      <c r="K573" s="16">
        <v>45</v>
      </c>
      <c r="L573" t="s">
        <v>20</v>
      </c>
      <c r="M573" t="s">
        <v>21</v>
      </c>
    </row>
    <row r="574" spans="1:13" x14ac:dyDescent="0.25">
      <c r="A574" s="14">
        <v>12</v>
      </c>
      <c r="B574" s="15">
        <v>43830</v>
      </c>
      <c r="C574" t="s">
        <v>13</v>
      </c>
      <c r="D574" t="s">
        <v>251</v>
      </c>
      <c r="E574" t="s">
        <v>100</v>
      </c>
      <c r="F574" t="s">
        <v>56</v>
      </c>
      <c r="G574" t="s">
        <v>17</v>
      </c>
      <c r="H574" t="s">
        <v>252</v>
      </c>
      <c r="I574" s="18">
        <v>17208.830000000002</v>
      </c>
      <c r="J574" t="s">
        <v>19</v>
      </c>
      <c r="K574" s="16">
        <v>348.01</v>
      </c>
      <c r="L574" t="s">
        <v>20</v>
      </c>
      <c r="M574" t="s">
        <v>21</v>
      </c>
    </row>
    <row r="575" spans="1:13" x14ac:dyDescent="0.25">
      <c r="A575" s="14">
        <v>12</v>
      </c>
      <c r="B575" s="15">
        <v>43830</v>
      </c>
      <c r="C575" t="s">
        <v>13</v>
      </c>
      <c r="D575" t="s">
        <v>251</v>
      </c>
      <c r="E575" t="s">
        <v>100</v>
      </c>
      <c r="F575" t="s">
        <v>56</v>
      </c>
      <c r="G575" t="s">
        <v>17</v>
      </c>
      <c r="H575" t="s">
        <v>253</v>
      </c>
      <c r="I575" s="18">
        <v>5340.37</v>
      </c>
      <c r="J575" t="s">
        <v>19</v>
      </c>
      <c r="K575" s="16">
        <v>116.01</v>
      </c>
      <c r="L575" t="s">
        <v>20</v>
      </c>
      <c r="M575" t="s">
        <v>21</v>
      </c>
    </row>
    <row r="576" spans="1:13" x14ac:dyDescent="0.25">
      <c r="A576" s="14">
        <v>12</v>
      </c>
      <c r="B576" s="15">
        <v>43830</v>
      </c>
      <c r="C576" t="s">
        <v>13</v>
      </c>
      <c r="D576" t="s">
        <v>251</v>
      </c>
      <c r="E576" t="s">
        <v>100</v>
      </c>
      <c r="F576" t="s">
        <v>216</v>
      </c>
      <c r="G576" t="s">
        <v>17</v>
      </c>
      <c r="I576" s="18">
        <v>3680.91</v>
      </c>
      <c r="J576" t="s">
        <v>19</v>
      </c>
      <c r="K576" s="16">
        <v>44</v>
      </c>
      <c r="L576" t="s">
        <v>20</v>
      </c>
      <c r="M576" t="s">
        <v>21</v>
      </c>
    </row>
    <row r="577" spans="1:13" x14ac:dyDescent="0.25">
      <c r="A577" s="14">
        <v>12</v>
      </c>
      <c r="B577" s="15">
        <v>43830</v>
      </c>
      <c r="C577" t="s">
        <v>13</v>
      </c>
      <c r="D577" t="s">
        <v>251</v>
      </c>
      <c r="E577" t="s">
        <v>100</v>
      </c>
      <c r="F577" t="s">
        <v>242</v>
      </c>
      <c r="G577" t="s">
        <v>17</v>
      </c>
      <c r="I577" s="18">
        <v>10225.370000000001</v>
      </c>
      <c r="J577" t="s">
        <v>19</v>
      </c>
      <c r="K577" s="16">
        <v>188.25</v>
      </c>
      <c r="L577" t="s">
        <v>20</v>
      </c>
      <c r="M577" t="s">
        <v>21</v>
      </c>
    </row>
    <row r="578" spans="1:13" x14ac:dyDescent="0.25">
      <c r="A578" s="14">
        <v>12</v>
      </c>
      <c r="B578" s="15">
        <v>43830</v>
      </c>
      <c r="C578" t="s">
        <v>13</v>
      </c>
      <c r="D578" t="s">
        <v>251</v>
      </c>
      <c r="E578" t="s">
        <v>100</v>
      </c>
      <c r="F578" t="s">
        <v>254</v>
      </c>
      <c r="G578" t="s">
        <v>17</v>
      </c>
      <c r="I578" s="18">
        <v>58364.69</v>
      </c>
      <c r="J578" t="s">
        <v>19</v>
      </c>
      <c r="K578" s="16">
        <v>1093.94</v>
      </c>
      <c r="L578" t="s">
        <v>20</v>
      </c>
      <c r="M578" t="s">
        <v>21</v>
      </c>
    </row>
    <row r="579" spans="1:13" x14ac:dyDescent="0.25">
      <c r="A579" s="14">
        <v>12</v>
      </c>
      <c r="B579" s="15">
        <v>43830</v>
      </c>
      <c r="C579" t="s">
        <v>13</v>
      </c>
      <c r="D579" t="s">
        <v>251</v>
      </c>
      <c r="E579" t="s">
        <v>100</v>
      </c>
      <c r="F579" t="s">
        <v>121</v>
      </c>
      <c r="G579" t="s">
        <v>25</v>
      </c>
      <c r="H579" t="s">
        <v>123</v>
      </c>
      <c r="I579" s="18">
        <v>2385.14</v>
      </c>
      <c r="J579" t="s">
        <v>19</v>
      </c>
      <c r="K579" s="16">
        <v>0</v>
      </c>
      <c r="L579" t="s">
        <v>20</v>
      </c>
      <c r="M579" t="s">
        <v>21</v>
      </c>
    </row>
    <row r="580" spans="1:13" x14ac:dyDescent="0.25">
      <c r="A580" s="14">
        <v>12</v>
      </c>
      <c r="B580" s="15">
        <v>43830</v>
      </c>
      <c r="C580" t="s">
        <v>13</v>
      </c>
      <c r="D580" t="s">
        <v>251</v>
      </c>
      <c r="E580" t="s">
        <v>100</v>
      </c>
      <c r="F580" t="s">
        <v>121</v>
      </c>
      <c r="G580" t="s">
        <v>25</v>
      </c>
      <c r="H580" t="s">
        <v>122</v>
      </c>
      <c r="I580" s="18">
        <v>1072.08</v>
      </c>
      <c r="J580" t="s">
        <v>19</v>
      </c>
      <c r="K580" s="16">
        <v>0</v>
      </c>
      <c r="L580" t="s">
        <v>20</v>
      </c>
      <c r="M580" t="s">
        <v>21</v>
      </c>
    </row>
    <row r="581" spans="1:13" x14ac:dyDescent="0.25">
      <c r="A581" s="14">
        <v>12</v>
      </c>
      <c r="B581" s="15">
        <v>43830</v>
      </c>
      <c r="C581" t="s">
        <v>13</v>
      </c>
      <c r="D581" t="s">
        <v>251</v>
      </c>
      <c r="E581" t="s">
        <v>100</v>
      </c>
      <c r="F581" t="s">
        <v>56</v>
      </c>
      <c r="G581" t="s">
        <v>25</v>
      </c>
      <c r="H581" t="s">
        <v>252</v>
      </c>
      <c r="I581" s="18">
        <v>12046.18</v>
      </c>
      <c r="J581" t="s">
        <v>19</v>
      </c>
      <c r="K581" s="16">
        <v>0</v>
      </c>
      <c r="L581" t="s">
        <v>20</v>
      </c>
      <c r="M581" t="s">
        <v>21</v>
      </c>
    </row>
    <row r="582" spans="1:13" x14ac:dyDescent="0.25">
      <c r="A582" s="14">
        <v>12</v>
      </c>
      <c r="B582" s="15">
        <v>43830</v>
      </c>
      <c r="C582" t="s">
        <v>13</v>
      </c>
      <c r="D582" t="s">
        <v>251</v>
      </c>
      <c r="E582" t="s">
        <v>100</v>
      </c>
      <c r="F582" t="s">
        <v>56</v>
      </c>
      <c r="G582" t="s">
        <v>25</v>
      </c>
      <c r="H582" t="s">
        <v>253</v>
      </c>
      <c r="I582" s="18">
        <v>3738.27</v>
      </c>
      <c r="J582" t="s">
        <v>19</v>
      </c>
      <c r="K582" s="16">
        <v>0</v>
      </c>
      <c r="L582" t="s">
        <v>20</v>
      </c>
      <c r="M582" t="s">
        <v>21</v>
      </c>
    </row>
    <row r="583" spans="1:13" x14ac:dyDescent="0.25">
      <c r="A583" s="14">
        <v>12</v>
      </c>
      <c r="B583" s="15">
        <v>43830</v>
      </c>
      <c r="C583" t="s">
        <v>13</v>
      </c>
      <c r="D583" t="s">
        <v>251</v>
      </c>
      <c r="E583" t="s">
        <v>100</v>
      </c>
      <c r="F583" t="s">
        <v>216</v>
      </c>
      <c r="G583" t="s">
        <v>25</v>
      </c>
      <c r="I583" s="18">
        <v>2576.64</v>
      </c>
      <c r="J583" t="s">
        <v>19</v>
      </c>
      <c r="K583" s="16">
        <v>0</v>
      </c>
      <c r="L583" t="s">
        <v>20</v>
      </c>
      <c r="M583" t="s">
        <v>21</v>
      </c>
    </row>
    <row r="584" spans="1:13" x14ac:dyDescent="0.25">
      <c r="A584" s="14">
        <v>12</v>
      </c>
      <c r="B584" s="15">
        <v>43830</v>
      </c>
      <c r="C584" t="s">
        <v>13</v>
      </c>
      <c r="D584" t="s">
        <v>251</v>
      </c>
      <c r="E584" t="s">
        <v>100</v>
      </c>
      <c r="F584" t="s">
        <v>242</v>
      </c>
      <c r="G584" t="s">
        <v>25</v>
      </c>
      <c r="I584" s="18">
        <v>7157.76</v>
      </c>
      <c r="J584" t="s">
        <v>19</v>
      </c>
      <c r="K584" s="16">
        <v>0</v>
      </c>
      <c r="L584" t="s">
        <v>20</v>
      </c>
      <c r="M584" t="s">
        <v>21</v>
      </c>
    </row>
    <row r="585" spans="1:13" x14ac:dyDescent="0.25">
      <c r="A585" s="14">
        <v>12</v>
      </c>
      <c r="B585" s="15">
        <v>43830</v>
      </c>
      <c r="C585" t="s">
        <v>13</v>
      </c>
      <c r="D585" t="s">
        <v>251</v>
      </c>
      <c r="E585" t="s">
        <v>100</v>
      </c>
      <c r="F585" t="s">
        <v>254</v>
      </c>
      <c r="G585" t="s">
        <v>25</v>
      </c>
      <c r="I585" s="18">
        <v>40855.279999999999</v>
      </c>
      <c r="J585" t="s">
        <v>19</v>
      </c>
      <c r="K585" s="16">
        <v>0</v>
      </c>
      <c r="L585" t="s">
        <v>20</v>
      </c>
      <c r="M585" t="s">
        <v>21</v>
      </c>
    </row>
    <row r="586" spans="1:13" x14ac:dyDescent="0.25">
      <c r="A586" s="14">
        <v>12</v>
      </c>
      <c r="B586" s="15">
        <v>43830</v>
      </c>
      <c r="C586" t="s">
        <v>13</v>
      </c>
      <c r="D586" t="s">
        <v>251</v>
      </c>
      <c r="E586" t="s">
        <v>100</v>
      </c>
      <c r="F586" t="s">
        <v>121</v>
      </c>
      <c r="G586" t="s">
        <v>91</v>
      </c>
      <c r="H586" t="s">
        <v>123</v>
      </c>
      <c r="I586" s="18">
        <v>352.2</v>
      </c>
      <c r="J586" t="s">
        <v>19</v>
      </c>
      <c r="K586" s="16">
        <v>6.5</v>
      </c>
      <c r="L586" t="s">
        <v>20</v>
      </c>
      <c r="M586" t="s">
        <v>21</v>
      </c>
    </row>
    <row r="587" spans="1:13" x14ac:dyDescent="0.25">
      <c r="A587" s="14">
        <v>12</v>
      </c>
      <c r="B587" s="15">
        <v>43830</v>
      </c>
      <c r="C587" t="s">
        <v>13</v>
      </c>
      <c r="D587" t="s">
        <v>251</v>
      </c>
      <c r="E587" t="s">
        <v>100</v>
      </c>
      <c r="F587" t="s">
        <v>121</v>
      </c>
      <c r="G587" t="s">
        <v>91</v>
      </c>
      <c r="H587" t="s">
        <v>122</v>
      </c>
      <c r="I587" s="18">
        <v>126.5</v>
      </c>
      <c r="J587" t="s">
        <v>19</v>
      </c>
      <c r="K587" s="16">
        <v>2</v>
      </c>
      <c r="L587" t="s">
        <v>20</v>
      </c>
      <c r="M587" t="s">
        <v>21</v>
      </c>
    </row>
    <row r="588" spans="1:13" x14ac:dyDescent="0.25">
      <c r="A588" s="14">
        <v>12</v>
      </c>
      <c r="B588" s="15">
        <v>43830</v>
      </c>
      <c r="C588" t="s">
        <v>13</v>
      </c>
      <c r="D588" t="s">
        <v>255</v>
      </c>
      <c r="E588" t="s">
        <v>100</v>
      </c>
      <c r="F588" t="s">
        <v>125</v>
      </c>
      <c r="G588" t="s">
        <v>17</v>
      </c>
      <c r="H588" t="s">
        <v>129</v>
      </c>
      <c r="I588" s="18">
        <v>5406.27</v>
      </c>
      <c r="J588" t="s">
        <v>19</v>
      </c>
      <c r="K588" s="16">
        <v>141</v>
      </c>
      <c r="L588" t="s">
        <v>20</v>
      </c>
      <c r="M588" t="s">
        <v>21</v>
      </c>
    </row>
    <row r="589" spans="1:13" x14ac:dyDescent="0.25">
      <c r="A589" s="14">
        <v>12</v>
      </c>
      <c r="B589" s="15">
        <v>43830</v>
      </c>
      <c r="C589" t="s">
        <v>13</v>
      </c>
      <c r="D589" t="s">
        <v>255</v>
      </c>
      <c r="E589" t="s">
        <v>100</v>
      </c>
      <c r="F589" t="s">
        <v>128</v>
      </c>
      <c r="G589" t="s">
        <v>17</v>
      </c>
      <c r="H589" t="s">
        <v>129</v>
      </c>
      <c r="I589" s="18">
        <v>1997.73</v>
      </c>
      <c r="J589" t="s">
        <v>19</v>
      </c>
      <c r="K589" s="16">
        <v>56</v>
      </c>
      <c r="L589" t="s">
        <v>20</v>
      </c>
      <c r="M589" t="s">
        <v>21</v>
      </c>
    </row>
    <row r="590" spans="1:13" x14ac:dyDescent="0.25">
      <c r="A590" s="14">
        <v>12</v>
      </c>
      <c r="B590" s="15">
        <v>43830</v>
      </c>
      <c r="C590" t="s">
        <v>13</v>
      </c>
      <c r="D590" t="s">
        <v>255</v>
      </c>
      <c r="E590" t="s">
        <v>100</v>
      </c>
      <c r="F590" t="s">
        <v>132</v>
      </c>
      <c r="G590" t="s">
        <v>17</v>
      </c>
      <c r="H590" t="s">
        <v>129</v>
      </c>
      <c r="I590" s="18">
        <v>988.08</v>
      </c>
      <c r="J590" t="s">
        <v>19</v>
      </c>
      <c r="K590" s="16">
        <v>26</v>
      </c>
      <c r="L590" t="s">
        <v>20</v>
      </c>
      <c r="M590" t="s">
        <v>21</v>
      </c>
    </row>
    <row r="591" spans="1:13" x14ac:dyDescent="0.25">
      <c r="A591" s="14">
        <v>12</v>
      </c>
      <c r="B591" s="15">
        <v>43830</v>
      </c>
      <c r="C591" t="s">
        <v>13</v>
      </c>
      <c r="D591" t="s">
        <v>255</v>
      </c>
      <c r="E591" t="s">
        <v>100</v>
      </c>
      <c r="F591" t="s">
        <v>133</v>
      </c>
      <c r="G591" t="s">
        <v>17</v>
      </c>
      <c r="H591" t="s">
        <v>129</v>
      </c>
      <c r="I591" s="18">
        <v>1437.95</v>
      </c>
      <c r="J591" t="s">
        <v>19</v>
      </c>
      <c r="K591" s="16">
        <v>39</v>
      </c>
      <c r="L591" t="s">
        <v>20</v>
      </c>
      <c r="M591" t="s">
        <v>21</v>
      </c>
    </row>
    <row r="592" spans="1:13" x14ac:dyDescent="0.25">
      <c r="A592" s="14">
        <v>12</v>
      </c>
      <c r="B592" s="15">
        <v>43830</v>
      </c>
      <c r="C592" t="s">
        <v>13</v>
      </c>
      <c r="D592" t="s">
        <v>255</v>
      </c>
      <c r="E592" t="s">
        <v>100</v>
      </c>
      <c r="F592" t="s">
        <v>159</v>
      </c>
      <c r="G592" t="s">
        <v>17</v>
      </c>
      <c r="H592" t="s">
        <v>129</v>
      </c>
      <c r="I592" s="18">
        <v>973.41</v>
      </c>
      <c r="J592" t="s">
        <v>19</v>
      </c>
      <c r="K592" s="16">
        <v>24</v>
      </c>
      <c r="L592" t="s">
        <v>20</v>
      </c>
      <c r="M592" t="s">
        <v>21</v>
      </c>
    </row>
    <row r="593" spans="1:13" x14ac:dyDescent="0.25">
      <c r="A593" s="14">
        <v>12</v>
      </c>
      <c r="B593" s="15">
        <v>43830</v>
      </c>
      <c r="C593" t="s">
        <v>13</v>
      </c>
      <c r="D593" t="s">
        <v>255</v>
      </c>
      <c r="E593" t="s">
        <v>100</v>
      </c>
      <c r="F593" t="s">
        <v>125</v>
      </c>
      <c r="G593" t="s">
        <v>17</v>
      </c>
      <c r="H593" t="s">
        <v>126</v>
      </c>
      <c r="I593" s="18">
        <v>587.26</v>
      </c>
      <c r="J593" t="s">
        <v>19</v>
      </c>
      <c r="K593" s="16">
        <v>17</v>
      </c>
      <c r="L593" t="s">
        <v>20</v>
      </c>
      <c r="M593" t="s">
        <v>21</v>
      </c>
    </row>
    <row r="594" spans="1:13" x14ac:dyDescent="0.25">
      <c r="A594" s="14">
        <v>12</v>
      </c>
      <c r="B594" s="15">
        <v>43830</v>
      </c>
      <c r="C594" t="s">
        <v>13</v>
      </c>
      <c r="D594" t="s">
        <v>255</v>
      </c>
      <c r="E594" t="s">
        <v>100</v>
      </c>
      <c r="F594" t="s">
        <v>128</v>
      </c>
      <c r="G594" t="s">
        <v>17</v>
      </c>
      <c r="H594" t="s">
        <v>126</v>
      </c>
      <c r="I594" s="18">
        <v>1434.54</v>
      </c>
      <c r="J594" t="s">
        <v>19</v>
      </c>
      <c r="K594" s="16">
        <v>40.5</v>
      </c>
      <c r="L594" t="s">
        <v>20</v>
      </c>
      <c r="M594" t="s">
        <v>21</v>
      </c>
    </row>
    <row r="595" spans="1:13" x14ac:dyDescent="0.25">
      <c r="A595" s="14">
        <v>12</v>
      </c>
      <c r="B595" s="15">
        <v>43830</v>
      </c>
      <c r="C595" t="s">
        <v>13</v>
      </c>
      <c r="D595" t="s">
        <v>255</v>
      </c>
      <c r="E595" t="s">
        <v>100</v>
      </c>
      <c r="F595" t="s">
        <v>132</v>
      </c>
      <c r="G595" t="s">
        <v>17</v>
      </c>
      <c r="H595" t="s">
        <v>126</v>
      </c>
      <c r="I595" s="18">
        <v>1123.44</v>
      </c>
      <c r="J595" t="s">
        <v>19</v>
      </c>
      <c r="K595" s="16">
        <v>28</v>
      </c>
      <c r="L595" t="s">
        <v>20</v>
      </c>
      <c r="M595" t="s">
        <v>21</v>
      </c>
    </row>
    <row r="596" spans="1:13" x14ac:dyDescent="0.25">
      <c r="A596" s="14">
        <v>12</v>
      </c>
      <c r="B596" s="15">
        <v>43830</v>
      </c>
      <c r="C596" t="s">
        <v>13</v>
      </c>
      <c r="D596" t="s">
        <v>255</v>
      </c>
      <c r="E596" t="s">
        <v>100</v>
      </c>
      <c r="F596" t="s">
        <v>133</v>
      </c>
      <c r="G596" t="s">
        <v>17</v>
      </c>
      <c r="H596" t="s">
        <v>126</v>
      </c>
      <c r="I596" s="18">
        <v>2782.51</v>
      </c>
      <c r="J596" t="s">
        <v>19</v>
      </c>
      <c r="K596" s="16">
        <v>62.75</v>
      </c>
      <c r="L596" t="s">
        <v>20</v>
      </c>
      <c r="M596" t="s">
        <v>21</v>
      </c>
    </row>
    <row r="597" spans="1:13" x14ac:dyDescent="0.25">
      <c r="A597" s="14">
        <v>12</v>
      </c>
      <c r="B597" s="15">
        <v>43830</v>
      </c>
      <c r="C597" t="s">
        <v>13</v>
      </c>
      <c r="D597" t="s">
        <v>255</v>
      </c>
      <c r="E597" t="s">
        <v>100</v>
      </c>
      <c r="F597" t="s">
        <v>159</v>
      </c>
      <c r="G597" t="s">
        <v>17</v>
      </c>
      <c r="H597" t="s">
        <v>126</v>
      </c>
      <c r="I597" s="18">
        <v>1668.03</v>
      </c>
      <c r="J597" t="s">
        <v>19</v>
      </c>
      <c r="K597" s="16">
        <v>42</v>
      </c>
      <c r="L597" t="s">
        <v>20</v>
      </c>
      <c r="M597" t="s">
        <v>21</v>
      </c>
    </row>
    <row r="598" spans="1:13" x14ac:dyDescent="0.25">
      <c r="A598" s="14">
        <v>12</v>
      </c>
      <c r="B598" s="15">
        <v>43830</v>
      </c>
      <c r="C598" t="s">
        <v>13</v>
      </c>
      <c r="D598" t="s">
        <v>255</v>
      </c>
      <c r="E598" t="s">
        <v>100</v>
      </c>
      <c r="F598" t="s">
        <v>240</v>
      </c>
      <c r="G598" t="s">
        <v>17</v>
      </c>
      <c r="H598" t="s">
        <v>256</v>
      </c>
      <c r="I598" s="18">
        <v>5809.95</v>
      </c>
      <c r="J598" t="s">
        <v>19</v>
      </c>
      <c r="K598" s="16">
        <v>128</v>
      </c>
      <c r="L598" t="s">
        <v>20</v>
      </c>
      <c r="M598" t="s">
        <v>21</v>
      </c>
    </row>
    <row r="599" spans="1:13" x14ac:dyDescent="0.25">
      <c r="A599" s="14">
        <v>12</v>
      </c>
      <c r="B599" s="15">
        <v>43830</v>
      </c>
      <c r="C599" t="s">
        <v>13</v>
      </c>
      <c r="D599" t="s">
        <v>255</v>
      </c>
      <c r="E599" t="s">
        <v>100</v>
      </c>
      <c r="F599" t="s">
        <v>125</v>
      </c>
      <c r="G599" t="s">
        <v>17</v>
      </c>
      <c r="H599" t="s">
        <v>127</v>
      </c>
      <c r="I599" s="18">
        <v>1372.19</v>
      </c>
      <c r="J599" t="s">
        <v>19</v>
      </c>
      <c r="K599" s="16">
        <v>33</v>
      </c>
      <c r="L599" t="s">
        <v>20</v>
      </c>
      <c r="M599" t="s">
        <v>21</v>
      </c>
    </row>
    <row r="600" spans="1:13" x14ac:dyDescent="0.25">
      <c r="A600" s="14">
        <v>12</v>
      </c>
      <c r="B600" s="15">
        <v>43830</v>
      </c>
      <c r="C600" t="s">
        <v>13</v>
      </c>
      <c r="D600" t="s">
        <v>255</v>
      </c>
      <c r="E600" t="s">
        <v>100</v>
      </c>
      <c r="F600" t="s">
        <v>128</v>
      </c>
      <c r="G600" t="s">
        <v>17</v>
      </c>
      <c r="H600" t="s">
        <v>127</v>
      </c>
      <c r="I600" s="18">
        <v>134.65</v>
      </c>
      <c r="J600" t="s">
        <v>19</v>
      </c>
      <c r="K600" s="16">
        <v>4</v>
      </c>
      <c r="L600" t="s">
        <v>20</v>
      </c>
      <c r="M600" t="s">
        <v>21</v>
      </c>
    </row>
    <row r="601" spans="1:13" x14ac:dyDescent="0.25">
      <c r="A601" s="14">
        <v>12</v>
      </c>
      <c r="B601" s="15">
        <v>43830</v>
      </c>
      <c r="C601" t="s">
        <v>13</v>
      </c>
      <c r="D601" t="s">
        <v>255</v>
      </c>
      <c r="E601" t="s">
        <v>100</v>
      </c>
      <c r="F601" t="s">
        <v>132</v>
      </c>
      <c r="G601" t="s">
        <v>17</v>
      </c>
      <c r="H601" t="s">
        <v>127</v>
      </c>
      <c r="I601" s="18">
        <v>670.86</v>
      </c>
      <c r="J601" t="s">
        <v>19</v>
      </c>
      <c r="K601" s="16">
        <v>16</v>
      </c>
      <c r="L601" t="s">
        <v>20</v>
      </c>
      <c r="M601" t="s">
        <v>21</v>
      </c>
    </row>
    <row r="602" spans="1:13" x14ac:dyDescent="0.25">
      <c r="A602" s="14">
        <v>12</v>
      </c>
      <c r="B602" s="15">
        <v>43830</v>
      </c>
      <c r="C602" t="s">
        <v>13</v>
      </c>
      <c r="D602" t="s">
        <v>255</v>
      </c>
      <c r="E602" t="s">
        <v>100</v>
      </c>
      <c r="F602" t="s">
        <v>133</v>
      </c>
      <c r="G602" t="s">
        <v>17</v>
      </c>
      <c r="H602" t="s">
        <v>127</v>
      </c>
      <c r="I602" s="18">
        <v>354.8</v>
      </c>
      <c r="J602" t="s">
        <v>19</v>
      </c>
      <c r="K602" s="16">
        <v>8</v>
      </c>
      <c r="L602" t="s">
        <v>20</v>
      </c>
      <c r="M602" t="s">
        <v>21</v>
      </c>
    </row>
    <row r="603" spans="1:13" x14ac:dyDescent="0.25">
      <c r="A603" s="14">
        <v>12</v>
      </c>
      <c r="B603" s="15">
        <v>43830</v>
      </c>
      <c r="C603" t="s">
        <v>13</v>
      </c>
      <c r="D603" t="s">
        <v>255</v>
      </c>
      <c r="E603" t="s">
        <v>100</v>
      </c>
      <c r="F603" t="s">
        <v>132</v>
      </c>
      <c r="G603" t="s">
        <v>17</v>
      </c>
      <c r="H603" t="s">
        <v>277</v>
      </c>
      <c r="I603" s="18">
        <v>167.72</v>
      </c>
      <c r="J603" t="s">
        <v>19</v>
      </c>
      <c r="K603" s="16">
        <v>4</v>
      </c>
      <c r="L603" t="s">
        <v>20</v>
      </c>
      <c r="M603" t="s">
        <v>21</v>
      </c>
    </row>
    <row r="604" spans="1:13" x14ac:dyDescent="0.25">
      <c r="A604" s="14">
        <v>12</v>
      </c>
      <c r="B604" s="15">
        <v>43830</v>
      </c>
      <c r="C604" t="s">
        <v>13</v>
      </c>
      <c r="D604" t="s">
        <v>255</v>
      </c>
      <c r="E604" t="s">
        <v>100</v>
      </c>
      <c r="F604" t="s">
        <v>240</v>
      </c>
      <c r="G604" t="s">
        <v>17</v>
      </c>
      <c r="H604" t="s">
        <v>257</v>
      </c>
      <c r="I604" s="18">
        <v>6696.46</v>
      </c>
      <c r="J604" t="s">
        <v>19</v>
      </c>
      <c r="K604" s="16">
        <v>161</v>
      </c>
      <c r="L604" t="s">
        <v>20</v>
      </c>
      <c r="M604" t="s">
        <v>21</v>
      </c>
    </row>
    <row r="605" spans="1:13" x14ac:dyDescent="0.25">
      <c r="A605" s="14">
        <v>12</v>
      </c>
      <c r="B605" s="15">
        <v>43830</v>
      </c>
      <c r="C605" t="s">
        <v>13</v>
      </c>
      <c r="D605" t="s">
        <v>255</v>
      </c>
      <c r="E605" t="s">
        <v>100</v>
      </c>
      <c r="F605" t="s">
        <v>240</v>
      </c>
      <c r="G605" t="s">
        <v>17</v>
      </c>
      <c r="H605" t="s">
        <v>258</v>
      </c>
      <c r="I605" s="18">
        <v>998.3</v>
      </c>
      <c r="J605" t="s">
        <v>19</v>
      </c>
      <c r="K605" s="16">
        <v>24</v>
      </c>
      <c r="L605" t="s">
        <v>20</v>
      </c>
      <c r="M605" t="s">
        <v>21</v>
      </c>
    </row>
    <row r="606" spans="1:13" x14ac:dyDescent="0.25">
      <c r="A606" s="14">
        <v>12</v>
      </c>
      <c r="B606" s="15">
        <v>43830</v>
      </c>
      <c r="C606" t="s">
        <v>13</v>
      </c>
      <c r="D606" t="s">
        <v>255</v>
      </c>
      <c r="E606" t="s">
        <v>100</v>
      </c>
      <c r="F606" t="s">
        <v>125</v>
      </c>
      <c r="G606" t="s">
        <v>17</v>
      </c>
      <c r="H606" t="s">
        <v>130</v>
      </c>
      <c r="I606" s="18">
        <v>139.12</v>
      </c>
      <c r="J606" t="s">
        <v>19</v>
      </c>
      <c r="K606" s="16">
        <v>4</v>
      </c>
      <c r="L606" t="s">
        <v>20</v>
      </c>
      <c r="M606" t="s">
        <v>21</v>
      </c>
    </row>
    <row r="607" spans="1:13" x14ac:dyDescent="0.25">
      <c r="A607" s="14">
        <v>12</v>
      </c>
      <c r="B607" s="15">
        <v>43830</v>
      </c>
      <c r="C607" t="s">
        <v>13</v>
      </c>
      <c r="D607" t="s">
        <v>255</v>
      </c>
      <c r="E607" t="s">
        <v>100</v>
      </c>
      <c r="F607" t="s">
        <v>128</v>
      </c>
      <c r="G607" t="s">
        <v>17</v>
      </c>
      <c r="H607" t="s">
        <v>130</v>
      </c>
      <c r="I607" s="18">
        <v>170.44</v>
      </c>
      <c r="J607" t="s">
        <v>19</v>
      </c>
      <c r="K607" s="16">
        <v>5</v>
      </c>
      <c r="L607" t="s">
        <v>20</v>
      </c>
      <c r="M607" t="s">
        <v>21</v>
      </c>
    </row>
    <row r="608" spans="1:13" x14ac:dyDescent="0.25">
      <c r="A608" s="14">
        <v>12</v>
      </c>
      <c r="B608" s="15">
        <v>43830</v>
      </c>
      <c r="C608" t="s">
        <v>13</v>
      </c>
      <c r="D608" t="s">
        <v>255</v>
      </c>
      <c r="E608" t="s">
        <v>100</v>
      </c>
      <c r="F608" t="s">
        <v>133</v>
      </c>
      <c r="G608" t="s">
        <v>17</v>
      </c>
      <c r="H608" t="s">
        <v>130</v>
      </c>
      <c r="I608" s="18">
        <v>454.1</v>
      </c>
      <c r="J608" t="s">
        <v>19</v>
      </c>
      <c r="K608" s="16">
        <v>10</v>
      </c>
      <c r="L608" t="s">
        <v>20</v>
      </c>
      <c r="M608" t="s">
        <v>21</v>
      </c>
    </row>
    <row r="609" spans="1:13" x14ac:dyDescent="0.25">
      <c r="A609" s="14">
        <v>12</v>
      </c>
      <c r="B609" s="15">
        <v>43830</v>
      </c>
      <c r="C609" t="s">
        <v>13</v>
      </c>
      <c r="D609" t="s">
        <v>255</v>
      </c>
      <c r="E609" t="s">
        <v>100</v>
      </c>
      <c r="F609" t="s">
        <v>128</v>
      </c>
      <c r="G609" t="s">
        <v>17</v>
      </c>
      <c r="H609" t="s">
        <v>131</v>
      </c>
      <c r="I609" s="18">
        <v>1432.78</v>
      </c>
      <c r="J609" t="s">
        <v>19</v>
      </c>
      <c r="K609" s="16">
        <v>38</v>
      </c>
      <c r="L609" t="s">
        <v>20</v>
      </c>
      <c r="M609" t="s">
        <v>21</v>
      </c>
    </row>
    <row r="610" spans="1:13" x14ac:dyDescent="0.25">
      <c r="A610" s="14">
        <v>12</v>
      </c>
      <c r="B610" s="15">
        <v>43830</v>
      </c>
      <c r="C610" t="s">
        <v>13</v>
      </c>
      <c r="D610" t="s">
        <v>255</v>
      </c>
      <c r="E610" t="s">
        <v>100</v>
      </c>
      <c r="F610" t="s">
        <v>132</v>
      </c>
      <c r="G610" t="s">
        <v>17</v>
      </c>
      <c r="H610" t="s">
        <v>131</v>
      </c>
      <c r="I610" s="18">
        <v>4184.4399999999996</v>
      </c>
      <c r="J610" t="s">
        <v>19</v>
      </c>
      <c r="K610" s="16">
        <v>104</v>
      </c>
      <c r="L610" t="s">
        <v>20</v>
      </c>
      <c r="M610" t="s">
        <v>21</v>
      </c>
    </row>
    <row r="611" spans="1:13" x14ac:dyDescent="0.25">
      <c r="A611" s="14">
        <v>12</v>
      </c>
      <c r="B611" s="15">
        <v>43830</v>
      </c>
      <c r="C611" t="s">
        <v>13</v>
      </c>
      <c r="D611" t="s">
        <v>255</v>
      </c>
      <c r="E611" t="s">
        <v>100</v>
      </c>
      <c r="F611" t="s">
        <v>133</v>
      </c>
      <c r="G611" t="s">
        <v>17</v>
      </c>
      <c r="H611" t="s">
        <v>131</v>
      </c>
      <c r="I611" s="18">
        <v>2043.68</v>
      </c>
      <c r="J611" t="s">
        <v>19</v>
      </c>
      <c r="K611" s="16">
        <v>50</v>
      </c>
      <c r="L611" t="s">
        <v>20</v>
      </c>
      <c r="M611" t="s">
        <v>21</v>
      </c>
    </row>
    <row r="612" spans="1:13" x14ac:dyDescent="0.25">
      <c r="A612" s="14">
        <v>12</v>
      </c>
      <c r="B612" s="15">
        <v>43830</v>
      </c>
      <c r="C612" t="s">
        <v>13</v>
      </c>
      <c r="D612" t="s">
        <v>255</v>
      </c>
      <c r="E612" t="s">
        <v>100</v>
      </c>
      <c r="F612" t="s">
        <v>159</v>
      </c>
      <c r="G612" t="s">
        <v>17</v>
      </c>
      <c r="H612" t="s">
        <v>131</v>
      </c>
      <c r="I612" s="18">
        <v>159.75</v>
      </c>
      <c r="J612" t="s">
        <v>19</v>
      </c>
      <c r="K612" s="16">
        <v>4</v>
      </c>
      <c r="L612" t="s">
        <v>20</v>
      </c>
      <c r="M612" t="s">
        <v>21</v>
      </c>
    </row>
    <row r="613" spans="1:13" x14ac:dyDescent="0.25">
      <c r="A613" s="14">
        <v>12</v>
      </c>
      <c r="B613" s="15">
        <v>43830</v>
      </c>
      <c r="C613" t="s">
        <v>13</v>
      </c>
      <c r="D613" t="s">
        <v>255</v>
      </c>
      <c r="E613" t="s">
        <v>100</v>
      </c>
      <c r="F613" t="s">
        <v>133</v>
      </c>
      <c r="G613" t="s">
        <v>17</v>
      </c>
      <c r="I613" s="18">
        <v>0</v>
      </c>
      <c r="J613" t="s">
        <v>19</v>
      </c>
      <c r="K613" s="16">
        <v>0</v>
      </c>
      <c r="L613" t="s">
        <v>20</v>
      </c>
      <c r="M613" t="s">
        <v>21</v>
      </c>
    </row>
    <row r="614" spans="1:13" x14ac:dyDescent="0.25">
      <c r="A614" s="14">
        <v>12</v>
      </c>
      <c r="B614" s="15">
        <v>43830</v>
      </c>
      <c r="C614" t="s">
        <v>13</v>
      </c>
      <c r="D614" t="s">
        <v>255</v>
      </c>
      <c r="E614" t="s">
        <v>100</v>
      </c>
      <c r="F614" t="s">
        <v>125</v>
      </c>
      <c r="G614" t="s">
        <v>25</v>
      </c>
      <c r="H614" t="s">
        <v>129</v>
      </c>
      <c r="I614" s="18">
        <v>3784.39</v>
      </c>
      <c r="J614" t="s">
        <v>19</v>
      </c>
      <c r="K614" s="16">
        <v>0</v>
      </c>
      <c r="L614" t="s">
        <v>20</v>
      </c>
      <c r="M614" t="s">
        <v>21</v>
      </c>
    </row>
    <row r="615" spans="1:13" x14ac:dyDescent="0.25">
      <c r="A615" s="14">
        <v>12</v>
      </c>
      <c r="B615" s="15">
        <v>43830</v>
      </c>
      <c r="C615" t="s">
        <v>13</v>
      </c>
      <c r="D615" t="s">
        <v>255</v>
      </c>
      <c r="E615" t="s">
        <v>100</v>
      </c>
      <c r="F615" t="s">
        <v>128</v>
      </c>
      <c r="G615" t="s">
        <v>25</v>
      </c>
      <c r="H615" t="s">
        <v>129</v>
      </c>
      <c r="I615" s="18">
        <v>1398.41</v>
      </c>
      <c r="J615" t="s">
        <v>19</v>
      </c>
      <c r="K615" s="16">
        <v>0</v>
      </c>
      <c r="L615" t="s">
        <v>20</v>
      </c>
      <c r="M615" t="s">
        <v>21</v>
      </c>
    </row>
    <row r="616" spans="1:13" x14ac:dyDescent="0.25">
      <c r="A616" s="14">
        <v>12</v>
      </c>
      <c r="B616" s="15">
        <v>43830</v>
      </c>
      <c r="C616" t="s">
        <v>13</v>
      </c>
      <c r="D616" t="s">
        <v>255</v>
      </c>
      <c r="E616" t="s">
        <v>100</v>
      </c>
      <c r="F616" t="s">
        <v>132</v>
      </c>
      <c r="G616" t="s">
        <v>25</v>
      </c>
      <c r="H616" t="s">
        <v>129</v>
      </c>
      <c r="I616" s="18">
        <v>691.66</v>
      </c>
      <c r="J616" t="s">
        <v>19</v>
      </c>
      <c r="K616" s="16">
        <v>0</v>
      </c>
      <c r="L616" t="s">
        <v>20</v>
      </c>
      <c r="M616" t="s">
        <v>21</v>
      </c>
    </row>
    <row r="617" spans="1:13" x14ac:dyDescent="0.25">
      <c r="A617" s="14">
        <v>12</v>
      </c>
      <c r="B617" s="15">
        <v>43830</v>
      </c>
      <c r="C617" t="s">
        <v>13</v>
      </c>
      <c r="D617" t="s">
        <v>255</v>
      </c>
      <c r="E617" t="s">
        <v>100</v>
      </c>
      <c r="F617" t="s">
        <v>133</v>
      </c>
      <c r="G617" t="s">
        <v>25</v>
      </c>
      <c r="H617" t="s">
        <v>129</v>
      </c>
      <c r="I617" s="18">
        <v>1006.56</v>
      </c>
      <c r="J617" t="s">
        <v>19</v>
      </c>
      <c r="K617" s="16">
        <v>0</v>
      </c>
      <c r="L617" t="s">
        <v>20</v>
      </c>
      <c r="M617" t="s">
        <v>21</v>
      </c>
    </row>
    <row r="618" spans="1:13" x14ac:dyDescent="0.25">
      <c r="A618" s="14">
        <v>12</v>
      </c>
      <c r="B618" s="15">
        <v>43830</v>
      </c>
      <c r="C618" t="s">
        <v>13</v>
      </c>
      <c r="D618" t="s">
        <v>255</v>
      </c>
      <c r="E618" t="s">
        <v>100</v>
      </c>
      <c r="F618" t="s">
        <v>159</v>
      </c>
      <c r="G618" t="s">
        <v>25</v>
      </c>
      <c r="H618" t="s">
        <v>129</v>
      </c>
      <c r="I618" s="18">
        <v>681.39</v>
      </c>
      <c r="J618" t="s">
        <v>19</v>
      </c>
      <c r="K618" s="16">
        <v>0</v>
      </c>
      <c r="L618" t="s">
        <v>20</v>
      </c>
      <c r="M618" t="s">
        <v>21</v>
      </c>
    </row>
    <row r="619" spans="1:13" x14ac:dyDescent="0.25">
      <c r="A619" s="14">
        <v>12</v>
      </c>
      <c r="B619" s="15">
        <v>43830</v>
      </c>
      <c r="C619" t="s">
        <v>13</v>
      </c>
      <c r="D619" t="s">
        <v>255</v>
      </c>
      <c r="E619" t="s">
        <v>100</v>
      </c>
      <c r="F619" t="s">
        <v>125</v>
      </c>
      <c r="G619" t="s">
        <v>25</v>
      </c>
      <c r="H619" t="s">
        <v>126</v>
      </c>
      <c r="I619" s="18">
        <v>411.08</v>
      </c>
      <c r="J619" t="s">
        <v>19</v>
      </c>
      <c r="K619" s="16">
        <v>0</v>
      </c>
      <c r="L619" t="s">
        <v>20</v>
      </c>
      <c r="M619" t="s">
        <v>21</v>
      </c>
    </row>
    <row r="620" spans="1:13" x14ac:dyDescent="0.25">
      <c r="A620" s="14">
        <v>12</v>
      </c>
      <c r="B620" s="15">
        <v>43830</v>
      </c>
      <c r="C620" t="s">
        <v>13</v>
      </c>
      <c r="D620" t="s">
        <v>255</v>
      </c>
      <c r="E620" t="s">
        <v>100</v>
      </c>
      <c r="F620" t="s">
        <v>128</v>
      </c>
      <c r="G620" t="s">
        <v>25</v>
      </c>
      <c r="H620" t="s">
        <v>126</v>
      </c>
      <c r="I620" s="18">
        <v>1004.18</v>
      </c>
      <c r="J620" t="s">
        <v>19</v>
      </c>
      <c r="K620" s="16">
        <v>0</v>
      </c>
      <c r="L620" t="s">
        <v>20</v>
      </c>
      <c r="M620" t="s">
        <v>21</v>
      </c>
    </row>
    <row r="621" spans="1:13" x14ac:dyDescent="0.25">
      <c r="A621" s="14">
        <v>12</v>
      </c>
      <c r="B621" s="15">
        <v>43830</v>
      </c>
      <c r="C621" t="s">
        <v>13</v>
      </c>
      <c r="D621" t="s">
        <v>255</v>
      </c>
      <c r="E621" t="s">
        <v>100</v>
      </c>
      <c r="F621" t="s">
        <v>132</v>
      </c>
      <c r="G621" t="s">
        <v>25</v>
      </c>
      <c r="H621" t="s">
        <v>126</v>
      </c>
      <c r="I621" s="18">
        <v>786.42</v>
      </c>
      <c r="J621" t="s">
        <v>19</v>
      </c>
      <c r="K621" s="16">
        <v>0</v>
      </c>
      <c r="L621" t="s">
        <v>20</v>
      </c>
      <c r="M621" t="s">
        <v>21</v>
      </c>
    </row>
    <row r="622" spans="1:13" x14ac:dyDescent="0.25">
      <c r="A622" s="14">
        <v>12</v>
      </c>
      <c r="B622" s="15">
        <v>43830</v>
      </c>
      <c r="C622" t="s">
        <v>13</v>
      </c>
      <c r="D622" t="s">
        <v>255</v>
      </c>
      <c r="E622" t="s">
        <v>100</v>
      </c>
      <c r="F622" t="s">
        <v>133</v>
      </c>
      <c r="G622" t="s">
        <v>25</v>
      </c>
      <c r="H622" t="s">
        <v>126</v>
      </c>
      <c r="I622" s="18">
        <v>1947.76</v>
      </c>
      <c r="J622" t="s">
        <v>19</v>
      </c>
      <c r="K622" s="16">
        <v>0</v>
      </c>
      <c r="L622" t="s">
        <v>20</v>
      </c>
      <c r="M622" t="s">
        <v>21</v>
      </c>
    </row>
    <row r="623" spans="1:13" x14ac:dyDescent="0.25">
      <c r="A623" s="14">
        <v>12</v>
      </c>
      <c r="B623" s="15">
        <v>43830</v>
      </c>
      <c r="C623" t="s">
        <v>13</v>
      </c>
      <c r="D623" t="s">
        <v>255</v>
      </c>
      <c r="E623" t="s">
        <v>100</v>
      </c>
      <c r="F623" t="s">
        <v>159</v>
      </c>
      <c r="G623" t="s">
        <v>25</v>
      </c>
      <c r="H623" t="s">
        <v>126</v>
      </c>
      <c r="I623" s="18">
        <v>1167.6300000000001</v>
      </c>
      <c r="J623" t="s">
        <v>19</v>
      </c>
      <c r="K623" s="16">
        <v>0</v>
      </c>
      <c r="L623" t="s">
        <v>20</v>
      </c>
      <c r="M623" t="s">
        <v>21</v>
      </c>
    </row>
    <row r="624" spans="1:13" x14ac:dyDescent="0.25">
      <c r="A624" s="14">
        <v>12</v>
      </c>
      <c r="B624" s="15">
        <v>43830</v>
      </c>
      <c r="C624" t="s">
        <v>13</v>
      </c>
      <c r="D624" t="s">
        <v>255</v>
      </c>
      <c r="E624" t="s">
        <v>100</v>
      </c>
      <c r="F624" t="s">
        <v>240</v>
      </c>
      <c r="G624" t="s">
        <v>25</v>
      </c>
      <c r="H624" t="s">
        <v>256</v>
      </c>
      <c r="I624" s="18">
        <v>4066.96</v>
      </c>
      <c r="J624" t="s">
        <v>19</v>
      </c>
      <c r="K624" s="16">
        <v>0</v>
      </c>
      <c r="L624" t="s">
        <v>20</v>
      </c>
      <c r="M624" t="s">
        <v>21</v>
      </c>
    </row>
    <row r="625" spans="1:13" x14ac:dyDescent="0.25">
      <c r="A625" s="14">
        <v>12</v>
      </c>
      <c r="B625" s="15">
        <v>43830</v>
      </c>
      <c r="C625" t="s">
        <v>13</v>
      </c>
      <c r="D625" t="s">
        <v>255</v>
      </c>
      <c r="E625" t="s">
        <v>100</v>
      </c>
      <c r="F625" t="s">
        <v>125</v>
      </c>
      <c r="G625" t="s">
        <v>25</v>
      </c>
      <c r="H625" t="s">
        <v>127</v>
      </c>
      <c r="I625" s="18">
        <v>960.53</v>
      </c>
      <c r="J625" t="s">
        <v>19</v>
      </c>
      <c r="K625" s="16">
        <v>0</v>
      </c>
      <c r="L625" t="s">
        <v>20</v>
      </c>
      <c r="M625" t="s">
        <v>21</v>
      </c>
    </row>
    <row r="626" spans="1:13" x14ac:dyDescent="0.25">
      <c r="A626" s="14">
        <v>12</v>
      </c>
      <c r="B626" s="15">
        <v>43830</v>
      </c>
      <c r="C626" t="s">
        <v>13</v>
      </c>
      <c r="D626" t="s">
        <v>255</v>
      </c>
      <c r="E626" t="s">
        <v>100</v>
      </c>
      <c r="F626" t="s">
        <v>128</v>
      </c>
      <c r="G626" t="s">
        <v>25</v>
      </c>
      <c r="H626" t="s">
        <v>127</v>
      </c>
      <c r="I626" s="18">
        <v>94.26</v>
      </c>
      <c r="J626" t="s">
        <v>19</v>
      </c>
      <c r="K626" s="16">
        <v>0</v>
      </c>
      <c r="L626" t="s">
        <v>20</v>
      </c>
      <c r="M626" t="s">
        <v>21</v>
      </c>
    </row>
    <row r="627" spans="1:13" x14ac:dyDescent="0.25">
      <c r="A627" s="14">
        <v>12</v>
      </c>
      <c r="B627" s="15">
        <v>43830</v>
      </c>
      <c r="C627" t="s">
        <v>13</v>
      </c>
      <c r="D627" t="s">
        <v>255</v>
      </c>
      <c r="E627" t="s">
        <v>100</v>
      </c>
      <c r="F627" t="s">
        <v>132</v>
      </c>
      <c r="G627" t="s">
        <v>25</v>
      </c>
      <c r="H627" t="s">
        <v>127</v>
      </c>
      <c r="I627" s="18">
        <v>469.6</v>
      </c>
      <c r="J627" t="s">
        <v>19</v>
      </c>
      <c r="K627" s="16">
        <v>0</v>
      </c>
      <c r="L627" t="s">
        <v>20</v>
      </c>
      <c r="M627" t="s">
        <v>21</v>
      </c>
    </row>
    <row r="628" spans="1:13" x14ac:dyDescent="0.25">
      <c r="A628" s="14">
        <v>12</v>
      </c>
      <c r="B628" s="15">
        <v>43830</v>
      </c>
      <c r="C628" t="s">
        <v>13</v>
      </c>
      <c r="D628" t="s">
        <v>255</v>
      </c>
      <c r="E628" t="s">
        <v>100</v>
      </c>
      <c r="F628" t="s">
        <v>133</v>
      </c>
      <c r="G628" t="s">
        <v>25</v>
      </c>
      <c r="H628" t="s">
        <v>127</v>
      </c>
      <c r="I628" s="18">
        <v>248.36</v>
      </c>
      <c r="J628" t="s">
        <v>19</v>
      </c>
      <c r="K628" s="16">
        <v>0</v>
      </c>
      <c r="L628" t="s">
        <v>20</v>
      </c>
      <c r="M628" t="s">
        <v>21</v>
      </c>
    </row>
    <row r="629" spans="1:13" x14ac:dyDescent="0.25">
      <c r="A629" s="14">
        <v>12</v>
      </c>
      <c r="B629" s="15">
        <v>43830</v>
      </c>
      <c r="C629" t="s">
        <v>13</v>
      </c>
      <c r="D629" t="s">
        <v>255</v>
      </c>
      <c r="E629" t="s">
        <v>100</v>
      </c>
      <c r="F629" t="s">
        <v>132</v>
      </c>
      <c r="G629" t="s">
        <v>25</v>
      </c>
      <c r="H629" t="s">
        <v>277</v>
      </c>
      <c r="I629" s="18">
        <v>117.4</v>
      </c>
      <c r="J629" t="s">
        <v>19</v>
      </c>
      <c r="K629" s="16">
        <v>0</v>
      </c>
      <c r="L629" t="s">
        <v>20</v>
      </c>
      <c r="M629" t="s">
        <v>21</v>
      </c>
    </row>
    <row r="630" spans="1:13" x14ac:dyDescent="0.25">
      <c r="A630" s="14">
        <v>12</v>
      </c>
      <c r="B630" s="15">
        <v>43830</v>
      </c>
      <c r="C630" t="s">
        <v>13</v>
      </c>
      <c r="D630" t="s">
        <v>255</v>
      </c>
      <c r="E630" t="s">
        <v>100</v>
      </c>
      <c r="F630" t="s">
        <v>240</v>
      </c>
      <c r="G630" t="s">
        <v>25</v>
      </c>
      <c r="H630" t="s">
        <v>257</v>
      </c>
      <c r="I630" s="18">
        <v>4687.53</v>
      </c>
      <c r="J630" t="s">
        <v>19</v>
      </c>
      <c r="K630" s="16">
        <v>0</v>
      </c>
      <c r="L630" t="s">
        <v>20</v>
      </c>
      <c r="M630" t="s">
        <v>21</v>
      </c>
    </row>
    <row r="631" spans="1:13" x14ac:dyDescent="0.25">
      <c r="A631" s="14">
        <v>12</v>
      </c>
      <c r="B631" s="15">
        <v>43830</v>
      </c>
      <c r="C631" t="s">
        <v>13</v>
      </c>
      <c r="D631" t="s">
        <v>255</v>
      </c>
      <c r="E631" t="s">
        <v>100</v>
      </c>
      <c r="F631" t="s">
        <v>240</v>
      </c>
      <c r="G631" t="s">
        <v>25</v>
      </c>
      <c r="H631" t="s">
        <v>258</v>
      </c>
      <c r="I631" s="18">
        <v>698.81</v>
      </c>
      <c r="J631" t="s">
        <v>19</v>
      </c>
      <c r="K631" s="16">
        <v>0</v>
      </c>
      <c r="L631" t="s">
        <v>20</v>
      </c>
      <c r="M631" t="s">
        <v>21</v>
      </c>
    </row>
    <row r="632" spans="1:13" x14ac:dyDescent="0.25">
      <c r="A632" s="14">
        <v>12</v>
      </c>
      <c r="B632" s="15">
        <v>43830</v>
      </c>
      <c r="C632" t="s">
        <v>13</v>
      </c>
      <c r="D632" t="s">
        <v>255</v>
      </c>
      <c r="E632" t="s">
        <v>100</v>
      </c>
      <c r="F632" t="s">
        <v>125</v>
      </c>
      <c r="G632" t="s">
        <v>25</v>
      </c>
      <c r="H632" t="s">
        <v>130</v>
      </c>
      <c r="I632" s="18">
        <v>97.38</v>
      </c>
      <c r="J632" t="s">
        <v>19</v>
      </c>
      <c r="K632" s="16">
        <v>0</v>
      </c>
      <c r="L632" t="s">
        <v>20</v>
      </c>
      <c r="M632" t="s">
        <v>21</v>
      </c>
    </row>
    <row r="633" spans="1:13" x14ac:dyDescent="0.25">
      <c r="A633" s="14">
        <v>12</v>
      </c>
      <c r="B633" s="15">
        <v>43830</v>
      </c>
      <c r="C633" t="s">
        <v>13</v>
      </c>
      <c r="D633" t="s">
        <v>255</v>
      </c>
      <c r="E633" t="s">
        <v>100</v>
      </c>
      <c r="F633" t="s">
        <v>128</v>
      </c>
      <c r="G633" t="s">
        <v>25</v>
      </c>
      <c r="H633" t="s">
        <v>130</v>
      </c>
      <c r="I633" s="18">
        <v>119.31</v>
      </c>
      <c r="J633" t="s">
        <v>19</v>
      </c>
      <c r="K633" s="16">
        <v>0</v>
      </c>
      <c r="L633" t="s">
        <v>20</v>
      </c>
      <c r="M633" t="s">
        <v>21</v>
      </c>
    </row>
    <row r="634" spans="1:13" x14ac:dyDescent="0.25">
      <c r="A634" s="14">
        <v>12</v>
      </c>
      <c r="B634" s="15">
        <v>43830</v>
      </c>
      <c r="C634" t="s">
        <v>13</v>
      </c>
      <c r="D634" t="s">
        <v>255</v>
      </c>
      <c r="E634" t="s">
        <v>100</v>
      </c>
      <c r="F634" t="s">
        <v>133</v>
      </c>
      <c r="G634" t="s">
        <v>25</v>
      </c>
      <c r="H634" t="s">
        <v>130</v>
      </c>
      <c r="I634" s="18">
        <v>317.87</v>
      </c>
      <c r="J634" t="s">
        <v>19</v>
      </c>
      <c r="K634" s="16">
        <v>0</v>
      </c>
      <c r="L634" t="s">
        <v>20</v>
      </c>
      <c r="M634" t="s">
        <v>21</v>
      </c>
    </row>
    <row r="635" spans="1:13" x14ac:dyDescent="0.25">
      <c r="A635" s="14">
        <v>12</v>
      </c>
      <c r="B635" s="15">
        <v>43830</v>
      </c>
      <c r="C635" t="s">
        <v>13</v>
      </c>
      <c r="D635" t="s">
        <v>255</v>
      </c>
      <c r="E635" t="s">
        <v>100</v>
      </c>
      <c r="F635" t="s">
        <v>128</v>
      </c>
      <c r="G635" t="s">
        <v>25</v>
      </c>
      <c r="H635" t="s">
        <v>131</v>
      </c>
      <c r="I635" s="18">
        <v>1002.95</v>
      </c>
      <c r="J635" t="s">
        <v>19</v>
      </c>
      <c r="K635" s="16">
        <v>0</v>
      </c>
      <c r="L635" t="s">
        <v>20</v>
      </c>
      <c r="M635" t="s">
        <v>21</v>
      </c>
    </row>
    <row r="636" spans="1:13" x14ac:dyDescent="0.25">
      <c r="A636" s="14">
        <v>12</v>
      </c>
      <c r="B636" s="15">
        <v>43830</v>
      </c>
      <c r="C636" t="s">
        <v>13</v>
      </c>
      <c r="D636" t="s">
        <v>255</v>
      </c>
      <c r="E636" t="s">
        <v>100</v>
      </c>
      <c r="F636" t="s">
        <v>132</v>
      </c>
      <c r="G636" t="s">
        <v>25</v>
      </c>
      <c r="H636" t="s">
        <v>131</v>
      </c>
      <c r="I636" s="18">
        <v>2929.12</v>
      </c>
      <c r="J636" t="s">
        <v>19</v>
      </c>
      <c r="K636" s="16">
        <v>0</v>
      </c>
      <c r="L636" t="s">
        <v>20</v>
      </c>
      <c r="M636" t="s">
        <v>21</v>
      </c>
    </row>
    <row r="637" spans="1:13" x14ac:dyDescent="0.25">
      <c r="A637" s="14">
        <v>12</v>
      </c>
      <c r="B637" s="15">
        <v>43830</v>
      </c>
      <c r="C637" t="s">
        <v>13</v>
      </c>
      <c r="D637" t="s">
        <v>255</v>
      </c>
      <c r="E637" t="s">
        <v>100</v>
      </c>
      <c r="F637" t="s">
        <v>133</v>
      </c>
      <c r="G637" t="s">
        <v>25</v>
      </c>
      <c r="H637" t="s">
        <v>131</v>
      </c>
      <c r="I637" s="18">
        <v>1430.57</v>
      </c>
      <c r="J637" t="s">
        <v>19</v>
      </c>
      <c r="K637" s="16">
        <v>0</v>
      </c>
      <c r="L637" t="s">
        <v>20</v>
      </c>
      <c r="M637" t="s">
        <v>21</v>
      </c>
    </row>
    <row r="638" spans="1:13" x14ac:dyDescent="0.25">
      <c r="A638" s="14">
        <v>12</v>
      </c>
      <c r="B638" s="15">
        <v>43830</v>
      </c>
      <c r="C638" t="s">
        <v>13</v>
      </c>
      <c r="D638" t="s">
        <v>255</v>
      </c>
      <c r="E638" t="s">
        <v>100</v>
      </c>
      <c r="F638" t="s">
        <v>159</v>
      </c>
      <c r="G638" t="s">
        <v>25</v>
      </c>
      <c r="H638" t="s">
        <v>131</v>
      </c>
      <c r="I638" s="18">
        <v>111.83</v>
      </c>
      <c r="J638" t="s">
        <v>19</v>
      </c>
      <c r="K638" s="16">
        <v>0</v>
      </c>
      <c r="L638" t="s">
        <v>20</v>
      </c>
      <c r="M638" t="s">
        <v>21</v>
      </c>
    </row>
    <row r="639" spans="1:13" x14ac:dyDescent="0.25">
      <c r="A639" s="14">
        <v>12</v>
      </c>
      <c r="B639" s="15">
        <v>43830</v>
      </c>
      <c r="C639" t="s">
        <v>13</v>
      </c>
      <c r="D639" t="s">
        <v>255</v>
      </c>
      <c r="E639" t="s">
        <v>100</v>
      </c>
      <c r="F639" t="s">
        <v>133</v>
      </c>
      <c r="G639" t="s">
        <v>25</v>
      </c>
      <c r="I639" s="18">
        <v>0</v>
      </c>
      <c r="J639" t="s">
        <v>19</v>
      </c>
      <c r="K639" s="16">
        <v>0</v>
      </c>
      <c r="L639" t="s">
        <v>20</v>
      </c>
      <c r="M639" t="s">
        <v>21</v>
      </c>
    </row>
    <row r="640" spans="1:13" x14ac:dyDescent="0.25">
      <c r="A640" s="14">
        <v>12</v>
      </c>
      <c r="B640" s="15">
        <v>43830</v>
      </c>
      <c r="C640" t="s">
        <v>13</v>
      </c>
      <c r="D640" t="s">
        <v>255</v>
      </c>
      <c r="E640" t="s">
        <v>100</v>
      </c>
      <c r="F640" t="s">
        <v>125</v>
      </c>
      <c r="G640" t="s">
        <v>91</v>
      </c>
      <c r="H640" t="s">
        <v>129</v>
      </c>
      <c r="I640" s="18">
        <v>973.33</v>
      </c>
      <c r="J640" t="s">
        <v>19</v>
      </c>
      <c r="K640" s="16">
        <v>16.5</v>
      </c>
      <c r="L640" t="s">
        <v>20</v>
      </c>
      <c r="M640" t="s">
        <v>21</v>
      </c>
    </row>
    <row r="641" spans="1:13" x14ac:dyDescent="0.25">
      <c r="A641" s="14">
        <v>12</v>
      </c>
      <c r="B641" s="15">
        <v>43830</v>
      </c>
      <c r="C641" t="s">
        <v>13</v>
      </c>
      <c r="D641" t="s">
        <v>255</v>
      </c>
      <c r="E641" t="s">
        <v>100</v>
      </c>
      <c r="F641" t="s">
        <v>128</v>
      </c>
      <c r="G641" t="s">
        <v>91</v>
      </c>
      <c r="H641" t="s">
        <v>129</v>
      </c>
      <c r="I641" s="18">
        <v>90.14</v>
      </c>
      <c r="J641" t="s">
        <v>19</v>
      </c>
      <c r="K641" s="16">
        <v>1.5</v>
      </c>
      <c r="L641" t="s">
        <v>20</v>
      </c>
      <c r="M641" t="s">
        <v>21</v>
      </c>
    </row>
    <row r="642" spans="1:13" x14ac:dyDescent="0.25">
      <c r="A642" s="14">
        <v>12</v>
      </c>
      <c r="B642" s="15">
        <v>43830</v>
      </c>
      <c r="C642" t="s">
        <v>13</v>
      </c>
      <c r="D642" t="s">
        <v>255</v>
      </c>
      <c r="E642" t="s">
        <v>100</v>
      </c>
      <c r="F642" t="s">
        <v>132</v>
      </c>
      <c r="G642" t="s">
        <v>91</v>
      </c>
      <c r="H642" t="s">
        <v>129</v>
      </c>
      <c r="I642" s="18">
        <v>122.73</v>
      </c>
      <c r="J642" t="s">
        <v>19</v>
      </c>
      <c r="K642" s="16">
        <v>2</v>
      </c>
      <c r="L642" t="s">
        <v>20</v>
      </c>
      <c r="M642" t="s">
        <v>21</v>
      </c>
    </row>
    <row r="643" spans="1:13" x14ac:dyDescent="0.25">
      <c r="A643" s="14">
        <v>12</v>
      </c>
      <c r="B643" s="15">
        <v>43830</v>
      </c>
      <c r="C643" t="s">
        <v>13</v>
      </c>
      <c r="D643" t="s">
        <v>255</v>
      </c>
      <c r="E643" t="s">
        <v>100</v>
      </c>
      <c r="F643" t="s">
        <v>125</v>
      </c>
      <c r="G643" t="s">
        <v>91</v>
      </c>
      <c r="H643" t="s">
        <v>126</v>
      </c>
      <c r="I643" s="18">
        <v>26.09</v>
      </c>
      <c r="J643" t="s">
        <v>19</v>
      </c>
      <c r="K643" s="16">
        <v>0.5</v>
      </c>
      <c r="L643" t="s">
        <v>20</v>
      </c>
      <c r="M643" t="s">
        <v>21</v>
      </c>
    </row>
    <row r="644" spans="1:13" x14ac:dyDescent="0.25">
      <c r="A644" s="14">
        <v>12</v>
      </c>
      <c r="B644" s="15">
        <v>43830</v>
      </c>
      <c r="C644" t="s">
        <v>13</v>
      </c>
      <c r="D644" t="s">
        <v>255</v>
      </c>
      <c r="E644" t="s">
        <v>100</v>
      </c>
      <c r="F644" t="s">
        <v>133</v>
      </c>
      <c r="G644" t="s">
        <v>91</v>
      </c>
      <c r="H644" t="s">
        <v>126</v>
      </c>
      <c r="I644" s="18">
        <v>266.08999999999997</v>
      </c>
      <c r="J644" t="s">
        <v>19</v>
      </c>
      <c r="K644" s="16">
        <v>4</v>
      </c>
      <c r="L644" t="s">
        <v>20</v>
      </c>
      <c r="M644" t="s">
        <v>21</v>
      </c>
    </row>
    <row r="645" spans="1:13" x14ac:dyDescent="0.25">
      <c r="A645" s="14">
        <v>12</v>
      </c>
      <c r="B645" s="15">
        <v>43830</v>
      </c>
      <c r="C645" t="s">
        <v>13</v>
      </c>
      <c r="D645" t="s">
        <v>255</v>
      </c>
      <c r="E645" t="s">
        <v>100</v>
      </c>
      <c r="F645" t="s">
        <v>240</v>
      </c>
      <c r="G645" t="s">
        <v>91</v>
      </c>
      <c r="H645" t="s">
        <v>256</v>
      </c>
      <c r="I645" s="18">
        <v>545.14</v>
      </c>
      <c r="J645" t="s">
        <v>19</v>
      </c>
      <c r="K645" s="16">
        <v>9</v>
      </c>
      <c r="L645" t="s">
        <v>20</v>
      </c>
      <c r="M645" t="s">
        <v>21</v>
      </c>
    </row>
    <row r="646" spans="1:13" x14ac:dyDescent="0.25">
      <c r="A646" s="14">
        <v>12</v>
      </c>
      <c r="B646" s="15">
        <v>43830</v>
      </c>
      <c r="C646" t="s">
        <v>13</v>
      </c>
      <c r="D646" t="s">
        <v>255</v>
      </c>
      <c r="E646" t="s">
        <v>100</v>
      </c>
      <c r="F646" t="s">
        <v>128</v>
      </c>
      <c r="G646" t="s">
        <v>91</v>
      </c>
      <c r="H646" t="s">
        <v>127</v>
      </c>
      <c r="I646" s="18">
        <v>100.99</v>
      </c>
      <c r="J646" t="s">
        <v>19</v>
      </c>
      <c r="K646" s="16">
        <v>2</v>
      </c>
      <c r="L646" t="s">
        <v>20</v>
      </c>
      <c r="M646" t="s">
        <v>21</v>
      </c>
    </row>
    <row r="647" spans="1:13" x14ac:dyDescent="0.25">
      <c r="A647" s="14">
        <v>12</v>
      </c>
      <c r="B647" s="15">
        <v>43830</v>
      </c>
      <c r="C647" t="s">
        <v>13</v>
      </c>
      <c r="D647" t="s">
        <v>255</v>
      </c>
      <c r="E647" t="s">
        <v>100</v>
      </c>
      <c r="F647" t="s">
        <v>128</v>
      </c>
      <c r="G647" t="s">
        <v>91</v>
      </c>
      <c r="H647" t="s">
        <v>277</v>
      </c>
      <c r="I647" s="18">
        <v>204.53</v>
      </c>
      <c r="J647" t="s">
        <v>19</v>
      </c>
      <c r="K647" s="16">
        <v>4</v>
      </c>
      <c r="L647" t="s">
        <v>20</v>
      </c>
      <c r="M647" t="s">
        <v>21</v>
      </c>
    </row>
    <row r="648" spans="1:13" x14ac:dyDescent="0.25">
      <c r="A648" s="14">
        <v>12</v>
      </c>
      <c r="B648" s="15">
        <v>43830</v>
      </c>
      <c r="C648" t="s">
        <v>13</v>
      </c>
      <c r="D648" t="s">
        <v>255</v>
      </c>
      <c r="E648" t="s">
        <v>100</v>
      </c>
      <c r="F648" t="s">
        <v>132</v>
      </c>
      <c r="G648" t="s">
        <v>91</v>
      </c>
      <c r="H648" t="s">
        <v>277</v>
      </c>
      <c r="I648" s="18">
        <v>251.57</v>
      </c>
      <c r="J648" t="s">
        <v>19</v>
      </c>
      <c r="K648" s="16">
        <v>4</v>
      </c>
      <c r="L648" t="s">
        <v>20</v>
      </c>
      <c r="M648" t="s">
        <v>21</v>
      </c>
    </row>
    <row r="649" spans="1:13" x14ac:dyDescent="0.25">
      <c r="A649" s="14">
        <v>12</v>
      </c>
      <c r="B649" s="15">
        <v>43830</v>
      </c>
      <c r="C649" t="s">
        <v>13</v>
      </c>
      <c r="D649" t="s">
        <v>255</v>
      </c>
      <c r="E649" t="s">
        <v>100</v>
      </c>
      <c r="F649" t="s">
        <v>240</v>
      </c>
      <c r="G649" t="s">
        <v>91</v>
      </c>
      <c r="H649" t="s">
        <v>257</v>
      </c>
      <c r="I649" s="18">
        <v>792.87</v>
      </c>
      <c r="J649" t="s">
        <v>19</v>
      </c>
      <c r="K649" s="16">
        <v>12.5</v>
      </c>
      <c r="L649" t="s">
        <v>20</v>
      </c>
      <c r="M649" t="s">
        <v>21</v>
      </c>
    </row>
    <row r="650" spans="1:13" x14ac:dyDescent="0.25">
      <c r="A650" s="14">
        <v>12</v>
      </c>
      <c r="B650" s="15">
        <v>43830</v>
      </c>
      <c r="C650" t="s">
        <v>13</v>
      </c>
      <c r="D650" t="s">
        <v>255</v>
      </c>
      <c r="E650" t="s">
        <v>100</v>
      </c>
      <c r="F650" t="s">
        <v>240</v>
      </c>
      <c r="G650" t="s">
        <v>91</v>
      </c>
      <c r="H650" t="s">
        <v>258</v>
      </c>
      <c r="I650" s="18">
        <v>107.09</v>
      </c>
      <c r="J650" t="s">
        <v>19</v>
      </c>
      <c r="K650" s="16">
        <v>1.5</v>
      </c>
      <c r="L650" t="s">
        <v>20</v>
      </c>
      <c r="M650" t="s">
        <v>21</v>
      </c>
    </row>
    <row r="651" spans="1:13" x14ac:dyDescent="0.25">
      <c r="A651" s="14">
        <v>12</v>
      </c>
      <c r="B651" s="15">
        <v>43830</v>
      </c>
      <c r="C651" t="s">
        <v>13</v>
      </c>
      <c r="D651" t="s">
        <v>255</v>
      </c>
      <c r="E651" t="s">
        <v>100</v>
      </c>
      <c r="F651" t="s">
        <v>128</v>
      </c>
      <c r="G651" t="s">
        <v>91</v>
      </c>
      <c r="H651" t="s">
        <v>131</v>
      </c>
      <c r="I651" s="18">
        <v>150.24</v>
      </c>
      <c r="J651" t="s">
        <v>19</v>
      </c>
      <c r="K651" s="16">
        <v>2.5</v>
      </c>
      <c r="L651" t="s">
        <v>20</v>
      </c>
      <c r="M651" t="s">
        <v>21</v>
      </c>
    </row>
    <row r="652" spans="1:13" x14ac:dyDescent="0.25">
      <c r="A652" s="14">
        <v>12</v>
      </c>
      <c r="B652" s="15">
        <v>43830</v>
      </c>
      <c r="C652" t="s">
        <v>13</v>
      </c>
      <c r="D652" t="s">
        <v>255</v>
      </c>
      <c r="E652" t="s">
        <v>100</v>
      </c>
      <c r="F652" t="s">
        <v>132</v>
      </c>
      <c r="G652" t="s">
        <v>91</v>
      </c>
      <c r="H652" t="s">
        <v>131</v>
      </c>
      <c r="I652" s="18">
        <v>550.22</v>
      </c>
      <c r="J652" t="s">
        <v>19</v>
      </c>
      <c r="K652" s="16">
        <v>9</v>
      </c>
      <c r="L652" t="s">
        <v>20</v>
      </c>
      <c r="M652" t="s">
        <v>21</v>
      </c>
    </row>
    <row r="653" spans="1:13" x14ac:dyDescent="0.25">
      <c r="A653" s="14">
        <v>12</v>
      </c>
      <c r="B653" s="15">
        <v>43830</v>
      </c>
      <c r="C653" t="s">
        <v>13</v>
      </c>
      <c r="D653" t="s">
        <v>255</v>
      </c>
      <c r="E653" t="s">
        <v>100</v>
      </c>
      <c r="F653" t="s">
        <v>159</v>
      </c>
      <c r="G653" t="s">
        <v>91</v>
      </c>
      <c r="H653" t="s">
        <v>131</v>
      </c>
      <c r="I653" s="18">
        <v>169.33</v>
      </c>
      <c r="J653" t="s">
        <v>19</v>
      </c>
      <c r="K653" s="16">
        <v>3</v>
      </c>
      <c r="L653" t="s">
        <v>20</v>
      </c>
      <c r="M653" t="s">
        <v>21</v>
      </c>
    </row>
    <row r="654" spans="1:13" x14ac:dyDescent="0.25">
      <c r="A654" s="14">
        <v>12</v>
      </c>
      <c r="B654" s="15">
        <v>43830</v>
      </c>
      <c r="C654" t="s">
        <v>13</v>
      </c>
      <c r="D654" t="s">
        <v>273</v>
      </c>
      <c r="E654" t="s">
        <v>100</v>
      </c>
      <c r="F654" t="s">
        <v>128</v>
      </c>
      <c r="G654" t="s">
        <v>17</v>
      </c>
      <c r="H654" t="s">
        <v>129</v>
      </c>
      <c r="I654" s="18">
        <v>3123.53</v>
      </c>
      <c r="J654" t="s">
        <v>19</v>
      </c>
      <c r="K654" s="16">
        <v>80</v>
      </c>
      <c r="L654" t="s">
        <v>20</v>
      </c>
      <c r="M654" t="s">
        <v>21</v>
      </c>
    </row>
    <row r="655" spans="1:13" x14ac:dyDescent="0.25">
      <c r="A655" s="14">
        <v>12</v>
      </c>
      <c r="B655" s="15">
        <v>43830</v>
      </c>
      <c r="C655" t="s">
        <v>13</v>
      </c>
      <c r="D655" t="s">
        <v>273</v>
      </c>
      <c r="E655" t="s">
        <v>100</v>
      </c>
      <c r="F655" t="s">
        <v>132</v>
      </c>
      <c r="G655" t="s">
        <v>17</v>
      </c>
      <c r="H655" t="s">
        <v>129</v>
      </c>
      <c r="I655" s="18">
        <v>1204.79</v>
      </c>
      <c r="J655" t="s">
        <v>19</v>
      </c>
      <c r="K655" s="16">
        <v>30</v>
      </c>
      <c r="L655" t="s">
        <v>20</v>
      </c>
      <c r="M655" t="s">
        <v>21</v>
      </c>
    </row>
    <row r="656" spans="1:13" x14ac:dyDescent="0.25">
      <c r="A656" s="14">
        <v>12</v>
      </c>
      <c r="B656" s="15">
        <v>43830</v>
      </c>
      <c r="C656" t="s">
        <v>13</v>
      </c>
      <c r="D656" t="s">
        <v>273</v>
      </c>
      <c r="E656" t="s">
        <v>100</v>
      </c>
      <c r="F656" t="s">
        <v>133</v>
      </c>
      <c r="G656" t="s">
        <v>17</v>
      </c>
      <c r="H656" t="s">
        <v>129</v>
      </c>
      <c r="I656" s="18">
        <v>1890.78</v>
      </c>
      <c r="J656" t="s">
        <v>19</v>
      </c>
      <c r="K656" s="16">
        <v>45</v>
      </c>
      <c r="L656" t="s">
        <v>20</v>
      </c>
      <c r="M656" t="s">
        <v>21</v>
      </c>
    </row>
    <row r="657" spans="1:13" x14ac:dyDescent="0.25">
      <c r="A657" s="14">
        <v>12</v>
      </c>
      <c r="B657" s="15">
        <v>43830</v>
      </c>
      <c r="C657" t="s">
        <v>13</v>
      </c>
      <c r="D657" t="s">
        <v>273</v>
      </c>
      <c r="E657" t="s">
        <v>100</v>
      </c>
      <c r="F657" t="s">
        <v>125</v>
      </c>
      <c r="G657" t="s">
        <v>17</v>
      </c>
      <c r="H657" t="s">
        <v>129</v>
      </c>
      <c r="I657" s="18">
        <v>1912.75</v>
      </c>
      <c r="J657" t="s">
        <v>19</v>
      </c>
      <c r="K657" s="16">
        <v>52</v>
      </c>
      <c r="L657" t="s">
        <v>20</v>
      </c>
      <c r="M657" t="s">
        <v>21</v>
      </c>
    </row>
    <row r="658" spans="1:13" x14ac:dyDescent="0.25">
      <c r="A658" s="14">
        <v>12</v>
      </c>
      <c r="B658" s="15">
        <v>43830</v>
      </c>
      <c r="C658" t="s">
        <v>13</v>
      </c>
      <c r="D658" t="s">
        <v>273</v>
      </c>
      <c r="E658" t="s">
        <v>100</v>
      </c>
      <c r="F658" t="s">
        <v>128</v>
      </c>
      <c r="G658" t="s">
        <v>17</v>
      </c>
      <c r="H658" t="s">
        <v>274</v>
      </c>
      <c r="I658" s="18">
        <v>2180.87</v>
      </c>
      <c r="J658" t="s">
        <v>19</v>
      </c>
      <c r="K658" s="16">
        <v>56</v>
      </c>
      <c r="L658" t="s">
        <v>20</v>
      </c>
      <c r="M658" t="s">
        <v>21</v>
      </c>
    </row>
    <row r="659" spans="1:13" x14ac:dyDescent="0.25">
      <c r="A659" s="14">
        <v>12</v>
      </c>
      <c r="B659" s="15">
        <v>43830</v>
      </c>
      <c r="C659" t="s">
        <v>13</v>
      </c>
      <c r="D659" t="s">
        <v>273</v>
      </c>
      <c r="E659" t="s">
        <v>100</v>
      </c>
      <c r="F659" t="s">
        <v>132</v>
      </c>
      <c r="G659" t="s">
        <v>17</v>
      </c>
      <c r="H659" t="s">
        <v>274</v>
      </c>
      <c r="I659" s="18">
        <v>1627.2</v>
      </c>
      <c r="J659" t="s">
        <v>19</v>
      </c>
      <c r="K659" s="16">
        <v>40</v>
      </c>
      <c r="L659" t="s">
        <v>20</v>
      </c>
      <c r="M659" t="s">
        <v>21</v>
      </c>
    </row>
    <row r="660" spans="1:13" x14ac:dyDescent="0.25">
      <c r="A660" s="14">
        <v>12</v>
      </c>
      <c r="B660" s="15">
        <v>43830</v>
      </c>
      <c r="C660" t="s">
        <v>13</v>
      </c>
      <c r="D660" t="s">
        <v>273</v>
      </c>
      <c r="E660" t="s">
        <v>100</v>
      </c>
      <c r="F660" t="s">
        <v>133</v>
      </c>
      <c r="G660" t="s">
        <v>17</v>
      </c>
      <c r="H660" t="s">
        <v>274</v>
      </c>
      <c r="I660" s="18">
        <v>4047.3</v>
      </c>
      <c r="J660" t="s">
        <v>19</v>
      </c>
      <c r="K660" s="16">
        <v>94</v>
      </c>
      <c r="L660" t="s">
        <v>20</v>
      </c>
      <c r="M660" t="s">
        <v>21</v>
      </c>
    </row>
    <row r="661" spans="1:13" x14ac:dyDescent="0.25">
      <c r="A661" s="14">
        <v>12</v>
      </c>
      <c r="B661" s="15">
        <v>43830</v>
      </c>
      <c r="C661" t="s">
        <v>13</v>
      </c>
      <c r="D661" t="s">
        <v>273</v>
      </c>
      <c r="E661" t="s">
        <v>100</v>
      </c>
      <c r="F661" t="s">
        <v>125</v>
      </c>
      <c r="G661" t="s">
        <v>17</v>
      </c>
      <c r="H661" t="s">
        <v>274</v>
      </c>
      <c r="I661" s="18">
        <v>4431.2700000000004</v>
      </c>
      <c r="J661" t="s">
        <v>19</v>
      </c>
      <c r="K661" s="16">
        <v>112</v>
      </c>
      <c r="L661" t="s">
        <v>20</v>
      </c>
      <c r="M661" t="s">
        <v>21</v>
      </c>
    </row>
    <row r="662" spans="1:13" x14ac:dyDescent="0.25">
      <c r="A662" s="14">
        <v>12</v>
      </c>
      <c r="B662" s="15">
        <v>43830</v>
      </c>
      <c r="C662" t="s">
        <v>13</v>
      </c>
      <c r="D662" t="s">
        <v>273</v>
      </c>
      <c r="E662" t="s">
        <v>100</v>
      </c>
      <c r="F662" t="s">
        <v>128</v>
      </c>
      <c r="G662" t="s">
        <v>17</v>
      </c>
      <c r="H662" t="s">
        <v>275</v>
      </c>
      <c r="I662" s="18">
        <v>2158.7800000000002</v>
      </c>
      <c r="J662" t="s">
        <v>19</v>
      </c>
      <c r="K662" s="16">
        <v>56</v>
      </c>
      <c r="L662" t="s">
        <v>20</v>
      </c>
      <c r="M662" t="s">
        <v>21</v>
      </c>
    </row>
    <row r="663" spans="1:13" x14ac:dyDescent="0.25">
      <c r="A663" s="14">
        <v>12</v>
      </c>
      <c r="B663" s="15">
        <v>43830</v>
      </c>
      <c r="C663" t="s">
        <v>13</v>
      </c>
      <c r="D663" t="s">
        <v>273</v>
      </c>
      <c r="E663" t="s">
        <v>100</v>
      </c>
      <c r="F663" t="s">
        <v>132</v>
      </c>
      <c r="G663" t="s">
        <v>17</v>
      </c>
      <c r="H663" t="s">
        <v>275</v>
      </c>
      <c r="I663" s="18">
        <v>794.1</v>
      </c>
      <c r="J663" t="s">
        <v>19</v>
      </c>
      <c r="K663" s="16">
        <v>20</v>
      </c>
      <c r="L663" t="s">
        <v>20</v>
      </c>
      <c r="M663" t="s">
        <v>21</v>
      </c>
    </row>
    <row r="664" spans="1:13" x14ac:dyDescent="0.25">
      <c r="A664" s="14">
        <v>12</v>
      </c>
      <c r="B664" s="15">
        <v>43830</v>
      </c>
      <c r="C664" t="s">
        <v>13</v>
      </c>
      <c r="D664" t="s">
        <v>273</v>
      </c>
      <c r="E664" t="s">
        <v>100</v>
      </c>
      <c r="F664" t="s">
        <v>133</v>
      </c>
      <c r="G664" t="s">
        <v>17</v>
      </c>
      <c r="H664" t="s">
        <v>275</v>
      </c>
      <c r="I664" s="18">
        <v>3169.7</v>
      </c>
      <c r="J664" t="s">
        <v>19</v>
      </c>
      <c r="K664" s="16">
        <v>80</v>
      </c>
      <c r="L664" t="s">
        <v>20</v>
      </c>
      <c r="M664" t="s">
        <v>21</v>
      </c>
    </row>
    <row r="665" spans="1:13" x14ac:dyDescent="0.25">
      <c r="A665" s="14">
        <v>12</v>
      </c>
      <c r="B665" s="15">
        <v>43830</v>
      </c>
      <c r="C665" t="s">
        <v>13</v>
      </c>
      <c r="D665" t="s">
        <v>273</v>
      </c>
      <c r="E665" t="s">
        <v>100</v>
      </c>
      <c r="F665" t="s">
        <v>128</v>
      </c>
      <c r="G665" t="s">
        <v>17</v>
      </c>
      <c r="H665" t="s">
        <v>276</v>
      </c>
      <c r="I665" s="18">
        <v>3369.13</v>
      </c>
      <c r="J665" t="s">
        <v>19</v>
      </c>
      <c r="K665" s="16">
        <v>85</v>
      </c>
      <c r="L665" t="s">
        <v>20</v>
      </c>
      <c r="M665" t="s">
        <v>21</v>
      </c>
    </row>
    <row r="666" spans="1:13" x14ac:dyDescent="0.25">
      <c r="A666" s="14">
        <v>12</v>
      </c>
      <c r="B666" s="15">
        <v>43830</v>
      </c>
      <c r="C666" t="s">
        <v>13</v>
      </c>
      <c r="D666" t="s">
        <v>273</v>
      </c>
      <c r="E666" t="s">
        <v>100</v>
      </c>
      <c r="F666" t="s">
        <v>132</v>
      </c>
      <c r="G666" t="s">
        <v>17</v>
      </c>
      <c r="H666" t="s">
        <v>276</v>
      </c>
      <c r="I666" s="18">
        <v>2422.08</v>
      </c>
      <c r="J666" t="s">
        <v>19</v>
      </c>
      <c r="K666" s="16">
        <v>60</v>
      </c>
      <c r="L666" t="s">
        <v>20</v>
      </c>
      <c r="M666" t="s">
        <v>21</v>
      </c>
    </row>
    <row r="667" spans="1:13" x14ac:dyDescent="0.25">
      <c r="A667" s="14">
        <v>12</v>
      </c>
      <c r="B667" s="15">
        <v>43830</v>
      </c>
      <c r="C667" t="s">
        <v>13</v>
      </c>
      <c r="D667" t="s">
        <v>273</v>
      </c>
      <c r="E667" t="s">
        <v>100</v>
      </c>
      <c r="F667" t="s">
        <v>125</v>
      </c>
      <c r="G667" t="s">
        <v>17</v>
      </c>
      <c r="H667" t="s">
        <v>276</v>
      </c>
      <c r="I667" s="18">
        <v>4367.6000000000004</v>
      </c>
      <c r="J667" t="s">
        <v>19</v>
      </c>
      <c r="K667" s="16">
        <v>129</v>
      </c>
      <c r="L667" t="s">
        <v>20</v>
      </c>
      <c r="M667" t="s">
        <v>21</v>
      </c>
    </row>
    <row r="668" spans="1:13" x14ac:dyDescent="0.25">
      <c r="A668" s="14">
        <v>12</v>
      </c>
      <c r="B668" s="15">
        <v>43830</v>
      </c>
      <c r="C668" t="s">
        <v>13</v>
      </c>
      <c r="D668" t="s">
        <v>273</v>
      </c>
      <c r="E668" t="s">
        <v>100</v>
      </c>
      <c r="F668" t="s">
        <v>132</v>
      </c>
      <c r="G668" t="s">
        <v>17</v>
      </c>
      <c r="H668" t="s">
        <v>280</v>
      </c>
      <c r="I668" s="18">
        <v>397.43</v>
      </c>
      <c r="J668" t="s">
        <v>19</v>
      </c>
      <c r="K668" s="16">
        <v>10</v>
      </c>
      <c r="L668" t="s">
        <v>20</v>
      </c>
      <c r="M668" t="s">
        <v>21</v>
      </c>
    </row>
    <row r="669" spans="1:13" x14ac:dyDescent="0.25">
      <c r="A669" s="14">
        <v>12</v>
      </c>
      <c r="B669" s="15">
        <v>43830</v>
      </c>
      <c r="C669" t="s">
        <v>13</v>
      </c>
      <c r="D669" t="s">
        <v>273</v>
      </c>
      <c r="E669" t="s">
        <v>100</v>
      </c>
      <c r="F669" t="s">
        <v>125</v>
      </c>
      <c r="G669" t="s">
        <v>17</v>
      </c>
      <c r="H669" t="s">
        <v>280</v>
      </c>
      <c r="I669" s="18">
        <v>580.86</v>
      </c>
      <c r="J669" t="s">
        <v>19</v>
      </c>
      <c r="K669" s="16">
        <v>14</v>
      </c>
      <c r="L669" t="s">
        <v>20</v>
      </c>
      <c r="M669" t="s">
        <v>21</v>
      </c>
    </row>
    <row r="670" spans="1:13" x14ac:dyDescent="0.25">
      <c r="A670" s="14">
        <v>12</v>
      </c>
      <c r="B670" s="15">
        <v>43830</v>
      </c>
      <c r="C670" t="s">
        <v>13</v>
      </c>
      <c r="D670" t="s">
        <v>273</v>
      </c>
      <c r="E670" t="s">
        <v>100</v>
      </c>
      <c r="F670" t="s">
        <v>128</v>
      </c>
      <c r="G670" t="s">
        <v>17</v>
      </c>
      <c r="H670" t="s">
        <v>277</v>
      </c>
      <c r="I670" s="18">
        <v>467.25</v>
      </c>
      <c r="J670" t="s">
        <v>19</v>
      </c>
      <c r="K670" s="16">
        <v>11.5</v>
      </c>
      <c r="L670" t="s">
        <v>20</v>
      </c>
      <c r="M670" t="s">
        <v>21</v>
      </c>
    </row>
    <row r="671" spans="1:13" x14ac:dyDescent="0.25">
      <c r="A671" s="14">
        <v>12</v>
      </c>
      <c r="B671" s="15">
        <v>43830</v>
      </c>
      <c r="C671" t="s">
        <v>13</v>
      </c>
      <c r="D671" t="s">
        <v>273</v>
      </c>
      <c r="E671" t="s">
        <v>100</v>
      </c>
      <c r="F671" t="s">
        <v>128</v>
      </c>
      <c r="G671" t="s">
        <v>17</v>
      </c>
      <c r="H671" t="s">
        <v>131</v>
      </c>
      <c r="I671" s="18">
        <v>189</v>
      </c>
      <c r="J671" t="s">
        <v>19</v>
      </c>
      <c r="K671" s="16">
        <v>5</v>
      </c>
      <c r="L671" t="s">
        <v>20</v>
      </c>
      <c r="M671" t="s">
        <v>21</v>
      </c>
    </row>
    <row r="672" spans="1:13" x14ac:dyDescent="0.25">
      <c r="A672" s="14">
        <v>12</v>
      </c>
      <c r="B672" s="15">
        <v>43830</v>
      </c>
      <c r="C672" t="s">
        <v>13</v>
      </c>
      <c r="D672" t="s">
        <v>273</v>
      </c>
      <c r="E672" t="s">
        <v>100</v>
      </c>
      <c r="F672" t="s">
        <v>133</v>
      </c>
      <c r="G672" t="s">
        <v>17</v>
      </c>
      <c r="H672" t="s">
        <v>131</v>
      </c>
      <c r="I672" s="18">
        <v>314.56</v>
      </c>
      <c r="J672" t="s">
        <v>19</v>
      </c>
      <c r="K672" s="16">
        <v>8</v>
      </c>
      <c r="L672" t="s">
        <v>20</v>
      </c>
      <c r="M672" t="s">
        <v>21</v>
      </c>
    </row>
    <row r="673" spans="1:13" x14ac:dyDescent="0.25">
      <c r="A673" s="14">
        <v>12</v>
      </c>
      <c r="B673" s="15">
        <v>43830</v>
      </c>
      <c r="C673" t="s">
        <v>13</v>
      </c>
      <c r="D673" t="s">
        <v>273</v>
      </c>
      <c r="E673" t="s">
        <v>100</v>
      </c>
      <c r="F673" t="s">
        <v>128</v>
      </c>
      <c r="G673" t="s">
        <v>25</v>
      </c>
      <c r="H673" t="s">
        <v>129</v>
      </c>
      <c r="I673" s="18">
        <v>2186.48</v>
      </c>
      <c r="J673" t="s">
        <v>19</v>
      </c>
      <c r="K673" s="16">
        <v>0</v>
      </c>
      <c r="L673" t="s">
        <v>20</v>
      </c>
      <c r="M673" t="s">
        <v>21</v>
      </c>
    </row>
    <row r="674" spans="1:13" x14ac:dyDescent="0.25">
      <c r="A674" s="14">
        <v>12</v>
      </c>
      <c r="B674" s="15">
        <v>43830</v>
      </c>
      <c r="C674" t="s">
        <v>13</v>
      </c>
      <c r="D674" t="s">
        <v>273</v>
      </c>
      <c r="E674" t="s">
        <v>100</v>
      </c>
      <c r="F674" t="s">
        <v>132</v>
      </c>
      <c r="G674" t="s">
        <v>25</v>
      </c>
      <c r="H674" t="s">
        <v>129</v>
      </c>
      <c r="I674" s="18">
        <v>843.35</v>
      </c>
      <c r="J674" t="s">
        <v>19</v>
      </c>
      <c r="K674" s="16">
        <v>0</v>
      </c>
      <c r="L674" t="s">
        <v>20</v>
      </c>
      <c r="M674" t="s">
        <v>21</v>
      </c>
    </row>
    <row r="675" spans="1:13" x14ac:dyDescent="0.25">
      <c r="A675" s="14">
        <v>12</v>
      </c>
      <c r="B675" s="15">
        <v>43830</v>
      </c>
      <c r="C675" t="s">
        <v>13</v>
      </c>
      <c r="D675" t="s">
        <v>273</v>
      </c>
      <c r="E675" t="s">
        <v>100</v>
      </c>
      <c r="F675" t="s">
        <v>133</v>
      </c>
      <c r="G675" t="s">
        <v>25</v>
      </c>
      <c r="H675" t="s">
        <v>129</v>
      </c>
      <c r="I675" s="18">
        <v>1323.55</v>
      </c>
      <c r="J675" t="s">
        <v>19</v>
      </c>
      <c r="K675" s="16">
        <v>0</v>
      </c>
      <c r="L675" t="s">
        <v>20</v>
      </c>
      <c r="M675" t="s">
        <v>21</v>
      </c>
    </row>
    <row r="676" spans="1:13" x14ac:dyDescent="0.25">
      <c r="A676" s="14">
        <v>12</v>
      </c>
      <c r="B676" s="15">
        <v>43830</v>
      </c>
      <c r="C676" t="s">
        <v>13</v>
      </c>
      <c r="D676" t="s">
        <v>273</v>
      </c>
      <c r="E676" t="s">
        <v>100</v>
      </c>
      <c r="F676" t="s">
        <v>125</v>
      </c>
      <c r="G676" t="s">
        <v>25</v>
      </c>
      <c r="H676" t="s">
        <v>129</v>
      </c>
      <c r="I676" s="18">
        <v>1338.93</v>
      </c>
      <c r="J676" t="s">
        <v>19</v>
      </c>
      <c r="K676" s="16">
        <v>0</v>
      </c>
      <c r="L676" t="s">
        <v>20</v>
      </c>
      <c r="M676" t="s">
        <v>21</v>
      </c>
    </row>
    <row r="677" spans="1:13" x14ac:dyDescent="0.25">
      <c r="A677" s="14">
        <v>12</v>
      </c>
      <c r="B677" s="15">
        <v>43830</v>
      </c>
      <c r="C677" t="s">
        <v>13</v>
      </c>
      <c r="D677" t="s">
        <v>273</v>
      </c>
      <c r="E677" t="s">
        <v>100</v>
      </c>
      <c r="F677" t="s">
        <v>128</v>
      </c>
      <c r="G677" t="s">
        <v>25</v>
      </c>
      <c r="H677" t="s">
        <v>274</v>
      </c>
      <c r="I677" s="18">
        <v>1526.62</v>
      </c>
      <c r="J677" t="s">
        <v>19</v>
      </c>
      <c r="K677" s="16">
        <v>0</v>
      </c>
      <c r="L677" t="s">
        <v>20</v>
      </c>
      <c r="M677" t="s">
        <v>21</v>
      </c>
    </row>
    <row r="678" spans="1:13" x14ac:dyDescent="0.25">
      <c r="A678" s="14">
        <v>12</v>
      </c>
      <c r="B678" s="15">
        <v>43830</v>
      </c>
      <c r="C678" t="s">
        <v>13</v>
      </c>
      <c r="D678" t="s">
        <v>273</v>
      </c>
      <c r="E678" t="s">
        <v>100</v>
      </c>
      <c r="F678" t="s">
        <v>132</v>
      </c>
      <c r="G678" t="s">
        <v>25</v>
      </c>
      <c r="H678" t="s">
        <v>274</v>
      </c>
      <c r="I678" s="18">
        <v>1139.04</v>
      </c>
      <c r="J678" t="s">
        <v>19</v>
      </c>
      <c r="K678" s="16">
        <v>0</v>
      </c>
      <c r="L678" t="s">
        <v>20</v>
      </c>
      <c r="M678" t="s">
        <v>21</v>
      </c>
    </row>
    <row r="679" spans="1:13" x14ac:dyDescent="0.25">
      <c r="A679" s="14">
        <v>12</v>
      </c>
      <c r="B679" s="15">
        <v>43830</v>
      </c>
      <c r="C679" t="s">
        <v>13</v>
      </c>
      <c r="D679" t="s">
        <v>273</v>
      </c>
      <c r="E679" t="s">
        <v>100</v>
      </c>
      <c r="F679" t="s">
        <v>133</v>
      </c>
      <c r="G679" t="s">
        <v>25</v>
      </c>
      <c r="H679" t="s">
        <v>274</v>
      </c>
      <c r="I679" s="18">
        <v>2833.11</v>
      </c>
      <c r="J679" t="s">
        <v>19</v>
      </c>
      <c r="K679" s="16">
        <v>0</v>
      </c>
      <c r="L679" t="s">
        <v>20</v>
      </c>
      <c r="M679" t="s">
        <v>21</v>
      </c>
    </row>
    <row r="680" spans="1:13" x14ac:dyDescent="0.25">
      <c r="A680" s="14">
        <v>12</v>
      </c>
      <c r="B680" s="15">
        <v>43830</v>
      </c>
      <c r="C680" t="s">
        <v>13</v>
      </c>
      <c r="D680" t="s">
        <v>273</v>
      </c>
      <c r="E680" t="s">
        <v>100</v>
      </c>
      <c r="F680" t="s">
        <v>125</v>
      </c>
      <c r="G680" t="s">
        <v>25</v>
      </c>
      <c r="H680" t="s">
        <v>274</v>
      </c>
      <c r="I680" s="18">
        <v>3101.9</v>
      </c>
      <c r="J680" t="s">
        <v>19</v>
      </c>
      <c r="K680" s="16">
        <v>0</v>
      </c>
      <c r="L680" t="s">
        <v>20</v>
      </c>
      <c r="M680" t="s">
        <v>21</v>
      </c>
    </row>
    <row r="681" spans="1:13" x14ac:dyDescent="0.25">
      <c r="A681" s="14">
        <v>12</v>
      </c>
      <c r="B681" s="15">
        <v>43830</v>
      </c>
      <c r="C681" t="s">
        <v>13</v>
      </c>
      <c r="D681" t="s">
        <v>273</v>
      </c>
      <c r="E681" t="s">
        <v>100</v>
      </c>
      <c r="F681" t="s">
        <v>128</v>
      </c>
      <c r="G681" t="s">
        <v>25</v>
      </c>
      <c r="H681" t="s">
        <v>275</v>
      </c>
      <c r="I681" s="18">
        <v>1511.15</v>
      </c>
      <c r="J681" t="s">
        <v>19</v>
      </c>
      <c r="K681" s="16">
        <v>0</v>
      </c>
      <c r="L681" t="s">
        <v>20</v>
      </c>
      <c r="M681" t="s">
        <v>21</v>
      </c>
    </row>
    <row r="682" spans="1:13" x14ac:dyDescent="0.25">
      <c r="A682" s="14">
        <v>12</v>
      </c>
      <c r="B682" s="15">
        <v>43830</v>
      </c>
      <c r="C682" t="s">
        <v>13</v>
      </c>
      <c r="D682" t="s">
        <v>273</v>
      </c>
      <c r="E682" t="s">
        <v>100</v>
      </c>
      <c r="F682" t="s">
        <v>132</v>
      </c>
      <c r="G682" t="s">
        <v>25</v>
      </c>
      <c r="H682" t="s">
        <v>275</v>
      </c>
      <c r="I682" s="18">
        <v>555.87</v>
      </c>
      <c r="J682" t="s">
        <v>19</v>
      </c>
      <c r="K682" s="16">
        <v>0</v>
      </c>
      <c r="L682" t="s">
        <v>20</v>
      </c>
      <c r="M682" t="s">
        <v>21</v>
      </c>
    </row>
    <row r="683" spans="1:13" x14ac:dyDescent="0.25">
      <c r="A683" s="14">
        <v>12</v>
      </c>
      <c r="B683" s="15">
        <v>43830</v>
      </c>
      <c r="C683" t="s">
        <v>13</v>
      </c>
      <c r="D683" t="s">
        <v>273</v>
      </c>
      <c r="E683" t="s">
        <v>100</v>
      </c>
      <c r="F683" t="s">
        <v>133</v>
      </c>
      <c r="G683" t="s">
        <v>25</v>
      </c>
      <c r="H683" t="s">
        <v>275</v>
      </c>
      <c r="I683" s="18">
        <v>2218.79</v>
      </c>
      <c r="J683" t="s">
        <v>19</v>
      </c>
      <c r="K683" s="16">
        <v>0</v>
      </c>
      <c r="L683" t="s">
        <v>20</v>
      </c>
      <c r="M683" t="s">
        <v>21</v>
      </c>
    </row>
    <row r="684" spans="1:13" x14ac:dyDescent="0.25">
      <c r="A684" s="14">
        <v>12</v>
      </c>
      <c r="B684" s="15">
        <v>43830</v>
      </c>
      <c r="C684" t="s">
        <v>13</v>
      </c>
      <c r="D684" t="s">
        <v>273</v>
      </c>
      <c r="E684" t="s">
        <v>100</v>
      </c>
      <c r="F684" t="s">
        <v>128</v>
      </c>
      <c r="G684" t="s">
        <v>25</v>
      </c>
      <c r="H684" t="s">
        <v>276</v>
      </c>
      <c r="I684" s="18">
        <v>2358.4</v>
      </c>
      <c r="J684" t="s">
        <v>19</v>
      </c>
      <c r="K684" s="16">
        <v>0</v>
      </c>
      <c r="L684" t="s">
        <v>20</v>
      </c>
      <c r="M684" t="s">
        <v>21</v>
      </c>
    </row>
    <row r="685" spans="1:13" x14ac:dyDescent="0.25">
      <c r="A685" s="14">
        <v>12</v>
      </c>
      <c r="B685" s="15">
        <v>43830</v>
      </c>
      <c r="C685" t="s">
        <v>13</v>
      </c>
      <c r="D685" t="s">
        <v>273</v>
      </c>
      <c r="E685" t="s">
        <v>100</v>
      </c>
      <c r="F685" t="s">
        <v>132</v>
      </c>
      <c r="G685" t="s">
        <v>25</v>
      </c>
      <c r="H685" t="s">
        <v>276</v>
      </c>
      <c r="I685" s="18">
        <v>1695.45</v>
      </c>
      <c r="J685" t="s">
        <v>19</v>
      </c>
      <c r="K685" s="16">
        <v>0</v>
      </c>
      <c r="L685" t="s">
        <v>20</v>
      </c>
      <c r="M685" t="s">
        <v>21</v>
      </c>
    </row>
    <row r="686" spans="1:13" x14ac:dyDescent="0.25">
      <c r="A686" s="14">
        <v>12</v>
      </c>
      <c r="B686" s="15">
        <v>43830</v>
      </c>
      <c r="C686" t="s">
        <v>13</v>
      </c>
      <c r="D686" t="s">
        <v>273</v>
      </c>
      <c r="E686" t="s">
        <v>100</v>
      </c>
      <c r="F686" t="s">
        <v>125</v>
      </c>
      <c r="G686" t="s">
        <v>25</v>
      </c>
      <c r="H686" t="s">
        <v>276</v>
      </c>
      <c r="I686" s="18">
        <v>3057.32</v>
      </c>
      <c r="J686" t="s">
        <v>19</v>
      </c>
      <c r="K686" s="16">
        <v>0</v>
      </c>
      <c r="L686" t="s">
        <v>20</v>
      </c>
      <c r="M686" t="s">
        <v>21</v>
      </c>
    </row>
    <row r="687" spans="1:13" x14ac:dyDescent="0.25">
      <c r="A687" s="14">
        <v>12</v>
      </c>
      <c r="B687" s="15">
        <v>43830</v>
      </c>
      <c r="C687" t="s">
        <v>13</v>
      </c>
      <c r="D687" t="s">
        <v>273</v>
      </c>
      <c r="E687" t="s">
        <v>100</v>
      </c>
      <c r="F687" t="s">
        <v>132</v>
      </c>
      <c r="G687" t="s">
        <v>25</v>
      </c>
      <c r="H687" t="s">
        <v>280</v>
      </c>
      <c r="I687" s="18">
        <v>278.2</v>
      </c>
      <c r="J687" t="s">
        <v>19</v>
      </c>
      <c r="K687" s="16">
        <v>0</v>
      </c>
      <c r="L687" t="s">
        <v>20</v>
      </c>
      <c r="M687" t="s">
        <v>21</v>
      </c>
    </row>
    <row r="688" spans="1:13" x14ac:dyDescent="0.25">
      <c r="A688" s="14">
        <v>12</v>
      </c>
      <c r="B688" s="15">
        <v>43830</v>
      </c>
      <c r="C688" t="s">
        <v>13</v>
      </c>
      <c r="D688" t="s">
        <v>273</v>
      </c>
      <c r="E688" t="s">
        <v>100</v>
      </c>
      <c r="F688" t="s">
        <v>125</v>
      </c>
      <c r="G688" t="s">
        <v>25</v>
      </c>
      <c r="H688" t="s">
        <v>280</v>
      </c>
      <c r="I688" s="18">
        <v>406.6</v>
      </c>
      <c r="J688" t="s">
        <v>19</v>
      </c>
      <c r="K688" s="16">
        <v>0</v>
      </c>
      <c r="L688" t="s">
        <v>20</v>
      </c>
      <c r="M688" t="s">
        <v>21</v>
      </c>
    </row>
    <row r="689" spans="1:13" x14ac:dyDescent="0.25">
      <c r="A689" s="14">
        <v>12</v>
      </c>
      <c r="B689" s="15">
        <v>43830</v>
      </c>
      <c r="C689" t="s">
        <v>13</v>
      </c>
      <c r="D689" t="s">
        <v>273</v>
      </c>
      <c r="E689" t="s">
        <v>100</v>
      </c>
      <c r="F689" t="s">
        <v>128</v>
      </c>
      <c r="G689" t="s">
        <v>25</v>
      </c>
      <c r="H689" t="s">
        <v>277</v>
      </c>
      <c r="I689" s="18">
        <v>327.07</v>
      </c>
      <c r="J689" t="s">
        <v>19</v>
      </c>
      <c r="K689" s="16">
        <v>0</v>
      </c>
      <c r="L689" t="s">
        <v>20</v>
      </c>
      <c r="M689" t="s">
        <v>21</v>
      </c>
    </row>
    <row r="690" spans="1:13" x14ac:dyDescent="0.25">
      <c r="A690" s="14">
        <v>12</v>
      </c>
      <c r="B690" s="15">
        <v>43830</v>
      </c>
      <c r="C690" t="s">
        <v>13</v>
      </c>
      <c r="D690" t="s">
        <v>273</v>
      </c>
      <c r="E690" t="s">
        <v>100</v>
      </c>
      <c r="F690" t="s">
        <v>128</v>
      </c>
      <c r="G690" t="s">
        <v>25</v>
      </c>
      <c r="H690" t="s">
        <v>131</v>
      </c>
      <c r="I690" s="18">
        <v>132.30000000000001</v>
      </c>
      <c r="J690" t="s">
        <v>19</v>
      </c>
      <c r="K690" s="16">
        <v>0</v>
      </c>
      <c r="L690" t="s">
        <v>20</v>
      </c>
      <c r="M690" t="s">
        <v>21</v>
      </c>
    </row>
    <row r="691" spans="1:13" x14ac:dyDescent="0.25">
      <c r="A691" s="14">
        <v>12</v>
      </c>
      <c r="B691" s="15">
        <v>43830</v>
      </c>
      <c r="C691" t="s">
        <v>13</v>
      </c>
      <c r="D691" t="s">
        <v>273</v>
      </c>
      <c r="E691" t="s">
        <v>100</v>
      </c>
      <c r="F691" t="s">
        <v>133</v>
      </c>
      <c r="G691" t="s">
        <v>25</v>
      </c>
      <c r="H691" t="s">
        <v>131</v>
      </c>
      <c r="I691" s="18">
        <v>220.19</v>
      </c>
      <c r="J691" t="s">
        <v>19</v>
      </c>
      <c r="K691" s="16">
        <v>0</v>
      </c>
      <c r="L691" t="s">
        <v>20</v>
      </c>
      <c r="M691" t="s">
        <v>21</v>
      </c>
    </row>
    <row r="692" spans="1:13" x14ac:dyDescent="0.25">
      <c r="A692" s="14">
        <v>12</v>
      </c>
      <c r="B692" s="15">
        <v>43830</v>
      </c>
      <c r="C692" t="s">
        <v>13</v>
      </c>
      <c r="D692" t="s">
        <v>273</v>
      </c>
      <c r="E692" t="s">
        <v>100</v>
      </c>
      <c r="F692" t="s">
        <v>125</v>
      </c>
      <c r="G692" t="s">
        <v>91</v>
      </c>
      <c r="H692" t="s">
        <v>129</v>
      </c>
      <c r="I692" s="18">
        <v>83.93</v>
      </c>
      <c r="J692" t="s">
        <v>19</v>
      </c>
      <c r="K692" s="16">
        <v>1.5</v>
      </c>
      <c r="L692" t="s">
        <v>20</v>
      </c>
      <c r="M692" t="s">
        <v>21</v>
      </c>
    </row>
    <row r="693" spans="1:13" x14ac:dyDescent="0.25">
      <c r="A693" s="14">
        <v>12</v>
      </c>
      <c r="B693" s="15">
        <v>43830</v>
      </c>
      <c r="C693" t="s">
        <v>13</v>
      </c>
      <c r="D693" t="s">
        <v>273</v>
      </c>
      <c r="E693" t="s">
        <v>100</v>
      </c>
      <c r="F693" t="s">
        <v>128</v>
      </c>
      <c r="G693" t="s">
        <v>91</v>
      </c>
      <c r="H693" t="s">
        <v>129</v>
      </c>
      <c r="I693" s="18">
        <v>1482.19</v>
      </c>
      <c r="J693" t="s">
        <v>19</v>
      </c>
      <c r="K693" s="16">
        <v>25</v>
      </c>
      <c r="L693" t="s">
        <v>20</v>
      </c>
      <c r="M693" t="s">
        <v>21</v>
      </c>
    </row>
    <row r="694" spans="1:13" x14ac:dyDescent="0.25">
      <c r="A694" s="14">
        <v>12</v>
      </c>
      <c r="B694" s="15">
        <v>43830</v>
      </c>
      <c r="C694" t="s">
        <v>13</v>
      </c>
      <c r="D694" t="s">
        <v>273</v>
      </c>
      <c r="E694" t="s">
        <v>100</v>
      </c>
      <c r="F694" t="s">
        <v>132</v>
      </c>
      <c r="G694" t="s">
        <v>91</v>
      </c>
      <c r="H694" t="s">
        <v>129</v>
      </c>
      <c r="I694" s="18">
        <v>417.3</v>
      </c>
      <c r="J694" t="s">
        <v>19</v>
      </c>
      <c r="K694" s="16">
        <v>7</v>
      </c>
      <c r="L694" t="s">
        <v>20</v>
      </c>
      <c r="M694" t="s">
        <v>21</v>
      </c>
    </row>
    <row r="695" spans="1:13" x14ac:dyDescent="0.25">
      <c r="A695" s="14">
        <v>12</v>
      </c>
      <c r="B695" s="15">
        <v>43830</v>
      </c>
      <c r="C695" t="s">
        <v>13</v>
      </c>
      <c r="D695" t="s">
        <v>273</v>
      </c>
      <c r="E695" t="s">
        <v>100</v>
      </c>
      <c r="F695" t="s">
        <v>125</v>
      </c>
      <c r="G695" t="s">
        <v>91</v>
      </c>
      <c r="H695" t="s">
        <v>274</v>
      </c>
      <c r="I695" s="18">
        <v>68.12</v>
      </c>
      <c r="J695" t="s">
        <v>19</v>
      </c>
      <c r="K695" s="16">
        <v>1</v>
      </c>
      <c r="L695" t="s">
        <v>20</v>
      </c>
      <c r="M695" t="s">
        <v>21</v>
      </c>
    </row>
    <row r="696" spans="1:13" x14ac:dyDescent="0.25">
      <c r="A696" s="14">
        <v>12</v>
      </c>
      <c r="B696" s="15">
        <v>43830</v>
      </c>
      <c r="C696" t="s">
        <v>13</v>
      </c>
      <c r="D696" t="s">
        <v>273</v>
      </c>
      <c r="E696" t="s">
        <v>100</v>
      </c>
      <c r="F696" t="s">
        <v>133</v>
      </c>
      <c r="G696" t="s">
        <v>91</v>
      </c>
      <c r="H696" t="s">
        <v>274</v>
      </c>
      <c r="I696" s="18">
        <v>433.14</v>
      </c>
      <c r="J696" t="s">
        <v>19</v>
      </c>
      <c r="K696" s="16">
        <v>6.5</v>
      </c>
      <c r="L696" t="s">
        <v>20</v>
      </c>
      <c r="M696" t="s">
        <v>21</v>
      </c>
    </row>
    <row r="697" spans="1:13" x14ac:dyDescent="0.25">
      <c r="A697" s="14">
        <v>12</v>
      </c>
      <c r="B697" s="15">
        <v>43830</v>
      </c>
      <c r="C697" t="s">
        <v>13</v>
      </c>
      <c r="D697" t="s">
        <v>273</v>
      </c>
      <c r="E697" t="s">
        <v>100</v>
      </c>
      <c r="F697" t="s">
        <v>132</v>
      </c>
      <c r="G697" t="s">
        <v>91</v>
      </c>
      <c r="H697" t="s">
        <v>280</v>
      </c>
      <c r="I697" s="18">
        <v>59.61</v>
      </c>
      <c r="J697" t="s">
        <v>19</v>
      </c>
      <c r="K697" s="16">
        <v>1</v>
      </c>
      <c r="L697" t="s">
        <v>20</v>
      </c>
      <c r="M697" t="s">
        <v>21</v>
      </c>
    </row>
    <row r="698" spans="1:13" x14ac:dyDescent="0.25">
      <c r="A698" s="14">
        <v>12</v>
      </c>
      <c r="B698" s="15">
        <v>43830</v>
      </c>
      <c r="C698" t="s">
        <v>13</v>
      </c>
      <c r="D698" t="s">
        <v>273</v>
      </c>
      <c r="E698" t="s">
        <v>100</v>
      </c>
      <c r="F698" t="s">
        <v>128</v>
      </c>
      <c r="G698" t="s">
        <v>91</v>
      </c>
      <c r="H698" t="s">
        <v>277</v>
      </c>
      <c r="I698" s="18">
        <v>187.76</v>
      </c>
      <c r="J698" t="s">
        <v>19</v>
      </c>
      <c r="K698" s="16">
        <v>3</v>
      </c>
      <c r="L698" t="s">
        <v>20</v>
      </c>
      <c r="M698" t="s">
        <v>21</v>
      </c>
    </row>
    <row r="699" spans="1:13" x14ac:dyDescent="0.25">
      <c r="A699" s="14">
        <v>12</v>
      </c>
      <c r="B699" s="15">
        <v>43830</v>
      </c>
      <c r="C699" t="s">
        <v>13</v>
      </c>
      <c r="D699" t="s">
        <v>281</v>
      </c>
      <c r="E699" t="s">
        <v>100</v>
      </c>
      <c r="F699" t="s">
        <v>125</v>
      </c>
      <c r="G699" t="s">
        <v>17</v>
      </c>
      <c r="H699" t="s">
        <v>205</v>
      </c>
      <c r="I699" s="18">
        <v>2071.9</v>
      </c>
      <c r="J699" t="s">
        <v>19</v>
      </c>
      <c r="K699" s="16">
        <v>36</v>
      </c>
      <c r="L699" t="s">
        <v>20</v>
      </c>
      <c r="M699" t="s">
        <v>21</v>
      </c>
    </row>
    <row r="700" spans="1:13" x14ac:dyDescent="0.25">
      <c r="A700" s="14">
        <v>12</v>
      </c>
      <c r="B700" s="15">
        <v>43830</v>
      </c>
      <c r="C700" t="s">
        <v>13</v>
      </c>
      <c r="D700" t="s">
        <v>281</v>
      </c>
      <c r="E700" t="s">
        <v>100</v>
      </c>
      <c r="F700" t="s">
        <v>128</v>
      </c>
      <c r="G700" t="s">
        <v>17</v>
      </c>
      <c r="H700" t="s">
        <v>205</v>
      </c>
      <c r="I700" s="18">
        <v>1726.5</v>
      </c>
      <c r="J700" t="s">
        <v>19</v>
      </c>
      <c r="K700" s="16">
        <v>30</v>
      </c>
      <c r="L700" t="s">
        <v>20</v>
      </c>
      <c r="M700" t="s">
        <v>21</v>
      </c>
    </row>
    <row r="701" spans="1:13" x14ac:dyDescent="0.25">
      <c r="A701" s="14">
        <v>12</v>
      </c>
      <c r="B701" s="15">
        <v>43830</v>
      </c>
      <c r="C701" t="s">
        <v>13</v>
      </c>
      <c r="D701" t="s">
        <v>281</v>
      </c>
      <c r="E701" t="s">
        <v>100</v>
      </c>
      <c r="F701" t="s">
        <v>132</v>
      </c>
      <c r="G701" t="s">
        <v>17</v>
      </c>
      <c r="H701" t="s">
        <v>205</v>
      </c>
      <c r="I701" s="18">
        <v>1726.5</v>
      </c>
      <c r="J701" t="s">
        <v>19</v>
      </c>
      <c r="K701" s="16">
        <v>30</v>
      </c>
      <c r="L701" t="s">
        <v>20</v>
      </c>
      <c r="M701" t="s">
        <v>21</v>
      </c>
    </row>
    <row r="702" spans="1:13" x14ac:dyDescent="0.25">
      <c r="A702" s="14">
        <v>12</v>
      </c>
      <c r="B702" s="15">
        <v>43830</v>
      </c>
      <c r="C702" t="s">
        <v>13</v>
      </c>
      <c r="D702" t="s">
        <v>281</v>
      </c>
      <c r="E702" t="s">
        <v>100</v>
      </c>
      <c r="F702" t="s">
        <v>133</v>
      </c>
      <c r="G702" t="s">
        <v>17</v>
      </c>
      <c r="H702" t="s">
        <v>205</v>
      </c>
      <c r="I702" s="18">
        <v>2071.9</v>
      </c>
      <c r="J702" t="s">
        <v>19</v>
      </c>
      <c r="K702" s="16">
        <v>36</v>
      </c>
      <c r="L702" t="s">
        <v>20</v>
      </c>
      <c r="M702" t="s">
        <v>21</v>
      </c>
    </row>
    <row r="703" spans="1:13" x14ac:dyDescent="0.25">
      <c r="A703" s="14">
        <v>12</v>
      </c>
      <c r="B703" s="15">
        <v>43830</v>
      </c>
      <c r="C703" t="s">
        <v>13</v>
      </c>
      <c r="D703" t="s">
        <v>281</v>
      </c>
      <c r="E703" t="s">
        <v>100</v>
      </c>
      <c r="F703" t="s">
        <v>125</v>
      </c>
      <c r="G703" t="s">
        <v>25</v>
      </c>
      <c r="H703" t="s">
        <v>205</v>
      </c>
      <c r="I703" s="18">
        <v>1450.33</v>
      </c>
      <c r="J703" t="s">
        <v>19</v>
      </c>
      <c r="K703" s="16">
        <v>0</v>
      </c>
      <c r="L703" t="s">
        <v>20</v>
      </c>
      <c r="M703" t="s">
        <v>21</v>
      </c>
    </row>
    <row r="704" spans="1:13" x14ac:dyDescent="0.25">
      <c r="A704" s="14">
        <v>12</v>
      </c>
      <c r="B704" s="15">
        <v>43830</v>
      </c>
      <c r="C704" t="s">
        <v>13</v>
      </c>
      <c r="D704" t="s">
        <v>281</v>
      </c>
      <c r="E704" t="s">
        <v>100</v>
      </c>
      <c r="F704" t="s">
        <v>128</v>
      </c>
      <c r="G704" t="s">
        <v>25</v>
      </c>
      <c r="H704" t="s">
        <v>205</v>
      </c>
      <c r="I704" s="18">
        <v>1208.56</v>
      </c>
      <c r="J704" t="s">
        <v>19</v>
      </c>
      <c r="K704" s="16">
        <v>0</v>
      </c>
      <c r="L704" t="s">
        <v>20</v>
      </c>
      <c r="M704" t="s">
        <v>21</v>
      </c>
    </row>
    <row r="705" spans="1:13" x14ac:dyDescent="0.25">
      <c r="A705" s="14">
        <v>12</v>
      </c>
      <c r="B705" s="15">
        <v>43830</v>
      </c>
      <c r="C705" t="s">
        <v>13</v>
      </c>
      <c r="D705" t="s">
        <v>281</v>
      </c>
      <c r="E705" t="s">
        <v>100</v>
      </c>
      <c r="F705" t="s">
        <v>132</v>
      </c>
      <c r="G705" t="s">
        <v>25</v>
      </c>
      <c r="H705" t="s">
        <v>205</v>
      </c>
      <c r="I705" s="18">
        <v>1208.56</v>
      </c>
      <c r="J705" t="s">
        <v>19</v>
      </c>
      <c r="K705" s="16">
        <v>0</v>
      </c>
      <c r="L705" t="s">
        <v>20</v>
      </c>
      <c r="M705" t="s">
        <v>21</v>
      </c>
    </row>
    <row r="706" spans="1:13" x14ac:dyDescent="0.25">
      <c r="A706" s="14">
        <v>12</v>
      </c>
      <c r="B706" s="15">
        <v>43830</v>
      </c>
      <c r="C706" t="s">
        <v>13</v>
      </c>
      <c r="D706" t="s">
        <v>281</v>
      </c>
      <c r="E706" t="s">
        <v>100</v>
      </c>
      <c r="F706" t="s">
        <v>133</v>
      </c>
      <c r="G706" t="s">
        <v>25</v>
      </c>
      <c r="H706" t="s">
        <v>205</v>
      </c>
      <c r="I706" s="18">
        <v>1450.33</v>
      </c>
      <c r="J706" t="s">
        <v>19</v>
      </c>
      <c r="K706" s="16">
        <v>0</v>
      </c>
      <c r="L706" t="s">
        <v>20</v>
      </c>
      <c r="M706" t="s">
        <v>21</v>
      </c>
    </row>
    <row r="707" spans="1:13" x14ac:dyDescent="0.25">
      <c r="A707" s="14">
        <v>12</v>
      </c>
      <c r="B707" s="15">
        <v>43830</v>
      </c>
      <c r="C707" t="s">
        <v>13</v>
      </c>
      <c r="D707" t="s">
        <v>282</v>
      </c>
      <c r="E707" t="s">
        <v>100</v>
      </c>
      <c r="F707" t="s">
        <v>125</v>
      </c>
      <c r="G707" t="s">
        <v>17</v>
      </c>
      <c r="H707" t="s">
        <v>102</v>
      </c>
      <c r="I707" s="18">
        <v>1381.3</v>
      </c>
      <c r="J707" t="s">
        <v>19</v>
      </c>
      <c r="K707" s="16">
        <v>24</v>
      </c>
      <c r="L707" t="s">
        <v>20</v>
      </c>
      <c r="M707" t="s">
        <v>21</v>
      </c>
    </row>
    <row r="708" spans="1:13" x14ac:dyDescent="0.25">
      <c r="A708" s="14">
        <v>12</v>
      </c>
      <c r="B708" s="15">
        <v>43830</v>
      </c>
      <c r="C708" t="s">
        <v>13</v>
      </c>
      <c r="D708" t="s">
        <v>282</v>
      </c>
      <c r="E708" t="s">
        <v>100</v>
      </c>
      <c r="F708" t="s">
        <v>132</v>
      </c>
      <c r="G708" t="s">
        <v>17</v>
      </c>
      <c r="H708" t="s">
        <v>102</v>
      </c>
      <c r="I708" s="18">
        <v>1726.5</v>
      </c>
      <c r="J708" t="s">
        <v>19</v>
      </c>
      <c r="K708" s="16">
        <v>30</v>
      </c>
      <c r="L708" t="s">
        <v>20</v>
      </c>
      <c r="M708" t="s">
        <v>21</v>
      </c>
    </row>
    <row r="709" spans="1:13" x14ac:dyDescent="0.25">
      <c r="A709" s="14">
        <v>12</v>
      </c>
      <c r="B709" s="15">
        <v>43830</v>
      </c>
      <c r="C709" t="s">
        <v>13</v>
      </c>
      <c r="D709" t="s">
        <v>282</v>
      </c>
      <c r="E709" t="s">
        <v>100</v>
      </c>
      <c r="F709" t="s">
        <v>128</v>
      </c>
      <c r="G709" t="s">
        <v>17</v>
      </c>
      <c r="H709" t="s">
        <v>102</v>
      </c>
      <c r="I709" s="18">
        <v>1726.5</v>
      </c>
      <c r="J709" t="s">
        <v>19</v>
      </c>
      <c r="K709" s="16">
        <v>30</v>
      </c>
      <c r="L709" t="s">
        <v>20</v>
      </c>
      <c r="M709" t="s">
        <v>21</v>
      </c>
    </row>
    <row r="710" spans="1:13" x14ac:dyDescent="0.25">
      <c r="A710" s="14">
        <v>12</v>
      </c>
      <c r="B710" s="15">
        <v>43830</v>
      </c>
      <c r="C710" t="s">
        <v>13</v>
      </c>
      <c r="D710" t="s">
        <v>282</v>
      </c>
      <c r="E710" t="s">
        <v>100</v>
      </c>
      <c r="F710" t="s">
        <v>133</v>
      </c>
      <c r="G710" t="s">
        <v>17</v>
      </c>
      <c r="H710" t="s">
        <v>102</v>
      </c>
      <c r="I710" s="18">
        <v>1381.54</v>
      </c>
      <c r="J710" t="s">
        <v>19</v>
      </c>
      <c r="K710" s="16">
        <v>24</v>
      </c>
      <c r="L710" t="s">
        <v>20</v>
      </c>
      <c r="M710" t="s">
        <v>21</v>
      </c>
    </row>
    <row r="711" spans="1:13" x14ac:dyDescent="0.25">
      <c r="A711" s="14">
        <v>12</v>
      </c>
      <c r="B711" s="15">
        <v>43830</v>
      </c>
      <c r="C711" t="s">
        <v>13</v>
      </c>
      <c r="D711" t="s">
        <v>282</v>
      </c>
      <c r="E711" t="s">
        <v>100</v>
      </c>
      <c r="F711" t="s">
        <v>125</v>
      </c>
      <c r="G711" t="s">
        <v>25</v>
      </c>
      <c r="H711" t="s">
        <v>102</v>
      </c>
      <c r="I711" s="18">
        <v>966.91</v>
      </c>
      <c r="J711" t="s">
        <v>19</v>
      </c>
      <c r="K711" s="16">
        <v>0</v>
      </c>
      <c r="L711" t="s">
        <v>20</v>
      </c>
      <c r="M711" t="s">
        <v>21</v>
      </c>
    </row>
    <row r="712" spans="1:13" x14ac:dyDescent="0.25">
      <c r="A712" s="14">
        <v>12</v>
      </c>
      <c r="B712" s="15">
        <v>43830</v>
      </c>
      <c r="C712" t="s">
        <v>13</v>
      </c>
      <c r="D712" t="s">
        <v>282</v>
      </c>
      <c r="E712" t="s">
        <v>100</v>
      </c>
      <c r="F712" t="s">
        <v>128</v>
      </c>
      <c r="G712" t="s">
        <v>25</v>
      </c>
      <c r="H712" t="s">
        <v>102</v>
      </c>
      <c r="I712" s="18">
        <v>1208.56</v>
      </c>
      <c r="J712" t="s">
        <v>19</v>
      </c>
      <c r="K712" s="16">
        <v>0</v>
      </c>
      <c r="L712" t="s">
        <v>20</v>
      </c>
      <c r="M712" t="s">
        <v>21</v>
      </c>
    </row>
    <row r="713" spans="1:13" x14ac:dyDescent="0.25">
      <c r="A713" s="14">
        <v>12</v>
      </c>
      <c r="B713" s="15">
        <v>43830</v>
      </c>
      <c r="C713" t="s">
        <v>13</v>
      </c>
      <c r="D713" t="s">
        <v>282</v>
      </c>
      <c r="E713" t="s">
        <v>100</v>
      </c>
      <c r="F713" t="s">
        <v>132</v>
      </c>
      <c r="G713" t="s">
        <v>25</v>
      </c>
      <c r="H713" t="s">
        <v>102</v>
      </c>
      <c r="I713" s="18">
        <v>1208.56</v>
      </c>
      <c r="J713" t="s">
        <v>19</v>
      </c>
      <c r="K713" s="16">
        <v>0</v>
      </c>
      <c r="L713" t="s">
        <v>20</v>
      </c>
      <c r="M713" t="s">
        <v>21</v>
      </c>
    </row>
    <row r="714" spans="1:13" x14ac:dyDescent="0.25">
      <c r="A714" s="14">
        <v>12</v>
      </c>
      <c r="B714" s="15">
        <v>43830</v>
      </c>
      <c r="C714" t="s">
        <v>13</v>
      </c>
      <c r="D714" t="s">
        <v>282</v>
      </c>
      <c r="E714" t="s">
        <v>100</v>
      </c>
      <c r="F714" t="s">
        <v>133</v>
      </c>
      <c r="G714" t="s">
        <v>25</v>
      </c>
      <c r="H714" t="s">
        <v>102</v>
      </c>
      <c r="I714" s="18">
        <v>967.08</v>
      </c>
      <c r="J714" t="s">
        <v>19</v>
      </c>
      <c r="K714" s="16">
        <v>0</v>
      </c>
      <c r="L714" t="s">
        <v>20</v>
      </c>
      <c r="M714" t="s">
        <v>21</v>
      </c>
    </row>
    <row r="715" spans="1:13" x14ac:dyDescent="0.25">
      <c r="A715" s="14">
        <v>12</v>
      </c>
      <c r="B715" s="15">
        <v>43830</v>
      </c>
      <c r="C715" t="s">
        <v>13</v>
      </c>
      <c r="D715" t="s">
        <v>286</v>
      </c>
      <c r="E715" t="s">
        <v>100</v>
      </c>
      <c r="F715" t="s">
        <v>128</v>
      </c>
      <c r="G715" t="s">
        <v>17</v>
      </c>
      <c r="H715" t="s">
        <v>161</v>
      </c>
      <c r="I715" s="18">
        <v>306.8</v>
      </c>
      <c r="J715" t="s">
        <v>19</v>
      </c>
      <c r="K715" s="16">
        <v>9</v>
      </c>
      <c r="L715" t="s">
        <v>20</v>
      </c>
      <c r="M715" t="s">
        <v>21</v>
      </c>
    </row>
    <row r="716" spans="1:13" x14ac:dyDescent="0.25">
      <c r="A716" s="14">
        <v>12</v>
      </c>
      <c r="B716" s="15">
        <v>43830</v>
      </c>
      <c r="C716" t="s">
        <v>13</v>
      </c>
      <c r="D716" t="s">
        <v>286</v>
      </c>
      <c r="E716" t="s">
        <v>100</v>
      </c>
      <c r="F716" t="s">
        <v>132</v>
      </c>
      <c r="G716" t="s">
        <v>17</v>
      </c>
      <c r="H716" t="s">
        <v>161</v>
      </c>
      <c r="I716" s="18">
        <v>1966.02</v>
      </c>
      <c r="J716" t="s">
        <v>19</v>
      </c>
      <c r="K716" s="16">
        <v>48</v>
      </c>
      <c r="L716" t="s">
        <v>20</v>
      </c>
      <c r="M716" t="s">
        <v>21</v>
      </c>
    </row>
    <row r="717" spans="1:13" x14ac:dyDescent="0.25">
      <c r="A717" s="14">
        <v>12</v>
      </c>
      <c r="B717" s="15">
        <v>43830</v>
      </c>
      <c r="C717" t="s">
        <v>13</v>
      </c>
      <c r="D717" t="s">
        <v>286</v>
      </c>
      <c r="E717" t="s">
        <v>100</v>
      </c>
      <c r="F717" t="s">
        <v>133</v>
      </c>
      <c r="G717" t="s">
        <v>17</v>
      </c>
      <c r="H717" t="s">
        <v>161</v>
      </c>
      <c r="I717" s="18">
        <v>1203.03</v>
      </c>
      <c r="J717" t="s">
        <v>19</v>
      </c>
      <c r="K717" s="16">
        <v>30.5</v>
      </c>
      <c r="L717" t="s">
        <v>20</v>
      </c>
      <c r="M717" t="s">
        <v>21</v>
      </c>
    </row>
    <row r="718" spans="1:13" x14ac:dyDescent="0.25">
      <c r="A718" s="14">
        <v>12</v>
      </c>
      <c r="B718" s="15">
        <v>43830</v>
      </c>
      <c r="C718" t="s">
        <v>13</v>
      </c>
      <c r="D718" t="s">
        <v>286</v>
      </c>
      <c r="E718" t="s">
        <v>100</v>
      </c>
      <c r="F718" t="s">
        <v>159</v>
      </c>
      <c r="G718" t="s">
        <v>17</v>
      </c>
      <c r="H718" t="s">
        <v>161</v>
      </c>
      <c r="I718" s="18">
        <v>6788.6</v>
      </c>
      <c r="J718" t="s">
        <v>19</v>
      </c>
      <c r="K718" s="16">
        <v>181</v>
      </c>
      <c r="L718" t="s">
        <v>20</v>
      </c>
      <c r="M718" t="s">
        <v>21</v>
      </c>
    </row>
    <row r="719" spans="1:13" x14ac:dyDescent="0.25">
      <c r="A719" s="14">
        <v>12</v>
      </c>
      <c r="B719" s="15">
        <v>43830</v>
      </c>
      <c r="C719" t="s">
        <v>13</v>
      </c>
      <c r="D719" t="s">
        <v>286</v>
      </c>
      <c r="E719" t="s">
        <v>100</v>
      </c>
      <c r="F719" t="s">
        <v>125</v>
      </c>
      <c r="G719" t="s">
        <v>17</v>
      </c>
      <c r="H719" t="s">
        <v>290</v>
      </c>
      <c r="I719" s="18">
        <v>877.91</v>
      </c>
      <c r="J719" t="s">
        <v>19</v>
      </c>
      <c r="K719" s="16">
        <v>21</v>
      </c>
      <c r="L719" t="s">
        <v>20</v>
      </c>
      <c r="M719" t="s">
        <v>21</v>
      </c>
    </row>
    <row r="720" spans="1:13" x14ac:dyDescent="0.25">
      <c r="A720" s="14">
        <v>12</v>
      </c>
      <c r="B720" s="15">
        <v>43830</v>
      </c>
      <c r="C720" t="s">
        <v>13</v>
      </c>
      <c r="D720" t="s">
        <v>286</v>
      </c>
      <c r="E720" t="s">
        <v>100</v>
      </c>
      <c r="F720" t="s">
        <v>132</v>
      </c>
      <c r="G720" t="s">
        <v>17</v>
      </c>
      <c r="H720" t="s">
        <v>290</v>
      </c>
      <c r="I720" s="18">
        <v>965.44</v>
      </c>
      <c r="J720" t="s">
        <v>19</v>
      </c>
      <c r="K720" s="16">
        <v>22.5</v>
      </c>
      <c r="L720" t="s">
        <v>20</v>
      </c>
      <c r="M720" t="s">
        <v>21</v>
      </c>
    </row>
    <row r="721" spans="1:13" x14ac:dyDescent="0.25">
      <c r="A721" s="14">
        <v>12</v>
      </c>
      <c r="B721" s="15">
        <v>43830</v>
      </c>
      <c r="C721" t="s">
        <v>13</v>
      </c>
      <c r="D721" t="s">
        <v>286</v>
      </c>
      <c r="E721" t="s">
        <v>100</v>
      </c>
      <c r="F721" t="s">
        <v>132</v>
      </c>
      <c r="G721" t="s">
        <v>17</v>
      </c>
      <c r="H721" t="s">
        <v>296</v>
      </c>
      <c r="I721" s="18">
        <v>521.09</v>
      </c>
      <c r="J721" t="s">
        <v>19</v>
      </c>
      <c r="K721" s="16">
        <v>13</v>
      </c>
      <c r="L721" t="s">
        <v>20</v>
      </c>
      <c r="M721" t="s">
        <v>21</v>
      </c>
    </row>
    <row r="722" spans="1:13" x14ac:dyDescent="0.25">
      <c r="A722" s="14">
        <v>12</v>
      </c>
      <c r="B722" s="15">
        <v>43830</v>
      </c>
      <c r="C722" t="s">
        <v>13</v>
      </c>
      <c r="D722" t="s">
        <v>286</v>
      </c>
      <c r="E722" t="s">
        <v>100</v>
      </c>
      <c r="F722" t="s">
        <v>133</v>
      </c>
      <c r="G722" t="s">
        <v>17</v>
      </c>
      <c r="H722" t="s">
        <v>296</v>
      </c>
      <c r="I722" s="18">
        <v>3490.74</v>
      </c>
      <c r="J722" t="s">
        <v>19</v>
      </c>
      <c r="K722" s="16">
        <v>87</v>
      </c>
      <c r="L722" t="s">
        <v>20</v>
      </c>
      <c r="M722" t="s">
        <v>21</v>
      </c>
    </row>
    <row r="723" spans="1:13" x14ac:dyDescent="0.25">
      <c r="A723" s="14">
        <v>12</v>
      </c>
      <c r="B723" s="15">
        <v>43830</v>
      </c>
      <c r="C723" t="s">
        <v>13</v>
      </c>
      <c r="D723" t="s">
        <v>286</v>
      </c>
      <c r="E723" t="s">
        <v>100</v>
      </c>
      <c r="F723" t="s">
        <v>121</v>
      </c>
      <c r="G723" t="s">
        <v>17</v>
      </c>
      <c r="H723" t="s">
        <v>287</v>
      </c>
      <c r="I723" s="18">
        <v>720.41</v>
      </c>
      <c r="J723" t="s">
        <v>19</v>
      </c>
      <c r="K723" s="16">
        <v>18</v>
      </c>
      <c r="L723" t="s">
        <v>20</v>
      </c>
      <c r="M723" t="s">
        <v>21</v>
      </c>
    </row>
    <row r="724" spans="1:13" x14ac:dyDescent="0.25">
      <c r="A724" s="14">
        <v>12</v>
      </c>
      <c r="B724" s="15">
        <v>43830</v>
      </c>
      <c r="C724" t="s">
        <v>13</v>
      </c>
      <c r="D724" t="s">
        <v>286</v>
      </c>
      <c r="E724" t="s">
        <v>100</v>
      </c>
      <c r="F724" t="s">
        <v>132</v>
      </c>
      <c r="G724" t="s">
        <v>17</v>
      </c>
      <c r="H724" t="s">
        <v>297</v>
      </c>
      <c r="I724" s="18">
        <v>264.54000000000002</v>
      </c>
      <c r="J724" t="s">
        <v>19</v>
      </c>
      <c r="K724" s="16">
        <v>8</v>
      </c>
      <c r="L724" t="s">
        <v>20</v>
      </c>
      <c r="M724" t="s">
        <v>21</v>
      </c>
    </row>
    <row r="725" spans="1:13" x14ac:dyDescent="0.25">
      <c r="A725" s="14">
        <v>12</v>
      </c>
      <c r="B725" s="15">
        <v>43830</v>
      </c>
      <c r="C725" t="s">
        <v>13</v>
      </c>
      <c r="D725" t="s">
        <v>286</v>
      </c>
      <c r="E725" t="s">
        <v>100</v>
      </c>
      <c r="F725" t="s">
        <v>121</v>
      </c>
      <c r="G725" t="s">
        <v>17</v>
      </c>
      <c r="H725" t="s">
        <v>288</v>
      </c>
      <c r="I725" s="18">
        <v>1469.05</v>
      </c>
      <c r="J725" t="s">
        <v>19</v>
      </c>
      <c r="K725" s="16">
        <v>35</v>
      </c>
      <c r="L725" t="s">
        <v>20</v>
      </c>
      <c r="M725" t="s">
        <v>21</v>
      </c>
    </row>
    <row r="726" spans="1:13" x14ac:dyDescent="0.25">
      <c r="A726" s="14">
        <v>12</v>
      </c>
      <c r="B726" s="15">
        <v>43830</v>
      </c>
      <c r="C726" t="s">
        <v>13</v>
      </c>
      <c r="D726" t="s">
        <v>286</v>
      </c>
      <c r="E726" t="s">
        <v>100</v>
      </c>
      <c r="F726" t="s">
        <v>132</v>
      </c>
      <c r="G726" t="s">
        <v>17</v>
      </c>
      <c r="H726" t="s">
        <v>298</v>
      </c>
      <c r="I726" s="18">
        <v>409.93</v>
      </c>
      <c r="J726" t="s">
        <v>19</v>
      </c>
      <c r="K726" s="16">
        <v>10</v>
      </c>
      <c r="L726" t="s">
        <v>20</v>
      </c>
      <c r="M726" t="s">
        <v>21</v>
      </c>
    </row>
    <row r="727" spans="1:13" x14ac:dyDescent="0.25">
      <c r="A727" s="14">
        <v>12</v>
      </c>
      <c r="B727" s="15">
        <v>43830</v>
      </c>
      <c r="C727" t="s">
        <v>13</v>
      </c>
      <c r="D727" t="s">
        <v>286</v>
      </c>
      <c r="E727" t="s">
        <v>100</v>
      </c>
      <c r="F727" t="s">
        <v>121</v>
      </c>
      <c r="G727" t="s">
        <v>17</v>
      </c>
      <c r="H727" t="s">
        <v>289</v>
      </c>
      <c r="I727" s="18">
        <v>2715.45</v>
      </c>
      <c r="J727" t="s">
        <v>19</v>
      </c>
      <c r="K727" s="16">
        <v>65</v>
      </c>
      <c r="L727" t="s">
        <v>20</v>
      </c>
      <c r="M727" t="s">
        <v>21</v>
      </c>
    </row>
    <row r="728" spans="1:13" x14ac:dyDescent="0.25">
      <c r="A728" s="14">
        <v>12</v>
      </c>
      <c r="B728" s="15">
        <v>43830</v>
      </c>
      <c r="C728" t="s">
        <v>13</v>
      </c>
      <c r="D728" t="s">
        <v>286</v>
      </c>
      <c r="E728" t="s">
        <v>100</v>
      </c>
      <c r="F728" t="s">
        <v>125</v>
      </c>
      <c r="G728" t="s">
        <v>17</v>
      </c>
      <c r="H728" t="s">
        <v>291</v>
      </c>
      <c r="I728" s="18">
        <v>744.01</v>
      </c>
      <c r="J728" t="s">
        <v>19</v>
      </c>
      <c r="K728" s="16">
        <v>17</v>
      </c>
      <c r="L728" t="s">
        <v>20</v>
      </c>
      <c r="M728" t="s">
        <v>21</v>
      </c>
    </row>
    <row r="729" spans="1:13" x14ac:dyDescent="0.25">
      <c r="A729" s="14">
        <v>12</v>
      </c>
      <c r="B729" s="15">
        <v>43830</v>
      </c>
      <c r="C729" t="s">
        <v>13</v>
      </c>
      <c r="D729" t="s">
        <v>286</v>
      </c>
      <c r="E729" t="s">
        <v>100</v>
      </c>
      <c r="F729" t="s">
        <v>128</v>
      </c>
      <c r="G729" t="s">
        <v>25</v>
      </c>
      <c r="H729" t="s">
        <v>161</v>
      </c>
      <c r="I729" s="18">
        <v>214.76</v>
      </c>
      <c r="J729" t="s">
        <v>19</v>
      </c>
      <c r="K729" s="16">
        <v>0</v>
      </c>
      <c r="L729" t="s">
        <v>20</v>
      </c>
      <c r="M729" t="s">
        <v>21</v>
      </c>
    </row>
    <row r="730" spans="1:13" x14ac:dyDescent="0.25">
      <c r="A730" s="14">
        <v>12</v>
      </c>
      <c r="B730" s="15">
        <v>43830</v>
      </c>
      <c r="C730" t="s">
        <v>13</v>
      </c>
      <c r="D730" t="s">
        <v>286</v>
      </c>
      <c r="E730" t="s">
        <v>100</v>
      </c>
      <c r="F730" t="s">
        <v>132</v>
      </c>
      <c r="G730" t="s">
        <v>25</v>
      </c>
      <c r="H730" t="s">
        <v>161</v>
      </c>
      <c r="I730" s="18">
        <v>1376.23</v>
      </c>
      <c r="J730" t="s">
        <v>19</v>
      </c>
      <c r="K730" s="16">
        <v>0</v>
      </c>
      <c r="L730" t="s">
        <v>20</v>
      </c>
      <c r="M730" t="s">
        <v>21</v>
      </c>
    </row>
    <row r="731" spans="1:13" x14ac:dyDescent="0.25">
      <c r="A731" s="14">
        <v>12</v>
      </c>
      <c r="B731" s="15">
        <v>43830</v>
      </c>
      <c r="C731" t="s">
        <v>13</v>
      </c>
      <c r="D731" t="s">
        <v>286</v>
      </c>
      <c r="E731" t="s">
        <v>100</v>
      </c>
      <c r="F731" t="s">
        <v>133</v>
      </c>
      <c r="G731" t="s">
        <v>25</v>
      </c>
      <c r="H731" t="s">
        <v>161</v>
      </c>
      <c r="I731" s="18">
        <v>842.13</v>
      </c>
      <c r="J731" t="s">
        <v>19</v>
      </c>
      <c r="K731" s="16">
        <v>0</v>
      </c>
      <c r="L731" t="s">
        <v>20</v>
      </c>
      <c r="M731" t="s">
        <v>21</v>
      </c>
    </row>
    <row r="732" spans="1:13" x14ac:dyDescent="0.25">
      <c r="A732" s="14">
        <v>12</v>
      </c>
      <c r="B732" s="15">
        <v>43830</v>
      </c>
      <c r="C732" t="s">
        <v>13</v>
      </c>
      <c r="D732" t="s">
        <v>286</v>
      </c>
      <c r="E732" t="s">
        <v>100</v>
      </c>
      <c r="F732" t="s">
        <v>159</v>
      </c>
      <c r="G732" t="s">
        <v>25</v>
      </c>
      <c r="H732" t="s">
        <v>161</v>
      </c>
      <c r="I732" s="18">
        <v>4752.0200000000004</v>
      </c>
      <c r="J732" t="s">
        <v>19</v>
      </c>
      <c r="K732" s="16">
        <v>0</v>
      </c>
      <c r="L732" t="s">
        <v>20</v>
      </c>
      <c r="M732" t="s">
        <v>21</v>
      </c>
    </row>
    <row r="733" spans="1:13" x14ac:dyDescent="0.25">
      <c r="A733" s="14">
        <v>12</v>
      </c>
      <c r="B733" s="15">
        <v>43830</v>
      </c>
      <c r="C733" t="s">
        <v>13</v>
      </c>
      <c r="D733" t="s">
        <v>286</v>
      </c>
      <c r="E733" t="s">
        <v>100</v>
      </c>
      <c r="F733" t="s">
        <v>125</v>
      </c>
      <c r="G733" t="s">
        <v>25</v>
      </c>
      <c r="H733" t="s">
        <v>290</v>
      </c>
      <c r="I733" s="18">
        <v>614.54</v>
      </c>
      <c r="J733" t="s">
        <v>19</v>
      </c>
      <c r="K733" s="16">
        <v>0</v>
      </c>
      <c r="L733" t="s">
        <v>20</v>
      </c>
      <c r="M733" t="s">
        <v>21</v>
      </c>
    </row>
    <row r="734" spans="1:13" x14ac:dyDescent="0.25">
      <c r="A734" s="14">
        <v>12</v>
      </c>
      <c r="B734" s="15">
        <v>43830</v>
      </c>
      <c r="C734" t="s">
        <v>13</v>
      </c>
      <c r="D734" t="s">
        <v>286</v>
      </c>
      <c r="E734" t="s">
        <v>100</v>
      </c>
      <c r="F734" t="s">
        <v>132</v>
      </c>
      <c r="G734" t="s">
        <v>25</v>
      </c>
      <c r="H734" t="s">
        <v>290</v>
      </c>
      <c r="I734" s="18">
        <v>675.81</v>
      </c>
      <c r="J734" t="s">
        <v>19</v>
      </c>
      <c r="K734" s="16">
        <v>0</v>
      </c>
      <c r="L734" t="s">
        <v>20</v>
      </c>
      <c r="M734" t="s">
        <v>21</v>
      </c>
    </row>
    <row r="735" spans="1:13" x14ac:dyDescent="0.25">
      <c r="A735" s="14">
        <v>12</v>
      </c>
      <c r="B735" s="15">
        <v>43830</v>
      </c>
      <c r="C735" t="s">
        <v>13</v>
      </c>
      <c r="D735" t="s">
        <v>286</v>
      </c>
      <c r="E735" t="s">
        <v>100</v>
      </c>
      <c r="F735" t="s">
        <v>132</v>
      </c>
      <c r="G735" t="s">
        <v>25</v>
      </c>
      <c r="H735" t="s">
        <v>296</v>
      </c>
      <c r="I735" s="18">
        <v>364.77</v>
      </c>
      <c r="J735" t="s">
        <v>19</v>
      </c>
      <c r="K735" s="16">
        <v>0</v>
      </c>
      <c r="L735" t="s">
        <v>20</v>
      </c>
      <c r="M735" t="s">
        <v>21</v>
      </c>
    </row>
    <row r="736" spans="1:13" x14ac:dyDescent="0.25">
      <c r="A736" s="14">
        <v>12</v>
      </c>
      <c r="B736" s="15">
        <v>43830</v>
      </c>
      <c r="C736" t="s">
        <v>13</v>
      </c>
      <c r="D736" t="s">
        <v>286</v>
      </c>
      <c r="E736" t="s">
        <v>100</v>
      </c>
      <c r="F736" t="s">
        <v>133</v>
      </c>
      <c r="G736" t="s">
        <v>25</v>
      </c>
      <c r="H736" t="s">
        <v>296</v>
      </c>
      <c r="I736" s="18">
        <v>2443.52</v>
      </c>
      <c r="J736" t="s">
        <v>19</v>
      </c>
      <c r="K736" s="16">
        <v>0</v>
      </c>
      <c r="L736" t="s">
        <v>20</v>
      </c>
      <c r="M736" t="s">
        <v>21</v>
      </c>
    </row>
    <row r="737" spans="1:13" x14ac:dyDescent="0.25">
      <c r="A737" s="14">
        <v>12</v>
      </c>
      <c r="B737" s="15">
        <v>43830</v>
      </c>
      <c r="C737" t="s">
        <v>13</v>
      </c>
      <c r="D737" t="s">
        <v>286</v>
      </c>
      <c r="E737" t="s">
        <v>100</v>
      </c>
      <c r="F737" t="s">
        <v>121</v>
      </c>
      <c r="G737" t="s">
        <v>25</v>
      </c>
      <c r="H737" t="s">
        <v>287</v>
      </c>
      <c r="I737" s="18">
        <v>504.29</v>
      </c>
      <c r="J737" t="s">
        <v>19</v>
      </c>
      <c r="K737" s="16">
        <v>0</v>
      </c>
      <c r="L737" t="s">
        <v>20</v>
      </c>
      <c r="M737" t="s">
        <v>21</v>
      </c>
    </row>
    <row r="738" spans="1:13" x14ac:dyDescent="0.25">
      <c r="A738" s="14">
        <v>12</v>
      </c>
      <c r="B738" s="15">
        <v>43830</v>
      </c>
      <c r="C738" t="s">
        <v>13</v>
      </c>
      <c r="D738" t="s">
        <v>286</v>
      </c>
      <c r="E738" t="s">
        <v>100</v>
      </c>
      <c r="F738" t="s">
        <v>132</v>
      </c>
      <c r="G738" t="s">
        <v>25</v>
      </c>
      <c r="H738" t="s">
        <v>297</v>
      </c>
      <c r="I738" s="18">
        <v>185.18</v>
      </c>
      <c r="J738" t="s">
        <v>19</v>
      </c>
      <c r="K738" s="16">
        <v>0</v>
      </c>
      <c r="L738" t="s">
        <v>20</v>
      </c>
      <c r="M738" t="s">
        <v>21</v>
      </c>
    </row>
    <row r="739" spans="1:13" x14ac:dyDescent="0.25">
      <c r="A739" s="14">
        <v>12</v>
      </c>
      <c r="B739" s="15">
        <v>43830</v>
      </c>
      <c r="C739" t="s">
        <v>13</v>
      </c>
      <c r="D739" t="s">
        <v>286</v>
      </c>
      <c r="E739" t="s">
        <v>100</v>
      </c>
      <c r="F739" t="s">
        <v>121</v>
      </c>
      <c r="G739" t="s">
        <v>25</v>
      </c>
      <c r="H739" t="s">
        <v>288</v>
      </c>
      <c r="I739" s="18">
        <v>1028.33</v>
      </c>
      <c r="J739" t="s">
        <v>19</v>
      </c>
      <c r="K739" s="16">
        <v>0</v>
      </c>
      <c r="L739" t="s">
        <v>20</v>
      </c>
      <c r="M739" t="s">
        <v>21</v>
      </c>
    </row>
    <row r="740" spans="1:13" x14ac:dyDescent="0.25">
      <c r="A740" s="14">
        <v>12</v>
      </c>
      <c r="B740" s="15">
        <v>43830</v>
      </c>
      <c r="C740" t="s">
        <v>13</v>
      </c>
      <c r="D740" t="s">
        <v>286</v>
      </c>
      <c r="E740" t="s">
        <v>100</v>
      </c>
      <c r="F740" t="s">
        <v>132</v>
      </c>
      <c r="G740" t="s">
        <v>25</v>
      </c>
      <c r="H740" t="s">
        <v>298</v>
      </c>
      <c r="I740" s="18">
        <v>286.95</v>
      </c>
      <c r="J740" t="s">
        <v>19</v>
      </c>
      <c r="K740" s="16">
        <v>0</v>
      </c>
      <c r="L740" t="s">
        <v>20</v>
      </c>
      <c r="M740" t="s">
        <v>21</v>
      </c>
    </row>
    <row r="741" spans="1:13" x14ac:dyDescent="0.25">
      <c r="A741" s="14">
        <v>12</v>
      </c>
      <c r="B741" s="15">
        <v>43830</v>
      </c>
      <c r="C741" t="s">
        <v>13</v>
      </c>
      <c r="D741" t="s">
        <v>286</v>
      </c>
      <c r="E741" t="s">
        <v>100</v>
      </c>
      <c r="F741" t="s">
        <v>121</v>
      </c>
      <c r="G741" t="s">
        <v>25</v>
      </c>
      <c r="H741" t="s">
        <v>289</v>
      </c>
      <c r="I741" s="18">
        <v>1900.82</v>
      </c>
      <c r="J741" t="s">
        <v>19</v>
      </c>
      <c r="K741" s="16">
        <v>0</v>
      </c>
      <c r="L741" t="s">
        <v>20</v>
      </c>
      <c r="M741" t="s">
        <v>21</v>
      </c>
    </row>
    <row r="742" spans="1:13" x14ac:dyDescent="0.25">
      <c r="A742" s="14">
        <v>12</v>
      </c>
      <c r="B742" s="15">
        <v>43830</v>
      </c>
      <c r="C742" t="s">
        <v>13</v>
      </c>
      <c r="D742" t="s">
        <v>286</v>
      </c>
      <c r="E742" t="s">
        <v>100</v>
      </c>
      <c r="F742" t="s">
        <v>125</v>
      </c>
      <c r="G742" t="s">
        <v>25</v>
      </c>
      <c r="H742" t="s">
        <v>291</v>
      </c>
      <c r="I742" s="18">
        <v>520.80999999999995</v>
      </c>
      <c r="J742" t="s">
        <v>19</v>
      </c>
      <c r="K742" s="16">
        <v>0</v>
      </c>
      <c r="L742" t="s">
        <v>20</v>
      </c>
      <c r="M742" t="s">
        <v>21</v>
      </c>
    </row>
    <row r="743" spans="1:13" x14ac:dyDescent="0.25">
      <c r="A743" s="14">
        <v>12</v>
      </c>
      <c r="B743" s="15">
        <v>43830</v>
      </c>
      <c r="C743" t="s">
        <v>13</v>
      </c>
      <c r="D743" t="s">
        <v>286</v>
      </c>
      <c r="E743" t="s">
        <v>100</v>
      </c>
      <c r="F743" t="s">
        <v>128</v>
      </c>
      <c r="G743" t="s">
        <v>91</v>
      </c>
      <c r="H743" t="s">
        <v>161</v>
      </c>
      <c r="I743" s="18">
        <v>120.19</v>
      </c>
      <c r="J743" t="s">
        <v>19</v>
      </c>
      <c r="K743" s="16">
        <v>2</v>
      </c>
      <c r="L743" t="s">
        <v>20</v>
      </c>
      <c r="M743" t="s">
        <v>21</v>
      </c>
    </row>
    <row r="744" spans="1:13" x14ac:dyDescent="0.25">
      <c r="A744" s="14">
        <v>12</v>
      </c>
      <c r="B744" s="15">
        <v>43830</v>
      </c>
      <c r="C744" t="s">
        <v>13</v>
      </c>
      <c r="D744" t="s">
        <v>286</v>
      </c>
      <c r="E744" t="s">
        <v>100</v>
      </c>
      <c r="F744" t="s">
        <v>159</v>
      </c>
      <c r="G744" t="s">
        <v>91</v>
      </c>
      <c r="H744" t="s">
        <v>161</v>
      </c>
      <c r="I744" s="18">
        <v>2816.3</v>
      </c>
      <c r="J744" t="s">
        <v>19</v>
      </c>
      <c r="K744" s="16">
        <v>48.5</v>
      </c>
      <c r="L744" t="s">
        <v>20</v>
      </c>
      <c r="M744" t="s">
        <v>21</v>
      </c>
    </row>
    <row r="745" spans="1:13" x14ac:dyDescent="0.25">
      <c r="A745" s="14">
        <v>12</v>
      </c>
      <c r="B745" s="15">
        <v>43830</v>
      </c>
      <c r="C745" t="s">
        <v>13</v>
      </c>
      <c r="D745" t="s">
        <v>286</v>
      </c>
      <c r="E745" t="s">
        <v>100</v>
      </c>
      <c r="F745" t="s">
        <v>132</v>
      </c>
      <c r="G745" t="s">
        <v>91</v>
      </c>
      <c r="H745" t="s">
        <v>290</v>
      </c>
      <c r="I745" s="18">
        <v>452.25</v>
      </c>
      <c r="J745" t="s">
        <v>19</v>
      </c>
      <c r="K745" s="16">
        <v>7</v>
      </c>
      <c r="L745" t="s">
        <v>20</v>
      </c>
      <c r="M745" t="s">
        <v>21</v>
      </c>
    </row>
    <row r="746" spans="1:13" x14ac:dyDescent="0.25">
      <c r="A746" s="14">
        <v>12</v>
      </c>
      <c r="B746" s="15">
        <v>43830</v>
      </c>
      <c r="C746" t="s">
        <v>13</v>
      </c>
      <c r="D746" t="s">
        <v>286</v>
      </c>
      <c r="E746" t="s">
        <v>100</v>
      </c>
      <c r="F746" t="s">
        <v>132</v>
      </c>
      <c r="G746" t="s">
        <v>91</v>
      </c>
      <c r="H746" t="s">
        <v>296</v>
      </c>
      <c r="I746" s="18">
        <v>524.23</v>
      </c>
      <c r="J746" t="s">
        <v>19</v>
      </c>
      <c r="K746" s="16">
        <v>8.5</v>
      </c>
      <c r="L746" t="s">
        <v>20</v>
      </c>
      <c r="M746" t="s">
        <v>21</v>
      </c>
    </row>
    <row r="747" spans="1:13" x14ac:dyDescent="0.25">
      <c r="A747" s="14">
        <v>12</v>
      </c>
      <c r="B747" s="15">
        <v>43830</v>
      </c>
      <c r="C747" t="s">
        <v>13</v>
      </c>
      <c r="D747" t="s">
        <v>286</v>
      </c>
      <c r="E747" t="s">
        <v>100</v>
      </c>
      <c r="F747" t="s">
        <v>133</v>
      </c>
      <c r="G747" t="s">
        <v>91</v>
      </c>
      <c r="H747" t="s">
        <v>296</v>
      </c>
      <c r="I747" s="18">
        <v>3824.45</v>
      </c>
      <c r="J747" t="s">
        <v>19</v>
      </c>
      <c r="K747" s="16">
        <v>63</v>
      </c>
      <c r="L747" t="s">
        <v>20</v>
      </c>
      <c r="M747" t="s">
        <v>21</v>
      </c>
    </row>
    <row r="748" spans="1:13" x14ac:dyDescent="0.25">
      <c r="A748" s="14">
        <v>12</v>
      </c>
      <c r="B748" s="15">
        <v>43830</v>
      </c>
      <c r="C748" t="s">
        <v>13</v>
      </c>
      <c r="D748" t="s">
        <v>286</v>
      </c>
      <c r="E748" t="s">
        <v>100</v>
      </c>
      <c r="F748" t="s">
        <v>121</v>
      </c>
      <c r="G748" t="s">
        <v>91</v>
      </c>
      <c r="H748" t="s">
        <v>287</v>
      </c>
      <c r="I748" s="18">
        <v>29.82</v>
      </c>
      <c r="J748" t="s">
        <v>19</v>
      </c>
      <c r="K748" s="16">
        <v>0.5</v>
      </c>
      <c r="L748" t="s">
        <v>20</v>
      </c>
      <c r="M748" t="s">
        <v>21</v>
      </c>
    </row>
    <row r="749" spans="1:13" x14ac:dyDescent="0.25">
      <c r="A749" s="14">
        <v>12</v>
      </c>
      <c r="B749" s="15">
        <v>43830</v>
      </c>
      <c r="C749" t="s">
        <v>13</v>
      </c>
      <c r="D749" t="s">
        <v>286</v>
      </c>
      <c r="E749" t="s">
        <v>100</v>
      </c>
      <c r="F749" t="s">
        <v>125</v>
      </c>
      <c r="G749" t="s">
        <v>91</v>
      </c>
      <c r="H749" t="s">
        <v>292</v>
      </c>
      <c r="I749" s="18">
        <v>68.319999999999993</v>
      </c>
      <c r="J749" t="s">
        <v>19</v>
      </c>
      <c r="K749" s="16">
        <v>1</v>
      </c>
      <c r="L749" t="s">
        <v>20</v>
      </c>
      <c r="M749" t="s">
        <v>21</v>
      </c>
    </row>
    <row r="750" spans="1:13" x14ac:dyDescent="0.25">
      <c r="A750" s="14">
        <v>12</v>
      </c>
      <c r="B750" s="15">
        <v>43830</v>
      </c>
      <c r="C750" t="s">
        <v>13</v>
      </c>
      <c r="D750" t="s">
        <v>286</v>
      </c>
      <c r="E750" t="s">
        <v>100</v>
      </c>
      <c r="F750" t="s">
        <v>121</v>
      </c>
      <c r="G750" t="s">
        <v>91</v>
      </c>
      <c r="H750" t="s">
        <v>288</v>
      </c>
      <c r="I750" s="18">
        <v>377.46</v>
      </c>
      <c r="J750" t="s">
        <v>19</v>
      </c>
      <c r="K750" s="16">
        <v>6</v>
      </c>
      <c r="L750" t="s">
        <v>20</v>
      </c>
      <c r="M750" t="s">
        <v>21</v>
      </c>
    </row>
    <row r="751" spans="1:13" x14ac:dyDescent="0.25">
      <c r="A751" s="14">
        <v>12</v>
      </c>
      <c r="B751" s="15">
        <v>43830</v>
      </c>
      <c r="C751" t="s">
        <v>13</v>
      </c>
      <c r="D751" t="s">
        <v>286</v>
      </c>
      <c r="E751" t="s">
        <v>100</v>
      </c>
      <c r="F751" t="s">
        <v>132</v>
      </c>
      <c r="G751" t="s">
        <v>91</v>
      </c>
      <c r="H751" t="s">
        <v>298</v>
      </c>
      <c r="I751" s="18">
        <v>245.46</v>
      </c>
      <c r="J751" t="s">
        <v>19</v>
      </c>
      <c r="K751" s="16">
        <v>4</v>
      </c>
      <c r="L751" t="s">
        <v>20</v>
      </c>
      <c r="M751" t="s">
        <v>21</v>
      </c>
    </row>
    <row r="752" spans="1:13" x14ac:dyDescent="0.25">
      <c r="A752" s="14">
        <v>12</v>
      </c>
      <c r="B752" s="15">
        <v>43830</v>
      </c>
      <c r="C752" t="s">
        <v>13</v>
      </c>
      <c r="D752" t="s">
        <v>286</v>
      </c>
      <c r="E752" t="s">
        <v>100</v>
      </c>
      <c r="F752" t="s">
        <v>121</v>
      </c>
      <c r="G752" t="s">
        <v>91</v>
      </c>
      <c r="H752" t="s">
        <v>289</v>
      </c>
      <c r="I752" s="18">
        <v>1743.47</v>
      </c>
      <c r="J752" t="s">
        <v>19</v>
      </c>
      <c r="K752" s="16">
        <v>27.5</v>
      </c>
      <c r="L752" t="s">
        <v>20</v>
      </c>
      <c r="M752" t="s">
        <v>21</v>
      </c>
    </row>
    <row r="753" spans="1:13" x14ac:dyDescent="0.25">
      <c r="A753" s="14">
        <v>12</v>
      </c>
      <c r="B753" s="15">
        <v>43830</v>
      </c>
      <c r="C753" t="s">
        <v>13</v>
      </c>
      <c r="D753" t="s">
        <v>313</v>
      </c>
      <c r="E753" t="s">
        <v>100</v>
      </c>
      <c r="F753" t="s">
        <v>133</v>
      </c>
      <c r="G753" t="s">
        <v>17</v>
      </c>
      <c r="H753" t="s">
        <v>129</v>
      </c>
      <c r="I753" s="18">
        <v>157.28</v>
      </c>
      <c r="J753" t="s">
        <v>19</v>
      </c>
      <c r="K753" s="16">
        <v>4</v>
      </c>
      <c r="L753" t="s">
        <v>20</v>
      </c>
      <c r="M753" t="s">
        <v>21</v>
      </c>
    </row>
    <row r="754" spans="1:13" x14ac:dyDescent="0.25">
      <c r="A754" s="14">
        <v>12</v>
      </c>
      <c r="B754" s="15">
        <v>43830</v>
      </c>
      <c r="C754" t="s">
        <v>13</v>
      </c>
      <c r="D754" t="s">
        <v>313</v>
      </c>
      <c r="E754" t="s">
        <v>100</v>
      </c>
      <c r="F754" t="s">
        <v>133</v>
      </c>
      <c r="G754" t="s">
        <v>17</v>
      </c>
      <c r="H754" t="s">
        <v>317</v>
      </c>
      <c r="I754" s="18">
        <v>1565.92</v>
      </c>
      <c r="J754" t="s">
        <v>19</v>
      </c>
      <c r="K754" s="16">
        <v>40</v>
      </c>
      <c r="L754" t="s">
        <v>20</v>
      </c>
      <c r="M754" t="s">
        <v>21</v>
      </c>
    </row>
    <row r="755" spans="1:13" x14ac:dyDescent="0.25">
      <c r="A755" s="14">
        <v>12</v>
      </c>
      <c r="B755" s="15">
        <v>43830</v>
      </c>
      <c r="C755" t="s">
        <v>13</v>
      </c>
      <c r="D755" t="s">
        <v>313</v>
      </c>
      <c r="E755" t="s">
        <v>100</v>
      </c>
      <c r="F755" t="s">
        <v>128</v>
      </c>
      <c r="G755" t="s">
        <v>17</v>
      </c>
      <c r="H755" t="s">
        <v>315</v>
      </c>
      <c r="I755" s="18">
        <v>616.79</v>
      </c>
      <c r="J755" t="s">
        <v>19</v>
      </c>
      <c r="K755" s="16">
        <v>16</v>
      </c>
      <c r="L755" t="s">
        <v>20</v>
      </c>
      <c r="M755" t="s">
        <v>21</v>
      </c>
    </row>
    <row r="756" spans="1:13" x14ac:dyDescent="0.25">
      <c r="A756" s="14">
        <v>12</v>
      </c>
      <c r="B756" s="15">
        <v>43830</v>
      </c>
      <c r="C756" t="s">
        <v>13</v>
      </c>
      <c r="D756" t="s">
        <v>313</v>
      </c>
      <c r="E756" t="s">
        <v>100</v>
      </c>
      <c r="F756" t="s">
        <v>132</v>
      </c>
      <c r="G756" t="s">
        <v>17</v>
      </c>
      <c r="H756" t="s">
        <v>315</v>
      </c>
      <c r="I756" s="18">
        <v>2382.29</v>
      </c>
      <c r="J756" t="s">
        <v>19</v>
      </c>
      <c r="K756" s="16">
        <v>60</v>
      </c>
      <c r="L756" t="s">
        <v>20</v>
      </c>
      <c r="M756" t="s">
        <v>21</v>
      </c>
    </row>
    <row r="757" spans="1:13" x14ac:dyDescent="0.25">
      <c r="A757" s="14">
        <v>12</v>
      </c>
      <c r="B757" s="15">
        <v>43830</v>
      </c>
      <c r="C757" t="s">
        <v>13</v>
      </c>
      <c r="D757" t="s">
        <v>313</v>
      </c>
      <c r="E757" t="s">
        <v>100</v>
      </c>
      <c r="F757" t="s">
        <v>128</v>
      </c>
      <c r="G757" t="s">
        <v>17</v>
      </c>
      <c r="H757" t="s">
        <v>314</v>
      </c>
      <c r="I757" s="18">
        <v>3950.55</v>
      </c>
      <c r="J757" t="s">
        <v>19</v>
      </c>
      <c r="K757" s="16">
        <v>100</v>
      </c>
      <c r="L757" t="s">
        <v>20</v>
      </c>
      <c r="M757" t="s">
        <v>21</v>
      </c>
    </row>
    <row r="758" spans="1:13" x14ac:dyDescent="0.25">
      <c r="A758" s="14">
        <v>12</v>
      </c>
      <c r="B758" s="15">
        <v>43830</v>
      </c>
      <c r="C758" t="s">
        <v>13</v>
      </c>
      <c r="D758" t="s">
        <v>313</v>
      </c>
      <c r="E758" t="s">
        <v>100</v>
      </c>
      <c r="F758" t="s">
        <v>133</v>
      </c>
      <c r="G758" t="s">
        <v>17</v>
      </c>
      <c r="H758" t="s">
        <v>314</v>
      </c>
      <c r="I758" s="18">
        <v>6110.36</v>
      </c>
      <c r="J758" t="s">
        <v>19</v>
      </c>
      <c r="K758" s="16">
        <v>163</v>
      </c>
      <c r="L758" t="s">
        <v>20</v>
      </c>
      <c r="M758" t="s">
        <v>21</v>
      </c>
    </row>
    <row r="759" spans="1:13" x14ac:dyDescent="0.25">
      <c r="A759" s="14">
        <v>12</v>
      </c>
      <c r="B759" s="15">
        <v>43830</v>
      </c>
      <c r="C759" t="s">
        <v>13</v>
      </c>
      <c r="D759" t="s">
        <v>313</v>
      </c>
      <c r="E759" t="s">
        <v>100</v>
      </c>
      <c r="F759" t="s">
        <v>128</v>
      </c>
      <c r="G759" t="s">
        <v>17</v>
      </c>
      <c r="H759" t="s">
        <v>316</v>
      </c>
      <c r="I759" s="18">
        <v>413.05</v>
      </c>
      <c r="J759" t="s">
        <v>19</v>
      </c>
      <c r="K759" s="16">
        <v>10</v>
      </c>
      <c r="L759" t="s">
        <v>20</v>
      </c>
      <c r="M759" t="s">
        <v>21</v>
      </c>
    </row>
    <row r="760" spans="1:13" x14ac:dyDescent="0.25">
      <c r="A760" s="14">
        <v>12</v>
      </c>
      <c r="B760" s="15">
        <v>43830</v>
      </c>
      <c r="C760" t="s">
        <v>13</v>
      </c>
      <c r="D760" t="s">
        <v>313</v>
      </c>
      <c r="E760" t="s">
        <v>100</v>
      </c>
      <c r="F760" t="s">
        <v>132</v>
      </c>
      <c r="G760" t="s">
        <v>17</v>
      </c>
      <c r="H760" t="s">
        <v>298</v>
      </c>
      <c r="I760" s="18">
        <v>397.43</v>
      </c>
      <c r="J760" t="s">
        <v>19</v>
      </c>
      <c r="K760" s="16">
        <v>10</v>
      </c>
      <c r="L760" t="s">
        <v>20</v>
      </c>
      <c r="M760" t="s">
        <v>21</v>
      </c>
    </row>
    <row r="761" spans="1:13" x14ac:dyDescent="0.25">
      <c r="A761" s="14">
        <v>12</v>
      </c>
      <c r="B761" s="15">
        <v>43830</v>
      </c>
      <c r="C761" t="s">
        <v>13</v>
      </c>
      <c r="D761" t="s">
        <v>313</v>
      </c>
      <c r="E761" t="s">
        <v>100</v>
      </c>
      <c r="F761" t="s">
        <v>133</v>
      </c>
      <c r="G761" t="s">
        <v>25</v>
      </c>
      <c r="H761" t="s">
        <v>129</v>
      </c>
      <c r="I761" s="18">
        <v>110.1</v>
      </c>
      <c r="J761" t="s">
        <v>19</v>
      </c>
      <c r="K761" s="16">
        <v>0</v>
      </c>
      <c r="L761" t="s">
        <v>20</v>
      </c>
      <c r="M761" t="s">
        <v>21</v>
      </c>
    </row>
    <row r="762" spans="1:13" x14ac:dyDescent="0.25">
      <c r="A762" s="14">
        <v>12</v>
      </c>
      <c r="B762" s="15">
        <v>43830</v>
      </c>
      <c r="C762" t="s">
        <v>13</v>
      </c>
      <c r="D762" t="s">
        <v>313</v>
      </c>
      <c r="E762" t="s">
        <v>100</v>
      </c>
      <c r="F762" t="s">
        <v>133</v>
      </c>
      <c r="G762" t="s">
        <v>25</v>
      </c>
      <c r="H762" t="s">
        <v>317</v>
      </c>
      <c r="I762" s="18">
        <v>1096.1400000000001</v>
      </c>
      <c r="J762" t="s">
        <v>19</v>
      </c>
      <c r="K762" s="16">
        <v>0</v>
      </c>
      <c r="L762" t="s">
        <v>20</v>
      </c>
      <c r="M762" t="s">
        <v>21</v>
      </c>
    </row>
    <row r="763" spans="1:13" x14ac:dyDescent="0.25">
      <c r="A763" s="14">
        <v>12</v>
      </c>
      <c r="B763" s="15">
        <v>43830</v>
      </c>
      <c r="C763" t="s">
        <v>13</v>
      </c>
      <c r="D763" t="s">
        <v>313</v>
      </c>
      <c r="E763" t="s">
        <v>100</v>
      </c>
      <c r="F763" t="s">
        <v>128</v>
      </c>
      <c r="G763" t="s">
        <v>25</v>
      </c>
      <c r="H763" t="s">
        <v>315</v>
      </c>
      <c r="I763" s="18">
        <v>431.75</v>
      </c>
      <c r="J763" t="s">
        <v>19</v>
      </c>
      <c r="K763" s="16">
        <v>0</v>
      </c>
      <c r="L763" t="s">
        <v>20</v>
      </c>
      <c r="M763" t="s">
        <v>21</v>
      </c>
    </row>
    <row r="764" spans="1:13" x14ac:dyDescent="0.25">
      <c r="A764" s="14">
        <v>12</v>
      </c>
      <c r="B764" s="15">
        <v>43830</v>
      </c>
      <c r="C764" t="s">
        <v>13</v>
      </c>
      <c r="D764" t="s">
        <v>313</v>
      </c>
      <c r="E764" t="s">
        <v>100</v>
      </c>
      <c r="F764" t="s">
        <v>132</v>
      </c>
      <c r="G764" t="s">
        <v>25</v>
      </c>
      <c r="H764" t="s">
        <v>315</v>
      </c>
      <c r="I764" s="18">
        <v>1667.6</v>
      </c>
      <c r="J764" t="s">
        <v>19</v>
      </c>
      <c r="K764" s="16">
        <v>0</v>
      </c>
      <c r="L764" t="s">
        <v>20</v>
      </c>
      <c r="M764" t="s">
        <v>21</v>
      </c>
    </row>
    <row r="765" spans="1:13" x14ac:dyDescent="0.25">
      <c r="A765" s="14">
        <v>12</v>
      </c>
      <c r="B765" s="15">
        <v>43830</v>
      </c>
      <c r="C765" t="s">
        <v>13</v>
      </c>
      <c r="D765" t="s">
        <v>313</v>
      </c>
      <c r="E765" t="s">
        <v>100</v>
      </c>
      <c r="F765" t="s">
        <v>128</v>
      </c>
      <c r="G765" t="s">
        <v>25</v>
      </c>
      <c r="H765" t="s">
        <v>314</v>
      </c>
      <c r="I765" s="18">
        <v>2765.39</v>
      </c>
      <c r="J765" t="s">
        <v>19</v>
      </c>
      <c r="K765" s="16">
        <v>0</v>
      </c>
      <c r="L765" t="s">
        <v>20</v>
      </c>
      <c r="M765" t="s">
        <v>21</v>
      </c>
    </row>
    <row r="766" spans="1:13" x14ac:dyDescent="0.25">
      <c r="A766" s="14">
        <v>12</v>
      </c>
      <c r="B766" s="15">
        <v>43830</v>
      </c>
      <c r="C766" t="s">
        <v>13</v>
      </c>
      <c r="D766" t="s">
        <v>313</v>
      </c>
      <c r="E766" t="s">
        <v>100</v>
      </c>
      <c r="F766" t="s">
        <v>133</v>
      </c>
      <c r="G766" t="s">
        <v>25</v>
      </c>
      <c r="H766" t="s">
        <v>314</v>
      </c>
      <c r="I766" s="18">
        <v>4277.26</v>
      </c>
      <c r="J766" t="s">
        <v>19</v>
      </c>
      <c r="K766" s="16">
        <v>0</v>
      </c>
      <c r="L766" t="s">
        <v>20</v>
      </c>
      <c r="M766" t="s">
        <v>21</v>
      </c>
    </row>
    <row r="767" spans="1:13" x14ac:dyDescent="0.25">
      <c r="A767" s="14">
        <v>12</v>
      </c>
      <c r="B767" s="15">
        <v>43830</v>
      </c>
      <c r="C767" t="s">
        <v>13</v>
      </c>
      <c r="D767" t="s">
        <v>313</v>
      </c>
      <c r="E767" t="s">
        <v>100</v>
      </c>
      <c r="F767" t="s">
        <v>128</v>
      </c>
      <c r="G767" t="s">
        <v>25</v>
      </c>
      <c r="H767" t="s">
        <v>316</v>
      </c>
      <c r="I767" s="18">
        <v>289.14</v>
      </c>
      <c r="J767" t="s">
        <v>19</v>
      </c>
      <c r="K767" s="16">
        <v>0</v>
      </c>
      <c r="L767" t="s">
        <v>20</v>
      </c>
      <c r="M767" t="s">
        <v>21</v>
      </c>
    </row>
    <row r="768" spans="1:13" x14ac:dyDescent="0.25">
      <c r="A768" s="14">
        <v>12</v>
      </c>
      <c r="B768" s="15">
        <v>43830</v>
      </c>
      <c r="C768" t="s">
        <v>13</v>
      </c>
      <c r="D768" t="s">
        <v>313</v>
      </c>
      <c r="E768" t="s">
        <v>100</v>
      </c>
      <c r="F768" t="s">
        <v>132</v>
      </c>
      <c r="G768" t="s">
        <v>25</v>
      </c>
      <c r="H768" t="s">
        <v>298</v>
      </c>
      <c r="I768" s="18">
        <v>278.2</v>
      </c>
      <c r="J768" t="s">
        <v>19</v>
      </c>
      <c r="K768" s="16">
        <v>0</v>
      </c>
      <c r="L768" t="s">
        <v>20</v>
      </c>
      <c r="M768" t="s">
        <v>21</v>
      </c>
    </row>
    <row r="769" spans="1:13" x14ac:dyDescent="0.25">
      <c r="A769" s="14">
        <v>12</v>
      </c>
      <c r="B769" s="15">
        <v>43830</v>
      </c>
      <c r="C769" t="s">
        <v>13</v>
      </c>
      <c r="D769" t="s">
        <v>313</v>
      </c>
      <c r="E769" t="s">
        <v>100</v>
      </c>
      <c r="F769" t="s">
        <v>133</v>
      </c>
      <c r="G769" t="s">
        <v>91</v>
      </c>
      <c r="H769" t="s">
        <v>317</v>
      </c>
      <c r="I769" s="18">
        <v>340.45</v>
      </c>
      <c r="J769" t="s">
        <v>19</v>
      </c>
      <c r="K769" s="16">
        <v>6</v>
      </c>
      <c r="L769" t="s">
        <v>20</v>
      </c>
      <c r="M769" t="s">
        <v>21</v>
      </c>
    </row>
    <row r="770" spans="1:13" x14ac:dyDescent="0.25">
      <c r="A770" s="14">
        <v>12</v>
      </c>
      <c r="B770" s="15">
        <v>43830</v>
      </c>
      <c r="C770" t="s">
        <v>13</v>
      </c>
      <c r="D770" t="s">
        <v>313</v>
      </c>
      <c r="E770" t="s">
        <v>100</v>
      </c>
      <c r="F770" t="s">
        <v>125</v>
      </c>
      <c r="G770" t="s">
        <v>91</v>
      </c>
      <c r="H770" t="s">
        <v>314</v>
      </c>
      <c r="I770" s="18">
        <v>252.35</v>
      </c>
      <c r="J770" t="s">
        <v>19</v>
      </c>
      <c r="K770" s="16">
        <v>4</v>
      </c>
      <c r="L770" t="s">
        <v>20</v>
      </c>
      <c r="M770" t="s">
        <v>21</v>
      </c>
    </row>
    <row r="771" spans="1:13" x14ac:dyDescent="0.25">
      <c r="A771" s="14">
        <v>12</v>
      </c>
      <c r="B771" s="15">
        <v>43830</v>
      </c>
      <c r="C771" t="s">
        <v>13</v>
      </c>
      <c r="D771" t="s">
        <v>313</v>
      </c>
      <c r="E771" t="s">
        <v>100</v>
      </c>
      <c r="F771" t="s">
        <v>128</v>
      </c>
      <c r="G771" t="s">
        <v>91</v>
      </c>
      <c r="H771" t="s">
        <v>314</v>
      </c>
      <c r="I771" s="18">
        <v>434.28</v>
      </c>
      <c r="J771" t="s">
        <v>19</v>
      </c>
      <c r="K771" s="16">
        <v>7.5</v>
      </c>
      <c r="L771" t="s">
        <v>20</v>
      </c>
      <c r="M771" t="s">
        <v>21</v>
      </c>
    </row>
    <row r="772" spans="1:13" x14ac:dyDescent="0.25">
      <c r="A772" s="14">
        <v>12</v>
      </c>
      <c r="B772" s="15">
        <v>43830</v>
      </c>
      <c r="C772" t="s">
        <v>13</v>
      </c>
      <c r="D772" t="s">
        <v>313</v>
      </c>
      <c r="E772" t="s">
        <v>100</v>
      </c>
      <c r="F772" t="s">
        <v>133</v>
      </c>
      <c r="G772" t="s">
        <v>91</v>
      </c>
      <c r="H772" t="s">
        <v>314</v>
      </c>
      <c r="I772" s="18">
        <v>672</v>
      </c>
      <c r="J772" t="s">
        <v>19</v>
      </c>
      <c r="K772" s="16">
        <v>12</v>
      </c>
      <c r="L772" t="s">
        <v>20</v>
      </c>
      <c r="M772" t="s">
        <v>21</v>
      </c>
    </row>
    <row r="773" spans="1:13" x14ac:dyDescent="0.25">
      <c r="A773" s="14">
        <v>12</v>
      </c>
      <c r="B773" s="15">
        <v>43830</v>
      </c>
      <c r="C773" t="s">
        <v>13</v>
      </c>
      <c r="D773" t="s">
        <v>313</v>
      </c>
      <c r="E773" t="s">
        <v>100</v>
      </c>
      <c r="F773" t="s">
        <v>128</v>
      </c>
      <c r="G773" t="s">
        <v>91</v>
      </c>
      <c r="H773" t="s">
        <v>316</v>
      </c>
      <c r="I773" s="18">
        <v>61.96</v>
      </c>
      <c r="J773" t="s">
        <v>19</v>
      </c>
      <c r="K773" s="16">
        <v>1</v>
      </c>
      <c r="L773" t="s">
        <v>20</v>
      </c>
      <c r="M773" t="s">
        <v>21</v>
      </c>
    </row>
    <row r="774" spans="1:13" x14ac:dyDescent="0.25">
      <c r="A774" s="14">
        <v>12</v>
      </c>
      <c r="B774" s="15">
        <v>43830</v>
      </c>
      <c r="C774" t="s">
        <v>13</v>
      </c>
      <c r="D774" t="s">
        <v>313</v>
      </c>
      <c r="E774" t="s">
        <v>100</v>
      </c>
      <c r="F774" t="s">
        <v>132</v>
      </c>
      <c r="G774" t="s">
        <v>91</v>
      </c>
      <c r="H774" t="s">
        <v>298</v>
      </c>
      <c r="I774" s="18">
        <v>208.66</v>
      </c>
      <c r="J774" t="s">
        <v>19</v>
      </c>
      <c r="K774" s="16">
        <v>3.5</v>
      </c>
      <c r="L774" t="s">
        <v>20</v>
      </c>
      <c r="M774" t="s">
        <v>21</v>
      </c>
    </row>
    <row r="775" spans="1:13" x14ac:dyDescent="0.25">
      <c r="A775" s="14">
        <v>12</v>
      </c>
      <c r="B775" s="15">
        <v>43830</v>
      </c>
      <c r="C775" t="s">
        <v>13</v>
      </c>
      <c r="D775" t="s">
        <v>120</v>
      </c>
      <c r="E775" t="s">
        <v>100</v>
      </c>
      <c r="F775" t="s">
        <v>121</v>
      </c>
      <c r="G775" t="s">
        <v>17</v>
      </c>
      <c r="H775" t="s">
        <v>123</v>
      </c>
      <c r="I775" s="18">
        <v>2721.38</v>
      </c>
      <c r="J775" t="s">
        <v>19</v>
      </c>
      <c r="K775" s="16">
        <v>57.75</v>
      </c>
      <c r="L775" t="s">
        <v>20</v>
      </c>
      <c r="M775" t="s">
        <v>21</v>
      </c>
    </row>
    <row r="776" spans="1:13" x14ac:dyDescent="0.25">
      <c r="A776" s="14">
        <v>12</v>
      </c>
      <c r="B776" s="15">
        <v>43830</v>
      </c>
      <c r="C776" t="s">
        <v>13</v>
      </c>
      <c r="D776" t="s">
        <v>120</v>
      </c>
      <c r="E776" t="s">
        <v>100</v>
      </c>
      <c r="F776" t="s">
        <v>121</v>
      </c>
      <c r="G776" t="s">
        <v>17</v>
      </c>
      <c r="H776" t="s">
        <v>122</v>
      </c>
      <c r="I776" s="18">
        <v>660.32</v>
      </c>
      <c r="J776" t="s">
        <v>19</v>
      </c>
      <c r="K776" s="16">
        <v>20.010000000000002</v>
      </c>
      <c r="L776" t="s">
        <v>20</v>
      </c>
      <c r="M776" t="s">
        <v>21</v>
      </c>
    </row>
    <row r="777" spans="1:13" x14ac:dyDescent="0.25">
      <c r="A777" s="14">
        <v>12</v>
      </c>
      <c r="B777" s="15">
        <v>43830</v>
      </c>
      <c r="C777" t="s">
        <v>13</v>
      </c>
      <c r="D777" t="s">
        <v>120</v>
      </c>
      <c r="E777" t="s">
        <v>100</v>
      </c>
      <c r="F777" t="s">
        <v>121</v>
      </c>
      <c r="G777" t="s">
        <v>25</v>
      </c>
      <c r="H777" t="s">
        <v>123</v>
      </c>
      <c r="I777" s="18">
        <v>1904.97</v>
      </c>
      <c r="J777" t="s">
        <v>19</v>
      </c>
      <c r="K777" s="16">
        <v>0</v>
      </c>
      <c r="L777" t="s">
        <v>20</v>
      </c>
      <c r="M777" t="s">
        <v>21</v>
      </c>
    </row>
    <row r="778" spans="1:13" x14ac:dyDescent="0.25">
      <c r="A778" s="14">
        <v>12</v>
      </c>
      <c r="B778" s="15">
        <v>43830</v>
      </c>
      <c r="C778" t="s">
        <v>13</v>
      </c>
      <c r="D778" t="s">
        <v>120</v>
      </c>
      <c r="E778" t="s">
        <v>100</v>
      </c>
      <c r="F778" t="s">
        <v>121</v>
      </c>
      <c r="G778" t="s">
        <v>25</v>
      </c>
      <c r="H778" t="s">
        <v>122</v>
      </c>
      <c r="I778" s="18">
        <v>462.23</v>
      </c>
      <c r="J778" t="s">
        <v>19</v>
      </c>
      <c r="K778" s="16">
        <v>0</v>
      </c>
      <c r="L778" t="s">
        <v>20</v>
      </c>
      <c r="M778" t="s">
        <v>21</v>
      </c>
    </row>
    <row r="779" spans="1:13" x14ac:dyDescent="0.25">
      <c r="A779" s="14">
        <v>12</v>
      </c>
      <c r="B779" s="15">
        <v>43830</v>
      </c>
      <c r="C779" t="s">
        <v>13</v>
      </c>
      <c r="D779" t="s">
        <v>120</v>
      </c>
      <c r="E779" t="s">
        <v>100</v>
      </c>
      <c r="F779" t="s">
        <v>121</v>
      </c>
      <c r="G779" t="s">
        <v>91</v>
      </c>
      <c r="H779" t="s">
        <v>123</v>
      </c>
      <c r="I779" s="18">
        <v>195.89</v>
      </c>
      <c r="J779" t="s">
        <v>19</v>
      </c>
      <c r="K779" s="16">
        <v>4</v>
      </c>
      <c r="L779" t="s">
        <v>20</v>
      </c>
      <c r="M779" t="s">
        <v>21</v>
      </c>
    </row>
    <row r="780" spans="1:13" x14ac:dyDescent="0.25">
      <c r="A780" s="14">
        <v>12</v>
      </c>
      <c r="B780" s="15">
        <v>43830</v>
      </c>
      <c r="C780" t="s">
        <v>13</v>
      </c>
      <c r="D780" t="s">
        <v>124</v>
      </c>
      <c r="E780" t="s">
        <v>100</v>
      </c>
      <c r="F780" t="s">
        <v>128</v>
      </c>
      <c r="G780" t="s">
        <v>17</v>
      </c>
      <c r="H780" t="s">
        <v>129</v>
      </c>
      <c r="I780" s="18">
        <v>934.78</v>
      </c>
      <c r="J780" t="s">
        <v>19</v>
      </c>
      <c r="K780" s="16">
        <v>24</v>
      </c>
      <c r="L780" t="s">
        <v>20</v>
      </c>
      <c r="M780" t="s">
        <v>21</v>
      </c>
    </row>
    <row r="781" spans="1:13" x14ac:dyDescent="0.25">
      <c r="A781" s="14">
        <v>12</v>
      </c>
      <c r="B781" s="15">
        <v>43830</v>
      </c>
      <c r="C781" t="s">
        <v>13</v>
      </c>
      <c r="D781" t="s">
        <v>124</v>
      </c>
      <c r="E781" t="s">
        <v>100</v>
      </c>
      <c r="F781" t="s">
        <v>133</v>
      </c>
      <c r="G781" t="s">
        <v>17</v>
      </c>
      <c r="H781" t="s">
        <v>129</v>
      </c>
      <c r="I781" s="18">
        <v>168.16</v>
      </c>
      <c r="J781" t="s">
        <v>19</v>
      </c>
      <c r="K781" s="16">
        <v>5</v>
      </c>
      <c r="L781" t="s">
        <v>20</v>
      </c>
      <c r="M781" t="s">
        <v>21</v>
      </c>
    </row>
    <row r="782" spans="1:13" x14ac:dyDescent="0.25">
      <c r="A782" s="14">
        <v>12</v>
      </c>
      <c r="B782" s="15">
        <v>43830</v>
      </c>
      <c r="C782" t="s">
        <v>13</v>
      </c>
      <c r="D782" t="s">
        <v>124</v>
      </c>
      <c r="E782" t="s">
        <v>100</v>
      </c>
      <c r="F782" t="s">
        <v>159</v>
      </c>
      <c r="G782" t="s">
        <v>17</v>
      </c>
      <c r="H782" t="s">
        <v>129</v>
      </c>
      <c r="I782" s="18">
        <v>398.35</v>
      </c>
      <c r="J782" t="s">
        <v>19</v>
      </c>
      <c r="K782" s="16">
        <v>10</v>
      </c>
      <c r="L782" t="s">
        <v>20</v>
      </c>
      <c r="M782" t="s">
        <v>21</v>
      </c>
    </row>
    <row r="783" spans="1:13" x14ac:dyDescent="0.25">
      <c r="A783" s="14">
        <v>12</v>
      </c>
      <c r="B783" s="15">
        <v>43830</v>
      </c>
      <c r="C783" t="s">
        <v>13</v>
      </c>
      <c r="D783" t="s">
        <v>124</v>
      </c>
      <c r="E783" t="s">
        <v>100</v>
      </c>
      <c r="F783" t="s">
        <v>125</v>
      </c>
      <c r="G783" t="s">
        <v>17</v>
      </c>
      <c r="H783" t="s">
        <v>126</v>
      </c>
      <c r="I783" s="18">
        <v>90.83</v>
      </c>
      <c r="J783" t="s">
        <v>19</v>
      </c>
      <c r="K783" s="16">
        <v>2</v>
      </c>
      <c r="L783" t="s">
        <v>20</v>
      </c>
      <c r="M783" t="s">
        <v>21</v>
      </c>
    </row>
    <row r="784" spans="1:13" x14ac:dyDescent="0.25">
      <c r="A784" s="14">
        <v>12</v>
      </c>
      <c r="B784" s="15">
        <v>43830</v>
      </c>
      <c r="C784" t="s">
        <v>13</v>
      </c>
      <c r="D784" t="s">
        <v>124</v>
      </c>
      <c r="E784" t="s">
        <v>100</v>
      </c>
      <c r="F784" t="s">
        <v>128</v>
      </c>
      <c r="G784" t="s">
        <v>17</v>
      </c>
      <c r="H784" t="s">
        <v>126</v>
      </c>
      <c r="I784" s="18">
        <v>2176.66</v>
      </c>
      <c r="J784" t="s">
        <v>19</v>
      </c>
      <c r="K784" s="16">
        <v>58.5</v>
      </c>
      <c r="L784" t="s">
        <v>20</v>
      </c>
      <c r="M784" t="s">
        <v>21</v>
      </c>
    </row>
    <row r="785" spans="1:13" x14ac:dyDescent="0.25">
      <c r="A785" s="14">
        <v>12</v>
      </c>
      <c r="B785" s="15">
        <v>43830</v>
      </c>
      <c r="C785" t="s">
        <v>13</v>
      </c>
      <c r="D785" t="s">
        <v>124</v>
      </c>
      <c r="E785" t="s">
        <v>100</v>
      </c>
      <c r="F785" t="s">
        <v>132</v>
      </c>
      <c r="G785" t="s">
        <v>17</v>
      </c>
      <c r="H785" t="s">
        <v>126</v>
      </c>
      <c r="I785" s="18">
        <v>973.39</v>
      </c>
      <c r="J785" t="s">
        <v>19</v>
      </c>
      <c r="K785" s="16">
        <v>24</v>
      </c>
      <c r="L785" t="s">
        <v>20</v>
      </c>
      <c r="M785" t="s">
        <v>21</v>
      </c>
    </row>
    <row r="786" spans="1:13" x14ac:dyDescent="0.25">
      <c r="A786" s="14">
        <v>12</v>
      </c>
      <c r="B786" s="15">
        <v>43830</v>
      </c>
      <c r="C786" t="s">
        <v>13</v>
      </c>
      <c r="D786" t="s">
        <v>124</v>
      </c>
      <c r="E786" t="s">
        <v>100</v>
      </c>
      <c r="F786" t="s">
        <v>133</v>
      </c>
      <c r="G786" t="s">
        <v>17</v>
      </c>
      <c r="H786" t="s">
        <v>126</v>
      </c>
      <c r="I786" s="18">
        <v>2281.88</v>
      </c>
      <c r="J786" t="s">
        <v>19</v>
      </c>
      <c r="K786" s="16">
        <v>61.25</v>
      </c>
      <c r="L786" t="s">
        <v>20</v>
      </c>
      <c r="M786" t="s">
        <v>21</v>
      </c>
    </row>
    <row r="787" spans="1:13" x14ac:dyDescent="0.25">
      <c r="A787" s="14">
        <v>12</v>
      </c>
      <c r="B787" s="15">
        <v>43830</v>
      </c>
      <c r="C787" t="s">
        <v>13</v>
      </c>
      <c r="D787" t="s">
        <v>124</v>
      </c>
      <c r="E787" t="s">
        <v>100</v>
      </c>
      <c r="F787" t="s">
        <v>159</v>
      </c>
      <c r="G787" t="s">
        <v>17</v>
      </c>
      <c r="H787" t="s">
        <v>126</v>
      </c>
      <c r="I787" s="18">
        <v>1489.55</v>
      </c>
      <c r="J787" t="s">
        <v>19</v>
      </c>
      <c r="K787" s="16">
        <v>38</v>
      </c>
      <c r="L787" t="s">
        <v>20</v>
      </c>
      <c r="M787" t="s">
        <v>21</v>
      </c>
    </row>
    <row r="788" spans="1:13" x14ac:dyDescent="0.25">
      <c r="A788" s="14">
        <v>12</v>
      </c>
      <c r="B788" s="15">
        <v>43830</v>
      </c>
      <c r="C788" t="s">
        <v>13</v>
      </c>
      <c r="D788" t="s">
        <v>124</v>
      </c>
      <c r="E788" t="s">
        <v>100</v>
      </c>
      <c r="F788" t="s">
        <v>125</v>
      </c>
      <c r="G788" t="s">
        <v>17</v>
      </c>
      <c r="H788" t="s">
        <v>127</v>
      </c>
      <c r="I788" s="18">
        <v>2910.51</v>
      </c>
      <c r="J788" t="s">
        <v>19</v>
      </c>
      <c r="K788" s="16">
        <v>73</v>
      </c>
      <c r="L788" t="s">
        <v>20</v>
      </c>
      <c r="M788" t="s">
        <v>21</v>
      </c>
    </row>
    <row r="789" spans="1:13" x14ac:dyDescent="0.25">
      <c r="A789" s="14">
        <v>12</v>
      </c>
      <c r="B789" s="15">
        <v>43830</v>
      </c>
      <c r="C789" t="s">
        <v>13</v>
      </c>
      <c r="D789" t="s">
        <v>124</v>
      </c>
      <c r="E789" t="s">
        <v>100</v>
      </c>
      <c r="F789" t="s">
        <v>128</v>
      </c>
      <c r="G789" t="s">
        <v>17</v>
      </c>
      <c r="H789" t="s">
        <v>127</v>
      </c>
      <c r="I789" s="18">
        <v>3756.54</v>
      </c>
      <c r="J789" t="s">
        <v>19</v>
      </c>
      <c r="K789" s="16">
        <v>92</v>
      </c>
      <c r="L789" t="s">
        <v>20</v>
      </c>
      <c r="M789" t="s">
        <v>21</v>
      </c>
    </row>
    <row r="790" spans="1:13" x14ac:dyDescent="0.25">
      <c r="A790" s="14">
        <v>12</v>
      </c>
      <c r="B790" s="15">
        <v>43830</v>
      </c>
      <c r="C790" t="s">
        <v>13</v>
      </c>
      <c r="D790" t="s">
        <v>124</v>
      </c>
      <c r="E790" t="s">
        <v>100</v>
      </c>
      <c r="F790" t="s">
        <v>132</v>
      </c>
      <c r="G790" t="s">
        <v>17</v>
      </c>
      <c r="H790" t="s">
        <v>127</v>
      </c>
      <c r="I790" s="18">
        <v>2951.74</v>
      </c>
      <c r="J790" t="s">
        <v>19</v>
      </c>
      <c r="K790" s="16">
        <v>74.5</v>
      </c>
      <c r="L790" t="s">
        <v>20</v>
      </c>
      <c r="M790" t="s">
        <v>21</v>
      </c>
    </row>
    <row r="791" spans="1:13" x14ac:dyDescent="0.25">
      <c r="A791" s="14">
        <v>12</v>
      </c>
      <c r="B791" s="15">
        <v>43830</v>
      </c>
      <c r="C791" t="s">
        <v>13</v>
      </c>
      <c r="D791" t="s">
        <v>124</v>
      </c>
      <c r="E791" t="s">
        <v>100</v>
      </c>
      <c r="F791" t="s">
        <v>133</v>
      </c>
      <c r="G791" t="s">
        <v>17</v>
      </c>
      <c r="H791" t="s">
        <v>127</v>
      </c>
      <c r="I791" s="18">
        <v>1019.1</v>
      </c>
      <c r="J791" t="s">
        <v>19</v>
      </c>
      <c r="K791" s="16">
        <v>27.5</v>
      </c>
      <c r="L791" t="s">
        <v>20</v>
      </c>
      <c r="M791" t="s">
        <v>21</v>
      </c>
    </row>
    <row r="792" spans="1:13" x14ac:dyDescent="0.25">
      <c r="A792" s="14">
        <v>12</v>
      </c>
      <c r="B792" s="15">
        <v>43830</v>
      </c>
      <c r="C792" t="s">
        <v>13</v>
      </c>
      <c r="D792" t="s">
        <v>124</v>
      </c>
      <c r="E792" t="s">
        <v>100</v>
      </c>
      <c r="F792" t="s">
        <v>128</v>
      </c>
      <c r="G792" t="s">
        <v>17</v>
      </c>
      <c r="H792" t="s">
        <v>130</v>
      </c>
      <c r="I792" s="18">
        <v>134.65</v>
      </c>
      <c r="J792" t="s">
        <v>19</v>
      </c>
      <c r="K792" s="16">
        <v>4</v>
      </c>
      <c r="L792" t="s">
        <v>20</v>
      </c>
      <c r="M792" t="s">
        <v>21</v>
      </c>
    </row>
    <row r="793" spans="1:13" x14ac:dyDescent="0.25">
      <c r="A793" s="14">
        <v>12</v>
      </c>
      <c r="B793" s="15">
        <v>43830</v>
      </c>
      <c r="C793" t="s">
        <v>13</v>
      </c>
      <c r="D793" t="s">
        <v>124</v>
      </c>
      <c r="E793" t="s">
        <v>100</v>
      </c>
      <c r="F793" t="s">
        <v>128</v>
      </c>
      <c r="G793" t="s">
        <v>17</v>
      </c>
      <c r="H793" t="s">
        <v>131</v>
      </c>
      <c r="I793" s="18">
        <v>574.66</v>
      </c>
      <c r="J793" t="s">
        <v>19</v>
      </c>
      <c r="K793" s="16">
        <v>16</v>
      </c>
      <c r="L793" t="s">
        <v>20</v>
      </c>
      <c r="M793" t="s">
        <v>21</v>
      </c>
    </row>
    <row r="794" spans="1:13" x14ac:dyDescent="0.25">
      <c r="A794" s="14">
        <v>12</v>
      </c>
      <c r="B794" s="15">
        <v>43830</v>
      </c>
      <c r="C794" t="s">
        <v>13</v>
      </c>
      <c r="D794" t="s">
        <v>124</v>
      </c>
      <c r="E794" t="s">
        <v>100</v>
      </c>
      <c r="F794" t="s">
        <v>132</v>
      </c>
      <c r="G794" t="s">
        <v>17</v>
      </c>
      <c r="H794" t="s">
        <v>131</v>
      </c>
      <c r="I794" s="18">
        <v>1297.8399999999999</v>
      </c>
      <c r="J794" t="s">
        <v>19</v>
      </c>
      <c r="K794" s="16">
        <v>32</v>
      </c>
      <c r="L794" t="s">
        <v>20</v>
      </c>
      <c r="M794" t="s">
        <v>21</v>
      </c>
    </row>
    <row r="795" spans="1:13" x14ac:dyDescent="0.25">
      <c r="A795" s="14">
        <v>12</v>
      </c>
      <c r="B795" s="15">
        <v>43830</v>
      </c>
      <c r="C795" t="s">
        <v>13</v>
      </c>
      <c r="D795" t="s">
        <v>124</v>
      </c>
      <c r="E795" t="s">
        <v>100</v>
      </c>
      <c r="F795" t="s">
        <v>159</v>
      </c>
      <c r="G795" t="s">
        <v>17</v>
      </c>
      <c r="H795" t="s">
        <v>131</v>
      </c>
      <c r="I795" s="18">
        <v>316.23</v>
      </c>
      <c r="J795" t="s">
        <v>19</v>
      </c>
      <c r="K795" s="16">
        <v>9</v>
      </c>
      <c r="L795" t="s">
        <v>20</v>
      </c>
      <c r="M795" t="s">
        <v>21</v>
      </c>
    </row>
    <row r="796" spans="1:13" x14ac:dyDescent="0.25">
      <c r="A796" s="14">
        <v>12</v>
      </c>
      <c r="B796" s="15">
        <v>43830</v>
      </c>
      <c r="C796" t="s">
        <v>13</v>
      </c>
      <c r="D796" t="s">
        <v>124</v>
      </c>
      <c r="E796" t="s">
        <v>100</v>
      </c>
      <c r="F796" t="s">
        <v>128</v>
      </c>
      <c r="G796" t="s">
        <v>25</v>
      </c>
      <c r="H796" t="s">
        <v>129</v>
      </c>
      <c r="I796" s="18">
        <v>654.34</v>
      </c>
      <c r="J796" t="s">
        <v>19</v>
      </c>
      <c r="K796" s="16">
        <v>0</v>
      </c>
      <c r="L796" t="s">
        <v>20</v>
      </c>
      <c r="M796" t="s">
        <v>21</v>
      </c>
    </row>
    <row r="797" spans="1:13" x14ac:dyDescent="0.25">
      <c r="A797" s="14">
        <v>12</v>
      </c>
      <c r="B797" s="15">
        <v>43830</v>
      </c>
      <c r="C797" t="s">
        <v>13</v>
      </c>
      <c r="D797" t="s">
        <v>124</v>
      </c>
      <c r="E797" t="s">
        <v>100</v>
      </c>
      <c r="F797" t="s">
        <v>133</v>
      </c>
      <c r="G797" t="s">
        <v>25</v>
      </c>
      <c r="H797" t="s">
        <v>129</v>
      </c>
      <c r="I797" s="18">
        <v>117.71</v>
      </c>
      <c r="J797" t="s">
        <v>19</v>
      </c>
      <c r="K797" s="16">
        <v>0</v>
      </c>
      <c r="L797" t="s">
        <v>20</v>
      </c>
      <c r="M797" t="s">
        <v>21</v>
      </c>
    </row>
    <row r="798" spans="1:13" x14ac:dyDescent="0.25">
      <c r="A798" s="14">
        <v>12</v>
      </c>
      <c r="B798" s="15">
        <v>43830</v>
      </c>
      <c r="C798" t="s">
        <v>13</v>
      </c>
      <c r="D798" t="s">
        <v>124</v>
      </c>
      <c r="E798" t="s">
        <v>100</v>
      </c>
      <c r="F798" t="s">
        <v>159</v>
      </c>
      <c r="G798" t="s">
        <v>25</v>
      </c>
      <c r="H798" t="s">
        <v>129</v>
      </c>
      <c r="I798" s="18">
        <v>278.83999999999997</v>
      </c>
      <c r="J798" t="s">
        <v>19</v>
      </c>
      <c r="K798" s="16">
        <v>0</v>
      </c>
      <c r="L798" t="s">
        <v>20</v>
      </c>
      <c r="M798" t="s">
        <v>21</v>
      </c>
    </row>
    <row r="799" spans="1:13" x14ac:dyDescent="0.25">
      <c r="A799" s="14">
        <v>12</v>
      </c>
      <c r="B799" s="15">
        <v>43830</v>
      </c>
      <c r="C799" t="s">
        <v>13</v>
      </c>
      <c r="D799" t="s">
        <v>124</v>
      </c>
      <c r="E799" t="s">
        <v>100</v>
      </c>
      <c r="F799" t="s">
        <v>125</v>
      </c>
      <c r="G799" t="s">
        <v>25</v>
      </c>
      <c r="H799" t="s">
        <v>126</v>
      </c>
      <c r="I799" s="18">
        <v>63.58</v>
      </c>
      <c r="J799" t="s">
        <v>19</v>
      </c>
      <c r="K799" s="16">
        <v>0</v>
      </c>
      <c r="L799" t="s">
        <v>20</v>
      </c>
      <c r="M799" t="s">
        <v>21</v>
      </c>
    </row>
    <row r="800" spans="1:13" x14ac:dyDescent="0.25">
      <c r="A800" s="14">
        <v>12</v>
      </c>
      <c r="B800" s="15">
        <v>43830</v>
      </c>
      <c r="C800" t="s">
        <v>13</v>
      </c>
      <c r="D800" t="s">
        <v>124</v>
      </c>
      <c r="E800" t="s">
        <v>100</v>
      </c>
      <c r="F800" t="s">
        <v>128</v>
      </c>
      <c r="G800" t="s">
        <v>25</v>
      </c>
      <c r="H800" t="s">
        <v>126</v>
      </c>
      <c r="I800" s="18">
        <v>1523.66</v>
      </c>
      <c r="J800" t="s">
        <v>19</v>
      </c>
      <c r="K800" s="16">
        <v>0</v>
      </c>
      <c r="L800" t="s">
        <v>20</v>
      </c>
      <c r="M800" t="s">
        <v>21</v>
      </c>
    </row>
    <row r="801" spans="1:13" x14ac:dyDescent="0.25">
      <c r="A801" s="14">
        <v>12</v>
      </c>
      <c r="B801" s="15">
        <v>43830</v>
      </c>
      <c r="C801" t="s">
        <v>13</v>
      </c>
      <c r="D801" t="s">
        <v>124</v>
      </c>
      <c r="E801" t="s">
        <v>100</v>
      </c>
      <c r="F801" t="s">
        <v>132</v>
      </c>
      <c r="G801" t="s">
        <v>25</v>
      </c>
      <c r="H801" t="s">
        <v>126</v>
      </c>
      <c r="I801" s="18">
        <v>681.37</v>
      </c>
      <c r="J801" t="s">
        <v>19</v>
      </c>
      <c r="K801" s="16">
        <v>0</v>
      </c>
      <c r="L801" t="s">
        <v>20</v>
      </c>
      <c r="M801" t="s">
        <v>21</v>
      </c>
    </row>
    <row r="802" spans="1:13" x14ac:dyDescent="0.25">
      <c r="A802" s="14">
        <v>12</v>
      </c>
      <c r="B802" s="15">
        <v>43830</v>
      </c>
      <c r="C802" t="s">
        <v>13</v>
      </c>
      <c r="D802" t="s">
        <v>124</v>
      </c>
      <c r="E802" t="s">
        <v>100</v>
      </c>
      <c r="F802" t="s">
        <v>133</v>
      </c>
      <c r="G802" t="s">
        <v>25</v>
      </c>
      <c r="H802" t="s">
        <v>126</v>
      </c>
      <c r="I802" s="18">
        <v>1597.32</v>
      </c>
      <c r="J802" t="s">
        <v>19</v>
      </c>
      <c r="K802" s="16">
        <v>0</v>
      </c>
      <c r="L802" t="s">
        <v>20</v>
      </c>
      <c r="M802" t="s">
        <v>21</v>
      </c>
    </row>
    <row r="803" spans="1:13" x14ac:dyDescent="0.25">
      <c r="A803" s="14">
        <v>12</v>
      </c>
      <c r="B803" s="15">
        <v>43830</v>
      </c>
      <c r="C803" t="s">
        <v>13</v>
      </c>
      <c r="D803" t="s">
        <v>124</v>
      </c>
      <c r="E803" t="s">
        <v>100</v>
      </c>
      <c r="F803" t="s">
        <v>159</v>
      </c>
      <c r="G803" t="s">
        <v>25</v>
      </c>
      <c r="H803" t="s">
        <v>126</v>
      </c>
      <c r="I803" s="18">
        <v>1042.68</v>
      </c>
      <c r="J803" t="s">
        <v>19</v>
      </c>
      <c r="K803" s="16">
        <v>0</v>
      </c>
      <c r="L803" t="s">
        <v>20</v>
      </c>
      <c r="M803" t="s">
        <v>21</v>
      </c>
    </row>
    <row r="804" spans="1:13" x14ac:dyDescent="0.25">
      <c r="A804" s="14">
        <v>12</v>
      </c>
      <c r="B804" s="15">
        <v>43830</v>
      </c>
      <c r="C804" t="s">
        <v>13</v>
      </c>
      <c r="D804" t="s">
        <v>124</v>
      </c>
      <c r="E804" t="s">
        <v>100</v>
      </c>
      <c r="F804" t="s">
        <v>125</v>
      </c>
      <c r="G804" t="s">
        <v>25</v>
      </c>
      <c r="H804" t="s">
        <v>127</v>
      </c>
      <c r="I804" s="18">
        <v>2037.36</v>
      </c>
      <c r="J804" t="s">
        <v>19</v>
      </c>
      <c r="K804" s="16">
        <v>0</v>
      </c>
      <c r="L804" t="s">
        <v>20</v>
      </c>
      <c r="M804" t="s">
        <v>21</v>
      </c>
    </row>
    <row r="805" spans="1:13" x14ac:dyDescent="0.25">
      <c r="A805" s="14">
        <v>12</v>
      </c>
      <c r="B805" s="15">
        <v>43830</v>
      </c>
      <c r="C805" t="s">
        <v>13</v>
      </c>
      <c r="D805" t="s">
        <v>124</v>
      </c>
      <c r="E805" t="s">
        <v>100</v>
      </c>
      <c r="F805" t="s">
        <v>128</v>
      </c>
      <c r="G805" t="s">
        <v>25</v>
      </c>
      <c r="H805" t="s">
        <v>127</v>
      </c>
      <c r="I805" s="18">
        <v>2629.58</v>
      </c>
      <c r="J805" t="s">
        <v>19</v>
      </c>
      <c r="K805" s="16">
        <v>0</v>
      </c>
      <c r="L805" t="s">
        <v>20</v>
      </c>
      <c r="M805" t="s">
        <v>21</v>
      </c>
    </row>
    <row r="806" spans="1:13" x14ac:dyDescent="0.25">
      <c r="A806" s="14">
        <v>12</v>
      </c>
      <c r="B806" s="15">
        <v>43830</v>
      </c>
      <c r="C806" t="s">
        <v>13</v>
      </c>
      <c r="D806" t="s">
        <v>124</v>
      </c>
      <c r="E806" t="s">
        <v>100</v>
      </c>
      <c r="F806" t="s">
        <v>132</v>
      </c>
      <c r="G806" t="s">
        <v>25</v>
      </c>
      <c r="H806" t="s">
        <v>127</v>
      </c>
      <c r="I806" s="18">
        <v>2066.23</v>
      </c>
      <c r="J806" t="s">
        <v>19</v>
      </c>
      <c r="K806" s="16">
        <v>0</v>
      </c>
      <c r="L806" t="s">
        <v>20</v>
      </c>
      <c r="M806" t="s">
        <v>21</v>
      </c>
    </row>
    <row r="807" spans="1:13" x14ac:dyDescent="0.25">
      <c r="A807" s="14">
        <v>12</v>
      </c>
      <c r="B807" s="15">
        <v>43830</v>
      </c>
      <c r="C807" t="s">
        <v>13</v>
      </c>
      <c r="D807" t="s">
        <v>124</v>
      </c>
      <c r="E807" t="s">
        <v>100</v>
      </c>
      <c r="F807" t="s">
        <v>133</v>
      </c>
      <c r="G807" t="s">
        <v>25</v>
      </c>
      <c r="H807" t="s">
        <v>127</v>
      </c>
      <c r="I807" s="18">
        <v>713.37</v>
      </c>
      <c r="J807" t="s">
        <v>19</v>
      </c>
      <c r="K807" s="16">
        <v>0</v>
      </c>
      <c r="L807" t="s">
        <v>20</v>
      </c>
      <c r="M807" t="s">
        <v>21</v>
      </c>
    </row>
    <row r="808" spans="1:13" x14ac:dyDescent="0.25">
      <c r="A808" s="14">
        <v>12</v>
      </c>
      <c r="B808" s="15">
        <v>43830</v>
      </c>
      <c r="C808" t="s">
        <v>13</v>
      </c>
      <c r="D808" t="s">
        <v>124</v>
      </c>
      <c r="E808" t="s">
        <v>100</v>
      </c>
      <c r="F808" t="s">
        <v>128</v>
      </c>
      <c r="G808" t="s">
        <v>25</v>
      </c>
      <c r="H808" t="s">
        <v>130</v>
      </c>
      <c r="I808" s="18">
        <v>94.26</v>
      </c>
      <c r="J808" t="s">
        <v>19</v>
      </c>
      <c r="K808" s="16">
        <v>0</v>
      </c>
      <c r="L808" t="s">
        <v>20</v>
      </c>
      <c r="M808" t="s">
        <v>21</v>
      </c>
    </row>
    <row r="809" spans="1:13" x14ac:dyDescent="0.25">
      <c r="A809" s="14">
        <v>12</v>
      </c>
      <c r="B809" s="15">
        <v>43830</v>
      </c>
      <c r="C809" t="s">
        <v>13</v>
      </c>
      <c r="D809" t="s">
        <v>124</v>
      </c>
      <c r="E809" t="s">
        <v>100</v>
      </c>
      <c r="F809" t="s">
        <v>128</v>
      </c>
      <c r="G809" t="s">
        <v>25</v>
      </c>
      <c r="H809" t="s">
        <v>131</v>
      </c>
      <c r="I809" s="18">
        <v>402.26</v>
      </c>
      <c r="J809" t="s">
        <v>19</v>
      </c>
      <c r="K809" s="16">
        <v>0</v>
      </c>
      <c r="L809" t="s">
        <v>20</v>
      </c>
      <c r="M809" t="s">
        <v>21</v>
      </c>
    </row>
    <row r="810" spans="1:13" x14ac:dyDescent="0.25">
      <c r="A810" s="14">
        <v>12</v>
      </c>
      <c r="B810" s="15">
        <v>43830</v>
      </c>
      <c r="C810" t="s">
        <v>13</v>
      </c>
      <c r="D810" t="s">
        <v>124</v>
      </c>
      <c r="E810" t="s">
        <v>100</v>
      </c>
      <c r="F810" t="s">
        <v>132</v>
      </c>
      <c r="G810" t="s">
        <v>25</v>
      </c>
      <c r="H810" t="s">
        <v>131</v>
      </c>
      <c r="I810" s="18">
        <v>908.49</v>
      </c>
      <c r="J810" t="s">
        <v>19</v>
      </c>
      <c r="K810" s="16">
        <v>0</v>
      </c>
      <c r="L810" t="s">
        <v>20</v>
      </c>
      <c r="M810" t="s">
        <v>21</v>
      </c>
    </row>
    <row r="811" spans="1:13" x14ac:dyDescent="0.25">
      <c r="A811" s="14">
        <v>12</v>
      </c>
      <c r="B811" s="15">
        <v>43830</v>
      </c>
      <c r="C811" t="s">
        <v>13</v>
      </c>
      <c r="D811" t="s">
        <v>124</v>
      </c>
      <c r="E811" t="s">
        <v>100</v>
      </c>
      <c r="F811" t="s">
        <v>159</v>
      </c>
      <c r="G811" t="s">
        <v>25</v>
      </c>
      <c r="H811" t="s">
        <v>131</v>
      </c>
      <c r="I811" s="18">
        <v>221.37</v>
      </c>
      <c r="J811" t="s">
        <v>19</v>
      </c>
      <c r="K811" s="16">
        <v>0</v>
      </c>
      <c r="L811" t="s">
        <v>20</v>
      </c>
      <c r="M811" t="s">
        <v>21</v>
      </c>
    </row>
    <row r="812" spans="1:13" x14ac:dyDescent="0.25">
      <c r="A812" s="14">
        <v>12</v>
      </c>
      <c r="B812" s="15">
        <v>43830</v>
      </c>
      <c r="C812" t="s">
        <v>13</v>
      </c>
      <c r="D812" t="s">
        <v>124</v>
      </c>
      <c r="E812" t="s">
        <v>100</v>
      </c>
      <c r="F812" t="s">
        <v>128</v>
      </c>
      <c r="G812" t="s">
        <v>91</v>
      </c>
      <c r="H812" t="s">
        <v>129</v>
      </c>
      <c r="I812" s="18">
        <v>80.819999999999993</v>
      </c>
      <c r="J812" t="s">
        <v>19</v>
      </c>
      <c r="K812" s="16">
        <v>1.5</v>
      </c>
      <c r="L812" t="s">
        <v>20</v>
      </c>
      <c r="M812" t="s">
        <v>21</v>
      </c>
    </row>
    <row r="813" spans="1:13" x14ac:dyDescent="0.25">
      <c r="A813" s="14">
        <v>12</v>
      </c>
      <c r="B813" s="15">
        <v>43830</v>
      </c>
      <c r="C813" t="s">
        <v>13</v>
      </c>
      <c r="D813" t="s">
        <v>124</v>
      </c>
      <c r="E813" t="s">
        <v>100</v>
      </c>
      <c r="F813" t="s">
        <v>159</v>
      </c>
      <c r="G813" t="s">
        <v>91</v>
      </c>
      <c r="H813" t="s">
        <v>126</v>
      </c>
      <c r="I813" s="18">
        <v>192.12</v>
      </c>
      <c r="J813" t="s">
        <v>19</v>
      </c>
      <c r="K813" s="16">
        <v>4</v>
      </c>
      <c r="L813" t="s">
        <v>20</v>
      </c>
      <c r="M813" t="s">
        <v>21</v>
      </c>
    </row>
    <row r="814" spans="1:13" x14ac:dyDescent="0.25">
      <c r="A814" s="14">
        <v>12</v>
      </c>
      <c r="B814" s="15">
        <v>43830</v>
      </c>
      <c r="C814" t="s">
        <v>13</v>
      </c>
      <c r="D814" t="s">
        <v>124</v>
      </c>
      <c r="E814" t="s">
        <v>100</v>
      </c>
      <c r="F814" t="s">
        <v>128</v>
      </c>
      <c r="G814" t="s">
        <v>91</v>
      </c>
      <c r="H814" t="s">
        <v>127</v>
      </c>
      <c r="I814" s="18">
        <v>518.47</v>
      </c>
      <c r="J814" t="s">
        <v>19</v>
      </c>
      <c r="K814" s="16">
        <v>8.5</v>
      </c>
      <c r="L814" t="s">
        <v>20</v>
      </c>
      <c r="M814" t="s">
        <v>21</v>
      </c>
    </row>
    <row r="815" spans="1:13" x14ac:dyDescent="0.25">
      <c r="A815" s="14">
        <v>12</v>
      </c>
      <c r="B815" s="15">
        <v>43830</v>
      </c>
      <c r="C815" t="s">
        <v>13</v>
      </c>
      <c r="D815" t="s">
        <v>124</v>
      </c>
      <c r="E815" t="s">
        <v>100</v>
      </c>
      <c r="F815" t="s">
        <v>132</v>
      </c>
      <c r="G815" t="s">
        <v>91</v>
      </c>
      <c r="H815" t="s">
        <v>127</v>
      </c>
      <c r="I815" s="18">
        <v>212.93</v>
      </c>
      <c r="J815" t="s">
        <v>19</v>
      </c>
      <c r="K815" s="16">
        <v>3.5</v>
      </c>
      <c r="L815" t="s">
        <v>20</v>
      </c>
      <c r="M815" t="s">
        <v>21</v>
      </c>
    </row>
    <row r="816" spans="1:13" x14ac:dyDescent="0.25">
      <c r="A816" s="14">
        <v>12</v>
      </c>
      <c r="B816" s="15">
        <v>43830</v>
      </c>
      <c r="C816" t="s">
        <v>13</v>
      </c>
      <c r="D816" t="s">
        <v>124</v>
      </c>
      <c r="E816" t="s">
        <v>100</v>
      </c>
      <c r="F816" t="s">
        <v>133</v>
      </c>
      <c r="G816" t="s">
        <v>91</v>
      </c>
      <c r="H816" t="s">
        <v>127</v>
      </c>
      <c r="I816" s="18">
        <v>34.06</v>
      </c>
      <c r="J816" t="s">
        <v>19</v>
      </c>
      <c r="K816" s="16">
        <v>0.5</v>
      </c>
      <c r="L816" t="s">
        <v>20</v>
      </c>
      <c r="M816" t="s">
        <v>21</v>
      </c>
    </row>
    <row r="817" spans="1:13" x14ac:dyDescent="0.25">
      <c r="A817" s="14">
        <v>12</v>
      </c>
      <c r="B817" s="15">
        <v>43830</v>
      </c>
      <c r="C817" t="s">
        <v>13</v>
      </c>
      <c r="D817" t="s">
        <v>124</v>
      </c>
      <c r="E817" t="s">
        <v>100</v>
      </c>
      <c r="F817" t="s">
        <v>128</v>
      </c>
      <c r="G817" t="s">
        <v>91</v>
      </c>
      <c r="H817" t="s">
        <v>131</v>
      </c>
      <c r="I817" s="18">
        <v>161.62</v>
      </c>
      <c r="J817" t="s">
        <v>19</v>
      </c>
      <c r="K817" s="16">
        <v>3</v>
      </c>
      <c r="L817" t="s">
        <v>20</v>
      </c>
      <c r="M817" t="s">
        <v>21</v>
      </c>
    </row>
    <row r="818" spans="1:13" x14ac:dyDescent="0.25">
      <c r="A818" s="14">
        <v>12</v>
      </c>
      <c r="B818" s="15">
        <v>43830</v>
      </c>
      <c r="C818" t="s">
        <v>13</v>
      </c>
      <c r="D818" t="s">
        <v>160</v>
      </c>
      <c r="E818" t="s">
        <v>100</v>
      </c>
      <c r="F818" t="s">
        <v>125</v>
      </c>
      <c r="G818" t="s">
        <v>17</v>
      </c>
      <c r="H818" t="s">
        <v>161</v>
      </c>
      <c r="I818" s="18">
        <v>356.6</v>
      </c>
      <c r="J818" t="s">
        <v>19</v>
      </c>
      <c r="K818" s="16">
        <v>8</v>
      </c>
      <c r="L818" t="s">
        <v>20</v>
      </c>
      <c r="M818" t="s">
        <v>21</v>
      </c>
    </row>
    <row r="819" spans="1:13" x14ac:dyDescent="0.25">
      <c r="A819" s="14">
        <v>12</v>
      </c>
      <c r="B819" s="15">
        <v>43830</v>
      </c>
      <c r="C819" t="s">
        <v>13</v>
      </c>
      <c r="D819" t="s">
        <v>160</v>
      </c>
      <c r="E819" t="s">
        <v>100</v>
      </c>
      <c r="F819" t="s">
        <v>128</v>
      </c>
      <c r="G819" t="s">
        <v>17</v>
      </c>
      <c r="H819" t="s">
        <v>161</v>
      </c>
      <c r="I819" s="18">
        <v>877.14</v>
      </c>
      <c r="J819" t="s">
        <v>19</v>
      </c>
      <c r="K819" s="16">
        <v>24</v>
      </c>
      <c r="L819" t="s">
        <v>20</v>
      </c>
      <c r="M819" t="s">
        <v>21</v>
      </c>
    </row>
    <row r="820" spans="1:13" x14ac:dyDescent="0.25">
      <c r="A820" s="14">
        <v>12</v>
      </c>
      <c r="B820" s="15">
        <v>43830</v>
      </c>
      <c r="C820" t="s">
        <v>13</v>
      </c>
      <c r="D820" t="s">
        <v>160</v>
      </c>
      <c r="E820" t="s">
        <v>100</v>
      </c>
      <c r="F820" t="s">
        <v>133</v>
      </c>
      <c r="G820" t="s">
        <v>17</v>
      </c>
      <c r="H820" t="s">
        <v>161</v>
      </c>
      <c r="I820" s="18">
        <v>1798.17</v>
      </c>
      <c r="J820" t="s">
        <v>19</v>
      </c>
      <c r="K820" s="16">
        <v>44</v>
      </c>
      <c r="L820" t="s">
        <v>20</v>
      </c>
      <c r="M820" t="s">
        <v>21</v>
      </c>
    </row>
    <row r="821" spans="1:13" x14ac:dyDescent="0.25">
      <c r="A821" s="14">
        <v>12</v>
      </c>
      <c r="B821" s="15">
        <v>43830</v>
      </c>
      <c r="C821" t="s">
        <v>13</v>
      </c>
      <c r="D821" t="s">
        <v>160</v>
      </c>
      <c r="E821" t="s">
        <v>100</v>
      </c>
      <c r="F821" t="s">
        <v>159</v>
      </c>
      <c r="G821" t="s">
        <v>17</v>
      </c>
      <c r="H821" t="s">
        <v>161</v>
      </c>
      <c r="I821" s="18">
        <v>1323.24</v>
      </c>
      <c r="J821" t="s">
        <v>19</v>
      </c>
      <c r="K821" s="16">
        <v>30</v>
      </c>
      <c r="L821" t="s">
        <v>20</v>
      </c>
      <c r="M821" t="s">
        <v>21</v>
      </c>
    </row>
    <row r="822" spans="1:13" x14ac:dyDescent="0.25">
      <c r="A822" s="14">
        <v>12</v>
      </c>
      <c r="B822" s="15">
        <v>43830</v>
      </c>
      <c r="C822" t="s">
        <v>13</v>
      </c>
      <c r="D822" t="s">
        <v>160</v>
      </c>
      <c r="E822" t="s">
        <v>100</v>
      </c>
      <c r="F822" t="s">
        <v>133</v>
      </c>
      <c r="G822" t="s">
        <v>17</v>
      </c>
      <c r="H822" t="s">
        <v>163</v>
      </c>
      <c r="I822" s="18">
        <v>409.19</v>
      </c>
      <c r="J822" t="s">
        <v>19</v>
      </c>
      <c r="K822" s="16">
        <v>10</v>
      </c>
      <c r="L822" t="s">
        <v>20</v>
      </c>
      <c r="M822" t="s">
        <v>21</v>
      </c>
    </row>
    <row r="823" spans="1:13" x14ac:dyDescent="0.25">
      <c r="A823" s="14">
        <v>12</v>
      </c>
      <c r="B823" s="15">
        <v>43830</v>
      </c>
      <c r="C823" t="s">
        <v>13</v>
      </c>
      <c r="D823" t="s">
        <v>160</v>
      </c>
      <c r="E823" t="s">
        <v>100</v>
      </c>
      <c r="F823" t="s">
        <v>159</v>
      </c>
      <c r="G823" t="s">
        <v>17</v>
      </c>
      <c r="H823" t="s">
        <v>163</v>
      </c>
      <c r="I823" s="18">
        <v>485.14</v>
      </c>
      <c r="J823" t="s">
        <v>19</v>
      </c>
      <c r="K823" s="16">
        <v>12</v>
      </c>
      <c r="L823" t="s">
        <v>20</v>
      </c>
      <c r="M823" t="s">
        <v>21</v>
      </c>
    </row>
    <row r="824" spans="1:13" x14ac:dyDescent="0.25">
      <c r="A824" s="14">
        <v>12</v>
      </c>
      <c r="B824" s="15">
        <v>43830</v>
      </c>
      <c r="C824" t="s">
        <v>13</v>
      </c>
      <c r="D824" t="s">
        <v>160</v>
      </c>
      <c r="E824" t="s">
        <v>100</v>
      </c>
      <c r="F824" t="s">
        <v>125</v>
      </c>
      <c r="G824" t="s">
        <v>17</v>
      </c>
      <c r="H824" t="s">
        <v>162</v>
      </c>
      <c r="I824" s="18">
        <v>171.82</v>
      </c>
      <c r="J824" t="s">
        <v>19</v>
      </c>
      <c r="K824" s="16">
        <v>4</v>
      </c>
      <c r="L824" t="s">
        <v>20</v>
      </c>
      <c r="M824" t="s">
        <v>21</v>
      </c>
    </row>
    <row r="825" spans="1:13" x14ac:dyDescent="0.25">
      <c r="A825" s="14">
        <v>12</v>
      </c>
      <c r="B825" s="15">
        <v>43830</v>
      </c>
      <c r="C825" t="s">
        <v>13</v>
      </c>
      <c r="D825" t="s">
        <v>160</v>
      </c>
      <c r="E825" t="s">
        <v>100</v>
      </c>
      <c r="F825" t="s">
        <v>128</v>
      </c>
      <c r="G825" t="s">
        <v>17</v>
      </c>
      <c r="H825" t="s">
        <v>162</v>
      </c>
      <c r="I825" s="18">
        <v>607.84</v>
      </c>
      <c r="J825" t="s">
        <v>19</v>
      </c>
      <c r="K825" s="16">
        <v>16</v>
      </c>
      <c r="L825" t="s">
        <v>20</v>
      </c>
      <c r="M825" t="s">
        <v>21</v>
      </c>
    </row>
    <row r="826" spans="1:13" x14ac:dyDescent="0.25">
      <c r="A826" s="14">
        <v>12</v>
      </c>
      <c r="B826" s="15">
        <v>43830</v>
      </c>
      <c r="C826" t="s">
        <v>13</v>
      </c>
      <c r="D826" t="s">
        <v>160</v>
      </c>
      <c r="E826" t="s">
        <v>100</v>
      </c>
      <c r="F826" t="s">
        <v>125</v>
      </c>
      <c r="G826" t="s">
        <v>25</v>
      </c>
      <c r="H826" t="s">
        <v>161</v>
      </c>
      <c r="I826" s="18">
        <v>249.62</v>
      </c>
      <c r="J826" t="s">
        <v>19</v>
      </c>
      <c r="K826" s="16">
        <v>0</v>
      </c>
      <c r="L826" t="s">
        <v>20</v>
      </c>
      <c r="M826" t="s">
        <v>21</v>
      </c>
    </row>
    <row r="827" spans="1:13" x14ac:dyDescent="0.25">
      <c r="A827" s="14">
        <v>12</v>
      </c>
      <c r="B827" s="15">
        <v>43830</v>
      </c>
      <c r="C827" t="s">
        <v>13</v>
      </c>
      <c r="D827" t="s">
        <v>160</v>
      </c>
      <c r="E827" t="s">
        <v>100</v>
      </c>
      <c r="F827" t="s">
        <v>128</v>
      </c>
      <c r="G827" t="s">
        <v>25</v>
      </c>
      <c r="H827" t="s">
        <v>161</v>
      </c>
      <c r="I827" s="18">
        <v>614</v>
      </c>
      <c r="J827" t="s">
        <v>19</v>
      </c>
      <c r="K827" s="16">
        <v>0</v>
      </c>
      <c r="L827" t="s">
        <v>20</v>
      </c>
      <c r="M827" t="s">
        <v>21</v>
      </c>
    </row>
    <row r="828" spans="1:13" x14ac:dyDescent="0.25">
      <c r="A828" s="14">
        <v>12</v>
      </c>
      <c r="B828" s="15">
        <v>43830</v>
      </c>
      <c r="C828" t="s">
        <v>13</v>
      </c>
      <c r="D828" t="s">
        <v>160</v>
      </c>
      <c r="E828" t="s">
        <v>100</v>
      </c>
      <c r="F828" t="s">
        <v>133</v>
      </c>
      <c r="G828" t="s">
        <v>25</v>
      </c>
      <c r="H828" t="s">
        <v>161</v>
      </c>
      <c r="I828" s="18">
        <v>1258.72</v>
      </c>
      <c r="J828" t="s">
        <v>19</v>
      </c>
      <c r="K828" s="16">
        <v>0</v>
      </c>
      <c r="L828" t="s">
        <v>20</v>
      </c>
      <c r="M828" t="s">
        <v>21</v>
      </c>
    </row>
    <row r="829" spans="1:13" x14ac:dyDescent="0.25">
      <c r="A829" s="14">
        <v>12</v>
      </c>
      <c r="B829" s="15">
        <v>43830</v>
      </c>
      <c r="C829" t="s">
        <v>13</v>
      </c>
      <c r="D829" t="s">
        <v>160</v>
      </c>
      <c r="E829" t="s">
        <v>100</v>
      </c>
      <c r="F829" t="s">
        <v>159</v>
      </c>
      <c r="G829" t="s">
        <v>25</v>
      </c>
      <c r="H829" t="s">
        <v>161</v>
      </c>
      <c r="I829" s="18">
        <v>926.27</v>
      </c>
      <c r="J829" t="s">
        <v>19</v>
      </c>
      <c r="K829" s="16">
        <v>0</v>
      </c>
      <c r="L829" t="s">
        <v>20</v>
      </c>
      <c r="M829" t="s">
        <v>21</v>
      </c>
    </row>
    <row r="830" spans="1:13" x14ac:dyDescent="0.25">
      <c r="A830" s="14">
        <v>12</v>
      </c>
      <c r="B830" s="15">
        <v>43830</v>
      </c>
      <c r="C830" t="s">
        <v>13</v>
      </c>
      <c r="D830" t="s">
        <v>160</v>
      </c>
      <c r="E830" t="s">
        <v>100</v>
      </c>
      <c r="F830" t="s">
        <v>133</v>
      </c>
      <c r="G830" t="s">
        <v>25</v>
      </c>
      <c r="H830" t="s">
        <v>163</v>
      </c>
      <c r="I830" s="18">
        <v>286.43</v>
      </c>
      <c r="J830" t="s">
        <v>19</v>
      </c>
      <c r="K830" s="16">
        <v>0</v>
      </c>
      <c r="L830" t="s">
        <v>20</v>
      </c>
      <c r="M830" t="s">
        <v>21</v>
      </c>
    </row>
    <row r="831" spans="1:13" x14ac:dyDescent="0.25">
      <c r="A831" s="14">
        <v>12</v>
      </c>
      <c r="B831" s="15">
        <v>43830</v>
      </c>
      <c r="C831" t="s">
        <v>13</v>
      </c>
      <c r="D831" t="s">
        <v>160</v>
      </c>
      <c r="E831" t="s">
        <v>100</v>
      </c>
      <c r="F831" t="s">
        <v>159</v>
      </c>
      <c r="G831" t="s">
        <v>25</v>
      </c>
      <c r="H831" t="s">
        <v>163</v>
      </c>
      <c r="I831" s="18">
        <v>339.59</v>
      </c>
      <c r="J831" t="s">
        <v>19</v>
      </c>
      <c r="K831" s="16">
        <v>0</v>
      </c>
      <c r="L831" t="s">
        <v>20</v>
      </c>
      <c r="M831" t="s">
        <v>21</v>
      </c>
    </row>
    <row r="832" spans="1:13" x14ac:dyDescent="0.25">
      <c r="A832" s="14">
        <v>12</v>
      </c>
      <c r="B832" s="15">
        <v>43830</v>
      </c>
      <c r="C832" t="s">
        <v>13</v>
      </c>
      <c r="D832" t="s">
        <v>160</v>
      </c>
      <c r="E832" t="s">
        <v>100</v>
      </c>
      <c r="F832" t="s">
        <v>125</v>
      </c>
      <c r="G832" t="s">
        <v>25</v>
      </c>
      <c r="H832" t="s">
        <v>162</v>
      </c>
      <c r="I832" s="18">
        <v>120.27</v>
      </c>
      <c r="J832" t="s">
        <v>19</v>
      </c>
      <c r="K832" s="16">
        <v>0</v>
      </c>
      <c r="L832" t="s">
        <v>20</v>
      </c>
      <c r="M832" t="s">
        <v>21</v>
      </c>
    </row>
    <row r="833" spans="1:13" x14ac:dyDescent="0.25">
      <c r="A833" s="14">
        <v>12</v>
      </c>
      <c r="B833" s="15">
        <v>43830</v>
      </c>
      <c r="C833" t="s">
        <v>13</v>
      </c>
      <c r="D833" t="s">
        <v>160</v>
      </c>
      <c r="E833" t="s">
        <v>100</v>
      </c>
      <c r="F833" t="s">
        <v>128</v>
      </c>
      <c r="G833" t="s">
        <v>25</v>
      </c>
      <c r="H833" t="s">
        <v>162</v>
      </c>
      <c r="I833" s="18">
        <v>425.49</v>
      </c>
      <c r="J833" t="s">
        <v>19</v>
      </c>
      <c r="K833" s="16">
        <v>0</v>
      </c>
      <c r="L833" t="s">
        <v>20</v>
      </c>
      <c r="M833" t="s">
        <v>21</v>
      </c>
    </row>
    <row r="834" spans="1:13" x14ac:dyDescent="0.25">
      <c r="A834" s="14">
        <v>12</v>
      </c>
      <c r="B834" s="15">
        <v>43830</v>
      </c>
      <c r="C834" t="s">
        <v>13</v>
      </c>
      <c r="D834" t="s">
        <v>160</v>
      </c>
      <c r="E834" t="s">
        <v>100</v>
      </c>
      <c r="F834" t="s">
        <v>133</v>
      </c>
      <c r="G834" t="s">
        <v>91</v>
      </c>
      <c r="H834" t="s">
        <v>161</v>
      </c>
      <c r="I834" s="18">
        <v>92.07</v>
      </c>
      <c r="J834" t="s">
        <v>19</v>
      </c>
      <c r="K834" s="16">
        <v>1.5</v>
      </c>
      <c r="L834" t="s">
        <v>20</v>
      </c>
      <c r="M834" t="s">
        <v>21</v>
      </c>
    </row>
    <row r="835" spans="1:13" x14ac:dyDescent="0.25">
      <c r="A835" s="14">
        <v>12</v>
      </c>
      <c r="B835" s="15">
        <v>43830</v>
      </c>
      <c r="C835" t="s">
        <v>13</v>
      </c>
      <c r="D835" t="s">
        <v>160</v>
      </c>
      <c r="E835" t="s">
        <v>100</v>
      </c>
      <c r="F835" t="s">
        <v>159</v>
      </c>
      <c r="G835" t="s">
        <v>91</v>
      </c>
      <c r="H835" t="s">
        <v>161</v>
      </c>
      <c r="I835" s="18">
        <v>264.64999999999998</v>
      </c>
      <c r="J835" t="s">
        <v>19</v>
      </c>
      <c r="K835" s="16">
        <v>4</v>
      </c>
      <c r="L835" t="s">
        <v>20</v>
      </c>
      <c r="M835" t="s">
        <v>21</v>
      </c>
    </row>
    <row r="836" spans="1:13" x14ac:dyDescent="0.25">
      <c r="A836" s="14">
        <v>12</v>
      </c>
      <c r="B836" s="15">
        <v>43830</v>
      </c>
      <c r="C836" t="s">
        <v>13</v>
      </c>
      <c r="D836" t="s">
        <v>160</v>
      </c>
      <c r="E836" t="s">
        <v>100</v>
      </c>
      <c r="F836" t="s">
        <v>133</v>
      </c>
      <c r="G836" t="s">
        <v>91</v>
      </c>
      <c r="H836" t="s">
        <v>163</v>
      </c>
      <c r="I836" s="18">
        <v>61.38</v>
      </c>
      <c r="J836" t="s">
        <v>19</v>
      </c>
      <c r="K836" s="16">
        <v>1</v>
      </c>
      <c r="L836" t="s">
        <v>20</v>
      </c>
      <c r="M836" t="s">
        <v>21</v>
      </c>
    </row>
    <row r="837" spans="1:13" x14ac:dyDescent="0.25">
      <c r="A837" s="14">
        <v>12</v>
      </c>
      <c r="B837" s="15">
        <v>43830</v>
      </c>
      <c r="C837" t="s">
        <v>13</v>
      </c>
      <c r="D837" t="s">
        <v>160</v>
      </c>
      <c r="E837" t="s">
        <v>100</v>
      </c>
      <c r="F837" t="s">
        <v>159</v>
      </c>
      <c r="G837" t="s">
        <v>91</v>
      </c>
      <c r="H837" t="s">
        <v>163</v>
      </c>
      <c r="I837" s="18">
        <v>299.52999999999997</v>
      </c>
      <c r="J837" t="s">
        <v>19</v>
      </c>
      <c r="K837" s="16">
        <v>5</v>
      </c>
      <c r="L837" t="s">
        <v>20</v>
      </c>
      <c r="M837" t="s">
        <v>21</v>
      </c>
    </row>
    <row r="838" spans="1:13" x14ac:dyDescent="0.25">
      <c r="A838" s="14">
        <v>12</v>
      </c>
      <c r="B838" s="15">
        <v>43830</v>
      </c>
      <c r="C838" t="s">
        <v>13</v>
      </c>
      <c r="D838" t="s">
        <v>165</v>
      </c>
      <c r="F838" t="s">
        <v>53</v>
      </c>
      <c r="G838" t="s">
        <v>17</v>
      </c>
      <c r="I838" s="18">
        <v>1702.14</v>
      </c>
      <c r="J838" t="s">
        <v>19</v>
      </c>
      <c r="K838" s="16">
        <v>44</v>
      </c>
      <c r="L838" t="s">
        <v>20</v>
      </c>
      <c r="M838" t="s">
        <v>21</v>
      </c>
    </row>
    <row r="839" spans="1:13" x14ac:dyDescent="0.25">
      <c r="A839" s="14">
        <v>12</v>
      </c>
      <c r="B839" s="15">
        <v>43830</v>
      </c>
      <c r="C839" t="s">
        <v>13</v>
      </c>
      <c r="D839" t="s">
        <v>165</v>
      </c>
      <c r="F839" t="s">
        <v>96</v>
      </c>
      <c r="G839" t="s">
        <v>17</v>
      </c>
      <c r="I839" s="18">
        <v>6538.3</v>
      </c>
      <c r="J839" t="s">
        <v>19</v>
      </c>
      <c r="K839" s="16">
        <v>88</v>
      </c>
      <c r="L839" t="s">
        <v>20</v>
      </c>
      <c r="M839" t="s">
        <v>21</v>
      </c>
    </row>
    <row r="840" spans="1:13" x14ac:dyDescent="0.25">
      <c r="A840" s="14">
        <v>12</v>
      </c>
      <c r="B840" s="15">
        <v>43830</v>
      </c>
      <c r="C840" t="s">
        <v>13</v>
      </c>
      <c r="D840" t="s">
        <v>165</v>
      </c>
      <c r="F840" t="s">
        <v>93</v>
      </c>
      <c r="G840" t="s">
        <v>17</v>
      </c>
      <c r="I840" s="18">
        <v>3494.4</v>
      </c>
      <c r="J840" t="s">
        <v>19</v>
      </c>
      <c r="K840" s="16">
        <v>88</v>
      </c>
      <c r="L840" t="s">
        <v>20</v>
      </c>
      <c r="M840" t="s">
        <v>21</v>
      </c>
    </row>
    <row r="841" spans="1:13" x14ac:dyDescent="0.25">
      <c r="A841" s="14">
        <v>12</v>
      </c>
      <c r="B841" s="15">
        <v>43830</v>
      </c>
      <c r="C841" t="s">
        <v>13</v>
      </c>
      <c r="D841" t="s">
        <v>165</v>
      </c>
      <c r="F841" t="s">
        <v>166</v>
      </c>
      <c r="G841" t="s">
        <v>17</v>
      </c>
      <c r="I841" s="18">
        <v>307.7</v>
      </c>
      <c r="J841" t="s">
        <v>19</v>
      </c>
      <c r="K841" s="16">
        <v>0</v>
      </c>
      <c r="L841" t="s">
        <v>20</v>
      </c>
      <c r="M841" t="s">
        <v>21</v>
      </c>
    </row>
    <row r="842" spans="1:13" x14ac:dyDescent="0.25">
      <c r="A842" s="14">
        <v>12</v>
      </c>
      <c r="B842" s="15">
        <v>43830</v>
      </c>
      <c r="C842" t="s">
        <v>13</v>
      </c>
      <c r="D842" t="s">
        <v>165</v>
      </c>
      <c r="F842" t="s">
        <v>166</v>
      </c>
      <c r="G842" t="s">
        <v>17</v>
      </c>
      <c r="I842" s="18">
        <v>27248.959999999999</v>
      </c>
      <c r="J842" t="s">
        <v>19</v>
      </c>
      <c r="K842" s="16">
        <v>535.20000000000005</v>
      </c>
      <c r="L842" t="s">
        <v>20</v>
      </c>
      <c r="M842" t="s">
        <v>21</v>
      </c>
    </row>
    <row r="843" spans="1:13" x14ac:dyDescent="0.25">
      <c r="A843" s="14">
        <v>12</v>
      </c>
      <c r="B843" s="15">
        <v>43830</v>
      </c>
      <c r="C843" t="s">
        <v>13</v>
      </c>
      <c r="D843" t="s">
        <v>165</v>
      </c>
      <c r="F843" t="s">
        <v>54</v>
      </c>
      <c r="G843" t="s">
        <v>17</v>
      </c>
      <c r="I843" s="18">
        <v>1409.8</v>
      </c>
      <c r="J843" t="s">
        <v>19</v>
      </c>
      <c r="K843" s="16">
        <v>16</v>
      </c>
      <c r="L843" t="s">
        <v>20</v>
      </c>
      <c r="M843" t="s">
        <v>21</v>
      </c>
    </row>
    <row r="844" spans="1:13" x14ac:dyDescent="0.25">
      <c r="A844" s="14">
        <v>12</v>
      </c>
      <c r="B844" s="15">
        <v>43830</v>
      </c>
      <c r="C844" t="s">
        <v>13</v>
      </c>
      <c r="D844" t="s">
        <v>165</v>
      </c>
      <c r="F844" t="s">
        <v>55</v>
      </c>
      <c r="G844" t="s">
        <v>17</v>
      </c>
      <c r="I844" s="18">
        <v>679.8</v>
      </c>
      <c r="J844" t="s">
        <v>19</v>
      </c>
      <c r="K844" s="16">
        <v>8</v>
      </c>
      <c r="L844" t="s">
        <v>20</v>
      </c>
      <c r="M844" t="s">
        <v>21</v>
      </c>
    </row>
    <row r="845" spans="1:13" x14ac:dyDescent="0.25">
      <c r="A845" s="14">
        <v>12</v>
      </c>
      <c r="B845" s="15">
        <v>43830</v>
      </c>
      <c r="C845" t="s">
        <v>13</v>
      </c>
      <c r="D845" t="s">
        <v>165</v>
      </c>
      <c r="F845" t="s">
        <v>94</v>
      </c>
      <c r="G845" t="s">
        <v>17</v>
      </c>
      <c r="I845" s="18">
        <v>11710.3</v>
      </c>
      <c r="J845" t="s">
        <v>19</v>
      </c>
      <c r="K845" s="16">
        <v>192</v>
      </c>
      <c r="L845" t="s">
        <v>20</v>
      </c>
      <c r="M845" t="s">
        <v>21</v>
      </c>
    </row>
    <row r="846" spans="1:13" x14ac:dyDescent="0.25">
      <c r="A846" s="14">
        <v>12</v>
      </c>
      <c r="B846" s="15">
        <v>43830</v>
      </c>
      <c r="C846" t="s">
        <v>13</v>
      </c>
      <c r="D846" t="s">
        <v>165</v>
      </c>
      <c r="F846" t="s">
        <v>98</v>
      </c>
      <c r="G846" t="s">
        <v>17</v>
      </c>
      <c r="I846" s="18">
        <v>1423.68</v>
      </c>
      <c r="J846" t="s">
        <v>19</v>
      </c>
      <c r="K846" s="16">
        <v>20</v>
      </c>
      <c r="L846" t="s">
        <v>20</v>
      </c>
      <c r="M846" t="s">
        <v>21</v>
      </c>
    </row>
    <row r="847" spans="1:13" x14ac:dyDescent="0.25">
      <c r="A847" s="14">
        <v>12</v>
      </c>
      <c r="B847" s="15">
        <v>43830</v>
      </c>
      <c r="C847" t="s">
        <v>13</v>
      </c>
      <c r="D847" t="s">
        <v>165</v>
      </c>
      <c r="F847" t="s">
        <v>58</v>
      </c>
      <c r="G847" t="s">
        <v>17</v>
      </c>
      <c r="I847" s="18">
        <v>2535.0300000000002</v>
      </c>
      <c r="J847" t="s">
        <v>19</v>
      </c>
      <c r="K847" s="16">
        <v>48</v>
      </c>
      <c r="L847" t="s">
        <v>20</v>
      </c>
      <c r="M847" t="s">
        <v>21</v>
      </c>
    </row>
    <row r="848" spans="1:13" x14ac:dyDescent="0.25">
      <c r="A848" s="14">
        <v>12</v>
      </c>
      <c r="B848" s="15">
        <v>43830</v>
      </c>
      <c r="C848" t="s">
        <v>13</v>
      </c>
      <c r="D848" t="s">
        <v>165</v>
      </c>
      <c r="F848" t="s">
        <v>53</v>
      </c>
      <c r="G848" t="s">
        <v>25</v>
      </c>
      <c r="I848" s="18">
        <v>1191.5</v>
      </c>
      <c r="J848" t="s">
        <v>19</v>
      </c>
      <c r="K848" s="16">
        <v>0</v>
      </c>
      <c r="L848" t="s">
        <v>20</v>
      </c>
      <c r="M848" t="s">
        <v>21</v>
      </c>
    </row>
    <row r="849" spans="1:13" x14ac:dyDescent="0.25">
      <c r="A849" s="14">
        <v>12</v>
      </c>
      <c r="B849" s="15">
        <v>43830</v>
      </c>
      <c r="C849" t="s">
        <v>13</v>
      </c>
      <c r="D849" t="s">
        <v>165</v>
      </c>
      <c r="F849" t="s">
        <v>96</v>
      </c>
      <c r="G849" t="s">
        <v>25</v>
      </c>
      <c r="I849" s="18">
        <v>4576.8100000000004</v>
      </c>
      <c r="J849" t="s">
        <v>19</v>
      </c>
      <c r="K849" s="16">
        <v>0</v>
      </c>
      <c r="L849" t="s">
        <v>20</v>
      </c>
      <c r="M849" t="s">
        <v>21</v>
      </c>
    </row>
    <row r="850" spans="1:13" x14ac:dyDescent="0.25">
      <c r="A850" s="14">
        <v>12</v>
      </c>
      <c r="B850" s="15">
        <v>43830</v>
      </c>
      <c r="C850" t="s">
        <v>13</v>
      </c>
      <c r="D850" t="s">
        <v>165</v>
      </c>
      <c r="F850" t="s">
        <v>93</v>
      </c>
      <c r="G850" t="s">
        <v>25</v>
      </c>
      <c r="I850" s="18">
        <v>2446.08</v>
      </c>
      <c r="J850" t="s">
        <v>19</v>
      </c>
      <c r="K850" s="16">
        <v>0</v>
      </c>
      <c r="L850" t="s">
        <v>20</v>
      </c>
      <c r="M850" t="s">
        <v>21</v>
      </c>
    </row>
    <row r="851" spans="1:13" x14ac:dyDescent="0.25">
      <c r="A851" s="14">
        <v>12</v>
      </c>
      <c r="B851" s="15">
        <v>43830</v>
      </c>
      <c r="C851" t="s">
        <v>13</v>
      </c>
      <c r="D851" t="s">
        <v>165</v>
      </c>
      <c r="F851" t="s">
        <v>166</v>
      </c>
      <c r="G851" t="s">
        <v>25</v>
      </c>
      <c r="I851" s="18">
        <v>19289.66</v>
      </c>
      <c r="J851" t="s">
        <v>19</v>
      </c>
      <c r="K851" s="16">
        <v>0</v>
      </c>
      <c r="L851" t="s">
        <v>20</v>
      </c>
      <c r="M851" t="s">
        <v>21</v>
      </c>
    </row>
    <row r="852" spans="1:13" x14ac:dyDescent="0.25">
      <c r="A852" s="14">
        <v>12</v>
      </c>
      <c r="B852" s="15">
        <v>43830</v>
      </c>
      <c r="C852" t="s">
        <v>13</v>
      </c>
      <c r="D852" t="s">
        <v>165</v>
      </c>
      <c r="F852" t="s">
        <v>54</v>
      </c>
      <c r="G852" t="s">
        <v>25</v>
      </c>
      <c r="I852" s="18">
        <v>986.87</v>
      </c>
      <c r="J852" t="s">
        <v>19</v>
      </c>
      <c r="K852" s="16">
        <v>0</v>
      </c>
      <c r="L852" t="s">
        <v>20</v>
      </c>
      <c r="M852" t="s">
        <v>21</v>
      </c>
    </row>
    <row r="853" spans="1:13" x14ac:dyDescent="0.25">
      <c r="A853" s="14">
        <v>12</v>
      </c>
      <c r="B853" s="15">
        <v>43830</v>
      </c>
      <c r="C853" t="s">
        <v>13</v>
      </c>
      <c r="D853" t="s">
        <v>165</v>
      </c>
      <c r="F853" t="s">
        <v>55</v>
      </c>
      <c r="G853" t="s">
        <v>25</v>
      </c>
      <c r="I853" s="18">
        <v>475.86</v>
      </c>
      <c r="J853" t="s">
        <v>19</v>
      </c>
      <c r="K853" s="16">
        <v>0</v>
      </c>
      <c r="L853" t="s">
        <v>20</v>
      </c>
      <c r="M853" t="s">
        <v>21</v>
      </c>
    </row>
    <row r="854" spans="1:13" x14ac:dyDescent="0.25">
      <c r="A854" s="14">
        <v>12</v>
      </c>
      <c r="B854" s="15">
        <v>43830</v>
      </c>
      <c r="C854" t="s">
        <v>13</v>
      </c>
      <c r="D854" t="s">
        <v>165</v>
      </c>
      <c r="F854" t="s">
        <v>94</v>
      </c>
      <c r="G854" t="s">
        <v>25</v>
      </c>
      <c r="I854" s="18">
        <v>8197.2199999999993</v>
      </c>
      <c r="J854" t="s">
        <v>19</v>
      </c>
      <c r="K854" s="16">
        <v>0</v>
      </c>
      <c r="L854" t="s">
        <v>20</v>
      </c>
      <c r="M854" t="s">
        <v>21</v>
      </c>
    </row>
    <row r="855" spans="1:13" x14ac:dyDescent="0.25">
      <c r="A855" s="14">
        <v>12</v>
      </c>
      <c r="B855" s="15">
        <v>43830</v>
      </c>
      <c r="C855" t="s">
        <v>13</v>
      </c>
      <c r="D855" t="s">
        <v>165</v>
      </c>
      <c r="F855" t="s">
        <v>98</v>
      </c>
      <c r="G855" t="s">
        <v>25</v>
      </c>
      <c r="I855" s="18">
        <v>996.57</v>
      </c>
      <c r="J855" t="s">
        <v>19</v>
      </c>
      <c r="K855" s="16">
        <v>0</v>
      </c>
      <c r="L855" t="s">
        <v>20</v>
      </c>
      <c r="M855" t="s">
        <v>21</v>
      </c>
    </row>
    <row r="856" spans="1:13" x14ac:dyDescent="0.25">
      <c r="A856" s="14">
        <v>12</v>
      </c>
      <c r="B856" s="15">
        <v>43830</v>
      </c>
      <c r="C856" t="s">
        <v>13</v>
      </c>
      <c r="D856" t="s">
        <v>165</v>
      </c>
      <c r="F856" t="s">
        <v>58</v>
      </c>
      <c r="G856" t="s">
        <v>25</v>
      </c>
      <c r="I856" s="18">
        <v>1774.52</v>
      </c>
      <c r="J856" t="s">
        <v>19</v>
      </c>
      <c r="K856" s="16">
        <v>0</v>
      </c>
      <c r="L856" t="s">
        <v>20</v>
      </c>
      <c r="M856" t="s">
        <v>21</v>
      </c>
    </row>
    <row r="857" spans="1:13" x14ac:dyDescent="0.25">
      <c r="A857" s="14">
        <v>12</v>
      </c>
      <c r="B857" s="15">
        <v>43830</v>
      </c>
      <c r="C857" t="s">
        <v>13</v>
      </c>
      <c r="D857" t="s">
        <v>167</v>
      </c>
      <c r="F857" t="s">
        <v>53</v>
      </c>
      <c r="G857" t="s">
        <v>17</v>
      </c>
      <c r="I857" s="18">
        <v>425.51</v>
      </c>
      <c r="J857" t="s">
        <v>19</v>
      </c>
      <c r="K857" s="16">
        <v>11</v>
      </c>
      <c r="L857" t="s">
        <v>20</v>
      </c>
      <c r="M857" t="s">
        <v>21</v>
      </c>
    </row>
    <row r="858" spans="1:13" x14ac:dyDescent="0.25">
      <c r="A858" s="14">
        <v>12</v>
      </c>
      <c r="B858" s="15">
        <v>43830</v>
      </c>
      <c r="C858" t="s">
        <v>13</v>
      </c>
      <c r="D858" t="s">
        <v>167</v>
      </c>
      <c r="F858" t="s">
        <v>94</v>
      </c>
      <c r="G858" t="s">
        <v>17</v>
      </c>
      <c r="I858" s="18">
        <v>731.89</v>
      </c>
      <c r="J858" t="s">
        <v>19</v>
      </c>
      <c r="K858" s="16">
        <v>12</v>
      </c>
      <c r="L858" t="s">
        <v>20</v>
      </c>
      <c r="M858" t="s">
        <v>21</v>
      </c>
    </row>
    <row r="859" spans="1:13" x14ac:dyDescent="0.25">
      <c r="A859" s="14">
        <v>12</v>
      </c>
      <c r="B859" s="15">
        <v>43830</v>
      </c>
      <c r="C859" t="s">
        <v>13</v>
      </c>
      <c r="D859" t="s">
        <v>167</v>
      </c>
      <c r="F859" t="s">
        <v>53</v>
      </c>
      <c r="G859" t="s">
        <v>25</v>
      </c>
      <c r="I859" s="18">
        <v>297.85000000000002</v>
      </c>
      <c r="J859" t="s">
        <v>19</v>
      </c>
      <c r="K859" s="16">
        <v>0</v>
      </c>
      <c r="L859" t="s">
        <v>20</v>
      </c>
      <c r="M859" t="s">
        <v>21</v>
      </c>
    </row>
    <row r="860" spans="1:13" x14ac:dyDescent="0.25">
      <c r="A860" s="14">
        <v>12</v>
      </c>
      <c r="B860" s="15">
        <v>43830</v>
      </c>
      <c r="C860" t="s">
        <v>13</v>
      </c>
      <c r="D860" t="s">
        <v>167</v>
      </c>
      <c r="F860" t="s">
        <v>94</v>
      </c>
      <c r="G860" t="s">
        <v>25</v>
      </c>
      <c r="I860" s="18">
        <v>512.33000000000004</v>
      </c>
      <c r="J860" t="s">
        <v>19</v>
      </c>
      <c r="K860" s="16">
        <v>0</v>
      </c>
      <c r="L860" t="s">
        <v>20</v>
      </c>
      <c r="M860" t="s">
        <v>21</v>
      </c>
    </row>
    <row r="861" spans="1:13" x14ac:dyDescent="0.25">
      <c r="A861" s="14">
        <v>12</v>
      </c>
      <c r="B861" s="15">
        <v>43830</v>
      </c>
      <c r="C861" t="s">
        <v>13</v>
      </c>
      <c r="D861" t="s">
        <v>168</v>
      </c>
      <c r="F861" t="s">
        <v>93</v>
      </c>
      <c r="G861" t="s">
        <v>17</v>
      </c>
      <c r="I861" s="18">
        <v>42.6</v>
      </c>
      <c r="J861" t="s">
        <v>19</v>
      </c>
      <c r="K861" s="16">
        <v>1.6</v>
      </c>
      <c r="L861" t="s">
        <v>20</v>
      </c>
      <c r="M861" t="s">
        <v>21</v>
      </c>
    </row>
    <row r="862" spans="1:13" x14ac:dyDescent="0.25">
      <c r="A862" s="14">
        <v>12</v>
      </c>
      <c r="B862" s="15">
        <v>43830</v>
      </c>
      <c r="C862" t="s">
        <v>13</v>
      </c>
      <c r="D862" t="s">
        <v>168</v>
      </c>
      <c r="F862" t="s">
        <v>94</v>
      </c>
      <c r="G862" t="s">
        <v>17</v>
      </c>
      <c r="I862" s="18">
        <v>731.89</v>
      </c>
      <c r="J862" t="s">
        <v>19</v>
      </c>
      <c r="K862" s="16">
        <v>12</v>
      </c>
      <c r="L862" t="s">
        <v>20</v>
      </c>
      <c r="M862" t="s">
        <v>21</v>
      </c>
    </row>
    <row r="863" spans="1:13" x14ac:dyDescent="0.25">
      <c r="A863" s="14">
        <v>12</v>
      </c>
      <c r="B863" s="15">
        <v>43830</v>
      </c>
      <c r="C863" t="s">
        <v>13</v>
      </c>
      <c r="D863" t="s">
        <v>168</v>
      </c>
      <c r="F863" t="s">
        <v>93</v>
      </c>
      <c r="G863" t="s">
        <v>25</v>
      </c>
      <c r="I863" s="18">
        <v>29.82</v>
      </c>
      <c r="J863" t="s">
        <v>19</v>
      </c>
      <c r="K863" s="16">
        <v>0</v>
      </c>
      <c r="L863" t="s">
        <v>20</v>
      </c>
      <c r="M863" t="s">
        <v>21</v>
      </c>
    </row>
    <row r="864" spans="1:13" x14ac:dyDescent="0.25">
      <c r="A864" s="14">
        <v>12</v>
      </c>
      <c r="B864" s="15">
        <v>43830</v>
      </c>
      <c r="C864" t="s">
        <v>13</v>
      </c>
      <c r="D864" t="s">
        <v>168</v>
      </c>
      <c r="F864" t="s">
        <v>94</v>
      </c>
      <c r="G864" t="s">
        <v>25</v>
      </c>
      <c r="I864" s="18">
        <v>512.33000000000004</v>
      </c>
      <c r="J864" t="s">
        <v>19</v>
      </c>
      <c r="K864" s="16">
        <v>0</v>
      </c>
      <c r="L864" t="s">
        <v>20</v>
      </c>
      <c r="M864" t="s">
        <v>21</v>
      </c>
    </row>
    <row r="865" spans="1:13" x14ac:dyDescent="0.25">
      <c r="A865" s="14">
        <v>12</v>
      </c>
      <c r="B865" s="15">
        <v>43830</v>
      </c>
      <c r="C865" t="s">
        <v>13</v>
      </c>
      <c r="D865" t="s">
        <v>50</v>
      </c>
      <c r="F865" t="s">
        <v>51</v>
      </c>
      <c r="G865" t="s">
        <v>17</v>
      </c>
      <c r="I865" s="18">
        <v>29475.439999999999</v>
      </c>
      <c r="J865" t="s">
        <v>19</v>
      </c>
      <c r="K865" s="16">
        <v>736</v>
      </c>
      <c r="L865" t="s">
        <v>20</v>
      </c>
      <c r="M865" t="s">
        <v>21</v>
      </c>
    </row>
    <row r="866" spans="1:13" x14ac:dyDescent="0.25">
      <c r="A866" s="14">
        <v>12</v>
      </c>
      <c r="B866" s="15">
        <v>43830</v>
      </c>
      <c r="C866" t="s">
        <v>13</v>
      </c>
      <c r="D866" t="s">
        <v>50</v>
      </c>
      <c r="F866" t="s">
        <v>52</v>
      </c>
      <c r="G866" t="s">
        <v>17</v>
      </c>
      <c r="I866" s="18">
        <v>1681.7</v>
      </c>
      <c r="J866" t="s">
        <v>19</v>
      </c>
      <c r="K866" s="16">
        <v>20</v>
      </c>
      <c r="L866" t="s">
        <v>20</v>
      </c>
      <c r="M866" t="s">
        <v>21</v>
      </c>
    </row>
    <row r="867" spans="1:13" x14ac:dyDescent="0.25">
      <c r="A867" s="14">
        <v>12</v>
      </c>
      <c r="B867" s="15">
        <v>43830</v>
      </c>
      <c r="C867" t="s">
        <v>13</v>
      </c>
      <c r="D867" t="s">
        <v>50</v>
      </c>
      <c r="F867" t="s">
        <v>53</v>
      </c>
      <c r="G867" t="s">
        <v>17</v>
      </c>
      <c r="I867" s="18">
        <v>3404.37</v>
      </c>
      <c r="J867" t="s">
        <v>19</v>
      </c>
      <c r="K867" s="16">
        <v>88</v>
      </c>
      <c r="L867" t="s">
        <v>20</v>
      </c>
      <c r="M867" t="s">
        <v>21</v>
      </c>
    </row>
    <row r="868" spans="1:13" x14ac:dyDescent="0.25">
      <c r="A868" s="14">
        <v>12</v>
      </c>
      <c r="B868" s="15">
        <v>43830</v>
      </c>
      <c r="C868" t="s">
        <v>13</v>
      </c>
      <c r="D868" t="s">
        <v>50</v>
      </c>
      <c r="F868" t="s">
        <v>54</v>
      </c>
      <c r="G868" t="s">
        <v>17</v>
      </c>
      <c r="I868" s="18">
        <v>1409.66</v>
      </c>
      <c r="J868" t="s">
        <v>19</v>
      </c>
      <c r="K868" s="16">
        <v>16</v>
      </c>
      <c r="L868" t="s">
        <v>20</v>
      </c>
      <c r="M868" t="s">
        <v>21</v>
      </c>
    </row>
    <row r="869" spans="1:13" x14ac:dyDescent="0.25">
      <c r="A869" s="14">
        <v>12</v>
      </c>
      <c r="B869" s="15">
        <v>43830</v>
      </c>
      <c r="C869" t="s">
        <v>13</v>
      </c>
      <c r="D869" t="s">
        <v>50</v>
      </c>
      <c r="F869" t="s">
        <v>55</v>
      </c>
      <c r="G869" t="s">
        <v>17</v>
      </c>
      <c r="I869" s="18">
        <v>679.8</v>
      </c>
      <c r="J869" t="s">
        <v>19</v>
      </c>
      <c r="K869" s="16">
        <v>8</v>
      </c>
      <c r="L869" t="s">
        <v>20</v>
      </c>
      <c r="M869" t="s">
        <v>21</v>
      </c>
    </row>
    <row r="870" spans="1:13" x14ac:dyDescent="0.25">
      <c r="A870" s="14">
        <v>12</v>
      </c>
      <c r="B870" s="15">
        <v>43830</v>
      </c>
      <c r="C870" t="s">
        <v>13</v>
      </c>
      <c r="D870" t="s">
        <v>50</v>
      </c>
      <c r="F870" t="s">
        <v>56</v>
      </c>
      <c r="G870" t="s">
        <v>17</v>
      </c>
      <c r="I870" s="18">
        <v>13994.61</v>
      </c>
      <c r="J870" t="s">
        <v>19</v>
      </c>
      <c r="K870" s="16">
        <v>256</v>
      </c>
      <c r="L870" t="s">
        <v>20</v>
      </c>
      <c r="M870" t="s">
        <v>21</v>
      </c>
    </row>
    <row r="871" spans="1:13" x14ac:dyDescent="0.25">
      <c r="A871" s="14">
        <v>12</v>
      </c>
      <c r="B871" s="15">
        <v>43830</v>
      </c>
      <c r="C871" t="s">
        <v>13</v>
      </c>
      <c r="D871" t="s">
        <v>50</v>
      </c>
      <c r="F871" t="s">
        <v>57</v>
      </c>
      <c r="G871" t="s">
        <v>17</v>
      </c>
      <c r="I871" s="18">
        <v>27225.79</v>
      </c>
      <c r="J871" t="s">
        <v>19</v>
      </c>
      <c r="K871" s="16">
        <v>240</v>
      </c>
      <c r="L871" t="s">
        <v>20</v>
      </c>
      <c r="M871" t="s">
        <v>21</v>
      </c>
    </row>
    <row r="872" spans="1:13" x14ac:dyDescent="0.25">
      <c r="A872" s="14">
        <v>12</v>
      </c>
      <c r="B872" s="15">
        <v>43830</v>
      </c>
      <c r="C872" t="s">
        <v>13</v>
      </c>
      <c r="D872" t="s">
        <v>50</v>
      </c>
      <c r="F872" t="s">
        <v>58</v>
      </c>
      <c r="G872" t="s">
        <v>17</v>
      </c>
      <c r="I872" s="18">
        <v>633.86</v>
      </c>
      <c r="J872" t="s">
        <v>19</v>
      </c>
      <c r="K872" s="16">
        <v>12.01</v>
      </c>
      <c r="L872" t="s">
        <v>20</v>
      </c>
      <c r="M872" t="s">
        <v>21</v>
      </c>
    </row>
    <row r="873" spans="1:13" x14ac:dyDescent="0.25">
      <c r="A873" s="14">
        <v>12</v>
      </c>
      <c r="B873" s="15">
        <v>43830</v>
      </c>
      <c r="C873" t="s">
        <v>13</v>
      </c>
      <c r="D873" t="s">
        <v>50</v>
      </c>
      <c r="F873" t="s">
        <v>59</v>
      </c>
      <c r="G873" t="s">
        <v>17</v>
      </c>
      <c r="I873" s="18">
        <v>6191</v>
      </c>
      <c r="J873" t="s">
        <v>19</v>
      </c>
      <c r="K873" s="16">
        <v>80</v>
      </c>
      <c r="L873" t="s">
        <v>20</v>
      </c>
      <c r="M873" t="s">
        <v>21</v>
      </c>
    </row>
    <row r="874" spans="1:13" x14ac:dyDescent="0.25">
      <c r="A874" s="14">
        <v>12</v>
      </c>
      <c r="B874" s="15">
        <v>43830</v>
      </c>
      <c r="C874" t="s">
        <v>13</v>
      </c>
      <c r="D874" t="s">
        <v>50</v>
      </c>
      <c r="F874" t="s">
        <v>60</v>
      </c>
      <c r="G874" t="s">
        <v>17</v>
      </c>
      <c r="I874" s="18">
        <v>33123.22</v>
      </c>
      <c r="J874" t="s">
        <v>19</v>
      </c>
      <c r="K874" s="16">
        <v>640</v>
      </c>
      <c r="L874" t="s">
        <v>20</v>
      </c>
      <c r="M874" t="s">
        <v>21</v>
      </c>
    </row>
    <row r="875" spans="1:13" x14ac:dyDescent="0.25">
      <c r="A875" s="14">
        <v>12</v>
      </c>
      <c r="B875" s="15">
        <v>43830</v>
      </c>
      <c r="C875" t="s">
        <v>13</v>
      </c>
      <c r="D875" t="s">
        <v>50</v>
      </c>
      <c r="F875" t="s">
        <v>61</v>
      </c>
      <c r="G875" t="s">
        <v>17</v>
      </c>
      <c r="I875" s="18">
        <v>43373.79</v>
      </c>
      <c r="J875" t="s">
        <v>19</v>
      </c>
      <c r="K875" s="16">
        <v>960</v>
      </c>
      <c r="L875" t="s">
        <v>20</v>
      </c>
      <c r="M875" t="s">
        <v>21</v>
      </c>
    </row>
    <row r="876" spans="1:13" x14ac:dyDescent="0.25">
      <c r="A876" s="14">
        <v>12</v>
      </c>
      <c r="B876" s="15">
        <v>43830</v>
      </c>
      <c r="C876" t="s">
        <v>13</v>
      </c>
      <c r="D876" t="s">
        <v>50</v>
      </c>
      <c r="F876" t="s">
        <v>62</v>
      </c>
      <c r="G876" t="s">
        <v>17</v>
      </c>
      <c r="I876" s="18">
        <v>9819.56</v>
      </c>
      <c r="J876" t="s">
        <v>19</v>
      </c>
      <c r="K876" s="16">
        <v>131.5</v>
      </c>
      <c r="L876" t="s">
        <v>20</v>
      </c>
      <c r="M876" t="s">
        <v>21</v>
      </c>
    </row>
    <row r="877" spans="1:13" x14ac:dyDescent="0.25">
      <c r="A877" s="14">
        <v>12</v>
      </c>
      <c r="B877" s="15">
        <v>43830</v>
      </c>
      <c r="C877" t="s">
        <v>13</v>
      </c>
      <c r="D877" t="s">
        <v>50</v>
      </c>
      <c r="F877" t="s">
        <v>177</v>
      </c>
      <c r="G877" t="s">
        <v>17</v>
      </c>
      <c r="I877" s="18">
        <v>46268.15</v>
      </c>
      <c r="J877" t="s">
        <v>19</v>
      </c>
      <c r="K877" s="16">
        <v>240</v>
      </c>
      <c r="L877" t="s">
        <v>20</v>
      </c>
      <c r="M877" t="s">
        <v>21</v>
      </c>
    </row>
    <row r="878" spans="1:13" x14ac:dyDescent="0.25">
      <c r="A878" s="14">
        <v>12</v>
      </c>
      <c r="B878" s="15">
        <v>43830</v>
      </c>
      <c r="C878" t="s">
        <v>13</v>
      </c>
      <c r="D878" t="s">
        <v>50</v>
      </c>
      <c r="F878" t="s">
        <v>178</v>
      </c>
      <c r="G878" t="s">
        <v>17</v>
      </c>
      <c r="I878" s="18">
        <v>19793.5</v>
      </c>
      <c r="J878" t="s">
        <v>19</v>
      </c>
      <c r="K878" s="16">
        <v>80</v>
      </c>
      <c r="L878" t="s">
        <v>20</v>
      </c>
      <c r="M878" t="s">
        <v>21</v>
      </c>
    </row>
    <row r="879" spans="1:13" x14ac:dyDescent="0.25">
      <c r="A879" s="14">
        <v>12</v>
      </c>
      <c r="B879" s="15">
        <v>43830</v>
      </c>
      <c r="C879" t="s">
        <v>13</v>
      </c>
      <c r="D879" t="s">
        <v>50</v>
      </c>
      <c r="F879" t="s">
        <v>179</v>
      </c>
      <c r="G879" t="s">
        <v>17</v>
      </c>
      <c r="I879" s="18">
        <v>22199.37</v>
      </c>
      <c r="J879" t="s">
        <v>19</v>
      </c>
      <c r="K879" s="16">
        <v>160</v>
      </c>
      <c r="L879" t="s">
        <v>20</v>
      </c>
      <c r="M879" t="s">
        <v>21</v>
      </c>
    </row>
    <row r="880" spans="1:13" x14ac:dyDescent="0.25">
      <c r="A880" s="14">
        <v>12</v>
      </c>
      <c r="B880" s="15">
        <v>43830</v>
      </c>
      <c r="C880" t="s">
        <v>13</v>
      </c>
      <c r="D880" t="s">
        <v>50</v>
      </c>
      <c r="F880" t="s">
        <v>180</v>
      </c>
      <c r="G880" t="s">
        <v>17</v>
      </c>
      <c r="I880" s="18">
        <v>-5</v>
      </c>
      <c r="J880" t="s">
        <v>19</v>
      </c>
      <c r="K880" s="16">
        <v>0</v>
      </c>
      <c r="L880" t="s">
        <v>20</v>
      </c>
      <c r="M880" t="s">
        <v>21</v>
      </c>
    </row>
    <row r="881" spans="1:13" x14ac:dyDescent="0.25">
      <c r="A881" s="14">
        <v>12</v>
      </c>
      <c r="B881" s="15">
        <v>43830</v>
      </c>
      <c r="C881" t="s">
        <v>13</v>
      </c>
      <c r="D881" t="s">
        <v>50</v>
      </c>
      <c r="F881" t="s">
        <v>180</v>
      </c>
      <c r="G881" t="s">
        <v>17</v>
      </c>
      <c r="I881" s="18">
        <v>49989.78</v>
      </c>
      <c r="J881" t="s">
        <v>19</v>
      </c>
      <c r="K881" s="16">
        <v>880</v>
      </c>
      <c r="L881" t="s">
        <v>20</v>
      </c>
      <c r="M881" t="s">
        <v>21</v>
      </c>
    </row>
    <row r="882" spans="1:13" x14ac:dyDescent="0.25">
      <c r="A882" s="14">
        <v>12</v>
      </c>
      <c r="B882" s="15">
        <v>43830</v>
      </c>
      <c r="C882" t="s">
        <v>13</v>
      </c>
      <c r="D882" t="s">
        <v>50</v>
      </c>
      <c r="F882" t="s">
        <v>181</v>
      </c>
      <c r="G882" t="s">
        <v>17</v>
      </c>
      <c r="I882" s="18">
        <v>56211.07</v>
      </c>
      <c r="J882" t="s">
        <v>19</v>
      </c>
      <c r="K882" s="16">
        <v>1372</v>
      </c>
      <c r="L882" t="s">
        <v>20</v>
      </c>
      <c r="M882" t="s">
        <v>21</v>
      </c>
    </row>
    <row r="883" spans="1:13" x14ac:dyDescent="0.25">
      <c r="A883" s="14">
        <v>12</v>
      </c>
      <c r="B883" s="15">
        <v>43830</v>
      </c>
      <c r="C883" t="s">
        <v>13</v>
      </c>
      <c r="D883" t="s">
        <v>50</v>
      </c>
      <c r="F883" t="s">
        <v>182</v>
      </c>
      <c r="G883" t="s">
        <v>17</v>
      </c>
      <c r="I883" s="18">
        <v>17169.91</v>
      </c>
      <c r="J883" t="s">
        <v>19</v>
      </c>
      <c r="K883" s="16">
        <v>320</v>
      </c>
      <c r="L883" t="s">
        <v>20</v>
      </c>
      <c r="M883" t="s">
        <v>21</v>
      </c>
    </row>
    <row r="884" spans="1:13" x14ac:dyDescent="0.25">
      <c r="A884" s="14">
        <v>12</v>
      </c>
      <c r="B884" s="15">
        <v>43830</v>
      </c>
      <c r="C884" t="s">
        <v>13</v>
      </c>
      <c r="D884" t="s">
        <v>50</v>
      </c>
      <c r="F884" t="s">
        <v>101</v>
      </c>
      <c r="G884" t="s">
        <v>17</v>
      </c>
      <c r="I884" s="18">
        <v>6797</v>
      </c>
      <c r="J884" t="s">
        <v>19</v>
      </c>
      <c r="K884" s="16">
        <v>202</v>
      </c>
      <c r="L884" t="s">
        <v>20</v>
      </c>
      <c r="M884" t="s">
        <v>21</v>
      </c>
    </row>
    <row r="885" spans="1:13" x14ac:dyDescent="0.25">
      <c r="A885" s="14">
        <v>12</v>
      </c>
      <c r="B885" s="15">
        <v>43830</v>
      </c>
      <c r="C885" t="s">
        <v>13</v>
      </c>
      <c r="D885" t="s">
        <v>50</v>
      </c>
      <c r="F885" t="s">
        <v>183</v>
      </c>
      <c r="G885" t="s">
        <v>17</v>
      </c>
      <c r="I885" s="18">
        <v>43210.46</v>
      </c>
      <c r="J885" t="s">
        <v>19</v>
      </c>
      <c r="K885" s="16">
        <v>1040</v>
      </c>
      <c r="L885" t="s">
        <v>20</v>
      </c>
      <c r="M885" t="s">
        <v>21</v>
      </c>
    </row>
    <row r="886" spans="1:13" x14ac:dyDescent="0.25">
      <c r="A886" s="14">
        <v>12</v>
      </c>
      <c r="B886" s="15">
        <v>43830</v>
      </c>
      <c r="C886" t="s">
        <v>13</v>
      </c>
      <c r="D886" t="s">
        <v>50</v>
      </c>
      <c r="F886" t="s">
        <v>143</v>
      </c>
      <c r="G886" t="s">
        <v>17</v>
      </c>
      <c r="I886" s="18">
        <v>6902.44</v>
      </c>
      <c r="J886" t="s">
        <v>19</v>
      </c>
      <c r="K886" s="16">
        <v>184</v>
      </c>
      <c r="L886" t="s">
        <v>20</v>
      </c>
      <c r="M886" t="s">
        <v>21</v>
      </c>
    </row>
    <row r="887" spans="1:13" x14ac:dyDescent="0.25">
      <c r="A887" s="14">
        <v>12</v>
      </c>
      <c r="B887" s="15">
        <v>43830</v>
      </c>
      <c r="C887" t="s">
        <v>13</v>
      </c>
      <c r="D887" t="s">
        <v>50</v>
      </c>
      <c r="F887" t="s">
        <v>184</v>
      </c>
      <c r="G887" t="s">
        <v>17</v>
      </c>
      <c r="I887" s="18">
        <v>6864.1</v>
      </c>
      <c r="J887" t="s">
        <v>19</v>
      </c>
      <c r="K887" s="16">
        <v>80</v>
      </c>
      <c r="L887" t="s">
        <v>20</v>
      </c>
      <c r="M887" t="s">
        <v>21</v>
      </c>
    </row>
    <row r="888" spans="1:13" x14ac:dyDescent="0.25">
      <c r="A888" s="14">
        <v>12</v>
      </c>
      <c r="B888" s="15">
        <v>43830</v>
      </c>
      <c r="C888" t="s">
        <v>13</v>
      </c>
      <c r="D888" t="s">
        <v>50</v>
      </c>
      <c r="F888" t="s">
        <v>185</v>
      </c>
      <c r="G888" t="s">
        <v>17</v>
      </c>
      <c r="I888" s="18">
        <v>7086.89</v>
      </c>
      <c r="J888" t="s">
        <v>19</v>
      </c>
      <c r="K888" s="16">
        <v>454</v>
      </c>
      <c r="L888" t="s">
        <v>20</v>
      </c>
      <c r="M888" t="s">
        <v>21</v>
      </c>
    </row>
    <row r="889" spans="1:13" x14ac:dyDescent="0.25">
      <c r="A889" s="14">
        <v>12</v>
      </c>
      <c r="B889" s="15">
        <v>43830</v>
      </c>
      <c r="C889" t="s">
        <v>13</v>
      </c>
      <c r="D889" t="s">
        <v>50</v>
      </c>
      <c r="F889" t="s">
        <v>318</v>
      </c>
      <c r="G889" t="s">
        <v>17</v>
      </c>
      <c r="I889" s="18">
        <v>22188.54</v>
      </c>
      <c r="J889" t="s">
        <v>19</v>
      </c>
      <c r="K889" s="16">
        <v>520</v>
      </c>
      <c r="L889" t="s">
        <v>20</v>
      </c>
      <c r="M889" t="s">
        <v>21</v>
      </c>
    </row>
    <row r="890" spans="1:13" x14ac:dyDescent="0.25">
      <c r="A890" s="14">
        <v>12</v>
      </c>
      <c r="B890" s="15">
        <v>43830</v>
      </c>
      <c r="C890" t="s">
        <v>13</v>
      </c>
      <c r="D890" t="s">
        <v>50</v>
      </c>
      <c r="F890" t="s">
        <v>51</v>
      </c>
      <c r="G890" t="s">
        <v>25</v>
      </c>
      <c r="I890" s="18">
        <v>20632.830000000002</v>
      </c>
      <c r="J890" t="s">
        <v>19</v>
      </c>
      <c r="K890" s="16">
        <v>0</v>
      </c>
      <c r="L890" t="s">
        <v>20</v>
      </c>
      <c r="M890" t="s">
        <v>21</v>
      </c>
    </row>
    <row r="891" spans="1:13" x14ac:dyDescent="0.25">
      <c r="A891" s="14">
        <v>12</v>
      </c>
      <c r="B891" s="15">
        <v>43830</v>
      </c>
      <c r="C891" t="s">
        <v>13</v>
      </c>
      <c r="D891" t="s">
        <v>50</v>
      </c>
      <c r="F891" t="s">
        <v>52</v>
      </c>
      <c r="G891" t="s">
        <v>25</v>
      </c>
      <c r="I891" s="18">
        <v>1177.19</v>
      </c>
      <c r="J891" t="s">
        <v>19</v>
      </c>
      <c r="K891" s="16">
        <v>0</v>
      </c>
      <c r="L891" t="s">
        <v>20</v>
      </c>
      <c r="M891" t="s">
        <v>21</v>
      </c>
    </row>
    <row r="892" spans="1:13" x14ac:dyDescent="0.25">
      <c r="A892" s="14">
        <v>12</v>
      </c>
      <c r="B892" s="15">
        <v>43830</v>
      </c>
      <c r="C892" t="s">
        <v>13</v>
      </c>
      <c r="D892" t="s">
        <v>50</v>
      </c>
      <c r="F892" t="s">
        <v>53</v>
      </c>
      <c r="G892" t="s">
        <v>25</v>
      </c>
      <c r="I892" s="18">
        <v>2383.06</v>
      </c>
      <c r="J892" t="s">
        <v>19</v>
      </c>
      <c r="K892" s="16">
        <v>0</v>
      </c>
      <c r="L892" t="s">
        <v>20</v>
      </c>
      <c r="M892" t="s">
        <v>21</v>
      </c>
    </row>
    <row r="893" spans="1:13" x14ac:dyDescent="0.25">
      <c r="A893" s="14">
        <v>12</v>
      </c>
      <c r="B893" s="15">
        <v>43830</v>
      </c>
      <c r="C893" t="s">
        <v>13</v>
      </c>
      <c r="D893" t="s">
        <v>50</v>
      </c>
      <c r="F893" t="s">
        <v>54</v>
      </c>
      <c r="G893" t="s">
        <v>25</v>
      </c>
      <c r="I893" s="18">
        <v>986.77</v>
      </c>
      <c r="J893" t="s">
        <v>19</v>
      </c>
      <c r="K893" s="16">
        <v>0</v>
      </c>
      <c r="L893" t="s">
        <v>20</v>
      </c>
      <c r="M893" t="s">
        <v>21</v>
      </c>
    </row>
    <row r="894" spans="1:13" x14ac:dyDescent="0.25">
      <c r="A894" s="14">
        <v>12</v>
      </c>
      <c r="B894" s="15">
        <v>43830</v>
      </c>
      <c r="C894" t="s">
        <v>13</v>
      </c>
      <c r="D894" t="s">
        <v>50</v>
      </c>
      <c r="F894" t="s">
        <v>55</v>
      </c>
      <c r="G894" t="s">
        <v>25</v>
      </c>
      <c r="I894" s="18">
        <v>475.86</v>
      </c>
      <c r="J894" t="s">
        <v>19</v>
      </c>
      <c r="K894" s="16">
        <v>0</v>
      </c>
      <c r="L894" t="s">
        <v>20</v>
      </c>
      <c r="M894" t="s">
        <v>21</v>
      </c>
    </row>
    <row r="895" spans="1:13" x14ac:dyDescent="0.25">
      <c r="A895" s="14">
        <v>12</v>
      </c>
      <c r="B895" s="15">
        <v>43830</v>
      </c>
      <c r="C895" t="s">
        <v>13</v>
      </c>
      <c r="D895" t="s">
        <v>50</v>
      </c>
      <c r="F895" t="s">
        <v>56</v>
      </c>
      <c r="G895" t="s">
        <v>25</v>
      </c>
      <c r="I895" s="18">
        <v>9796.23</v>
      </c>
      <c r="J895" t="s">
        <v>19</v>
      </c>
      <c r="K895" s="16">
        <v>0</v>
      </c>
      <c r="L895" t="s">
        <v>20</v>
      </c>
      <c r="M895" t="s">
        <v>21</v>
      </c>
    </row>
    <row r="896" spans="1:13" x14ac:dyDescent="0.25">
      <c r="A896" s="14">
        <v>12</v>
      </c>
      <c r="B896" s="15">
        <v>43830</v>
      </c>
      <c r="C896" t="s">
        <v>13</v>
      </c>
      <c r="D896" t="s">
        <v>50</v>
      </c>
      <c r="F896" t="s">
        <v>57</v>
      </c>
      <c r="G896" t="s">
        <v>25</v>
      </c>
      <c r="I896" s="18">
        <v>19058.04</v>
      </c>
      <c r="J896" t="s">
        <v>19</v>
      </c>
      <c r="K896" s="16">
        <v>0</v>
      </c>
      <c r="L896" t="s">
        <v>20</v>
      </c>
      <c r="M896" t="s">
        <v>21</v>
      </c>
    </row>
    <row r="897" spans="1:13" x14ac:dyDescent="0.25">
      <c r="A897" s="14">
        <v>12</v>
      </c>
      <c r="B897" s="15">
        <v>43830</v>
      </c>
      <c r="C897" t="s">
        <v>13</v>
      </c>
      <c r="D897" t="s">
        <v>50</v>
      </c>
      <c r="F897" t="s">
        <v>58</v>
      </c>
      <c r="G897" t="s">
        <v>25</v>
      </c>
      <c r="I897" s="18">
        <v>443.71</v>
      </c>
      <c r="J897" t="s">
        <v>19</v>
      </c>
      <c r="K897" s="16">
        <v>0</v>
      </c>
      <c r="L897" t="s">
        <v>20</v>
      </c>
      <c r="M897" t="s">
        <v>21</v>
      </c>
    </row>
    <row r="898" spans="1:13" x14ac:dyDescent="0.25">
      <c r="A898" s="14">
        <v>12</v>
      </c>
      <c r="B898" s="15">
        <v>43830</v>
      </c>
      <c r="C898" t="s">
        <v>13</v>
      </c>
      <c r="D898" t="s">
        <v>50</v>
      </c>
      <c r="F898" t="s">
        <v>59</v>
      </c>
      <c r="G898" t="s">
        <v>25</v>
      </c>
      <c r="I898" s="18">
        <v>4333.7</v>
      </c>
      <c r="J898" t="s">
        <v>19</v>
      </c>
      <c r="K898" s="16">
        <v>0</v>
      </c>
      <c r="L898" t="s">
        <v>20</v>
      </c>
      <c r="M898" t="s">
        <v>21</v>
      </c>
    </row>
    <row r="899" spans="1:13" x14ac:dyDescent="0.25">
      <c r="A899" s="14">
        <v>12</v>
      </c>
      <c r="B899" s="15">
        <v>43830</v>
      </c>
      <c r="C899" t="s">
        <v>13</v>
      </c>
      <c r="D899" t="s">
        <v>50</v>
      </c>
      <c r="F899" t="s">
        <v>60</v>
      </c>
      <c r="G899" t="s">
        <v>25</v>
      </c>
      <c r="I899" s="18">
        <v>23186.240000000002</v>
      </c>
      <c r="J899" t="s">
        <v>19</v>
      </c>
      <c r="K899" s="16">
        <v>0</v>
      </c>
      <c r="L899" t="s">
        <v>20</v>
      </c>
      <c r="M899" t="s">
        <v>21</v>
      </c>
    </row>
    <row r="900" spans="1:13" x14ac:dyDescent="0.25">
      <c r="A900" s="14">
        <v>12</v>
      </c>
      <c r="B900" s="15">
        <v>43830</v>
      </c>
      <c r="C900" t="s">
        <v>13</v>
      </c>
      <c r="D900" t="s">
        <v>50</v>
      </c>
      <c r="F900" t="s">
        <v>61</v>
      </c>
      <c r="G900" t="s">
        <v>25</v>
      </c>
      <c r="I900" s="18">
        <v>30361.68</v>
      </c>
      <c r="J900" t="s">
        <v>19</v>
      </c>
      <c r="K900" s="16">
        <v>0</v>
      </c>
      <c r="L900" t="s">
        <v>20</v>
      </c>
      <c r="M900" t="s">
        <v>21</v>
      </c>
    </row>
    <row r="901" spans="1:13" x14ac:dyDescent="0.25">
      <c r="A901" s="14">
        <v>12</v>
      </c>
      <c r="B901" s="15">
        <v>43830</v>
      </c>
      <c r="C901" t="s">
        <v>13</v>
      </c>
      <c r="D901" t="s">
        <v>50</v>
      </c>
      <c r="F901" t="s">
        <v>62</v>
      </c>
      <c r="G901" t="s">
        <v>25</v>
      </c>
      <c r="I901" s="18">
        <v>6873.7</v>
      </c>
      <c r="J901" t="s">
        <v>19</v>
      </c>
      <c r="K901" s="16">
        <v>0</v>
      </c>
      <c r="L901" t="s">
        <v>20</v>
      </c>
      <c r="M901" t="s">
        <v>21</v>
      </c>
    </row>
    <row r="902" spans="1:13" x14ac:dyDescent="0.25">
      <c r="A902" s="14">
        <v>12</v>
      </c>
      <c r="B902" s="15">
        <v>43830</v>
      </c>
      <c r="C902" t="s">
        <v>13</v>
      </c>
      <c r="D902" t="s">
        <v>50</v>
      </c>
      <c r="F902" t="s">
        <v>177</v>
      </c>
      <c r="G902" t="s">
        <v>25</v>
      </c>
      <c r="I902" s="18">
        <v>32387.71</v>
      </c>
      <c r="J902" t="s">
        <v>19</v>
      </c>
      <c r="K902" s="16">
        <v>0</v>
      </c>
      <c r="L902" t="s">
        <v>20</v>
      </c>
      <c r="M902" t="s">
        <v>21</v>
      </c>
    </row>
    <row r="903" spans="1:13" x14ac:dyDescent="0.25">
      <c r="A903" s="14">
        <v>12</v>
      </c>
      <c r="B903" s="15">
        <v>43830</v>
      </c>
      <c r="C903" t="s">
        <v>13</v>
      </c>
      <c r="D903" t="s">
        <v>50</v>
      </c>
      <c r="F903" t="s">
        <v>178</v>
      </c>
      <c r="G903" t="s">
        <v>25</v>
      </c>
      <c r="I903" s="18">
        <v>13855.45</v>
      </c>
      <c r="J903" t="s">
        <v>19</v>
      </c>
      <c r="K903" s="16">
        <v>0</v>
      </c>
      <c r="L903" t="s">
        <v>20</v>
      </c>
      <c r="M903" t="s">
        <v>21</v>
      </c>
    </row>
    <row r="904" spans="1:13" x14ac:dyDescent="0.25">
      <c r="A904" s="14">
        <v>12</v>
      </c>
      <c r="B904" s="15">
        <v>43830</v>
      </c>
      <c r="C904" t="s">
        <v>13</v>
      </c>
      <c r="D904" t="s">
        <v>50</v>
      </c>
      <c r="F904" t="s">
        <v>179</v>
      </c>
      <c r="G904" t="s">
        <v>25</v>
      </c>
      <c r="I904" s="18">
        <v>15539.56</v>
      </c>
      <c r="J904" t="s">
        <v>19</v>
      </c>
      <c r="K904" s="16">
        <v>0</v>
      </c>
      <c r="L904" t="s">
        <v>20</v>
      </c>
      <c r="M904" t="s">
        <v>21</v>
      </c>
    </row>
    <row r="905" spans="1:13" x14ac:dyDescent="0.25">
      <c r="A905" s="14">
        <v>12</v>
      </c>
      <c r="B905" s="15">
        <v>43830</v>
      </c>
      <c r="C905" t="s">
        <v>13</v>
      </c>
      <c r="D905" t="s">
        <v>50</v>
      </c>
      <c r="F905" t="s">
        <v>180</v>
      </c>
      <c r="G905" t="s">
        <v>25</v>
      </c>
      <c r="I905" s="18">
        <v>34989.370000000003</v>
      </c>
      <c r="J905" t="s">
        <v>19</v>
      </c>
      <c r="K905" s="16">
        <v>0</v>
      </c>
      <c r="L905" t="s">
        <v>20</v>
      </c>
      <c r="M905" t="s">
        <v>21</v>
      </c>
    </row>
    <row r="906" spans="1:13" x14ac:dyDescent="0.25">
      <c r="A906" s="14">
        <v>12</v>
      </c>
      <c r="B906" s="15">
        <v>43830</v>
      </c>
      <c r="C906" t="s">
        <v>13</v>
      </c>
      <c r="D906" t="s">
        <v>50</v>
      </c>
      <c r="F906" t="s">
        <v>181</v>
      </c>
      <c r="G906" t="s">
        <v>25</v>
      </c>
      <c r="I906" s="18">
        <v>39347.79</v>
      </c>
      <c r="J906" t="s">
        <v>19</v>
      </c>
      <c r="K906" s="16">
        <v>0</v>
      </c>
      <c r="L906" t="s">
        <v>20</v>
      </c>
      <c r="M906" t="s">
        <v>21</v>
      </c>
    </row>
    <row r="907" spans="1:13" x14ac:dyDescent="0.25">
      <c r="A907" s="14">
        <v>12</v>
      </c>
      <c r="B907" s="15">
        <v>43830</v>
      </c>
      <c r="C907" t="s">
        <v>13</v>
      </c>
      <c r="D907" t="s">
        <v>50</v>
      </c>
      <c r="F907" t="s">
        <v>182</v>
      </c>
      <c r="G907" t="s">
        <v>25</v>
      </c>
      <c r="I907" s="18">
        <v>12018.94</v>
      </c>
      <c r="J907" t="s">
        <v>19</v>
      </c>
      <c r="K907" s="16">
        <v>0</v>
      </c>
      <c r="L907" t="s">
        <v>20</v>
      </c>
      <c r="M907" t="s">
        <v>21</v>
      </c>
    </row>
    <row r="908" spans="1:13" x14ac:dyDescent="0.25">
      <c r="A908" s="14">
        <v>12</v>
      </c>
      <c r="B908" s="15">
        <v>43830</v>
      </c>
      <c r="C908" t="s">
        <v>13</v>
      </c>
      <c r="D908" t="s">
        <v>50</v>
      </c>
      <c r="F908" t="s">
        <v>101</v>
      </c>
      <c r="G908" t="s">
        <v>25</v>
      </c>
      <c r="I908" s="18">
        <v>4757.8999999999996</v>
      </c>
      <c r="J908" t="s">
        <v>19</v>
      </c>
      <c r="K908" s="16">
        <v>0</v>
      </c>
      <c r="L908" t="s">
        <v>20</v>
      </c>
      <c r="M908" t="s">
        <v>21</v>
      </c>
    </row>
    <row r="909" spans="1:13" x14ac:dyDescent="0.25">
      <c r="A909" s="14">
        <v>12</v>
      </c>
      <c r="B909" s="15">
        <v>43830</v>
      </c>
      <c r="C909" t="s">
        <v>13</v>
      </c>
      <c r="D909" t="s">
        <v>50</v>
      </c>
      <c r="F909" t="s">
        <v>183</v>
      </c>
      <c r="G909" t="s">
        <v>25</v>
      </c>
      <c r="I909" s="18">
        <v>30247.33</v>
      </c>
      <c r="J909" t="s">
        <v>19</v>
      </c>
      <c r="K909" s="16">
        <v>0</v>
      </c>
      <c r="L909" t="s">
        <v>20</v>
      </c>
      <c r="M909" t="s">
        <v>21</v>
      </c>
    </row>
    <row r="910" spans="1:13" x14ac:dyDescent="0.25">
      <c r="A910" s="14">
        <v>12</v>
      </c>
      <c r="B910" s="15">
        <v>43830</v>
      </c>
      <c r="C910" t="s">
        <v>13</v>
      </c>
      <c r="D910" t="s">
        <v>50</v>
      </c>
      <c r="F910" t="s">
        <v>143</v>
      </c>
      <c r="G910" t="s">
        <v>25</v>
      </c>
      <c r="I910" s="18">
        <v>4831.72</v>
      </c>
      <c r="J910" t="s">
        <v>19</v>
      </c>
      <c r="K910" s="16">
        <v>0</v>
      </c>
      <c r="L910" t="s">
        <v>20</v>
      </c>
      <c r="M910" t="s">
        <v>21</v>
      </c>
    </row>
    <row r="911" spans="1:13" x14ac:dyDescent="0.25">
      <c r="A911" s="14">
        <v>12</v>
      </c>
      <c r="B911" s="15">
        <v>43830</v>
      </c>
      <c r="C911" t="s">
        <v>13</v>
      </c>
      <c r="D911" t="s">
        <v>50</v>
      </c>
      <c r="F911" t="s">
        <v>184</v>
      </c>
      <c r="G911" t="s">
        <v>25</v>
      </c>
      <c r="I911" s="18">
        <v>4804.87</v>
      </c>
      <c r="J911" t="s">
        <v>19</v>
      </c>
      <c r="K911" s="16">
        <v>0</v>
      </c>
      <c r="L911" t="s">
        <v>20</v>
      </c>
      <c r="M911" t="s">
        <v>21</v>
      </c>
    </row>
    <row r="912" spans="1:13" x14ac:dyDescent="0.25">
      <c r="A912" s="14">
        <v>12</v>
      </c>
      <c r="B912" s="15">
        <v>43830</v>
      </c>
      <c r="C912" t="s">
        <v>13</v>
      </c>
      <c r="D912" t="s">
        <v>50</v>
      </c>
      <c r="F912" t="s">
        <v>185</v>
      </c>
      <c r="G912" t="s">
        <v>25</v>
      </c>
      <c r="I912" s="18">
        <v>4960.83</v>
      </c>
      <c r="J912" t="s">
        <v>19</v>
      </c>
      <c r="K912" s="16">
        <v>0</v>
      </c>
      <c r="L912" t="s">
        <v>20</v>
      </c>
      <c r="M912" t="s">
        <v>21</v>
      </c>
    </row>
    <row r="913" spans="1:13" x14ac:dyDescent="0.25">
      <c r="A913" s="14">
        <v>12</v>
      </c>
      <c r="B913" s="15">
        <v>43830</v>
      </c>
      <c r="C913" t="s">
        <v>13</v>
      </c>
      <c r="D913" t="s">
        <v>50</v>
      </c>
      <c r="F913" t="s">
        <v>318</v>
      </c>
      <c r="G913" t="s">
        <v>25</v>
      </c>
      <c r="I913" s="18">
        <v>15531.98</v>
      </c>
      <c r="J913" t="s">
        <v>19</v>
      </c>
      <c r="K913" s="16">
        <v>0</v>
      </c>
      <c r="L913" t="s">
        <v>20</v>
      </c>
      <c r="M913" t="s">
        <v>21</v>
      </c>
    </row>
    <row r="914" spans="1:13" x14ac:dyDescent="0.25">
      <c r="A914" s="14">
        <v>12</v>
      </c>
      <c r="B914" s="15">
        <v>43830</v>
      </c>
      <c r="C914" t="s">
        <v>13</v>
      </c>
      <c r="D914" t="s">
        <v>50</v>
      </c>
      <c r="F914" t="s">
        <v>101</v>
      </c>
      <c r="G914" t="s">
        <v>91</v>
      </c>
      <c r="I914" s="18">
        <v>268.11</v>
      </c>
      <c r="J914" t="s">
        <v>19</v>
      </c>
      <c r="K914" s="16">
        <v>7</v>
      </c>
      <c r="L914" t="s">
        <v>20</v>
      </c>
      <c r="M914" t="s">
        <v>21</v>
      </c>
    </row>
    <row r="915" spans="1:13" x14ac:dyDescent="0.25">
      <c r="A915" s="14">
        <v>12</v>
      </c>
      <c r="B915" s="15">
        <v>43830</v>
      </c>
      <c r="C915" t="s">
        <v>13</v>
      </c>
      <c r="D915" t="s">
        <v>50</v>
      </c>
      <c r="F915" t="s">
        <v>143</v>
      </c>
      <c r="G915" t="s">
        <v>91</v>
      </c>
      <c r="I915" s="18">
        <v>221.08</v>
      </c>
      <c r="J915" t="s">
        <v>19</v>
      </c>
      <c r="K915" s="16">
        <v>5.35</v>
      </c>
      <c r="L915" t="s">
        <v>20</v>
      </c>
      <c r="M915" t="s">
        <v>21</v>
      </c>
    </row>
    <row r="916" spans="1:13" x14ac:dyDescent="0.25">
      <c r="A916" s="14">
        <v>12</v>
      </c>
      <c r="B916" s="15">
        <v>43830</v>
      </c>
      <c r="C916" t="s">
        <v>13</v>
      </c>
      <c r="D916" t="s">
        <v>50</v>
      </c>
      <c r="F916" t="s">
        <v>185</v>
      </c>
      <c r="G916" t="s">
        <v>91</v>
      </c>
      <c r="I916" s="18">
        <v>185.94</v>
      </c>
      <c r="J916" t="s">
        <v>19</v>
      </c>
      <c r="K916" s="16">
        <v>5.5</v>
      </c>
      <c r="L916" t="s">
        <v>20</v>
      </c>
      <c r="M916" t="s">
        <v>21</v>
      </c>
    </row>
    <row r="917" spans="1:13" x14ac:dyDescent="0.25">
      <c r="A917" s="14">
        <v>12</v>
      </c>
      <c r="B917" s="15">
        <v>43830</v>
      </c>
      <c r="C917" t="s">
        <v>13</v>
      </c>
      <c r="D917" t="s">
        <v>92</v>
      </c>
      <c r="F917" t="s">
        <v>53</v>
      </c>
      <c r="G917" t="s">
        <v>17</v>
      </c>
      <c r="I917" s="18">
        <v>425.51</v>
      </c>
      <c r="J917" t="s">
        <v>19</v>
      </c>
      <c r="K917" s="16">
        <v>11</v>
      </c>
      <c r="L917" t="s">
        <v>20</v>
      </c>
      <c r="M917" t="s">
        <v>21</v>
      </c>
    </row>
    <row r="918" spans="1:13" x14ac:dyDescent="0.25">
      <c r="A918" s="14">
        <v>12</v>
      </c>
      <c r="B918" s="15">
        <v>43830</v>
      </c>
      <c r="C918" t="s">
        <v>13</v>
      </c>
      <c r="D918" t="s">
        <v>92</v>
      </c>
      <c r="F918" t="s">
        <v>93</v>
      </c>
      <c r="G918" t="s">
        <v>17</v>
      </c>
      <c r="I918" s="18">
        <v>1448.95</v>
      </c>
      <c r="J918" t="s">
        <v>19</v>
      </c>
      <c r="K918" s="16">
        <v>40</v>
      </c>
      <c r="L918" t="s">
        <v>20</v>
      </c>
      <c r="M918" t="s">
        <v>21</v>
      </c>
    </row>
    <row r="919" spans="1:13" x14ac:dyDescent="0.25">
      <c r="A919" s="14">
        <v>12</v>
      </c>
      <c r="B919" s="15">
        <v>43830</v>
      </c>
      <c r="C919" t="s">
        <v>13</v>
      </c>
      <c r="D919" t="s">
        <v>92</v>
      </c>
      <c r="F919" t="s">
        <v>94</v>
      </c>
      <c r="G919" t="s">
        <v>17</v>
      </c>
      <c r="I919" s="18">
        <v>731.89</v>
      </c>
      <c r="J919" t="s">
        <v>19</v>
      </c>
      <c r="K919" s="16">
        <v>12</v>
      </c>
      <c r="L919" t="s">
        <v>20</v>
      </c>
      <c r="M919" t="s">
        <v>21</v>
      </c>
    </row>
    <row r="920" spans="1:13" x14ac:dyDescent="0.25">
      <c r="A920" s="14">
        <v>12</v>
      </c>
      <c r="B920" s="15">
        <v>43830</v>
      </c>
      <c r="C920" t="s">
        <v>13</v>
      </c>
      <c r="D920" t="s">
        <v>92</v>
      </c>
      <c r="F920" t="s">
        <v>53</v>
      </c>
      <c r="G920" t="s">
        <v>25</v>
      </c>
      <c r="I920" s="18">
        <v>297.85000000000002</v>
      </c>
      <c r="J920" t="s">
        <v>19</v>
      </c>
      <c r="K920" s="16">
        <v>0</v>
      </c>
      <c r="L920" t="s">
        <v>20</v>
      </c>
      <c r="M920" t="s">
        <v>21</v>
      </c>
    </row>
    <row r="921" spans="1:13" x14ac:dyDescent="0.25">
      <c r="A921" s="14">
        <v>12</v>
      </c>
      <c r="B921" s="15">
        <v>43830</v>
      </c>
      <c r="C921" t="s">
        <v>13</v>
      </c>
      <c r="D921" t="s">
        <v>92</v>
      </c>
      <c r="F921" t="s">
        <v>93</v>
      </c>
      <c r="G921" t="s">
        <v>25</v>
      </c>
      <c r="I921" s="18">
        <v>1014.26</v>
      </c>
      <c r="J921" t="s">
        <v>19</v>
      </c>
      <c r="K921" s="16">
        <v>0</v>
      </c>
      <c r="L921" t="s">
        <v>20</v>
      </c>
      <c r="M921" t="s">
        <v>21</v>
      </c>
    </row>
    <row r="922" spans="1:13" x14ac:dyDescent="0.25">
      <c r="A922" s="14">
        <v>12</v>
      </c>
      <c r="B922" s="15">
        <v>43830</v>
      </c>
      <c r="C922" t="s">
        <v>13</v>
      </c>
      <c r="D922" t="s">
        <v>92</v>
      </c>
      <c r="F922" t="s">
        <v>94</v>
      </c>
      <c r="G922" t="s">
        <v>25</v>
      </c>
      <c r="I922" s="18">
        <v>512.33000000000004</v>
      </c>
      <c r="J922" t="s">
        <v>19</v>
      </c>
      <c r="K922" s="16">
        <v>0</v>
      </c>
      <c r="L922" t="s">
        <v>20</v>
      </c>
      <c r="M922" t="s">
        <v>21</v>
      </c>
    </row>
    <row r="923" spans="1:13" x14ac:dyDescent="0.25">
      <c r="A923" s="14">
        <v>12</v>
      </c>
      <c r="B923" s="15">
        <v>43830</v>
      </c>
      <c r="C923" t="s">
        <v>13</v>
      </c>
      <c r="D923" t="s">
        <v>95</v>
      </c>
      <c r="F923" t="s">
        <v>52</v>
      </c>
      <c r="G923" t="s">
        <v>17</v>
      </c>
      <c r="I923" s="18">
        <v>3363.5</v>
      </c>
      <c r="J923" t="s">
        <v>19</v>
      </c>
      <c r="K923" s="16">
        <v>40</v>
      </c>
      <c r="L923" t="s">
        <v>20</v>
      </c>
      <c r="M923" t="s">
        <v>21</v>
      </c>
    </row>
    <row r="924" spans="1:13" x14ac:dyDescent="0.25">
      <c r="A924" s="14">
        <v>12</v>
      </c>
      <c r="B924" s="15">
        <v>43830</v>
      </c>
      <c r="C924" t="s">
        <v>13</v>
      </c>
      <c r="D924" t="s">
        <v>95</v>
      </c>
      <c r="F924" t="s">
        <v>53</v>
      </c>
      <c r="G924" t="s">
        <v>17</v>
      </c>
      <c r="I924" s="18">
        <v>2553.34</v>
      </c>
      <c r="J924" t="s">
        <v>19</v>
      </c>
      <c r="K924" s="16">
        <v>66</v>
      </c>
      <c r="L924" t="s">
        <v>20</v>
      </c>
      <c r="M924" t="s">
        <v>21</v>
      </c>
    </row>
    <row r="925" spans="1:13" x14ac:dyDescent="0.25">
      <c r="A925" s="14">
        <v>12</v>
      </c>
      <c r="B925" s="15">
        <v>43830</v>
      </c>
      <c r="C925" t="s">
        <v>13</v>
      </c>
      <c r="D925" t="s">
        <v>95</v>
      </c>
      <c r="F925" t="s">
        <v>96</v>
      </c>
      <c r="G925" t="s">
        <v>17</v>
      </c>
      <c r="I925" s="18">
        <v>6538.35</v>
      </c>
      <c r="J925" t="s">
        <v>19</v>
      </c>
      <c r="K925" s="16">
        <v>88</v>
      </c>
      <c r="L925" t="s">
        <v>20</v>
      </c>
      <c r="M925" t="s">
        <v>21</v>
      </c>
    </row>
    <row r="926" spans="1:13" x14ac:dyDescent="0.25">
      <c r="A926" s="14">
        <v>12</v>
      </c>
      <c r="B926" s="15">
        <v>43830</v>
      </c>
      <c r="C926" t="s">
        <v>13</v>
      </c>
      <c r="D926" t="s">
        <v>95</v>
      </c>
      <c r="F926" t="s">
        <v>93</v>
      </c>
      <c r="G926" t="s">
        <v>17</v>
      </c>
      <c r="I926" s="18">
        <v>1193.23</v>
      </c>
      <c r="J926" t="s">
        <v>19</v>
      </c>
      <c r="K926" s="16">
        <v>30.4</v>
      </c>
      <c r="L926" t="s">
        <v>20</v>
      </c>
      <c r="M926" t="s">
        <v>21</v>
      </c>
    </row>
    <row r="927" spans="1:13" x14ac:dyDescent="0.25">
      <c r="A927" s="14">
        <v>12</v>
      </c>
      <c r="B927" s="15">
        <v>43830</v>
      </c>
      <c r="C927" t="s">
        <v>13</v>
      </c>
      <c r="D927" t="s">
        <v>95</v>
      </c>
      <c r="F927" t="s">
        <v>94</v>
      </c>
      <c r="G927" t="s">
        <v>17</v>
      </c>
      <c r="I927" s="18">
        <v>731.95</v>
      </c>
      <c r="J927" t="s">
        <v>19</v>
      </c>
      <c r="K927" s="16">
        <v>12</v>
      </c>
      <c r="L927" t="s">
        <v>20</v>
      </c>
      <c r="M927" t="s">
        <v>21</v>
      </c>
    </row>
    <row r="928" spans="1:13" x14ac:dyDescent="0.25">
      <c r="A928" s="14">
        <v>12</v>
      </c>
      <c r="B928" s="15">
        <v>43830</v>
      </c>
      <c r="C928" t="s">
        <v>13</v>
      </c>
      <c r="D928" t="s">
        <v>95</v>
      </c>
      <c r="F928" t="s">
        <v>52</v>
      </c>
      <c r="G928" t="s">
        <v>25</v>
      </c>
      <c r="I928" s="18">
        <v>2354.46</v>
      </c>
      <c r="J928" t="s">
        <v>19</v>
      </c>
      <c r="K928" s="16">
        <v>0</v>
      </c>
      <c r="L928" t="s">
        <v>20</v>
      </c>
      <c r="M928" t="s">
        <v>21</v>
      </c>
    </row>
    <row r="929" spans="1:13" x14ac:dyDescent="0.25">
      <c r="A929" s="14">
        <v>12</v>
      </c>
      <c r="B929" s="15">
        <v>43830</v>
      </c>
      <c r="C929" t="s">
        <v>13</v>
      </c>
      <c r="D929" t="s">
        <v>95</v>
      </c>
      <c r="F929" t="s">
        <v>53</v>
      </c>
      <c r="G929" t="s">
        <v>25</v>
      </c>
      <c r="I929" s="18">
        <v>1787.33</v>
      </c>
      <c r="J929" t="s">
        <v>19</v>
      </c>
      <c r="K929" s="16">
        <v>0</v>
      </c>
      <c r="L929" t="s">
        <v>20</v>
      </c>
      <c r="M929" t="s">
        <v>21</v>
      </c>
    </row>
    <row r="930" spans="1:13" x14ac:dyDescent="0.25">
      <c r="A930" s="14">
        <v>12</v>
      </c>
      <c r="B930" s="15">
        <v>43830</v>
      </c>
      <c r="C930" t="s">
        <v>13</v>
      </c>
      <c r="D930" t="s">
        <v>95</v>
      </c>
      <c r="F930" t="s">
        <v>96</v>
      </c>
      <c r="G930" t="s">
        <v>25</v>
      </c>
      <c r="I930" s="18">
        <v>4576.84</v>
      </c>
      <c r="J930" t="s">
        <v>19</v>
      </c>
      <c r="K930" s="16">
        <v>0</v>
      </c>
      <c r="L930" t="s">
        <v>20</v>
      </c>
      <c r="M930" t="s">
        <v>21</v>
      </c>
    </row>
    <row r="931" spans="1:13" x14ac:dyDescent="0.25">
      <c r="A931" s="14">
        <v>12</v>
      </c>
      <c r="B931" s="15">
        <v>43830</v>
      </c>
      <c r="C931" t="s">
        <v>13</v>
      </c>
      <c r="D931" t="s">
        <v>95</v>
      </c>
      <c r="F931" t="s">
        <v>93</v>
      </c>
      <c r="G931" t="s">
        <v>25</v>
      </c>
      <c r="I931" s="18">
        <v>835.26</v>
      </c>
      <c r="J931" t="s">
        <v>19</v>
      </c>
      <c r="K931" s="16">
        <v>0</v>
      </c>
      <c r="L931" t="s">
        <v>20</v>
      </c>
      <c r="M931" t="s">
        <v>21</v>
      </c>
    </row>
    <row r="932" spans="1:13" x14ac:dyDescent="0.25">
      <c r="A932" s="14">
        <v>12</v>
      </c>
      <c r="B932" s="15">
        <v>43830</v>
      </c>
      <c r="C932" t="s">
        <v>13</v>
      </c>
      <c r="D932" t="s">
        <v>95</v>
      </c>
      <c r="F932" t="s">
        <v>94</v>
      </c>
      <c r="G932" t="s">
        <v>25</v>
      </c>
      <c r="I932" s="18">
        <v>512.37</v>
      </c>
      <c r="J932" t="s">
        <v>19</v>
      </c>
      <c r="K932" s="16">
        <v>0</v>
      </c>
      <c r="L932" t="s">
        <v>20</v>
      </c>
      <c r="M932" t="s">
        <v>21</v>
      </c>
    </row>
    <row r="933" spans="1:13" x14ac:dyDescent="0.25">
      <c r="A933" s="14">
        <v>12</v>
      </c>
      <c r="B933" s="15">
        <v>43830</v>
      </c>
      <c r="C933" t="s">
        <v>13</v>
      </c>
      <c r="D933" t="s">
        <v>97</v>
      </c>
      <c r="F933" t="s">
        <v>98</v>
      </c>
      <c r="G933" t="s">
        <v>17</v>
      </c>
      <c r="I933" s="18">
        <v>1423.66</v>
      </c>
      <c r="J933" t="s">
        <v>19</v>
      </c>
      <c r="K933" s="16">
        <v>20</v>
      </c>
      <c r="L933" t="s">
        <v>20</v>
      </c>
      <c r="M933" t="s">
        <v>21</v>
      </c>
    </row>
    <row r="934" spans="1:13" x14ac:dyDescent="0.25">
      <c r="A934" s="14">
        <v>12</v>
      </c>
      <c r="B934" s="15">
        <v>43830</v>
      </c>
      <c r="C934" t="s">
        <v>13</v>
      </c>
      <c r="D934" t="s">
        <v>97</v>
      </c>
      <c r="F934" t="s">
        <v>98</v>
      </c>
      <c r="G934" t="s">
        <v>25</v>
      </c>
      <c r="I934" s="18">
        <v>996.56</v>
      </c>
      <c r="J934" t="s">
        <v>19</v>
      </c>
      <c r="K934" s="16">
        <v>0</v>
      </c>
      <c r="L934" t="s">
        <v>20</v>
      </c>
      <c r="M934" t="s">
        <v>21</v>
      </c>
    </row>
    <row r="935" spans="1:13" x14ac:dyDescent="0.25">
      <c r="A935" s="14">
        <v>12</v>
      </c>
      <c r="B935" s="15">
        <v>43830</v>
      </c>
      <c r="C935" t="s">
        <v>13</v>
      </c>
      <c r="D935" t="s">
        <v>99</v>
      </c>
      <c r="E935" t="s">
        <v>100</v>
      </c>
      <c r="F935" t="s">
        <v>101</v>
      </c>
      <c r="G935" t="s">
        <v>17</v>
      </c>
      <c r="H935" t="s">
        <v>102</v>
      </c>
      <c r="I935" s="18">
        <v>4307.47</v>
      </c>
      <c r="J935" t="s">
        <v>19</v>
      </c>
      <c r="K935" s="16">
        <v>162</v>
      </c>
      <c r="L935" t="s">
        <v>20</v>
      </c>
      <c r="M935" t="s">
        <v>21</v>
      </c>
    </row>
    <row r="936" spans="1:13" x14ac:dyDescent="0.25">
      <c r="A936" s="14">
        <v>12</v>
      </c>
      <c r="B936" s="15">
        <v>43830</v>
      </c>
      <c r="C936" t="s">
        <v>13</v>
      </c>
      <c r="D936" t="s">
        <v>99</v>
      </c>
      <c r="E936" t="s">
        <v>100</v>
      </c>
      <c r="F936" t="s">
        <v>103</v>
      </c>
      <c r="G936" t="s">
        <v>17</v>
      </c>
      <c r="H936" t="s">
        <v>104</v>
      </c>
      <c r="I936" s="18">
        <v>9998.39</v>
      </c>
      <c r="J936" t="s">
        <v>19</v>
      </c>
      <c r="K936" s="16">
        <v>290</v>
      </c>
      <c r="L936" t="s">
        <v>20</v>
      </c>
      <c r="M936" t="s">
        <v>21</v>
      </c>
    </row>
    <row r="937" spans="1:13" x14ac:dyDescent="0.25">
      <c r="A937" s="14">
        <v>12</v>
      </c>
      <c r="B937" s="15">
        <v>43830</v>
      </c>
      <c r="C937" t="s">
        <v>13</v>
      </c>
      <c r="D937" t="s">
        <v>99</v>
      </c>
      <c r="E937" t="s">
        <v>100</v>
      </c>
      <c r="F937" t="s">
        <v>101</v>
      </c>
      <c r="G937" t="s">
        <v>25</v>
      </c>
      <c r="H937" t="s">
        <v>102</v>
      </c>
      <c r="I937" s="18">
        <v>3015.23</v>
      </c>
      <c r="J937" t="s">
        <v>19</v>
      </c>
      <c r="K937" s="16">
        <v>0</v>
      </c>
      <c r="L937" t="s">
        <v>20</v>
      </c>
      <c r="M937" t="s">
        <v>21</v>
      </c>
    </row>
    <row r="938" spans="1:13" x14ac:dyDescent="0.25">
      <c r="A938" s="14">
        <v>12</v>
      </c>
      <c r="B938" s="15">
        <v>43830</v>
      </c>
      <c r="C938" t="s">
        <v>13</v>
      </c>
      <c r="D938" t="s">
        <v>99</v>
      </c>
      <c r="E938" t="s">
        <v>100</v>
      </c>
      <c r="F938" t="s">
        <v>103</v>
      </c>
      <c r="G938" t="s">
        <v>25</v>
      </c>
      <c r="H938" t="s">
        <v>104</v>
      </c>
      <c r="I938" s="18">
        <v>6998.87</v>
      </c>
      <c r="J938" t="s">
        <v>19</v>
      </c>
      <c r="K938" s="16">
        <v>0</v>
      </c>
      <c r="L938" t="s">
        <v>20</v>
      </c>
      <c r="M938" t="s">
        <v>21</v>
      </c>
    </row>
    <row r="939" spans="1:13" x14ac:dyDescent="0.25">
      <c r="A939" s="14">
        <v>12</v>
      </c>
      <c r="B939" s="15">
        <v>43830</v>
      </c>
      <c r="C939" t="s">
        <v>13</v>
      </c>
      <c r="D939" t="s">
        <v>99</v>
      </c>
      <c r="E939" t="s">
        <v>100</v>
      </c>
      <c r="F939" t="s">
        <v>101</v>
      </c>
      <c r="G939" t="s">
        <v>91</v>
      </c>
      <c r="H939" t="s">
        <v>102</v>
      </c>
      <c r="I939" s="18">
        <v>268.12</v>
      </c>
      <c r="J939" t="s">
        <v>19</v>
      </c>
      <c r="K939" s="16">
        <v>7</v>
      </c>
      <c r="L939" t="s">
        <v>20</v>
      </c>
      <c r="M939" t="s">
        <v>21</v>
      </c>
    </row>
    <row r="940" spans="1:13" x14ac:dyDescent="0.25">
      <c r="A940" s="14">
        <v>12</v>
      </c>
      <c r="B940" s="15">
        <v>43830</v>
      </c>
      <c r="C940" t="s">
        <v>13</v>
      </c>
      <c r="D940" t="s">
        <v>99</v>
      </c>
      <c r="E940" t="s">
        <v>100</v>
      </c>
      <c r="F940" t="s">
        <v>103</v>
      </c>
      <c r="G940" t="s">
        <v>91</v>
      </c>
      <c r="H940" t="s">
        <v>104</v>
      </c>
      <c r="I940" s="18">
        <v>764.13</v>
      </c>
      <c r="J940" t="s">
        <v>19</v>
      </c>
      <c r="K940" s="16">
        <v>13.5</v>
      </c>
      <c r="L940" t="s">
        <v>20</v>
      </c>
      <c r="M940" t="s">
        <v>21</v>
      </c>
    </row>
    <row r="941" spans="1:13" x14ac:dyDescent="0.25">
      <c r="I941" s="18">
        <f>SUM(I3:I940)</f>
        <v>4149366.8800000027</v>
      </c>
      <c r="K941" s="18">
        <f>SUM(K3:K940)</f>
        <v>57815.93</v>
      </c>
    </row>
  </sheetData>
  <sortState ref="A2:M940">
    <sortCondition ref="D2:D940"/>
    <sortCondition ref="G2:G940"/>
    <sortCondition ref="H2:H94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41" sqref="F41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1.28515625" bestFit="1" customWidth="1"/>
    <col min="4" max="4" width="8.28515625" bestFit="1" customWidth="1"/>
    <col min="5" max="5" width="12.7109375" bestFit="1" customWidth="1"/>
    <col min="6" max="6" width="7.42578125" bestFit="1" customWidth="1"/>
  </cols>
  <sheetData>
    <row r="1" spans="1:6" ht="15.75" thickBot="1" x14ac:dyDescent="0.3">
      <c r="A1" t="str">
        <f>'Payroll Annualization'!A1</f>
        <v>AG Nucor DR2 Response 23 Payroll-PayrollTax.xlsx</v>
      </c>
    </row>
    <row r="2" spans="1:6" ht="16.5" thickTop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78" t="s">
        <v>326</v>
      </c>
      <c r="F2" s="1" t="s">
        <v>11</v>
      </c>
    </row>
    <row r="3" spans="1:6" ht="15.75" thickTop="1" x14ac:dyDescent="0.25">
      <c r="A3" s="14">
        <v>12</v>
      </c>
      <c r="B3" s="15">
        <v>43830</v>
      </c>
      <c r="C3" t="s">
        <v>13</v>
      </c>
      <c r="D3" t="s">
        <v>171</v>
      </c>
      <c r="E3" s="18">
        <v>95952.91</v>
      </c>
      <c r="F3" t="s">
        <v>20</v>
      </c>
    </row>
    <row r="4" spans="1:6" x14ac:dyDescent="0.25">
      <c r="A4" s="14">
        <v>12</v>
      </c>
      <c r="B4" s="15">
        <v>43830</v>
      </c>
      <c r="C4" t="s">
        <v>13</v>
      </c>
      <c r="D4" t="s">
        <v>175</v>
      </c>
      <c r="E4" s="18">
        <v>126488.12</v>
      </c>
      <c r="F4" t="s">
        <v>20</v>
      </c>
    </row>
    <row r="5" spans="1:6" x14ac:dyDescent="0.25">
      <c r="A5" s="14">
        <v>12</v>
      </c>
      <c r="B5" s="15">
        <v>43830</v>
      </c>
      <c r="C5" t="s">
        <v>13</v>
      </c>
      <c r="D5" t="s">
        <v>192</v>
      </c>
      <c r="E5" s="18">
        <v>86986.53</v>
      </c>
      <c r="F5" t="s">
        <v>20</v>
      </c>
    </row>
    <row r="6" spans="1:6" x14ac:dyDescent="0.25">
      <c r="A6" s="14">
        <v>12</v>
      </c>
      <c r="B6" s="15">
        <v>43830</v>
      </c>
      <c r="C6" t="s">
        <v>13</v>
      </c>
      <c r="D6" t="s">
        <v>204</v>
      </c>
      <c r="E6" s="18">
        <v>42633.9</v>
      </c>
      <c r="F6" t="s">
        <v>20</v>
      </c>
    </row>
    <row r="7" spans="1:6" x14ac:dyDescent="0.25">
      <c r="A7" s="14">
        <v>12</v>
      </c>
      <c r="B7" s="15">
        <v>43830</v>
      </c>
      <c r="C7" t="s">
        <v>13</v>
      </c>
      <c r="D7" t="s">
        <v>206</v>
      </c>
      <c r="E7" s="18">
        <v>5910.65</v>
      </c>
      <c r="F7" t="s">
        <v>20</v>
      </c>
    </row>
    <row r="8" spans="1:6" x14ac:dyDescent="0.25">
      <c r="A8" s="14">
        <v>12</v>
      </c>
      <c r="B8" s="15">
        <v>43830</v>
      </c>
      <c r="C8" t="s">
        <v>13</v>
      </c>
      <c r="D8" t="s">
        <v>207</v>
      </c>
      <c r="E8" s="18">
        <v>63586.44</v>
      </c>
      <c r="F8" t="s">
        <v>20</v>
      </c>
    </row>
    <row r="9" spans="1:6" x14ac:dyDescent="0.25">
      <c r="A9" s="14">
        <v>12</v>
      </c>
      <c r="B9" s="15">
        <v>43830</v>
      </c>
      <c r="C9" t="s">
        <v>13</v>
      </c>
      <c r="D9" t="s">
        <v>220</v>
      </c>
      <c r="E9" s="18">
        <v>18137.349999999999</v>
      </c>
      <c r="F9" t="s">
        <v>20</v>
      </c>
    </row>
    <row r="10" spans="1:6" x14ac:dyDescent="0.25">
      <c r="A10" s="14">
        <v>12</v>
      </c>
      <c r="B10" s="15">
        <v>43830</v>
      </c>
      <c r="C10" t="s">
        <v>13</v>
      </c>
      <c r="D10" t="s">
        <v>225</v>
      </c>
      <c r="E10" s="18">
        <v>108155.16</v>
      </c>
      <c r="F10" t="s">
        <v>20</v>
      </c>
    </row>
    <row r="11" spans="1:6" x14ac:dyDescent="0.25">
      <c r="A11" s="14">
        <v>12</v>
      </c>
      <c r="B11" s="15">
        <v>43830</v>
      </c>
      <c r="C11" t="s">
        <v>13</v>
      </c>
      <c r="D11" t="s">
        <v>268</v>
      </c>
      <c r="E11" s="18">
        <v>23095.35</v>
      </c>
      <c r="F11" t="s">
        <v>20</v>
      </c>
    </row>
    <row r="12" spans="1:6" x14ac:dyDescent="0.25">
      <c r="A12" s="14">
        <v>12</v>
      </c>
      <c r="B12" s="15">
        <v>43830</v>
      </c>
      <c r="C12" t="s">
        <v>13</v>
      </c>
      <c r="D12" t="s">
        <v>279</v>
      </c>
      <c r="E12" s="18">
        <v>14275.12</v>
      </c>
      <c r="F12" t="s">
        <v>20</v>
      </c>
    </row>
    <row r="13" spans="1:6" x14ac:dyDescent="0.25">
      <c r="A13" s="14">
        <v>12</v>
      </c>
      <c r="B13" s="15">
        <v>43830</v>
      </c>
      <c r="C13" t="s">
        <v>13</v>
      </c>
      <c r="D13" t="s">
        <v>285</v>
      </c>
      <c r="E13" s="18">
        <v>31852.799999999999</v>
      </c>
      <c r="F13" t="s">
        <v>20</v>
      </c>
    </row>
    <row r="14" spans="1:6" x14ac:dyDescent="0.25">
      <c r="A14" s="14">
        <v>12</v>
      </c>
      <c r="B14" s="15">
        <v>43830</v>
      </c>
      <c r="C14" t="s">
        <v>13</v>
      </c>
      <c r="D14" t="s">
        <v>294</v>
      </c>
      <c r="E14" s="18">
        <v>2816.11</v>
      </c>
      <c r="F14" t="s">
        <v>20</v>
      </c>
    </row>
    <row r="15" spans="1:6" x14ac:dyDescent="0.25">
      <c r="A15" s="14">
        <v>12</v>
      </c>
      <c r="B15" s="15">
        <v>43830</v>
      </c>
      <c r="C15" t="s">
        <v>13</v>
      </c>
      <c r="D15" t="s">
        <v>295</v>
      </c>
      <c r="E15" s="18">
        <v>4908.99</v>
      </c>
      <c r="F15" t="s">
        <v>20</v>
      </c>
    </row>
    <row r="16" spans="1:6" x14ac:dyDescent="0.25">
      <c r="A16" s="14">
        <v>12</v>
      </c>
      <c r="B16" s="15">
        <v>43830</v>
      </c>
      <c r="C16" t="s">
        <v>13</v>
      </c>
      <c r="D16" t="s">
        <v>299</v>
      </c>
      <c r="E16" s="18">
        <v>8293.0499999999993</v>
      </c>
      <c r="F16" t="s">
        <v>20</v>
      </c>
    </row>
    <row r="17" spans="1:6" x14ac:dyDescent="0.25">
      <c r="A17" s="14">
        <v>12</v>
      </c>
      <c r="B17" s="15">
        <v>43830</v>
      </c>
      <c r="C17" t="s">
        <v>13</v>
      </c>
      <c r="D17" t="s">
        <v>301</v>
      </c>
      <c r="E17" s="18">
        <v>8986.02</v>
      </c>
      <c r="F17" t="s">
        <v>20</v>
      </c>
    </row>
    <row r="18" spans="1:6" x14ac:dyDescent="0.25">
      <c r="A18" s="14">
        <v>12</v>
      </c>
      <c r="B18" s="15">
        <v>43830</v>
      </c>
      <c r="C18" t="s">
        <v>13</v>
      </c>
      <c r="D18" t="s">
        <v>14</v>
      </c>
      <c r="E18" s="18">
        <v>18004.099999999999</v>
      </c>
      <c r="F18" t="s">
        <v>20</v>
      </c>
    </row>
    <row r="19" spans="1:6" x14ac:dyDescent="0.25">
      <c r="A19" s="14">
        <v>12</v>
      </c>
      <c r="B19" s="15">
        <v>43830</v>
      </c>
      <c r="C19" t="s">
        <v>13</v>
      </c>
      <c r="D19" t="s">
        <v>215</v>
      </c>
      <c r="E19" s="18">
        <v>74073.09</v>
      </c>
      <c r="F19" t="s">
        <v>20</v>
      </c>
    </row>
    <row r="20" spans="1:6" x14ac:dyDescent="0.25">
      <c r="A20" s="14">
        <v>12</v>
      </c>
      <c r="B20" s="15">
        <v>43830</v>
      </c>
      <c r="C20" t="s">
        <v>13</v>
      </c>
      <c r="D20" t="s">
        <v>219</v>
      </c>
      <c r="E20" s="18">
        <v>9949.64</v>
      </c>
      <c r="F20" t="s">
        <v>20</v>
      </c>
    </row>
    <row r="21" spans="1:6" x14ac:dyDescent="0.25">
      <c r="A21" s="14">
        <v>12</v>
      </c>
      <c r="B21" s="15">
        <v>43830</v>
      </c>
      <c r="C21" t="s">
        <v>13</v>
      </c>
      <c r="D21" t="s">
        <v>234</v>
      </c>
      <c r="E21" s="18">
        <v>8249.16</v>
      </c>
      <c r="F21" t="s">
        <v>20</v>
      </c>
    </row>
    <row r="22" spans="1:6" x14ac:dyDescent="0.25">
      <c r="A22" s="14">
        <v>12</v>
      </c>
      <c r="B22" s="15">
        <v>43830</v>
      </c>
      <c r="C22" t="s">
        <v>13</v>
      </c>
      <c r="D22" t="s">
        <v>236</v>
      </c>
      <c r="E22" s="18">
        <v>147286.96</v>
      </c>
      <c r="F22" t="s">
        <v>20</v>
      </c>
    </row>
    <row r="23" spans="1:6" x14ac:dyDescent="0.25">
      <c r="A23" s="14">
        <v>12</v>
      </c>
      <c r="B23" s="15">
        <v>43830</v>
      </c>
      <c r="C23" t="s">
        <v>13</v>
      </c>
      <c r="D23" t="s">
        <v>251</v>
      </c>
      <c r="E23" s="18">
        <v>69831.350000000006</v>
      </c>
      <c r="F23" t="s">
        <v>20</v>
      </c>
    </row>
    <row r="24" spans="1:6" x14ac:dyDescent="0.25">
      <c r="A24" s="14">
        <v>12</v>
      </c>
      <c r="B24" s="15">
        <v>43830</v>
      </c>
      <c r="C24" t="s">
        <v>13</v>
      </c>
      <c r="D24" t="s">
        <v>255</v>
      </c>
      <c r="E24" s="18">
        <v>30231.96</v>
      </c>
      <c r="F24" t="s">
        <v>20</v>
      </c>
    </row>
    <row r="25" spans="1:6" x14ac:dyDescent="0.25">
      <c r="A25" s="14">
        <v>12</v>
      </c>
      <c r="B25" s="15">
        <v>43830</v>
      </c>
      <c r="C25" t="s">
        <v>13</v>
      </c>
      <c r="D25" t="s">
        <v>273</v>
      </c>
      <c r="E25" s="18">
        <v>27054.32</v>
      </c>
      <c r="F25" t="s">
        <v>20</v>
      </c>
    </row>
    <row r="26" spans="1:6" x14ac:dyDescent="0.25">
      <c r="A26" s="14">
        <v>12</v>
      </c>
      <c r="B26" s="15">
        <v>43830</v>
      </c>
      <c r="C26" t="s">
        <v>13</v>
      </c>
      <c r="D26" t="s">
        <v>281</v>
      </c>
      <c r="E26" s="18">
        <v>5317.78</v>
      </c>
      <c r="F26" t="s">
        <v>20</v>
      </c>
    </row>
    <row r="27" spans="1:6" x14ac:dyDescent="0.25">
      <c r="A27" s="14">
        <v>12</v>
      </c>
      <c r="B27" s="15">
        <v>43830</v>
      </c>
      <c r="C27" t="s">
        <v>13</v>
      </c>
      <c r="D27" t="s">
        <v>282</v>
      </c>
      <c r="E27" s="18">
        <v>4351.1099999999997</v>
      </c>
      <c r="F27" t="s">
        <v>20</v>
      </c>
    </row>
    <row r="28" spans="1:6" x14ac:dyDescent="0.25">
      <c r="A28" s="14">
        <v>12</v>
      </c>
      <c r="B28" s="15">
        <v>43830</v>
      </c>
      <c r="C28" t="s">
        <v>13</v>
      </c>
      <c r="D28" t="s">
        <v>286</v>
      </c>
      <c r="E28" s="18">
        <v>15710.16</v>
      </c>
      <c r="F28" t="s">
        <v>20</v>
      </c>
    </row>
    <row r="29" spans="1:6" x14ac:dyDescent="0.25">
      <c r="A29" s="14">
        <v>12</v>
      </c>
      <c r="B29" s="15">
        <v>43830</v>
      </c>
      <c r="C29" t="s">
        <v>13</v>
      </c>
      <c r="D29" t="s">
        <v>313</v>
      </c>
      <c r="E29" s="18">
        <v>10915.58</v>
      </c>
      <c r="F29" t="s">
        <v>20</v>
      </c>
    </row>
    <row r="30" spans="1:6" x14ac:dyDescent="0.25">
      <c r="A30" s="14">
        <v>12</v>
      </c>
      <c r="B30" s="15">
        <v>43830</v>
      </c>
      <c r="C30" t="s">
        <v>13</v>
      </c>
      <c r="D30" t="s">
        <v>120</v>
      </c>
      <c r="E30" s="18">
        <v>2367.1999999999998</v>
      </c>
      <c r="F30" t="s">
        <v>20</v>
      </c>
    </row>
    <row r="31" spans="1:6" x14ac:dyDescent="0.25">
      <c r="A31" s="14">
        <v>12</v>
      </c>
      <c r="B31" s="15">
        <v>43830</v>
      </c>
      <c r="C31" t="s">
        <v>13</v>
      </c>
      <c r="D31" t="s">
        <v>124</v>
      </c>
      <c r="E31" s="18">
        <v>15032.42</v>
      </c>
      <c r="F31" t="s">
        <v>20</v>
      </c>
    </row>
    <row r="32" spans="1:6" x14ac:dyDescent="0.25">
      <c r="A32" s="14">
        <v>12</v>
      </c>
      <c r="B32" s="15">
        <v>43830</v>
      </c>
      <c r="C32" t="s">
        <v>13</v>
      </c>
      <c r="D32" t="s">
        <v>160</v>
      </c>
      <c r="E32" s="18">
        <v>4220.3900000000003</v>
      </c>
      <c r="F32" t="s">
        <v>20</v>
      </c>
    </row>
    <row r="33" spans="1:6" x14ac:dyDescent="0.25">
      <c r="A33" s="14">
        <v>12</v>
      </c>
      <c r="B33" s="15">
        <v>43830</v>
      </c>
      <c r="C33" t="s">
        <v>13</v>
      </c>
      <c r="D33" t="s">
        <v>165</v>
      </c>
      <c r="E33" s="18">
        <v>39935.089999999997</v>
      </c>
      <c r="F33" t="s">
        <v>20</v>
      </c>
    </row>
    <row r="34" spans="1:6" x14ac:dyDescent="0.25">
      <c r="A34" s="14">
        <v>12</v>
      </c>
      <c r="B34" s="15">
        <v>43830</v>
      </c>
      <c r="C34" t="s">
        <v>13</v>
      </c>
      <c r="D34" t="s">
        <v>167</v>
      </c>
      <c r="E34" s="18">
        <v>810.18</v>
      </c>
      <c r="F34" t="s">
        <v>20</v>
      </c>
    </row>
    <row r="35" spans="1:6" x14ac:dyDescent="0.25">
      <c r="A35" s="14">
        <v>12</v>
      </c>
      <c r="B35" s="15">
        <v>43830</v>
      </c>
      <c r="C35" t="s">
        <v>13</v>
      </c>
      <c r="D35" t="s">
        <v>168</v>
      </c>
      <c r="E35" s="18">
        <v>542.15</v>
      </c>
      <c r="F35" t="s">
        <v>20</v>
      </c>
    </row>
    <row r="36" spans="1:6" x14ac:dyDescent="0.25">
      <c r="A36" s="14">
        <v>12</v>
      </c>
      <c r="B36" s="15">
        <v>43830</v>
      </c>
      <c r="C36" t="s">
        <v>13</v>
      </c>
      <c r="D36" t="s">
        <v>50</v>
      </c>
      <c r="E36" s="18">
        <v>332982.46000000002</v>
      </c>
      <c r="F36" t="s">
        <v>20</v>
      </c>
    </row>
    <row r="37" spans="1:6" x14ac:dyDescent="0.25">
      <c r="A37" s="14">
        <v>12</v>
      </c>
      <c r="B37" s="15">
        <v>43830</v>
      </c>
      <c r="C37" t="s">
        <v>13</v>
      </c>
      <c r="D37" t="s">
        <v>92</v>
      </c>
      <c r="E37" s="18">
        <v>1824.44</v>
      </c>
      <c r="F37" t="s">
        <v>20</v>
      </c>
    </row>
    <row r="38" spans="1:6" x14ac:dyDescent="0.25">
      <c r="A38" s="14">
        <v>12</v>
      </c>
      <c r="B38" s="15">
        <v>43830</v>
      </c>
      <c r="C38" t="s">
        <v>13</v>
      </c>
      <c r="D38" t="s">
        <v>95</v>
      </c>
      <c r="E38" s="18">
        <v>10066.26</v>
      </c>
      <c r="F38" t="s">
        <v>20</v>
      </c>
    </row>
    <row r="39" spans="1:6" x14ac:dyDescent="0.25">
      <c r="A39" s="14">
        <v>12</v>
      </c>
      <c r="B39" s="15">
        <v>43830</v>
      </c>
      <c r="C39" t="s">
        <v>13</v>
      </c>
      <c r="D39" t="s">
        <v>97</v>
      </c>
      <c r="E39" s="18">
        <v>996.56</v>
      </c>
      <c r="F39" t="s">
        <v>20</v>
      </c>
    </row>
    <row r="40" spans="1:6" x14ac:dyDescent="0.25">
      <c r="A40" s="14">
        <v>12</v>
      </c>
      <c r="B40" s="15">
        <v>43830</v>
      </c>
      <c r="C40" t="s">
        <v>13</v>
      </c>
      <c r="D40" t="s">
        <v>99</v>
      </c>
      <c r="E40" s="24">
        <v>10014.1</v>
      </c>
      <c r="F40" t="s">
        <v>20</v>
      </c>
    </row>
    <row r="41" spans="1:6" x14ac:dyDescent="0.25">
      <c r="A41" s="14"/>
      <c r="B41" s="15"/>
      <c r="E41" s="18">
        <f>SUM(E3:E40)</f>
        <v>1481844.9599999997</v>
      </c>
      <c r="F41" t="s">
        <v>470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7"/>
  <sheetViews>
    <sheetView workbookViewId="0">
      <selection activeCell="E18" sqref="E18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1.28515625" bestFit="1" customWidth="1"/>
    <col min="4" max="4" width="8.28515625" bestFit="1" customWidth="1"/>
    <col min="5" max="5" width="12.85546875" customWidth="1"/>
    <col min="6" max="6" width="4.7109375" customWidth="1"/>
    <col min="7" max="7" width="10.7109375" customWidth="1"/>
    <col min="8" max="9" width="15.7109375" customWidth="1"/>
    <col min="10" max="10" width="4.7109375" customWidth="1"/>
    <col min="11" max="11" width="30.5703125" customWidth="1"/>
    <col min="12" max="13" width="15.7109375" customWidth="1"/>
    <col min="14" max="14" width="7.42578125" customWidth="1"/>
    <col min="15" max="19" width="15.7109375" customWidth="1"/>
  </cols>
  <sheetData>
    <row r="1" spans="1:19" ht="16.5" thickTop="1" thickBot="1" x14ac:dyDescent="0.3">
      <c r="A1" t="str">
        <f>'Payroll Annualization'!A1</f>
        <v>AG Nucor DR2 Response 23 Payroll-PayrollTax.xlsx</v>
      </c>
      <c r="G1" s="19" t="s">
        <v>0</v>
      </c>
      <c r="H1" s="19" t="s">
        <v>1</v>
      </c>
      <c r="I1" s="19" t="s">
        <v>2</v>
      </c>
      <c r="K1" s="19" t="s">
        <v>3</v>
      </c>
      <c r="L1" s="19" t="s">
        <v>352</v>
      </c>
      <c r="M1" s="20" t="s">
        <v>326</v>
      </c>
      <c r="N1" s="19" t="s">
        <v>11</v>
      </c>
    </row>
    <row r="2" spans="1:19" ht="15.75" thickTop="1" x14ac:dyDescent="0.25">
      <c r="A2" s="22"/>
      <c r="G2" s="14">
        <v>12</v>
      </c>
      <c r="H2" s="15">
        <v>43830</v>
      </c>
      <c r="I2" t="s">
        <v>13</v>
      </c>
      <c r="K2" t="s">
        <v>334</v>
      </c>
      <c r="L2" t="s">
        <v>353</v>
      </c>
      <c r="M2" s="18">
        <v>42.4</v>
      </c>
      <c r="N2" t="s">
        <v>20</v>
      </c>
    </row>
    <row r="3" spans="1:19" x14ac:dyDescent="0.25">
      <c r="A3" s="22"/>
      <c r="G3" s="14">
        <v>12</v>
      </c>
      <c r="H3" s="15">
        <v>43830</v>
      </c>
      <c r="I3" t="s">
        <v>13</v>
      </c>
      <c r="K3" t="s">
        <v>333</v>
      </c>
      <c r="L3" t="s">
        <v>354</v>
      </c>
      <c r="M3" s="18">
        <v>170445.27</v>
      </c>
      <c r="N3" t="s">
        <v>20</v>
      </c>
    </row>
    <row r="4" spans="1:19" x14ac:dyDescent="0.25">
      <c r="A4" s="22"/>
      <c r="G4" s="14">
        <v>12</v>
      </c>
      <c r="H4" s="15">
        <v>43830</v>
      </c>
      <c r="I4" t="s">
        <v>13</v>
      </c>
      <c r="K4" t="s">
        <v>332</v>
      </c>
      <c r="L4" t="s">
        <v>355</v>
      </c>
      <c r="M4" s="24">
        <v>70.92</v>
      </c>
      <c r="N4" t="s">
        <v>20</v>
      </c>
    </row>
    <row r="5" spans="1:19" x14ac:dyDescent="0.25">
      <c r="A5" s="22"/>
      <c r="M5" s="18">
        <f>SUM(M2:M4)</f>
        <v>170558.59</v>
      </c>
      <c r="N5" t="s">
        <v>356</v>
      </c>
    </row>
    <row r="6" spans="1:19" x14ac:dyDescent="0.25">
      <c r="A6" s="14" t="s">
        <v>471</v>
      </c>
    </row>
    <row r="7" spans="1:19" x14ac:dyDescent="0.25">
      <c r="A7" s="22" t="s">
        <v>472</v>
      </c>
    </row>
    <row r="8" spans="1:19" x14ac:dyDescent="0.25">
      <c r="A8" s="22" t="s">
        <v>473</v>
      </c>
    </row>
    <row r="9" spans="1:19" x14ac:dyDescent="0.25">
      <c r="A9" s="22" t="s">
        <v>485</v>
      </c>
    </row>
    <row r="10" spans="1:19" x14ac:dyDescent="0.25">
      <c r="A10" s="22" t="s">
        <v>484</v>
      </c>
    </row>
    <row r="11" spans="1:19" x14ac:dyDescent="0.25">
      <c r="A11" s="22" t="s">
        <v>474</v>
      </c>
    </row>
    <row r="13" spans="1:19" x14ac:dyDescent="0.25">
      <c r="G13" s="114" t="s">
        <v>486</v>
      </c>
      <c r="H13" s="114"/>
      <c r="I13" s="114"/>
      <c r="J13" s="114"/>
      <c r="K13" s="114"/>
      <c r="L13" s="114"/>
      <c r="M13" s="114"/>
      <c r="N13" s="114"/>
      <c r="O13" s="114"/>
      <c r="P13" s="114"/>
    </row>
    <row r="14" spans="1:19" ht="15.75" thickBot="1" x14ac:dyDescent="0.3">
      <c r="I14" t="s">
        <v>487</v>
      </c>
      <c r="L14" s="79">
        <v>26</v>
      </c>
    </row>
    <row r="15" spans="1:19" ht="46.5" thickTop="1" thickBot="1" x14ac:dyDescent="0.3">
      <c r="A15" s="74" t="s">
        <v>0</v>
      </c>
      <c r="B15" s="74" t="s">
        <v>1</v>
      </c>
      <c r="C15" s="74" t="s">
        <v>2</v>
      </c>
      <c r="D15" s="74" t="s">
        <v>3</v>
      </c>
      <c r="E15" s="76" t="s">
        <v>377</v>
      </c>
      <c r="G15" s="97" t="s">
        <v>3</v>
      </c>
      <c r="H15" s="97" t="s">
        <v>477</v>
      </c>
      <c r="I15" s="97" t="s">
        <v>478</v>
      </c>
      <c r="J15" s="97"/>
      <c r="K15" s="97" t="s">
        <v>433</v>
      </c>
      <c r="L15" s="97" t="s">
        <v>477</v>
      </c>
      <c r="M15" s="97" t="s">
        <v>478</v>
      </c>
      <c r="N15" s="97"/>
      <c r="O15" s="97" t="s">
        <v>479</v>
      </c>
      <c r="P15" s="97" t="s">
        <v>480</v>
      </c>
      <c r="Q15" s="97" t="s">
        <v>481</v>
      </c>
      <c r="R15" s="97" t="s">
        <v>482</v>
      </c>
      <c r="S15" s="97" t="s">
        <v>483</v>
      </c>
    </row>
    <row r="16" spans="1:19" ht="15.75" thickTop="1" x14ac:dyDescent="0.25">
      <c r="A16" s="14">
        <v>12</v>
      </c>
      <c r="B16" s="15">
        <v>43830</v>
      </c>
      <c r="C16" t="s">
        <v>13</v>
      </c>
      <c r="D16" t="s">
        <v>31</v>
      </c>
      <c r="E16" s="33">
        <f>'payroll taxes'!E10+'clearing &amp; stores accounts'!I7+'clearing &amp; stores accounts'!R24</f>
        <v>9487.2152293520485</v>
      </c>
      <c r="G16" t="s">
        <v>382</v>
      </c>
      <c r="H16" s="89">
        <f>E16</f>
        <v>9487.2152293520485</v>
      </c>
      <c r="I16" s="86">
        <f>ROUND(H16/$H$72,6)</f>
        <v>5.5624E-2</v>
      </c>
      <c r="J16" s="33"/>
      <c r="K16" t="s">
        <v>454</v>
      </c>
      <c r="L16" s="89">
        <f>H16</f>
        <v>9487.2152293520485</v>
      </c>
      <c r="M16" s="86">
        <f>ROUND(L16/$L$72,6)</f>
        <v>5.5624E-2</v>
      </c>
      <c r="O16" s="89">
        <f>ROUND(H16*$L$14,2)</f>
        <v>246667.6</v>
      </c>
      <c r="P16" s="86">
        <f>ROUND(O16/$O$72,6)</f>
        <v>5.6305000000000001E-2</v>
      </c>
      <c r="Q16" s="89">
        <v>235564.12</v>
      </c>
      <c r="R16" s="86">
        <f>ROUND(Q16/$Q$72,6)</f>
        <v>4.5959E-2</v>
      </c>
      <c r="S16" s="86"/>
    </row>
    <row r="17" spans="1:22" x14ac:dyDescent="0.25">
      <c r="A17" s="14">
        <v>12</v>
      </c>
      <c r="B17" s="15">
        <v>43830</v>
      </c>
      <c r="C17" t="s">
        <v>13</v>
      </c>
      <c r="D17" t="s">
        <v>117</v>
      </c>
      <c r="E17" s="33">
        <f>'payroll taxes'!E11</f>
        <v>36.677947736451955</v>
      </c>
      <c r="G17" t="s">
        <v>383</v>
      </c>
      <c r="H17" s="89">
        <f>E17</f>
        <v>36.677947736451955</v>
      </c>
      <c r="I17" s="86">
        <f>ROUND(H17/$H$72,6)</f>
        <v>2.1499999999999999E-4</v>
      </c>
      <c r="M17" s="86"/>
      <c r="O17" s="89">
        <f>ROUND(H17*$L$14,2)</f>
        <v>953.63</v>
      </c>
      <c r="P17" s="86">
        <f>ROUND(O17/$O$72,6)</f>
        <v>2.1800000000000001E-4</v>
      </c>
      <c r="Q17" s="89">
        <v>1748.68</v>
      </c>
      <c r="R17" s="86">
        <f t="shared" ref="R17:R18" si="0">ROUND(Q17/$Q$72,6)</f>
        <v>3.4099999999999999E-4</v>
      </c>
      <c r="S17" s="86"/>
    </row>
    <row r="18" spans="1:22" x14ac:dyDescent="0.25">
      <c r="A18" s="14">
        <v>12</v>
      </c>
      <c r="B18" s="15">
        <v>43830</v>
      </c>
      <c r="C18" t="s">
        <v>13</v>
      </c>
      <c r="D18" s="45" t="s">
        <v>134</v>
      </c>
      <c r="E18" s="105">
        <f>'payroll taxes'!E12</f>
        <v>5727.7048918285163</v>
      </c>
      <c r="H18" s="89"/>
      <c r="I18" s="86"/>
      <c r="M18" s="86"/>
      <c r="P18" s="86"/>
      <c r="Q18" s="101">
        <v>95915.05</v>
      </c>
      <c r="R18" s="102">
        <f t="shared" si="0"/>
        <v>1.8713E-2</v>
      </c>
      <c r="S18" s="102"/>
      <c r="T18" s="104" t="s">
        <v>490</v>
      </c>
      <c r="U18" s="103"/>
      <c r="V18" s="103"/>
    </row>
    <row r="19" spans="1:22" x14ac:dyDescent="0.25">
      <c r="A19" s="14">
        <v>12</v>
      </c>
      <c r="B19" s="15">
        <v>43830</v>
      </c>
      <c r="C19" t="s">
        <v>13</v>
      </c>
      <c r="D19" s="45" t="s">
        <v>139</v>
      </c>
      <c r="E19" s="105"/>
      <c r="H19" s="89"/>
      <c r="I19" s="86"/>
      <c r="M19" s="86"/>
      <c r="P19" s="86"/>
      <c r="Q19" s="89"/>
      <c r="R19" s="86"/>
      <c r="S19" s="86"/>
    </row>
    <row r="20" spans="1:22" x14ac:dyDescent="0.25">
      <c r="A20" s="14">
        <v>12</v>
      </c>
      <c r="B20" s="15">
        <v>43830</v>
      </c>
      <c r="C20" t="s">
        <v>13</v>
      </c>
      <c r="D20" s="45" t="s">
        <v>141</v>
      </c>
      <c r="E20" s="105"/>
      <c r="G20" t="s">
        <v>384</v>
      </c>
      <c r="H20" s="89">
        <f>SUM(E18:E20)</f>
        <v>5727.7048918285163</v>
      </c>
      <c r="I20" s="86">
        <f>ROUND(H20/$H$72,6)</f>
        <v>3.3582000000000001E-2</v>
      </c>
      <c r="M20" s="86"/>
      <c r="O20" s="89">
        <f>ROUND(H20*$L$14,2)</f>
        <v>148920.32999999999</v>
      </c>
      <c r="P20" s="86">
        <f>ROUND(O20/$O$72,6)</f>
        <v>3.3993000000000002E-2</v>
      </c>
      <c r="Q20" s="89">
        <v>34821.589999999997</v>
      </c>
      <c r="R20" s="86">
        <f>ROUND(Q20/$Q$72,6)</f>
        <v>6.7939999999999997E-3</v>
      </c>
      <c r="S20" s="86"/>
    </row>
    <row r="21" spans="1:22" x14ac:dyDescent="0.25">
      <c r="A21" s="14">
        <v>12</v>
      </c>
      <c r="B21" s="15">
        <v>43830</v>
      </c>
      <c r="C21" t="s">
        <v>13</v>
      </c>
      <c r="D21" s="45" t="s">
        <v>142</v>
      </c>
      <c r="E21" s="105"/>
      <c r="H21" s="89"/>
      <c r="I21" s="86"/>
      <c r="M21" s="86"/>
      <c r="P21" s="86"/>
      <c r="Q21" s="89"/>
      <c r="R21" s="86"/>
      <c r="S21" s="86"/>
    </row>
    <row r="22" spans="1:22" x14ac:dyDescent="0.25">
      <c r="A22" s="14">
        <v>12</v>
      </c>
      <c r="B22" s="15">
        <v>43830</v>
      </c>
      <c r="C22" t="s">
        <v>13</v>
      </c>
      <c r="D22" s="45" t="s">
        <v>144</v>
      </c>
      <c r="E22" s="105"/>
      <c r="H22" s="89"/>
      <c r="I22" s="86"/>
      <c r="M22" s="86"/>
      <c r="P22" s="86"/>
      <c r="Q22" s="89"/>
      <c r="R22" s="86"/>
      <c r="S22" s="86"/>
    </row>
    <row r="23" spans="1:22" x14ac:dyDescent="0.25">
      <c r="A23" s="14">
        <v>12</v>
      </c>
      <c r="B23" s="15">
        <v>43830</v>
      </c>
      <c r="C23" t="s">
        <v>13</v>
      </c>
      <c r="D23" s="45" t="s">
        <v>145</v>
      </c>
      <c r="E23" s="105"/>
      <c r="H23" s="89"/>
      <c r="I23" s="86"/>
      <c r="M23" s="86"/>
      <c r="P23" s="86"/>
      <c r="Q23" s="89"/>
      <c r="R23" s="86"/>
      <c r="S23" s="86"/>
    </row>
    <row r="24" spans="1:22" x14ac:dyDescent="0.25">
      <c r="A24" s="14">
        <v>12</v>
      </c>
      <c r="B24" s="15">
        <v>43830</v>
      </c>
      <c r="C24" t="s">
        <v>13</v>
      </c>
      <c r="D24" s="45" t="s">
        <v>146</v>
      </c>
      <c r="E24" s="105"/>
      <c r="G24" t="s">
        <v>385</v>
      </c>
      <c r="H24" s="89">
        <f>SUM(E21:E24)</f>
        <v>0</v>
      </c>
      <c r="I24" s="86">
        <f>ROUND(H24/$H$72,6)</f>
        <v>0</v>
      </c>
      <c r="K24" t="s">
        <v>455</v>
      </c>
      <c r="L24" s="89">
        <f>H17+H20+H24</f>
        <v>5764.382839564968</v>
      </c>
      <c r="M24" s="86">
        <f>ROUND(L24/$L$72,6)</f>
        <v>3.3797000000000001E-2</v>
      </c>
      <c r="O24" s="89">
        <f>ROUND(H24*$L$14,2)</f>
        <v>0</v>
      </c>
      <c r="P24" s="86">
        <f>ROUND(O24/$O$72,6)</f>
        <v>0</v>
      </c>
      <c r="Q24" s="89">
        <v>0</v>
      </c>
      <c r="R24" s="86">
        <f t="shared" ref="R24:R29" si="1">ROUND(Q24/$Q$72,6)</f>
        <v>0</v>
      </c>
      <c r="S24" s="86"/>
    </row>
    <row r="25" spans="1:22" x14ac:dyDescent="0.25">
      <c r="A25" s="14">
        <v>12</v>
      </c>
      <c r="B25" s="15">
        <v>43830</v>
      </c>
      <c r="C25" t="s">
        <v>13</v>
      </c>
      <c r="D25" s="45" t="s">
        <v>147</v>
      </c>
      <c r="E25" s="105"/>
      <c r="H25" s="89"/>
      <c r="I25" s="86"/>
      <c r="M25" s="86"/>
      <c r="P25" s="86"/>
      <c r="Q25" s="101">
        <v>0</v>
      </c>
      <c r="R25" s="102">
        <f t="shared" si="1"/>
        <v>0</v>
      </c>
      <c r="S25" s="102"/>
      <c r="T25" s="104" t="s">
        <v>491</v>
      </c>
      <c r="U25" s="103"/>
      <c r="V25" s="103"/>
    </row>
    <row r="26" spans="1:22" x14ac:dyDescent="0.25">
      <c r="A26" s="14">
        <v>12</v>
      </c>
      <c r="B26" s="15">
        <v>43830</v>
      </c>
      <c r="C26" t="s">
        <v>13</v>
      </c>
      <c r="D26" s="45" t="s">
        <v>149</v>
      </c>
      <c r="E26" s="105"/>
      <c r="H26" s="89"/>
      <c r="I26" s="86"/>
      <c r="M26" s="86"/>
      <c r="P26" s="86"/>
      <c r="Q26" s="101">
        <v>1905</v>
      </c>
      <c r="R26" s="102">
        <f t="shared" si="1"/>
        <v>3.7199999999999999E-4</v>
      </c>
      <c r="S26" s="102"/>
      <c r="T26" s="104" t="s">
        <v>492</v>
      </c>
      <c r="U26" s="103"/>
      <c r="V26" s="103"/>
    </row>
    <row r="27" spans="1:22" x14ac:dyDescent="0.25">
      <c r="A27" s="14">
        <v>12</v>
      </c>
      <c r="B27" s="15">
        <v>43830</v>
      </c>
      <c r="C27" t="s">
        <v>13</v>
      </c>
      <c r="D27" s="45" t="s">
        <v>151</v>
      </c>
      <c r="E27" s="105"/>
      <c r="H27" s="89"/>
      <c r="I27" s="86"/>
      <c r="M27" s="86"/>
      <c r="P27" s="86"/>
      <c r="Q27" s="101">
        <v>14159.08</v>
      </c>
      <c r="R27" s="102">
        <f t="shared" si="1"/>
        <v>2.7620000000000001E-3</v>
      </c>
      <c r="S27" s="102"/>
      <c r="T27" s="104" t="s">
        <v>493</v>
      </c>
      <c r="U27" s="103"/>
      <c r="V27" s="103"/>
    </row>
    <row r="28" spans="1:22" x14ac:dyDescent="0.25">
      <c r="A28" s="14">
        <v>12</v>
      </c>
      <c r="B28" s="15">
        <v>43830</v>
      </c>
      <c r="C28" t="s">
        <v>13</v>
      </c>
      <c r="D28" s="45" t="s">
        <v>153</v>
      </c>
      <c r="E28" s="105"/>
      <c r="G28" t="s">
        <v>386</v>
      </c>
      <c r="H28" s="89">
        <f>SUM(E25:E28)</f>
        <v>0</v>
      </c>
      <c r="I28" s="86">
        <f t="shared" ref="I28:I35" si="2">ROUND(H28/$H$72,6)</f>
        <v>0</v>
      </c>
      <c r="K28" t="s">
        <v>456</v>
      </c>
      <c r="L28" s="89">
        <f>H28</f>
        <v>0</v>
      </c>
      <c r="M28" s="86">
        <f>ROUND(L28/$L$72,6)</f>
        <v>0</v>
      </c>
      <c r="O28" s="89">
        <f>ROUND(H28*$L$14,2)</f>
        <v>0</v>
      </c>
      <c r="P28" s="86">
        <f>ROUND(O28/$O$72,6)</f>
        <v>0</v>
      </c>
      <c r="Q28" s="89">
        <v>-0.2</v>
      </c>
      <c r="R28" s="86">
        <f t="shared" si="1"/>
        <v>0</v>
      </c>
      <c r="S28" s="86"/>
    </row>
    <row r="29" spans="1:22" x14ac:dyDescent="0.25">
      <c r="A29" s="14">
        <v>12</v>
      </c>
      <c r="B29" s="15">
        <v>43830</v>
      </c>
      <c r="C29" t="s">
        <v>13</v>
      </c>
      <c r="D29" t="s">
        <v>169</v>
      </c>
      <c r="E29" s="33">
        <f>'payroll taxes'!E23</f>
        <v>76.249133627625426</v>
      </c>
      <c r="G29" t="s">
        <v>387</v>
      </c>
      <c r="H29" s="89">
        <f t="shared" ref="H29:H35" si="3">E29</f>
        <v>76.249133627625426</v>
      </c>
      <c r="I29" s="86">
        <f t="shared" si="2"/>
        <v>4.4700000000000002E-4</v>
      </c>
      <c r="M29" s="86"/>
      <c r="O29" s="89">
        <f>ROUND(H29*$L$14,2)</f>
        <v>1982.48</v>
      </c>
      <c r="P29" s="86">
        <f>ROUND(O29/$O$72,6)</f>
        <v>4.5300000000000001E-4</v>
      </c>
      <c r="Q29" s="89">
        <v>2216.3200000000002</v>
      </c>
      <c r="R29" s="86">
        <f t="shared" si="1"/>
        <v>4.3199999999999998E-4</v>
      </c>
      <c r="S29" s="86"/>
    </row>
    <row r="30" spans="1:22" x14ac:dyDescent="0.25">
      <c r="A30" s="14">
        <v>12</v>
      </c>
      <c r="B30" s="15">
        <v>43830</v>
      </c>
      <c r="D30" s="37">
        <v>421000</v>
      </c>
      <c r="E30" s="33">
        <f>'clearing &amp; stores accounts'!I53</f>
        <v>285.26977822474049</v>
      </c>
      <c r="G30" t="s">
        <v>388</v>
      </c>
      <c r="H30" s="89">
        <f t="shared" si="3"/>
        <v>285.26977822474049</v>
      </c>
      <c r="I30" s="86">
        <f t="shared" si="2"/>
        <v>1.673E-3</v>
      </c>
      <c r="M30" s="86"/>
      <c r="O30" s="89">
        <f>ROUND(H30*$L$14,2)</f>
        <v>7417.01</v>
      </c>
      <c r="P30" s="86">
        <f>ROUND(O30/$O$72,6)</f>
        <v>1.6930000000000001E-3</v>
      </c>
      <c r="Q30" s="89"/>
      <c r="R30" s="86"/>
      <c r="S30" s="86"/>
    </row>
    <row r="31" spans="1:22" x14ac:dyDescent="0.25">
      <c r="A31" s="14">
        <v>12</v>
      </c>
      <c r="B31" s="15">
        <v>43830</v>
      </c>
      <c r="C31" t="s">
        <v>13</v>
      </c>
      <c r="D31" t="s">
        <v>170</v>
      </c>
      <c r="E31" s="33">
        <f>'payroll taxes'!E24</f>
        <v>21.502673843819803</v>
      </c>
      <c r="G31" t="s">
        <v>389</v>
      </c>
      <c r="H31" s="89">
        <f t="shared" si="3"/>
        <v>21.502673843819803</v>
      </c>
      <c r="I31" s="86">
        <f t="shared" si="2"/>
        <v>1.26E-4</v>
      </c>
      <c r="K31" t="s">
        <v>488</v>
      </c>
      <c r="L31" s="89">
        <f>H29+H30+H31</f>
        <v>383.02158569618575</v>
      </c>
      <c r="M31" s="86">
        <f>ROUND(L31/$L$72,6)</f>
        <v>2.2460000000000002E-3</v>
      </c>
      <c r="O31" s="89">
        <f>ROUND(H31*$L$14,2)</f>
        <v>559.07000000000005</v>
      </c>
      <c r="P31" s="86">
        <f>ROUND(O31/$O$72,6)</f>
        <v>1.2799999999999999E-4</v>
      </c>
      <c r="Q31" s="89">
        <v>8965.98</v>
      </c>
      <c r="R31" s="86">
        <f>ROUND(Q31/$Q$72,6)</f>
        <v>1.7489999999999999E-3</v>
      </c>
      <c r="S31" s="86"/>
    </row>
    <row r="32" spans="1:22" x14ac:dyDescent="0.25">
      <c r="A32" s="14">
        <v>12</v>
      </c>
      <c r="B32" s="15">
        <v>43830</v>
      </c>
      <c r="C32" t="s">
        <v>13</v>
      </c>
      <c r="D32" t="s">
        <v>171</v>
      </c>
      <c r="E32" s="33">
        <f>'payroll taxes'!E25+'clearing &amp; stores accounts'!U63</f>
        <v>11748.871564457924</v>
      </c>
      <c r="G32" t="s">
        <v>390</v>
      </c>
      <c r="H32" s="89">
        <f t="shared" si="3"/>
        <v>11748.871564457924</v>
      </c>
      <c r="I32" s="86">
        <f t="shared" si="2"/>
        <v>6.8885000000000002E-2</v>
      </c>
      <c r="M32" s="86"/>
      <c r="P32" s="86"/>
      <c r="Q32" s="89"/>
      <c r="R32" s="86"/>
      <c r="S32" s="86"/>
    </row>
    <row r="33" spans="1:19" x14ac:dyDescent="0.25">
      <c r="A33" s="14">
        <v>12</v>
      </c>
      <c r="B33" s="15">
        <v>43830</v>
      </c>
      <c r="D33" s="37">
        <v>501010</v>
      </c>
      <c r="E33" s="33">
        <f>'clearing &amp; stores accounts'!U89</f>
        <v>1400.5940974847135</v>
      </c>
      <c r="G33" s="112" t="s">
        <v>391</v>
      </c>
      <c r="H33" s="113">
        <f t="shared" si="3"/>
        <v>1400.5940974847135</v>
      </c>
      <c r="I33" s="86">
        <f t="shared" si="2"/>
        <v>8.2120000000000005E-3</v>
      </c>
      <c r="M33" s="86"/>
      <c r="P33" s="86"/>
      <c r="Q33" s="89"/>
      <c r="R33" s="86"/>
      <c r="S33" s="86"/>
    </row>
    <row r="34" spans="1:19" x14ac:dyDescent="0.25">
      <c r="A34" s="14">
        <v>12</v>
      </c>
      <c r="B34" s="15">
        <v>43830</v>
      </c>
      <c r="C34" t="s">
        <v>13</v>
      </c>
      <c r="D34" t="s">
        <v>175</v>
      </c>
      <c r="E34" s="33">
        <f>'payroll taxes'!E26</f>
        <v>12908.06214173115</v>
      </c>
      <c r="G34" t="s">
        <v>392</v>
      </c>
      <c r="H34" s="89">
        <f t="shared" si="3"/>
        <v>12908.06214173115</v>
      </c>
      <c r="I34" s="86">
        <f t="shared" si="2"/>
        <v>7.5680999999999998E-2</v>
      </c>
      <c r="M34" s="86"/>
      <c r="P34" s="86"/>
      <c r="Q34" s="89"/>
      <c r="R34" s="86"/>
      <c r="S34" s="86"/>
    </row>
    <row r="35" spans="1:19" x14ac:dyDescent="0.25">
      <c r="A35" s="14">
        <v>12</v>
      </c>
      <c r="B35" s="15">
        <v>43830</v>
      </c>
      <c r="C35" t="s">
        <v>13</v>
      </c>
      <c r="D35" t="s">
        <v>192</v>
      </c>
      <c r="E35" s="33">
        <f>'payroll taxes'!E27</f>
        <v>8926.4127293996498</v>
      </c>
      <c r="G35" t="s">
        <v>393</v>
      </c>
      <c r="H35" s="89">
        <f t="shared" si="3"/>
        <v>8926.4127293996498</v>
      </c>
      <c r="I35" s="86">
        <f t="shared" si="2"/>
        <v>5.2336000000000001E-2</v>
      </c>
      <c r="M35" s="86"/>
      <c r="P35" s="86"/>
      <c r="Q35" s="89"/>
      <c r="R35" s="86"/>
      <c r="S35" s="86"/>
    </row>
    <row r="36" spans="1:19" x14ac:dyDescent="0.25">
      <c r="A36" s="14">
        <v>12</v>
      </c>
      <c r="B36" s="15">
        <v>43830</v>
      </c>
      <c r="C36" t="s">
        <v>13</v>
      </c>
      <c r="D36" t="s">
        <v>204</v>
      </c>
      <c r="E36" s="33">
        <f>'payroll taxes'!E28+'clearing &amp; stores accounts'!I21+'clearing &amp; stores accounts'!I32</f>
        <v>3990.789045475723</v>
      </c>
      <c r="H36" s="89"/>
      <c r="I36" s="86"/>
      <c r="M36" s="86"/>
      <c r="P36" s="86"/>
      <c r="Q36" s="89"/>
      <c r="R36" s="86"/>
      <c r="S36" s="86"/>
    </row>
    <row r="37" spans="1:19" x14ac:dyDescent="0.25">
      <c r="A37" s="14">
        <v>12</v>
      </c>
      <c r="B37" s="15">
        <v>43830</v>
      </c>
      <c r="C37" t="s">
        <v>13</v>
      </c>
      <c r="D37" t="s">
        <v>206</v>
      </c>
      <c r="E37" s="33">
        <f>'payroll taxes'!E29+'clearing &amp; stores accounts'!U64</f>
        <v>4723.3938208285999</v>
      </c>
      <c r="G37" t="s">
        <v>394</v>
      </c>
      <c r="H37" s="89">
        <f>E36+E37</f>
        <v>8714.1828663043234</v>
      </c>
      <c r="I37" s="86">
        <f t="shared" ref="I37:I44" si="4">ROUND(H37/$H$72,6)</f>
        <v>5.1091999999999999E-2</v>
      </c>
      <c r="M37" s="86"/>
      <c r="P37" s="86"/>
      <c r="Q37" s="89"/>
      <c r="R37" s="86"/>
      <c r="S37" s="86"/>
    </row>
    <row r="38" spans="1:19" x14ac:dyDescent="0.25">
      <c r="A38" s="14">
        <v>12</v>
      </c>
      <c r="B38" s="15">
        <v>43830</v>
      </c>
      <c r="C38" t="s">
        <v>13</v>
      </c>
      <c r="D38" t="s">
        <v>207</v>
      </c>
      <c r="E38" s="33">
        <f>'payroll taxes'!E30</f>
        <v>5808.0742523443232</v>
      </c>
      <c r="G38" t="s">
        <v>395</v>
      </c>
      <c r="H38" s="89">
        <f t="shared" ref="H38:H44" si="5">E38</f>
        <v>5808.0742523443232</v>
      </c>
      <c r="I38" s="86">
        <f t="shared" si="4"/>
        <v>3.4053E-2</v>
      </c>
      <c r="M38" s="86"/>
      <c r="P38" s="86"/>
      <c r="Q38" s="89"/>
      <c r="R38" s="86"/>
      <c r="S38" s="86"/>
    </row>
    <row r="39" spans="1:19" x14ac:dyDescent="0.25">
      <c r="A39" s="14">
        <v>12</v>
      </c>
      <c r="B39" s="15">
        <v>43830</v>
      </c>
      <c r="C39" t="s">
        <v>13</v>
      </c>
      <c r="D39" t="s">
        <v>220</v>
      </c>
      <c r="E39" s="33">
        <f>'payroll taxes'!E31+'clearing &amp; stores accounts'!R26</f>
        <v>1775.1717550434282</v>
      </c>
      <c r="G39" t="s">
        <v>396</v>
      </c>
      <c r="H39" s="89">
        <f t="shared" si="5"/>
        <v>1775.1717550434282</v>
      </c>
      <c r="I39" s="86">
        <f t="shared" si="4"/>
        <v>1.0408000000000001E-2</v>
      </c>
      <c r="M39" s="86"/>
      <c r="P39" s="86"/>
      <c r="Q39" s="89"/>
      <c r="R39" s="86"/>
      <c r="S39" s="86"/>
    </row>
    <row r="40" spans="1:19" x14ac:dyDescent="0.25">
      <c r="A40" s="14">
        <v>12</v>
      </c>
      <c r="B40" s="15">
        <v>43830</v>
      </c>
      <c r="C40" t="s">
        <v>13</v>
      </c>
      <c r="D40" t="s">
        <v>225</v>
      </c>
      <c r="E40" s="33">
        <f>'payroll taxes'!E32+'clearing &amp; stores accounts'!R27</f>
        <v>11064.940204492499</v>
      </c>
      <c r="G40" s="112" t="s">
        <v>397</v>
      </c>
      <c r="H40" s="113">
        <f t="shared" si="5"/>
        <v>11064.940204492499</v>
      </c>
      <c r="I40" s="86">
        <f t="shared" si="4"/>
        <v>6.4875000000000002E-2</v>
      </c>
      <c r="M40" s="86"/>
      <c r="P40" s="86"/>
      <c r="Q40" s="89"/>
      <c r="R40" s="86"/>
      <c r="S40" s="86"/>
    </row>
    <row r="41" spans="1:19" x14ac:dyDescent="0.25">
      <c r="A41" s="14">
        <v>12</v>
      </c>
      <c r="B41" s="15">
        <v>43830</v>
      </c>
      <c r="C41" t="s">
        <v>13</v>
      </c>
      <c r="D41" t="s">
        <v>268</v>
      </c>
      <c r="E41" s="33">
        <f>'payroll taxes'!E33+'clearing &amp; stores accounts'!I24+'clearing &amp; stores accounts'!I35</f>
        <v>2432.5975459093593</v>
      </c>
      <c r="G41" t="s">
        <v>398</v>
      </c>
      <c r="H41" s="89">
        <f t="shared" si="5"/>
        <v>2432.5975459093593</v>
      </c>
      <c r="I41" s="86">
        <f t="shared" si="4"/>
        <v>1.4263E-2</v>
      </c>
      <c r="K41" t="s">
        <v>458</v>
      </c>
      <c r="L41" s="113">
        <f>SUM(H32:H41)</f>
        <v>64778.90715716737</v>
      </c>
      <c r="M41" s="86">
        <f>ROUND(L41/$L$72,6)</f>
        <v>0.37980399999999997</v>
      </c>
      <c r="O41" s="113">
        <f>L106</f>
        <v>1630618.4300000002</v>
      </c>
      <c r="P41" s="86">
        <f>ROUND(O41/$O$72,6)</f>
        <v>0.37221199999999999</v>
      </c>
      <c r="Q41" s="89">
        <v>2108611.63</v>
      </c>
      <c r="R41" s="86">
        <f>ROUND(Q41/$Q$72,6)</f>
        <v>0.41139799999999999</v>
      </c>
      <c r="S41" s="86"/>
    </row>
    <row r="42" spans="1:19" x14ac:dyDescent="0.25">
      <c r="A42" s="14">
        <v>12</v>
      </c>
      <c r="B42" s="15">
        <v>43830</v>
      </c>
      <c r="C42" t="s">
        <v>13</v>
      </c>
      <c r="D42" t="s">
        <v>279</v>
      </c>
      <c r="E42" s="33">
        <f>'payroll taxes'!E34+'clearing &amp; stores accounts'!U65</f>
        <v>4360.3741315592906</v>
      </c>
      <c r="G42" t="s">
        <v>399</v>
      </c>
      <c r="H42" s="89">
        <f t="shared" si="5"/>
        <v>4360.3741315592906</v>
      </c>
      <c r="I42" s="86">
        <f t="shared" si="4"/>
        <v>2.5565000000000001E-2</v>
      </c>
      <c r="M42" s="86"/>
      <c r="P42" s="86"/>
      <c r="Q42" s="89"/>
      <c r="R42" s="86"/>
      <c r="S42" s="86"/>
    </row>
    <row r="43" spans="1:19" x14ac:dyDescent="0.25">
      <c r="A43" s="14">
        <v>12</v>
      </c>
      <c r="B43" s="15">
        <v>43830</v>
      </c>
      <c r="D43" s="37">
        <v>547030</v>
      </c>
      <c r="E43" s="33">
        <f>'clearing &amp; stores accounts'!U90</f>
        <v>209.98238839293515</v>
      </c>
      <c r="G43" t="s">
        <v>400</v>
      </c>
      <c r="H43" s="89">
        <f t="shared" si="5"/>
        <v>209.98238839293515</v>
      </c>
      <c r="I43" s="86">
        <f t="shared" si="4"/>
        <v>1.2310000000000001E-3</v>
      </c>
      <c r="M43" s="86"/>
      <c r="P43" s="86"/>
      <c r="Q43" s="89"/>
      <c r="R43" s="86"/>
      <c r="S43" s="86"/>
    </row>
    <row r="44" spans="1:19" x14ac:dyDescent="0.25">
      <c r="A44" s="14">
        <v>12</v>
      </c>
      <c r="B44" s="15">
        <v>43830</v>
      </c>
      <c r="C44" t="s">
        <v>13</v>
      </c>
      <c r="D44" t="s">
        <v>285</v>
      </c>
      <c r="E44" s="33">
        <f>'payroll taxes'!E35</f>
        <v>3358.3691870467915</v>
      </c>
      <c r="G44" t="s">
        <v>401</v>
      </c>
      <c r="H44" s="89">
        <f t="shared" si="5"/>
        <v>3358.3691870467915</v>
      </c>
      <c r="I44" s="86">
        <f t="shared" si="4"/>
        <v>1.9689999999999999E-2</v>
      </c>
      <c r="M44" s="86"/>
      <c r="P44" s="86"/>
      <c r="Q44" s="89"/>
      <c r="R44" s="86"/>
      <c r="S44" s="86"/>
    </row>
    <row r="45" spans="1:19" x14ac:dyDescent="0.25">
      <c r="A45" s="14">
        <v>12</v>
      </c>
      <c r="B45" s="15">
        <v>43830</v>
      </c>
      <c r="C45" t="s">
        <v>13</v>
      </c>
      <c r="D45" t="s">
        <v>294</v>
      </c>
      <c r="E45" s="33">
        <f>'payroll taxes'!E36</f>
        <v>273.61720878248673</v>
      </c>
      <c r="H45" s="89"/>
      <c r="I45" s="86"/>
      <c r="M45" s="86"/>
      <c r="P45" s="86"/>
      <c r="Q45" s="89"/>
      <c r="R45" s="86"/>
      <c r="S45" s="86"/>
    </row>
    <row r="46" spans="1:19" x14ac:dyDescent="0.25">
      <c r="A46" s="14">
        <v>12</v>
      </c>
      <c r="B46" s="15">
        <v>43830</v>
      </c>
      <c r="C46" t="s">
        <v>13</v>
      </c>
      <c r="D46" t="s">
        <v>295</v>
      </c>
      <c r="E46" s="33">
        <f>'payroll taxes'!E37+'clearing &amp; stores accounts'!U66</f>
        <v>1733.8236355327942</v>
      </c>
      <c r="G46" t="s">
        <v>402</v>
      </c>
      <c r="H46" s="89">
        <f>E45+E46</f>
        <v>2007.4408443152811</v>
      </c>
      <c r="I46" s="86">
        <f t="shared" ref="I46:I50" si="6">ROUND(H46/$H$72,6)</f>
        <v>1.1769999999999999E-2</v>
      </c>
      <c r="M46" s="86"/>
      <c r="P46" s="86"/>
      <c r="Q46" s="89"/>
      <c r="R46" s="86"/>
      <c r="S46" s="86"/>
    </row>
    <row r="47" spans="1:19" x14ac:dyDescent="0.25">
      <c r="A47" s="14">
        <v>12</v>
      </c>
      <c r="B47" s="15">
        <v>43830</v>
      </c>
      <c r="C47" t="s">
        <v>13</v>
      </c>
      <c r="D47" t="s">
        <v>299</v>
      </c>
      <c r="E47" s="33">
        <f>'payroll taxes'!E38</f>
        <v>757.50026068824184</v>
      </c>
      <c r="G47" t="s">
        <v>403</v>
      </c>
      <c r="H47" s="89">
        <f>E47</f>
        <v>757.50026068824184</v>
      </c>
      <c r="I47" s="86">
        <f t="shared" si="6"/>
        <v>4.4409999999999996E-3</v>
      </c>
      <c r="M47" s="86"/>
      <c r="P47" s="86"/>
      <c r="Q47" s="89"/>
      <c r="R47" s="86"/>
      <c r="S47" s="86"/>
    </row>
    <row r="48" spans="1:19" x14ac:dyDescent="0.25">
      <c r="A48" s="14">
        <v>12</v>
      </c>
      <c r="B48" s="15">
        <v>43830</v>
      </c>
      <c r="C48" t="s">
        <v>13</v>
      </c>
      <c r="D48" t="s">
        <v>301</v>
      </c>
      <c r="E48" s="33">
        <f>'payroll taxes'!E39+'clearing &amp; stores accounts'!I42</f>
        <v>825.51084873479749</v>
      </c>
      <c r="G48" t="s">
        <v>404</v>
      </c>
      <c r="H48" s="89">
        <f>E48</f>
        <v>825.51084873479749</v>
      </c>
      <c r="I48" s="86">
        <f t="shared" si="6"/>
        <v>4.8399999999999997E-3</v>
      </c>
      <c r="M48" s="86"/>
      <c r="P48" s="86"/>
      <c r="Q48" s="89"/>
      <c r="R48" s="86"/>
      <c r="S48" s="86"/>
    </row>
    <row r="49" spans="1:19" x14ac:dyDescent="0.25">
      <c r="A49" s="14">
        <v>12</v>
      </c>
      <c r="B49" s="15">
        <v>43830</v>
      </c>
      <c r="C49" t="s">
        <v>13</v>
      </c>
      <c r="D49" t="s">
        <v>14</v>
      </c>
      <c r="E49" s="33">
        <f>'payroll taxes'!E40+'clearing &amp; stores accounts'!I43</f>
        <v>1833.6339682614948</v>
      </c>
      <c r="G49" t="s">
        <v>405</v>
      </c>
      <c r="H49" s="89">
        <f>E49</f>
        <v>1833.6339682614948</v>
      </c>
      <c r="I49" s="86">
        <f t="shared" si="6"/>
        <v>1.0751E-2</v>
      </c>
      <c r="K49" t="s">
        <v>459</v>
      </c>
      <c r="L49" s="89">
        <f>SUM(H42:H49)</f>
        <v>13352.811628998832</v>
      </c>
      <c r="M49" s="86">
        <f>ROUND(L49/$L$72,6)</f>
        <v>7.8288999999999997E-2</v>
      </c>
      <c r="O49" s="89">
        <f>ROUND(L49*$L$14,2)</f>
        <v>347173.1</v>
      </c>
      <c r="P49" s="86">
        <f>ROUND(O49/$O$72,6)</f>
        <v>7.9246999999999998E-2</v>
      </c>
      <c r="Q49" s="89">
        <v>394821.86</v>
      </c>
      <c r="R49" s="86">
        <f>ROUND(Q49/$Q$72,6)</f>
        <v>7.7031000000000002E-2</v>
      </c>
      <c r="S49" s="86"/>
    </row>
    <row r="50" spans="1:19" x14ac:dyDescent="0.25">
      <c r="A50" s="14">
        <v>12</v>
      </c>
      <c r="B50" s="15">
        <v>43830</v>
      </c>
      <c r="C50" t="s">
        <v>13</v>
      </c>
      <c r="D50" t="s">
        <v>215</v>
      </c>
      <c r="E50" s="33">
        <f>'payroll taxes'!E41</f>
        <v>6800.9479088319895</v>
      </c>
      <c r="G50" t="s">
        <v>406</v>
      </c>
      <c r="H50" s="89">
        <f>E50</f>
        <v>6800.9479088319895</v>
      </c>
      <c r="I50" s="86">
        <f t="shared" si="6"/>
        <v>3.9875000000000001E-2</v>
      </c>
      <c r="M50" s="86"/>
      <c r="P50" s="86"/>
      <c r="Q50" s="89"/>
      <c r="R50" s="86"/>
      <c r="S50" s="86"/>
    </row>
    <row r="51" spans="1:19" x14ac:dyDescent="0.25">
      <c r="A51" s="14">
        <v>12</v>
      </c>
      <c r="B51" s="15">
        <v>43830</v>
      </c>
      <c r="C51" t="s">
        <v>13</v>
      </c>
      <c r="D51" t="s">
        <v>219</v>
      </c>
      <c r="E51" s="33">
        <f>'payroll taxes'!E42</f>
        <v>908.81373892676368</v>
      </c>
      <c r="H51" s="89"/>
      <c r="I51" s="86"/>
      <c r="M51" s="86"/>
      <c r="P51" s="86"/>
      <c r="Q51" s="89"/>
      <c r="R51" s="86"/>
      <c r="S51" s="86"/>
    </row>
    <row r="52" spans="1:19" x14ac:dyDescent="0.25">
      <c r="A52" s="14">
        <v>12</v>
      </c>
      <c r="B52" s="15">
        <v>43830</v>
      </c>
      <c r="C52" t="s">
        <v>13</v>
      </c>
      <c r="D52" t="s">
        <v>234</v>
      </c>
      <c r="E52" s="33">
        <f>'payroll taxes'!E43</f>
        <v>753.48873004012626</v>
      </c>
      <c r="G52" t="s">
        <v>407</v>
      </c>
      <c r="H52" s="89">
        <f>E51+E52</f>
        <v>1662.30246896689</v>
      </c>
      <c r="I52" s="86">
        <f t="shared" ref="I52:I67" si="7">ROUND(H52/$H$72,6)</f>
        <v>9.7459999999999995E-3</v>
      </c>
      <c r="K52" t="s">
        <v>489</v>
      </c>
      <c r="L52" s="89">
        <f>SUM(H50:H52)</f>
        <v>8463.2503777988786</v>
      </c>
      <c r="M52" s="86">
        <f>ROUND(L52/$L$72,6)</f>
        <v>4.9620999999999998E-2</v>
      </c>
      <c r="O52" s="89">
        <f>ROUND(L52*$L$14,2)</f>
        <v>220044.51</v>
      </c>
      <c r="P52" s="86">
        <f>ROUND(O52/$O$72,6)</f>
        <v>5.0228000000000002E-2</v>
      </c>
      <c r="Q52" s="89">
        <v>235252.83</v>
      </c>
      <c r="R52" s="86">
        <f>ROUND(Q52/$Q$72,6)</f>
        <v>4.5899000000000002E-2</v>
      </c>
      <c r="S52" s="86"/>
    </row>
    <row r="53" spans="1:19" x14ac:dyDescent="0.25">
      <c r="A53" s="14">
        <v>12</v>
      </c>
      <c r="B53" s="15">
        <v>43830</v>
      </c>
      <c r="C53" t="s">
        <v>13</v>
      </c>
      <c r="D53" t="s">
        <v>236</v>
      </c>
      <c r="E53" s="33">
        <f>'payroll taxes'!E44</f>
        <v>13518.428614306264</v>
      </c>
      <c r="G53" t="s">
        <v>408</v>
      </c>
      <c r="H53" s="89">
        <f t="shared" ref="H53:H67" si="8">E53</f>
        <v>13518.428614306264</v>
      </c>
      <c r="I53" s="86">
        <f t="shared" si="7"/>
        <v>7.9259999999999997E-2</v>
      </c>
      <c r="M53" s="86"/>
      <c r="P53" s="86"/>
      <c r="Q53" s="89"/>
      <c r="R53" s="86"/>
      <c r="S53" s="86"/>
    </row>
    <row r="54" spans="1:19" x14ac:dyDescent="0.25">
      <c r="A54" s="14">
        <v>12</v>
      </c>
      <c r="B54" s="15">
        <v>43830</v>
      </c>
      <c r="C54" t="s">
        <v>13</v>
      </c>
      <c r="D54" t="s">
        <v>251</v>
      </c>
      <c r="E54" s="33">
        <f>'payroll taxes'!E45</f>
        <v>6409.097324001219</v>
      </c>
      <c r="G54" t="s">
        <v>409</v>
      </c>
      <c r="H54" s="89">
        <f t="shared" si="8"/>
        <v>6409.097324001219</v>
      </c>
      <c r="I54" s="86">
        <f t="shared" si="7"/>
        <v>3.7576999999999999E-2</v>
      </c>
      <c r="M54" s="86"/>
      <c r="P54" s="86"/>
      <c r="Q54" s="89"/>
      <c r="R54" s="86"/>
      <c r="S54" s="86"/>
    </row>
    <row r="55" spans="1:19" x14ac:dyDescent="0.25">
      <c r="A55" s="14">
        <v>12</v>
      </c>
      <c r="B55" s="15">
        <v>43830</v>
      </c>
      <c r="C55" t="s">
        <v>13</v>
      </c>
      <c r="D55" t="s">
        <v>255</v>
      </c>
      <c r="E55" s="33">
        <f>'payroll taxes'!E46+'clearing &amp; stores accounts'!I8</f>
        <v>3039.9222274164381</v>
      </c>
      <c r="G55" t="s">
        <v>410</v>
      </c>
      <c r="H55" s="89">
        <f t="shared" si="8"/>
        <v>3039.9222274164381</v>
      </c>
      <c r="I55" s="86">
        <f t="shared" si="7"/>
        <v>1.7822999999999999E-2</v>
      </c>
      <c r="M55" s="86"/>
      <c r="P55" s="86"/>
      <c r="Q55" s="89"/>
      <c r="R55" s="86"/>
      <c r="S55" s="86"/>
    </row>
    <row r="56" spans="1:19" x14ac:dyDescent="0.25">
      <c r="A56" s="14">
        <v>12</v>
      </c>
      <c r="B56" s="15">
        <v>43830</v>
      </c>
      <c r="C56" t="s">
        <v>13</v>
      </c>
      <c r="D56" t="s">
        <v>273</v>
      </c>
      <c r="E56" s="33">
        <f>'payroll taxes'!E47+'clearing &amp; stores accounts'!I9</f>
        <v>2646.3174575007256</v>
      </c>
      <c r="G56" t="s">
        <v>411</v>
      </c>
      <c r="H56" s="89">
        <f t="shared" si="8"/>
        <v>2646.3174575007256</v>
      </c>
      <c r="I56" s="86">
        <f t="shared" si="7"/>
        <v>1.5516E-2</v>
      </c>
      <c r="M56" s="86"/>
      <c r="P56" s="86"/>
      <c r="Q56" s="89"/>
      <c r="R56" s="86"/>
      <c r="S56" s="86"/>
    </row>
    <row r="57" spans="1:19" x14ac:dyDescent="0.25">
      <c r="A57" s="14">
        <v>12</v>
      </c>
      <c r="B57" s="15">
        <v>43830</v>
      </c>
      <c r="C57" t="s">
        <v>13</v>
      </c>
      <c r="D57" t="s">
        <v>281</v>
      </c>
      <c r="E57" s="33">
        <f>'payroll taxes'!E48</f>
        <v>485.73152737653965</v>
      </c>
      <c r="G57" t="s">
        <v>412</v>
      </c>
      <c r="H57" s="89">
        <f t="shared" si="8"/>
        <v>485.73152737653965</v>
      </c>
      <c r="I57" s="86">
        <f t="shared" si="7"/>
        <v>2.8479999999999998E-3</v>
      </c>
      <c r="M57" s="86"/>
      <c r="P57" s="86"/>
      <c r="Q57" s="89"/>
      <c r="R57" s="86"/>
      <c r="S57" s="86"/>
    </row>
    <row r="58" spans="1:19" x14ac:dyDescent="0.25">
      <c r="A58" s="14">
        <v>12</v>
      </c>
      <c r="B58" s="15">
        <v>43830</v>
      </c>
      <c r="C58" t="s">
        <v>13</v>
      </c>
      <c r="D58" t="s">
        <v>282</v>
      </c>
      <c r="E58" s="33">
        <f>'payroll taxes'!E49</f>
        <v>397.43437462197113</v>
      </c>
      <c r="G58" t="s">
        <v>413</v>
      </c>
      <c r="H58" s="89">
        <f t="shared" si="8"/>
        <v>397.43437462197113</v>
      </c>
      <c r="I58" s="86">
        <f t="shared" si="7"/>
        <v>2.33E-3</v>
      </c>
      <c r="M58" s="86"/>
      <c r="P58" s="86"/>
      <c r="Q58" s="89"/>
      <c r="R58" s="86"/>
      <c r="S58" s="86"/>
    </row>
    <row r="59" spans="1:19" x14ac:dyDescent="0.25">
      <c r="A59" s="14">
        <v>12</v>
      </c>
      <c r="B59" s="15">
        <v>43830</v>
      </c>
      <c r="C59" t="s">
        <v>13</v>
      </c>
      <c r="D59" t="s">
        <v>286</v>
      </c>
      <c r="E59" s="33">
        <f>'payroll taxes'!E50+'clearing &amp; stores accounts'!I10</f>
        <v>2088.7459558934424</v>
      </c>
      <c r="G59" t="s">
        <v>414</v>
      </c>
      <c r="H59" s="89">
        <f t="shared" si="8"/>
        <v>2088.7459558934424</v>
      </c>
      <c r="I59" s="86">
        <f t="shared" si="7"/>
        <v>1.2246999999999999E-2</v>
      </c>
      <c r="M59" s="86"/>
      <c r="P59" s="86"/>
      <c r="Q59" s="89"/>
      <c r="R59" s="86"/>
      <c r="S59" s="86"/>
    </row>
    <row r="60" spans="1:19" x14ac:dyDescent="0.25">
      <c r="A60" s="14">
        <v>12</v>
      </c>
      <c r="B60" s="15">
        <v>43830</v>
      </c>
      <c r="C60" t="s">
        <v>13</v>
      </c>
      <c r="D60" t="s">
        <v>313</v>
      </c>
      <c r="E60" s="33">
        <f>'payroll taxes'!E51+'clearing &amp; stores accounts'!I11</f>
        <v>1135.1204475558404</v>
      </c>
      <c r="G60" t="s">
        <v>415</v>
      </c>
      <c r="H60" s="89">
        <f t="shared" si="8"/>
        <v>1135.1204475558404</v>
      </c>
      <c r="I60" s="86">
        <f t="shared" si="7"/>
        <v>6.6550000000000003E-3</v>
      </c>
      <c r="K60" t="s">
        <v>461</v>
      </c>
      <c r="L60" s="89">
        <f>SUM(H53:H60)</f>
        <v>29720.797928672437</v>
      </c>
      <c r="M60" s="86">
        <f>ROUND(L60/$L$72,6)</f>
        <v>0.17425599999999999</v>
      </c>
      <c r="O60" s="89">
        <f>ROUND(L60*$L$14,2)</f>
        <v>772740.75</v>
      </c>
      <c r="P60" s="86">
        <f>ROUND(O60/$O$72,6)</f>
        <v>0.17638899999999999</v>
      </c>
      <c r="Q60" s="89">
        <v>842684.58</v>
      </c>
      <c r="R60" s="86">
        <f>ROUND(Q60/$Q$72,6)</f>
        <v>0.164411</v>
      </c>
      <c r="S60" s="86"/>
    </row>
    <row r="61" spans="1:19" x14ac:dyDescent="0.25">
      <c r="A61" s="14">
        <v>12</v>
      </c>
      <c r="B61" s="15">
        <v>43830</v>
      </c>
      <c r="C61" t="s">
        <v>13</v>
      </c>
      <c r="D61" t="s">
        <v>120</v>
      </c>
      <c r="E61" s="33">
        <f>'payroll taxes'!E52</f>
        <v>228.74740088287626</v>
      </c>
      <c r="G61" t="s">
        <v>416</v>
      </c>
      <c r="H61" s="89">
        <f t="shared" si="8"/>
        <v>228.74740088287626</v>
      </c>
      <c r="I61" s="86">
        <f t="shared" si="7"/>
        <v>1.341E-3</v>
      </c>
      <c r="M61" s="86"/>
      <c r="P61" s="86"/>
      <c r="Q61" s="89"/>
      <c r="R61" s="86"/>
      <c r="S61" s="86"/>
    </row>
    <row r="62" spans="1:19" x14ac:dyDescent="0.25">
      <c r="A62" s="14">
        <v>12</v>
      </c>
      <c r="B62" s="15">
        <v>43830</v>
      </c>
      <c r="C62" t="s">
        <v>13</v>
      </c>
      <c r="D62" t="s">
        <v>124</v>
      </c>
      <c r="E62" s="33">
        <f>'payroll taxes'!E53+'clearing &amp; stores accounts'!I12</f>
        <v>1451.3444199590399</v>
      </c>
      <c r="G62" t="s">
        <v>417</v>
      </c>
      <c r="H62" s="89">
        <f t="shared" si="8"/>
        <v>1451.3444199590399</v>
      </c>
      <c r="I62" s="86">
        <f t="shared" si="7"/>
        <v>8.5089999999999992E-3</v>
      </c>
      <c r="M62" s="86"/>
      <c r="P62" s="86"/>
      <c r="Q62" s="89"/>
      <c r="R62" s="86"/>
      <c r="S62" s="86"/>
    </row>
    <row r="63" spans="1:19" x14ac:dyDescent="0.25">
      <c r="A63" s="14">
        <v>12</v>
      </c>
      <c r="B63" s="15">
        <v>43830</v>
      </c>
      <c r="C63" t="s">
        <v>13</v>
      </c>
      <c r="D63" t="s">
        <v>160</v>
      </c>
      <c r="E63" s="33">
        <f>'payroll taxes'!E54+'clearing &amp; stores accounts'!I13</f>
        <v>540.78994763936009</v>
      </c>
      <c r="G63" t="s">
        <v>418</v>
      </c>
      <c r="H63" s="89">
        <f t="shared" si="8"/>
        <v>540.78994763936009</v>
      </c>
      <c r="I63" s="86">
        <f t="shared" si="7"/>
        <v>3.1710000000000002E-3</v>
      </c>
      <c r="K63" t="s">
        <v>462</v>
      </c>
      <c r="L63" s="89">
        <f>SUM(H61:H63)</f>
        <v>2220.8817684812761</v>
      </c>
      <c r="M63" s="86">
        <f>ROUND(L63/$L$72,6)</f>
        <v>1.3021E-2</v>
      </c>
      <c r="O63" s="89">
        <f>ROUND(L63*$L$14,2)</f>
        <v>57742.93</v>
      </c>
      <c r="P63" s="86">
        <f>ROUND(O63/$O$72,6)</f>
        <v>1.3181E-2</v>
      </c>
      <c r="Q63" s="89">
        <v>76318.39</v>
      </c>
      <c r="R63" s="86">
        <f>ROUND(Q63/$Q$72,6)</f>
        <v>1.489E-2</v>
      </c>
      <c r="S63" s="86"/>
    </row>
    <row r="64" spans="1:19" x14ac:dyDescent="0.25">
      <c r="A64" s="14">
        <v>12</v>
      </c>
      <c r="B64" s="15">
        <v>43830</v>
      </c>
      <c r="C64" t="s">
        <v>13</v>
      </c>
      <c r="D64" t="s">
        <v>165</v>
      </c>
      <c r="E64" s="33">
        <f>'payroll taxes'!E55</f>
        <v>3647.7249720013156</v>
      </c>
      <c r="G64" t="s">
        <v>419</v>
      </c>
      <c r="H64" s="89">
        <f t="shared" si="8"/>
        <v>3647.7249720013156</v>
      </c>
      <c r="I64" s="86">
        <f t="shared" si="7"/>
        <v>2.1387E-2</v>
      </c>
      <c r="M64" s="86"/>
      <c r="P64" s="86"/>
      <c r="Q64" s="89"/>
      <c r="R64" s="86"/>
      <c r="S64" s="86"/>
    </row>
    <row r="65" spans="1:19" x14ac:dyDescent="0.25">
      <c r="A65" s="14">
        <v>12</v>
      </c>
      <c r="B65" s="15">
        <v>43830</v>
      </c>
      <c r="C65" t="s">
        <v>13</v>
      </c>
      <c r="D65" t="s">
        <v>167</v>
      </c>
      <c r="E65" s="33">
        <f>'payroll taxes'!E56</f>
        <v>74.002957796125614</v>
      </c>
      <c r="G65" t="s">
        <v>420</v>
      </c>
      <c r="H65" s="89">
        <f t="shared" si="8"/>
        <v>74.002957796125614</v>
      </c>
      <c r="I65" s="86">
        <f t="shared" si="7"/>
        <v>4.3399999999999998E-4</v>
      </c>
      <c r="K65" t="s">
        <v>463</v>
      </c>
      <c r="L65" s="89">
        <f>H64+H65</f>
        <v>3721.727929797441</v>
      </c>
      <c r="M65" s="86">
        <f>ROUND(L65/$L$72,6)</f>
        <v>2.1821E-2</v>
      </c>
      <c r="O65" s="89">
        <f t="shared" ref="O65:O66" si="9">ROUND(L65*$L$14,2)</f>
        <v>96764.93</v>
      </c>
      <c r="P65" s="86">
        <f t="shared" ref="P65:P66" si="10">ROUND(O65/$O$72,6)</f>
        <v>2.2088E-2</v>
      </c>
      <c r="Q65" s="89">
        <v>108164.3</v>
      </c>
      <c r="R65" s="86">
        <f>ROUND(Q65/$Q$72,6)</f>
        <v>2.1103E-2</v>
      </c>
      <c r="S65" s="86"/>
    </row>
    <row r="66" spans="1:19" x14ac:dyDescent="0.25">
      <c r="A66" s="14">
        <v>12</v>
      </c>
      <c r="B66" s="15">
        <v>43830</v>
      </c>
      <c r="C66" t="s">
        <v>13</v>
      </c>
      <c r="D66" t="s">
        <v>168</v>
      </c>
      <c r="E66" s="33">
        <f>'payroll taxes'!E57</f>
        <v>49.520088805530769</v>
      </c>
      <c r="G66" t="s">
        <v>421</v>
      </c>
      <c r="H66" s="89">
        <f t="shared" si="8"/>
        <v>49.520088805530769</v>
      </c>
      <c r="I66" s="86">
        <f t="shared" si="7"/>
        <v>2.9E-4</v>
      </c>
      <c r="K66" t="s">
        <v>464</v>
      </c>
      <c r="L66" s="89">
        <f>H66</f>
        <v>49.520088805530769</v>
      </c>
      <c r="M66" s="86">
        <f>ROUND(L66/$L$72,6)</f>
        <v>2.9E-4</v>
      </c>
      <c r="O66" s="89">
        <f t="shared" si="9"/>
        <v>1287.52</v>
      </c>
      <c r="P66" s="86">
        <f t="shared" si="10"/>
        <v>2.9399999999999999E-4</v>
      </c>
      <c r="Q66" s="89">
        <v>1425.64</v>
      </c>
      <c r="R66" s="86">
        <f>ROUND(Q66/$Q$72,6)</f>
        <v>2.7799999999999998E-4</v>
      </c>
      <c r="S66" s="86"/>
    </row>
    <row r="67" spans="1:19" x14ac:dyDescent="0.25">
      <c r="A67" s="14">
        <v>12</v>
      </c>
      <c r="B67" s="15">
        <v>43830</v>
      </c>
      <c r="C67" t="s">
        <v>13</v>
      </c>
      <c r="D67" t="s">
        <v>50</v>
      </c>
      <c r="E67" s="33">
        <f>'payroll taxes'!E58</f>
        <v>30458.229953350325</v>
      </c>
      <c r="G67" t="s">
        <v>422</v>
      </c>
      <c r="H67" s="89">
        <f t="shared" si="8"/>
        <v>30458.229953350325</v>
      </c>
      <c r="I67" s="86">
        <f t="shared" si="7"/>
        <v>0.17857899999999999</v>
      </c>
      <c r="M67" s="86"/>
      <c r="P67" s="86"/>
      <c r="Q67" s="89"/>
      <c r="R67" s="86"/>
      <c r="S67" s="86"/>
    </row>
    <row r="68" spans="1:19" x14ac:dyDescent="0.25">
      <c r="A68" s="14">
        <v>12</v>
      </c>
      <c r="B68" s="15">
        <v>43830</v>
      </c>
      <c r="C68" t="s">
        <v>13</v>
      </c>
      <c r="D68" t="s">
        <v>92</v>
      </c>
      <c r="E68" s="33">
        <f>'payroll taxes'!E59</f>
        <v>166.64732076372209</v>
      </c>
      <c r="H68" s="89"/>
      <c r="I68" s="86"/>
      <c r="M68" s="86"/>
      <c r="P68" s="86"/>
      <c r="Q68" s="89"/>
      <c r="R68" s="86"/>
      <c r="S68" s="86"/>
    </row>
    <row r="69" spans="1:19" x14ac:dyDescent="0.25">
      <c r="A69" s="14">
        <v>12</v>
      </c>
      <c r="B69" s="15">
        <v>43830</v>
      </c>
      <c r="C69" t="s">
        <v>13</v>
      </c>
      <c r="D69" t="s">
        <v>95</v>
      </c>
      <c r="E69" s="33">
        <f>'payroll taxes'!E60</f>
        <v>919.46597045331839</v>
      </c>
      <c r="H69" s="89"/>
      <c r="I69" s="86"/>
      <c r="M69" s="86"/>
      <c r="P69" s="86"/>
      <c r="Q69" s="89"/>
      <c r="R69" s="86"/>
      <c r="S69" s="86"/>
    </row>
    <row r="70" spans="1:19" x14ac:dyDescent="0.25">
      <c r="A70" s="14">
        <v>12</v>
      </c>
      <c r="B70" s="15">
        <v>43830</v>
      </c>
      <c r="C70" t="s">
        <v>13</v>
      </c>
      <c r="D70" t="s">
        <v>97</v>
      </c>
      <c r="E70" s="33">
        <f>'payroll taxes'!E61</f>
        <v>91.02734654918973</v>
      </c>
      <c r="G70" t="s">
        <v>423</v>
      </c>
      <c r="H70" s="89">
        <f>SUM(E68:E70)</f>
        <v>1177.1406377662304</v>
      </c>
      <c r="I70" s="86">
        <f t="shared" ref="I70:I71" si="11">ROUND(H70/$H$72,6)</f>
        <v>6.9020000000000001E-3</v>
      </c>
      <c r="M70" s="86"/>
      <c r="P70" s="86"/>
      <c r="Q70" s="89"/>
      <c r="R70" s="86"/>
      <c r="S70" s="86"/>
    </row>
    <row r="71" spans="1:19" x14ac:dyDescent="0.25">
      <c r="A71" s="14">
        <v>12</v>
      </c>
      <c r="B71" s="15">
        <v>43830</v>
      </c>
      <c r="C71" t="s">
        <v>13</v>
      </c>
      <c r="D71" t="s">
        <v>99</v>
      </c>
      <c r="E71" s="44">
        <f>'payroll taxes'!E62</f>
        <v>980.70287454841196</v>
      </c>
      <c r="G71" t="s">
        <v>424</v>
      </c>
      <c r="H71" s="95">
        <f>E71</f>
        <v>980.70287454841196</v>
      </c>
      <c r="I71" s="87">
        <f t="shared" si="11"/>
        <v>5.7499999999999999E-3</v>
      </c>
      <c r="K71" t="s">
        <v>465</v>
      </c>
      <c r="L71" s="95">
        <f>H67+H70+H71</f>
        <v>32616.073465664969</v>
      </c>
      <c r="M71" s="86">
        <f>ROUND(L71/$L$72,6)</f>
        <v>0.19123100000000001</v>
      </c>
      <c r="O71" s="95">
        <f>ROUND(L71*$L$14,2)</f>
        <v>848017.91</v>
      </c>
      <c r="P71" s="87">
        <f>ROUND(O71/$O$72,6)</f>
        <v>0.19357199999999999</v>
      </c>
      <c r="Q71" s="95">
        <v>962901.61</v>
      </c>
      <c r="R71" s="86">
        <f>ROUND(Q71/$Q$72,6)</f>
        <v>0.18786600000000001</v>
      </c>
      <c r="S71" s="86"/>
    </row>
    <row r="72" spans="1:19" ht="15.75" thickBot="1" x14ac:dyDescent="0.3">
      <c r="E72" s="18">
        <f>SUM(E16:E71)</f>
        <v>170558.58999999994</v>
      </c>
      <c r="H72" s="94">
        <f>SUM(H16:H71)</f>
        <v>170558.58999999997</v>
      </c>
      <c r="I72" s="106">
        <f>SUM(I16:I71)</f>
        <v>1</v>
      </c>
      <c r="L72" s="94">
        <f>SUM(L16:L71)</f>
        <v>170558.58999999991</v>
      </c>
      <c r="M72" s="106">
        <f>SUM(M16:M71)</f>
        <v>1</v>
      </c>
      <c r="O72" s="30">
        <f>SUM(O16:O71)</f>
        <v>4380890.2</v>
      </c>
      <c r="P72" s="106">
        <f>SUM(P16:P71)</f>
        <v>1.0000010000000001</v>
      </c>
      <c r="Q72" s="94">
        <f>SUM(Q16:Q71)</f>
        <v>5125476.46</v>
      </c>
      <c r="R72" s="106">
        <f t="shared" ref="R72" si="12">SUM(R16:R71)</f>
        <v>0.99999799999999983</v>
      </c>
      <c r="S72" s="107">
        <f>ROUND((O72-Q72)/Q72,6)</f>
        <v>-0.14527200000000001</v>
      </c>
    </row>
    <row r="73" spans="1:19" ht="15.75" thickTop="1" x14ac:dyDescent="0.25"/>
    <row r="75" spans="1:19" x14ac:dyDescent="0.25">
      <c r="K75" t="s">
        <v>494</v>
      </c>
      <c r="L75" s="89">
        <f>SUM(L16:L31)</f>
        <v>15634.619654613203</v>
      </c>
      <c r="M75" s="86">
        <f>ROUND(L75/L78,6)</f>
        <v>9.1666999999999998E-2</v>
      </c>
      <c r="O75" s="89">
        <f>SUM(O16:O31)</f>
        <v>406500.12</v>
      </c>
      <c r="P75" s="86">
        <f>ROUND(O75/O78,6)</f>
        <v>9.2788999999999996E-2</v>
      </c>
      <c r="Q75" s="89">
        <f>SUM(Q16:Q31)</f>
        <v>395295.61999999994</v>
      </c>
      <c r="R75" s="86">
        <f>ROUND(Q75/Q78,6)</f>
        <v>7.7123999999999998E-2</v>
      </c>
      <c r="S75" s="107">
        <f t="shared" ref="S75:S78" si="13">ROUND((O75-Q75)/Q75,6)</f>
        <v>2.8344999999999999E-2</v>
      </c>
    </row>
    <row r="76" spans="1:19" x14ac:dyDescent="0.25">
      <c r="K76" t="s">
        <v>467</v>
      </c>
      <c r="L76" s="89">
        <f>SUM(L41:L71)</f>
        <v>154923.97034538674</v>
      </c>
      <c r="M76" s="86">
        <f>ROUND(L76/L78,6)</f>
        <v>0.90833299999999995</v>
      </c>
      <c r="O76" s="89">
        <f>SUM(O41:O71)</f>
        <v>3974390.0800000005</v>
      </c>
      <c r="P76" s="86">
        <f>ROUND(O76/O78,6)</f>
        <v>0.90721099999999999</v>
      </c>
      <c r="Q76" s="89">
        <f>SUM(Q41:Q71)</f>
        <v>4730180.84</v>
      </c>
      <c r="R76" s="86">
        <f>ROUND(Q76/Q78,6)</f>
        <v>0.92287600000000003</v>
      </c>
      <c r="S76" s="107">
        <f t="shared" si="13"/>
        <v>-0.15978100000000001</v>
      </c>
    </row>
    <row r="77" spans="1:19" x14ac:dyDescent="0.25">
      <c r="L77" s="89"/>
      <c r="M77" s="86"/>
      <c r="O77" s="89"/>
      <c r="P77" s="86"/>
      <c r="Q77" s="89"/>
      <c r="R77" s="86"/>
      <c r="S77" s="86"/>
    </row>
    <row r="78" spans="1:19" x14ac:dyDescent="0.25">
      <c r="K78" t="s">
        <v>495</v>
      </c>
      <c r="L78" s="89">
        <f>L75+L76</f>
        <v>170558.58999999994</v>
      </c>
      <c r="M78" s="86">
        <f>M75+M76</f>
        <v>1</v>
      </c>
      <c r="O78" s="89">
        <f>O75+O76</f>
        <v>4380890.2</v>
      </c>
      <c r="P78" s="86">
        <f>P75+P76</f>
        <v>1</v>
      </c>
      <c r="Q78" s="89">
        <f>Q75+Q76</f>
        <v>5125476.46</v>
      </c>
      <c r="R78" s="86">
        <f>R75+R76</f>
        <v>1</v>
      </c>
      <c r="S78" s="107">
        <f t="shared" si="13"/>
        <v>-0.14527200000000001</v>
      </c>
    </row>
    <row r="80" spans="1:19" x14ac:dyDescent="0.25">
      <c r="K80" s="108" t="s">
        <v>496</v>
      </c>
    </row>
    <row r="81" spans="7:15" x14ac:dyDescent="0.25">
      <c r="L81" t="s">
        <v>494</v>
      </c>
      <c r="O81" s="89">
        <f>O75-Q75</f>
        <v>11204.500000000058</v>
      </c>
    </row>
    <row r="82" spans="7:15" x14ac:dyDescent="0.25">
      <c r="L82" t="s">
        <v>467</v>
      </c>
      <c r="O82" s="95">
        <f>O76-Q76</f>
        <v>-755790.75999999931</v>
      </c>
    </row>
    <row r="83" spans="7:15" x14ac:dyDescent="0.25">
      <c r="L83" t="s">
        <v>468</v>
      </c>
      <c r="O83" s="89">
        <f>O81+O82</f>
        <v>-744586.25999999931</v>
      </c>
    </row>
    <row r="85" spans="7:15" x14ac:dyDescent="0.25">
      <c r="G85" s="88" t="s">
        <v>497</v>
      </c>
      <c r="H85" s="109"/>
      <c r="I85" s="109"/>
      <c r="J85" s="109"/>
    </row>
    <row r="86" spans="7:15" x14ac:dyDescent="0.25">
      <c r="G86" s="88" t="s">
        <v>498</v>
      </c>
      <c r="H86" s="109"/>
      <c r="I86" s="109"/>
      <c r="J86" s="109"/>
    </row>
    <row r="87" spans="7:15" x14ac:dyDescent="0.25">
      <c r="G87" s="88" t="s">
        <v>499</v>
      </c>
      <c r="H87" s="109"/>
      <c r="I87" s="109"/>
      <c r="J87" s="109"/>
    </row>
    <row r="88" spans="7:15" x14ac:dyDescent="0.25">
      <c r="G88" s="90" t="s">
        <v>445</v>
      </c>
      <c r="H88" s="109"/>
      <c r="I88" s="109"/>
      <c r="J88" s="109"/>
    </row>
    <row r="89" spans="7:15" x14ac:dyDescent="0.25">
      <c r="G89" s="92" t="s">
        <v>500</v>
      </c>
      <c r="H89" s="109"/>
      <c r="I89" s="109"/>
      <c r="J89" s="109"/>
    </row>
    <row r="90" spans="7:15" x14ac:dyDescent="0.25">
      <c r="G90" s="92" t="s">
        <v>501</v>
      </c>
      <c r="H90" s="109"/>
      <c r="I90" s="109"/>
      <c r="J90" s="109"/>
    </row>
    <row r="91" spans="7:15" x14ac:dyDescent="0.25">
      <c r="G91" s="109"/>
      <c r="H91" s="109"/>
      <c r="I91" s="92" t="s">
        <v>448</v>
      </c>
      <c r="J91" s="109"/>
    </row>
    <row r="92" spans="7:15" x14ac:dyDescent="0.25">
      <c r="G92" s="109"/>
      <c r="H92" s="109"/>
      <c r="I92" s="110" t="s">
        <v>502</v>
      </c>
      <c r="J92" s="111"/>
      <c r="K92" s="112"/>
      <c r="L92" s="89">
        <f>H33</f>
        <v>1400.5940974847135</v>
      </c>
    </row>
    <row r="93" spans="7:15" x14ac:dyDescent="0.25">
      <c r="G93" s="109"/>
      <c r="H93" s="109"/>
      <c r="I93" s="92" t="s">
        <v>503</v>
      </c>
      <c r="J93" s="109"/>
      <c r="L93" s="89">
        <f>ROUND(L92*26,2)</f>
        <v>36415.449999999997</v>
      </c>
    </row>
    <row r="94" spans="7:15" x14ac:dyDescent="0.25">
      <c r="G94" s="109"/>
      <c r="H94" s="109"/>
      <c r="I94" s="92" t="s">
        <v>504</v>
      </c>
      <c r="J94" s="109"/>
      <c r="L94" s="87">
        <v>3.1000000000000001E-5</v>
      </c>
    </row>
    <row r="95" spans="7:15" ht="15.75" thickBot="1" x14ac:dyDescent="0.3">
      <c r="G95" s="109"/>
      <c r="H95" s="109"/>
      <c r="I95" s="92" t="s">
        <v>505</v>
      </c>
      <c r="J95" s="109"/>
      <c r="L95" s="94">
        <f>ROUND(L93*L94,2)</f>
        <v>1.1299999999999999</v>
      </c>
    </row>
    <row r="96" spans="7:15" ht="15.75" thickTop="1" x14ac:dyDescent="0.25">
      <c r="G96" s="109"/>
      <c r="H96" s="109"/>
      <c r="I96" s="92" t="s">
        <v>452</v>
      </c>
      <c r="J96" s="109"/>
    </row>
    <row r="97" spans="7:12" x14ac:dyDescent="0.25">
      <c r="G97" s="109"/>
      <c r="H97" s="109"/>
      <c r="I97" s="110" t="s">
        <v>502</v>
      </c>
      <c r="J97" s="111"/>
      <c r="K97" s="112"/>
      <c r="L97" s="89">
        <f>H40</f>
        <v>11064.940204492499</v>
      </c>
    </row>
    <row r="98" spans="7:12" x14ac:dyDescent="0.25">
      <c r="G98" s="109"/>
      <c r="H98" s="109"/>
      <c r="I98" s="92" t="s">
        <v>503</v>
      </c>
      <c r="J98" s="109"/>
      <c r="L98" s="89">
        <f>ROUND(L97*26,2)</f>
        <v>287688.45</v>
      </c>
    </row>
    <row r="99" spans="7:12" x14ac:dyDescent="0.25">
      <c r="G99" s="109"/>
      <c r="H99" s="109"/>
      <c r="I99" s="92" t="s">
        <v>504</v>
      </c>
      <c r="J99" s="109"/>
      <c r="L99" s="86">
        <v>0.18642400000000001</v>
      </c>
    </row>
    <row r="100" spans="7:12" ht="15.75" thickBot="1" x14ac:dyDescent="0.3">
      <c r="G100" s="109"/>
      <c r="H100" s="109"/>
      <c r="I100" s="92" t="s">
        <v>505</v>
      </c>
      <c r="J100" s="109"/>
      <c r="L100" s="94">
        <f>ROUND(L98*L99,2)</f>
        <v>53632.03</v>
      </c>
    </row>
    <row r="101" spans="7:12" ht="15.75" thickTop="1" x14ac:dyDescent="0.25">
      <c r="G101" s="109"/>
      <c r="H101" s="109"/>
      <c r="I101" s="92" t="s">
        <v>506</v>
      </c>
      <c r="J101" s="109"/>
    </row>
    <row r="102" spans="7:12" x14ac:dyDescent="0.25">
      <c r="G102" s="109"/>
      <c r="H102" s="109"/>
      <c r="I102" s="92" t="s">
        <v>507</v>
      </c>
      <c r="J102" s="109"/>
      <c r="L102" s="89">
        <f>L41</f>
        <v>64778.90715716737</v>
      </c>
    </row>
    <row r="103" spans="7:12" x14ac:dyDescent="0.25">
      <c r="G103" s="109"/>
      <c r="H103" s="109"/>
      <c r="I103" s="92" t="s">
        <v>503</v>
      </c>
      <c r="J103" s="109"/>
      <c r="L103" s="89">
        <f>ROUND(L102*$L$14,2)</f>
        <v>1684251.59</v>
      </c>
    </row>
    <row r="104" spans="7:12" x14ac:dyDescent="0.25">
      <c r="G104" s="109"/>
      <c r="H104" s="109"/>
      <c r="I104" s="92" t="s">
        <v>508</v>
      </c>
      <c r="J104" s="109"/>
      <c r="L104" s="89">
        <f>-L95</f>
        <v>-1.1299999999999999</v>
      </c>
    </row>
    <row r="105" spans="7:12" x14ac:dyDescent="0.25">
      <c r="G105" s="109"/>
      <c r="H105" s="109"/>
      <c r="I105" s="92" t="s">
        <v>509</v>
      </c>
      <c r="J105" s="109"/>
      <c r="L105" s="95">
        <f>-L100</f>
        <v>-53632.03</v>
      </c>
    </row>
    <row r="106" spans="7:12" ht="15.75" thickBot="1" x14ac:dyDescent="0.3">
      <c r="G106" s="109"/>
      <c r="H106" s="109"/>
      <c r="I106" s="110" t="s">
        <v>510</v>
      </c>
      <c r="J106" s="111"/>
      <c r="K106" s="112"/>
      <c r="L106" s="94">
        <f>L103+L104+L105</f>
        <v>1630618.4300000002</v>
      </c>
    </row>
    <row r="107" spans="7:12" ht="15.75" thickTop="1" x14ac:dyDescent="0.25"/>
  </sheetData>
  <mergeCells count="1">
    <mergeCell ref="G13:P13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G9" sqref="G9"/>
    </sheetView>
  </sheetViews>
  <sheetFormatPr defaultRowHeight="15" x14ac:dyDescent="0.25"/>
  <cols>
    <col min="1" max="1" width="10" customWidth="1"/>
    <col min="2" max="2" width="18.28515625" customWidth="1"/>
    <col min="3" max="3" width="11.28515625" bestFit="1" customWidth="1"/>
    <col min="4" max="4" width="13.85546875" customWidth="1"/>
    <col min="5" max="5" width="19.85546875" customWidth="1"/>
    <col min="6" max="6" width="12.7109375" bestFit="1" customWidth="1"/>
    <col min="7" max="7" width="10.7109375" customWidth="1"/>
    <col min="8" max="8" width="15.7109375" customWidth="1"/>
    <col min="9" max="9" width="10.7109375" customWidth="1"/>
    <col min="10" max="10" width="4.7109375" customWidth="1"/>
    <col min="11" max="11" width="30.7109375" customWidth="1"/>
    <col min="12" max="12" width="15.7109375" customWidth="1"/>
    <col min="13" max="13" width="10.7109375" customWidth="1"/>
    <col min="14" max="14" width="4.7109375" customWidth="1"/>
    <col min="15" max="15" width="15.7109375" customWidth="1"/>
    <col min="16" max="16" width="10.7109375" customWidth="1"/>
    <col min="17" max="17" width="15.7109375" customWidth="1"/>
    <col min="18" max="19" width="10.7109375" customWidth="1"/>
  </cols>
  <sheetData>
    <row r="1" spans="1:20" ht="15.75" thickBot="1" x14ac:dyDescent="0.3">
      <c r="A1" t="str">
        <f>'Payroll Annualization'!A1</f>
        <v>AG Nucor DR2 Response 23 Payroll-PayrollTax.xlsx</v>
      </c>
    </row>
    <row r="2" spans="1:20" ht="16.5" thickTop="1" thickBot="1" x14ac:dyDescent="0.3">
      <c r="A2" s="19" t="s">
        <v>0</v>
      </c>
      <c r="B2" s="19" t="s">
        <v>1</v>
      </c>
      <c r="C2" s="19" t="s">
        <v>2</v>
      </c>
      <c r="D2" s="19" t="s">
        <v>3</v>
      </c>
      <c r="E2" s="19" t="s">
        <v>352</v>
      </c>
      <c r="F2" s="20" t="s">
        <v>326</v>
      </c>
      <c r="G2" s="19" t="s">
        <v>11</v>
      </c>
    </row>
    <row r="3" spans="1:20" ht="15.75" thickTop="1" x14ac:dyDescent="0.25">
      <c r="A3" s="14">
        <v>12</v>
      </c>
      <c r="B3" s="15">
        <v>43830</v>
      </c>
      <c r="C3" t="s">
        <v>13</v>
      </c>
      <c r="D3" t="s">
        <v>334</v>
      </c>
      <c r="E3" t="s">
        <v>353</v>
      </c>
      <c r="F3" s="18">
        <v>42.4</v>
      </c>
      <c r="G3" t="s">
        <v>20</v>
      </c>
    </row>
    <row r="4" spans="1:20" x14ac:dyDescent="0.25">
      <c r="A4" s="14">
        <v>12</v>
      </c>
      <c r="B4" s="15">
        <v>43830</v>
      </c>
      <c r="C4" t="s">
        <v>13</v>
      </c>
      <c r="D4" t="s">
        <v>333</v>
      </c>
      <c r="E4" t="s">
        <v>354</v>
      </c>
      <c r="F4" s="18">
        <v>170445.27</v>
      </c>
      <c r="G4" t="s">
        <v>20</v>
      </c>
    </row>
    <row r="5" spans="1:20" x14ac:dyDescent="0.25">
      <c r="A5" s="14">
        <v>12</v>
      </c>
      <c r="B5" s="15">
        <v>43830</v>
      </c>
      <c r="C5" t="s">
        <v>13</v>
      </c>
      <c r="D5" t="s">
        <v>332</v>
      </c>
      <c r="E5" t="s">
        <v>355</v>
      </c>
      <c r="F5" s="24">
        <v>70.92</v>
      </c>
      <c r="G5" t="s">
        <v>20</v>
      </c>
    </row>
    <row r="6" spans="1:20" x14ac:dyDescent="0.25">
      <c r="A6" s="14"/>
      <c r="B6" s="15"/>
      <c r="F6" s="18">
        <f>SUM(F3:F5)</f>
        <v>170558.59</v>
      </c>
      <c r="G6" t="s">
        <v>356</v>
      </c>
    </row>
    <row r="7" spans="1:20" x14ac:dyDescent="0.25">
      <c r="B7" s="15"/>
      <c r="F7" s="18"/>
    </row>
    <row r="8" spans="1:20" ht="15.75" thickBot="1" x14ac:dyDescent="0.3"/>
    <row r="9" spans="1:20" ht="40.5" thickTop="1" thickBot="1" x14ac:dyDescent="0.3">
      <c r="A9" s="19" t="s">
        <v>3</v>
      </c>
      <c r="B9" s="77" t="s">
        <v>365</v>
      </c>
      <c r="C9" s="19" t="s">
        <v>11</v>
      </c>
      <c r="D9" s="43" t="s">
        <v>357</v>
      </c>
      <c r="E9" s="43" t="s">
        <v>358</v>
      </c>
      <c r="T9" s="13"/>
    </row>
    <row r="10" spans="1:20" ht="15.75" thickTop="1" x14ac:dyDescent="0.25">
      <c r="A10" t="s">
        <v>31</v>
      </c>
      <c r="B10" s="18">
        <v>137067.01</v>
      </c>
      <c r="C10" t="s">
        <v>351</v>
      </c>
      <c r="D10">
        <f>B10/$B$63</f>
        <v>5.1383648986097166E-2</v>
      </c>
      <c r="E10" s="18">
        <f>D10*$F$6</f>
        <v>8763.9227201236627</v>
      </c>
    </row>
    <row r="11" spans="1:20" x14ac:dyDescent="0.25">
      <c r="A11" t="s">
        <v>117</v>
      </c>
      <c r="B11" s="18">
        <v>573.64</v>
      </c>
      <c r="C11" t="s">
        <v>351</v>
      </c>
      <c r="D11">
        <f t="shared" ref="D11:D62" si="0">B11/$B$63</f>
        <v>2.1504603043711815E-4</v>
      </c>
      <c r="E11" s="18">
        <f t="shared" ref="E11:E62" si="1">D11*$F$6</f>
        <v>36.677947736451955</v>
      </c>
    </row>
    <row r="12" spans="1:20" x14ac:dyDescent="0.25">
      <c r="A12" t="s">
        <v>134</v>
      </c>
      <c r="B12" s="18">
        <v>89580.82</v>
      </c>
      <c r="C12" t="s">
        <v>351</v>
      </c>
      <c r="D12">
        <f t="shared" si="0"/>
        <v>3.3582037069071202E-2</v>
      </c>
      <c r="E12" s="18">
        <f t="shared" si="1"/>
        <v>5727.7048918285163</v>
      </c>
    </row>
    <row r="13" spans="1:20" x14ac:dyDescent="0.25">
      <c r="A13" t="s">
        <v>139</v>
      </c>
      <c r="B13" s="18">
        <v>20474.45</v>
      </c>
      <c r="C13" s="45" t="s">
        <v>351</v>
      </c>
      <c r="D13" s="45">
        <f t="shared" si="0"/>
        <v>7.675457077406132E-3</v>
      </c>
      <c r="E13" s="46">
        <f t="shared" si="1"/>
        <v>1309.1151367279108</v>
      </c>
    </row>
    <row r="14" spans="1:20" x14ac:dyDescent="0.25">
      <c r="A14" t="s">
        <v>141</v>
      </c>
      <c r="B14" s="18">
        <v>4714.83</v>
      </c>
      <c r="C14" s="45" t="s">
        <v>351</v>
      </c>
      <c r="D14" s="45">
        <f t="shared" si="0"/>
        <v>1.7674943792027015E-3</v>
      </c>
      <c r="E14" s="46">
        <f t="shared" si="1"/>
        <v>301.46134914973806</v>
      </c>
    </row>
    <row r="15" spans="1:20" x14ac:dyDescent="0.25">
      <c r="A15" t="s">
        <v>142</v>
      </c>
      <c r="B15" s="18">
        <v>13242.93</v>
      </c>
      <c r="C15" s="45" t="s">
        <v>351</v>
      </c>
      <c r="D15" s="45">
        <f t="shared" si="0"/>
        <v>4.9645065334645855E-3</v>
      </c>
      <c r="E15" s="46">
        <f t="shared" si="1"/>
        <v>846.73923439350745</v>
      </c>
    </row>
    <row r="16" spans="1:20" x14ac:dyDescent="0.25">
      <c r="A16" t="s">
        <v>144</v>
      </c>
      <c r="B16" s="18">
        <v>2259.42</v>
      </c>
      <c r="C16" s="45" t="s">
        <v>351</v>
      </c>
      <c r="D16" s="45">
        <f t="shared" si="0"/>
        <v>8.4701084668125216E-4</v>
      </c>
      <c r="E16" s="46">
        <f t="shared" si="1"/>
        <v>144.46497572466055</v>
      </c>
    </row>
    <row r="17" spans="1:18" x14ac:dyDescent="0.25">
      <c r="A17" t="s">
        <v>145</v>
      </c>
      <c r="B17" s="18">
        <v>8847.86</v>
      </c>
      <c r="C17" s="45" t="s">
        <v>351</v>
      </c>
      <c r="D17" s="45">
        <f t="shared" si="0"/>
        <v>3.3168837090568302E-3</v>
      </c>
      <c r="E17" s="46">
        <f t="shared" si="1"/>
        <v>565.72300861070323</v>
      </c>
    </row>
    <row r="18" spans="1:18" x14ac:dyDescent="0.25">
      <c r="A18" t="s">
        <v>146</v>
      </c>
      <c r="B18" s="18">
        <v>2090.9499999999998</v>
      </c>
      <c r="C18" s="45" t="s">
        <v>351</v>
      </c>
      <c r="D18" s="45">
        <f t="shared" si="0"/>
        <v>7.8385485207184316E-4</v>
      </c>
      <c r="E18" s="46">
        <f t="shared" si="1"/>
        <v>133.69317833403215</v>
      </c>
    </row>
    <row r="19" spans="1:18" x14ac:dyDescent="0.25">
      <c r="A19" t="s">
        <v>147</v>
      </c>
      <c r="B19" s="18">
        <v>89231.87</v>
      </c>
      <c r="C19" s="45" t="s">
        <v>351</v>
      </c>
      <c r="D19" s="45">
        <f t="shared" si="0"/>
        <v>3.3451222773831966E-2</v>
      </c>
      <c r="E19" s="46">
        <f t="shared" si="1"/>
        <v>5705.3933900806687</v>
      </c>
    </row>
    <row r="20" spans="1:18" x14ac:dyDescent="0.25">
      <c r="A20" t="s">
        <v>149</v>
      </c>
      <c r="B20" s="18">
        <v>15054.2</v>
      </c>
      <c r="C20" s="45" t="s">
        <v>351</v>
      </c>
      <c r="D20" s="45">
        <f t="shared" si="0"/>
        <v>5.6435150118653932E-3</v>
      </c>
      <c r="E20" s="46">
        <f t="shared" si="1"/>
        <v>962.54996306759472</v>
      </c>
    </row>
    <row r="21" spans="1:18" x14ac:dyDescent="0.25">
      <c r="A21" t="s">
        <v>151</v>
      </c>
      <c r="B21" s="18">
        <v>11897.27</v>
      </c>
      <c r="C21" s="45" t="s">
        <v>351</v>
      </c>
      <c r="D21" s="45">
        <f t="shared" si="0"/>
        <v>4.4600458241032927E-3</v>
      </c>
      <c r="E21" s="46">
        <f t="shared" si="1"/>
        <v>760.69912709444566</v>
      </c>
    </row>
    <row r="22" spans="1:18" x14ac:dyDescent="0.25">
      <c r="A22" t="s">
        <v>153</v>
      </c>
      <c r="B22" s="18">
        <v>66207.39</v>
      </c>
      <c r="C22" s="45" t="s">
        <v>351</v>
      </c>
      <c r="D22" s="45">
        <f t="shared" si="0"/>
        <v>2.4819811040203178E-2</v>
      </c>
      <c r="E22" s="46">
        <f t="shared" si="1"/>
        <v>4233.2319750834877</v>
      </c>
    </row>
    <row r="23" spans="1:18" x14ac:dyDescent="0.25">
      <c r="A23" t="s">
        <v>169</v>
      </c>
      <c r="B23" s="18">
        <v>1192.53</v>
      </c>
      <c r="C23" t="s">
        <v>351</v>
      </c>
      <c r="D23">
        <f t="shared" si="0"/>
        <v>4.4705537040160465E-4</v>
      </c>
      <c r="E23" s="18">
        <f t="shared" si="1"/>
        <v>76.249133627625426</v>
      </c>
    </row>
    <row r="24" spans="1:18" x14ac:dyDescent="0.25">
      <c r="A24" t="s">
        <v>170</v>
      </c>
      <c r="B24" s="18">
        <v>336.3</v>
      </c>
      <c r="C24" t="s">
        <v>351</v>
      </c>
      <c r="D24">
        <f t="shared" si="0"/>
        <v>1.2607206616693889E-4</v>
      </c>
      <c r="E24" s="18">
        <f t="shared" si="1"/>
        <v>21.502673843819803</v>
      </c>
      <c r="R24" s="40"/>
    </row>
    <row r="25" spans="1:18" x14ac:dyDescent="0.25">
      <c r="A25" t="s">
        <v>171</v>
      </c>
      <c r="B25" s="18">
        <v>138395.4</v>
      </c>
      <c r="C25" t="s">
        <v>351</v>
      </c>
      <c r="D25">
        <f t="shared" si="0"/>
        <v>5.1881635521855408E-2</v>
      </c>
      <c r="E25" s="18">
        <f t="shared" si="1"/>
        <v>8848.8586015015717</v>
      </c>
    </row>
    <row r="26" spans="1:18" x14ac:dyDescent="0.25">
      <c r="A26" t="s">
        <v>175</v>
      </c>
      <c r="B26" s="18">
        <v>201881</v>
      </c>
      <c r="C26" t="s">
        <v>351</v>
      </c>
      <c r="D26">
        <f t="shared" si="0"/>
        <v>7.5681102556787963E-2</v>
      </c>
      <c r="E26" s="18">
        <f t="shared" si="1"/>
        <v>12908.06214173115</v>
      </c>
    </row>
    <row r="27" spans="1:18" x14ac:dyDescent="0.25">
      <c r="A27" t="s">
        <v>192</v>
      </c>
      <c r="B27" s="18">
        <v>139608.34</v>
      </c>
      <c r="C27" t="s">
        <v>351</v>
      </c>
      <c r="D27">
        <f t="shared" si="0"/>
        <v>5.2336342188333343E-2</v>
      </c>
      <c r="E27" s="18">
        <f t="shared" si="1"/>
        <v>8926.4127293996498</v>
      </c>
    </row>
    <row r="28" spans="1:18" x14ac:dyDescent="0.25">
      <c r="A28" t="s">
        <v>204</v>
      </c>
      <c r="B28" s="18">
        <v>61924.85</v>
      </c>
      <c r="C28" t="s">
        <v>351</v>
      </c>
      <c r="D28">
        <f t="shared" si="0"/>
        <v>2.3214373436151549E-2</v>
      </c>
      <c r="E28" s="18">
        <f t="shared" si="1"/>
        <v>3959.4108010034629</v>
      </c>
    </row>
    <row r="29" spans="1:18" x14ac:dyDescent="0.25">
      <c r="A29" t="s">
        <v>206</v>
      </c>
      <c r="B29" s="18">
        <v>8734.2199999999993</v>
      </c>
      <c r="C29" t="s">
        <v>351</v>
      </c>
      <c r="D29">
        <f t="shared" si="0"/>
        <v>3.2742823721576002E-3</v>
      </c>
      <c r="E29" s="18">
        <f t="shared" si="1"/>
        <v>558.4569846570555</v>
      </c>
    </row>
    <row r="30" spans="1:18" x14ac:dyDescent="0.25">
      <c r="A30" t="s">
        <v>207</v>
      </c>
      <c r="B30" s="18">
        <v>90837.79</v>
      </c>
      <c r="C30" t="s">
        <v>351</v>
      </c>
      <c r="D30">
        <f t="shared" si="0"/>
        <v>3.4053249691758845E-2</v>
      </c>
      <c r="E30" s="18">
        <f t="shared" si="1"/>
        <v>5808.0742523443232</v>
      </c>
    </row>
    <row r="31" spans="1:18" x14ac:dyDescent="0.25">
      <c r="A31" t="s">
        <v>220</v>
      </c>
      <c r="B31" s="18">
        <v>26922.49</v>
      </c>
      <c r="C31" t="s">
        <v>351</v>
      </c>
      <c r="D31">
        <f t="shared" si="0"/>
        <v>1.0092696820275799E-2</v>
      </c>
      <c r="E31" s="18">
        <f t="shared" si="1"/>
        <v>1721.3961389637236</v>
      </c>
    </row>
    <row r="32" spans="1:18" x14ac:dyDescent="0.25">
      <c r="A32" t="s">
        <v>225</v>
      </c>
      <c r="B32" s="18">
        <v>164518.23000000001</v>
      </c>
      <c r="C32" t="s">
        <v>351</v>
      </c>
      <c r="D32">
        <f t="shared" si="0"/>
        <v>6.1674555986404027E-2</v>
      </c>
      <c r="E32" s="18">
        <f t="shared" si="1"/>
        <v>10519.125307917129</v>
      </c>
    </row>
    <row r="33" spans="1:5" x14ac:dyDescent="0.25">
      <c r="A33" t="s">
        <v>268</v>
      </c>
      <c r="B33" s="18">
        <v>36836.21</v>
      </c>
      <c r="C33" t="s">
        <v>351</v>
      </c>
      <c r="D33">
        <f t="shared" si="0"/>
        <v>1.3809149879450658E-2</v>
      </c>
      <c r="E33" s="18">
        <f t="shared" si="1"/>
        <v>2355.2691325377741</v>
      </c>
    </row>
    <row r="34" spans="1:5" x14ac:dyDescent="0.25">
      <c r="A34" t="s">
        <v>279</v>
      </c>
      <c r="B34" s="18">
        <v>20392.98</v>
      </c>
      <c r="C34" t="s">
        <v>351</v>
      </c>
      <c r="D34">
        <f t="shared" si="0"/>
        <v>7.6449156226614974E-3</v>
      </c>
      <c r="E34" s="18">
        <f t="shared" si="1"/>
        <v>1303.906029270117</v>
      </c>
    </row>
    <row r="35" spans="1:5" x14ac:dyDescent="0.25">
      <c r="A35" t="s">
        <v>285</v>
      </c>
      <c r="B35" s="18">
        <v>52524.61</v>
      </c>
      <c r="C35" t="s">
        <v>351</v>
      </c>
      <c r="D35">
        <f t="shared" si="0"/>
        <v>1.96904136405372E-2</v>
      </c>
      <c r="E35" s="18">
        <f t="shared" si="1"/>
        <v>3358.3691870467915</v>
      </c>
    </row>
    <row r="36" spans="1:5" x14ac:dyDescent="0.25">
      <c r="A36" t="s">
        <v>294</v>
      </c>
      <c r="B36" s="18">
        <v>4279.3500000000004</v>
      </c>
      <c r="C36" t="s">
        <v>351</v>
      </c>
      <c r="D36">
        <f t="shared" si="0"/>
        <v>1.6042417375899199E-3</v>
      </c>
      <c r="E36" s="18">
        <f t="shared" si="1"/>
        <v>273.61720878248673</v>
      </c>
    </row>
    <row r="37" spans="1:5" x14ac:dyDescent="0.25">
      <c r="A37" t="s">
        <v>295</v>
      </c>
      <c r="B37" s="18">
        <v>7485.84</v>
      </c>
      <c r="C37" t="s">
        <v>351</v>
      </c>
      <c r="D37">
        <f t="shared" si="0"/>
        <v>2.8062899666818852E-3</v>
      </c>
      <c r="E37" s="18">
        <f t="shared" si="1"/>
        <v>478.6368598484093</v>
      </c>
    </row>
    <row r="38" spans="1:5" x14ac:dyDescent="0.25">
      <c r="A38" t="s">
        <v>299</v>
      </c>
      <c r="B38" s="18">
        <v>11847.24</v>
      </c>
      <c r="C38" t="s">
        <v>351</v>
      </c>
      <c r="D38">
        <f t="shared" si="0"/>
        <v>4.4412905892822043E-3</v>
      </c>
      <c r="E38" s="18">
        <f t="shared" si="1"/>
        <v>757.50026068824184</v>
      </c>
    </row>
    <row r="39" spans="1:5" x14ac:dyDescent="0.25">
      <c r="A39" t="s">
        <v>301</v>
      </c>
      <c r="B39" s="18">
        <v>12958.06</v>
      </c>
      <c r="C39" t="s">
        <v>351</v>
      </c>
      <c r="D39">
        <f t="shared" si="0"/>
        <v>4.8577145337947193E-3</v>
      </c>
      <c r="E39" s="18">
        <f t="shared" si="1"/>
        <v>828.52494150653467</v>
      </c>
    </row>
    <row r="40" spans="1:5" x14ac:dyDescent="0.25">
      <c r="A40" t="s">
        <v>14</v>
      </c>
      <c r="B40" s="18">
        <v>26539.79</v>
      </c>
      <c r="C40" t="s">
        <v>351</v>
      </c>
      <c r="D40">
        <f t="shared" si="0"/>
        <v>9.9492303328476469E-3</v>
      </c>
      <c r="E40" s="18">
        <f t="shared" si="1"/>
        <v>1696.9266971557254</v>
      </c>
    </row>
    <row r="41" spans="1:5" x14ac:dyDescent="0.25">
      <c r="A41" t="s">
        <v>215</v>
      </c>
      <c r="B41" s="18">
        <v>106366.25</v>
      </c>
      <c r="C41" t="s">
        <v>351</v>
      </c>
      <c r="D41">
        <f t="shared" si="0"/>
        <v>3.9874555182661801E-2</v>
      </c>
      <c r="E41" s="18">
        <f t="shared" si="1"/>
        <v>6800.9479088319895</v>
      </c>
    </row>
    <row r="42" spans="1:5" x14ac:dyDescent="0.25">
      <c r="A42" t="s">
        <v>219</v>
      </c>
      <c r="B42" s="18">
        <v>14213.77</v>
      </c>
      <c r="C42" t="s">
        <v>351</v>
      </c>
      <c r="D42">
        <f t="shared" si="0"/>
        <v>5.3284548079739853E-3</v>
      </c>
      <c r="E42" s="18">
        <f t="shared" si="1"/>
        <v>908.81373892676368</v>
      </c>
    </row>
    <row r="43" spans="1:5" x14ac:dyDescent="0.25">
      <c r="A43" t="s">
        <v>234</v>
      </c>
      <c r="B43" s="18">
        <v>11784.5</v>
      </c>
      <c r="C43" t="s">
        <v>351</v>
      </c>
      <c r="D43">
        <f t="shared" si="0"/>
        <v>4.4177706326027103E-3</v>
      </c>
      <c r="E43" s="18">
        <f t="shared" si="1"/>
        <v>753.48873004012626</v>
      </c>
    </row>
    <row r="44" spans="1:5" x14ac:dyDescent="0.25">
      <c r="A44" t="s">
        <v>236</v>
      </c>
      <c r="B44" s="18">
        <v>211427.08</v>
      </c>
      <c r="C44" t="s">
        <v>351</v>
      </c>
      <c r="D44">
        <f t="shared" si="0"/>
        <v>7.925973481784919E-2</v>
      </c>
      <c r="E44" s="18">
        <f t="shared" si="1"/>
        <v>13518.428614306264</v>
      </c>
    </row>
    <row r="45" spans="1:5" x14ac:dyDescent="0.25">
      <c r="A45" t="s">
        <v>251</v>
      </c>
      <c r="B45" s="18">
        <v>100237.74</v>
      </c>
      <c r="C45" t="s">
        <v>351</v>
      </c>
      <c r="D45">
        <f t="shared" si="0"/>
        <v>3.7577100772240316E-2</v>
      </c>
      <c r="E45" s="18">
        <f t="shared" si="1"/>
        <v>6409.097324001219</v>
      </c>
    </row>
    <row r="46" spans="1:5" x14ac:dyDescent="0.25">
      <c r="A46" t="s">
        <v>255</v>
      </c>
      <c r="B46" s="18">
        <v>47538.82</v>
      </c>
      <c r="C46" t="s">
        <v>351</v>
      </c>
      <c r="D46">
        <f t="shared" si="0"/>
        <v>1.7821341839245313E-2</v>
      </c>
      <c r="E46" s="18">
        <f t="shared" si="1"/>
        <v>3039.5829360096873</v>
      </c>
    </row>
    <row r="47" spans="1:5" x14ac:dyDescent="0.25">
      <c r="A47" t="s">
        <v>273</v>
      </c>
      <c r="B47" s="18">
        <v>41381.03</v>
      </c>
      <c r="C47" t="s">
        <v>351</v>
      </c>
      <c r="D47">
        <f t="shared" si="0"/>
        <v>1.5512910949200367E-2</v>
      </c>
      <c r="E47" s="18">
        <f t="shared" si="1"/>
        <v>2645.8602182911764</v>
      </c>
    </row>
    <row r="48" spans="1:5" x14ac:dyDescent="0.25">
      <c r="A48" t="s">
        <v>281</v>
      </c>
      <c r="B48" s="18">
        <v>7596.8</v>
      </c>
      <c r="C48" t="s">
        <v>351</v>
      </c>
      <c r="D48">
        <f t="shared" si="0"/>
        <v>2.8478866258013721E-3</v>
      </c>
      <c r="E48" s="18">
        <f t="shared" si="1"/>
        <v>485.73152737653965</v>
      </c>
    </row>
    <row r="49" spans="1:5" x14ac:dyDescent="0.25">
      <c r="A49" t="s">
        <v>282</v>
      </c>
      <c r="B49" s="18">
        <v>6215.84</v>
      </c>
      <c r="C49" t="s">
        <v>351</v>
      </c>
      <c r="D49">
        <f t="shared" si="0"/>
        <v>2.3301926606098884E-3</v>
      </c>
      <c r="E49" s="18">
        <f t="shared" si="1"/>
        <v>397.43437462197113</v>
      </c>
    </row>
    <row r="50" spans="1:5" x14ac:dyDescent="0.25">
      <c r="A50" t="s">
        <v>286</v>
      </c>
      <c r="B50" s="18">
        <v>32644.97</v>
      </c>
      <c r="C50" t="s">
        <v>351</v>
      </c>
      <c r="D50">
        <f t="shared" si="0"/>
        <v>1.2237938798268616E-2</v>
      </c>
      <c r="E50" s="18">
        <f t="shared" si="1"/>
        <v>2087.2855859389897</v>
      </c>
    </row>
    <row r="51" spans="1:5" x14ac:dyDescent="0.25">
      <c r="A51" t="s">
        <v>313</v>
      </c>
      <c r="B51" s="18">
        <v>17563.37</v>
      </c>
      <c r="C51" t="s">
        <v>351</v>
      </c>
      <c r="D51">
        <f t="shared" si="0"/>
        <v>6.5841520807446612E-3</v>
      </c>
      <c r="E51" s="18">
        <f t="shared" si="1"/>
        <v>1122.9836952373755</v>
      </c>
    </row>
    <row r="52" spans="1:5" x14ac:dyDescent="0.25">
      <c r="A52" t="s">
        <v>120</v>
      </c>
      <c r="B52" s="18">
        <v>3577.59</v>
      </c>
      <c r="C52" t="s">
        <v>351</v>
      </c>
      <c r="D52">
        <f t="shared" si="0"/>
        <v>1.341166111204814E-3</v>
      </c>
      <c r="E52" s="18">
        <f t="shared" si="1"/>
        <v>228.74740088287626</v>
      </c>
    </row>
    <row r="53" spans="1:5" x14ac:dyDescent="0.25">
      <c r="A53" t="s">
        <v>124</v>
      </c>
      <c r="B53" s="18">
        <v>22674.89</v>
      </c>
      <c r="C53" t="s">
        <v>351</v>
      </c>
      <c r="D53">
        <f t="shared" si="0"/>
        <v>8.5003575153376771E-3</v>
      </c>
      <c r="E53" s="18">
        <f t="shared" si="1"/>
        <v>1449.8089923118976</v>
      </c>
    </row>
    <row r="54" spans="1:5" x14ac:dyDescent="0.25">
      <c r="A54" t="s">
        <v>160</v>
      </c>
      <c r="B54" s="18">
        <v>6746.77</v>
      </c>
      <c r="C54" t="s">
        <v>351</v>
      </c>
      <c r="D54">
        <f t="shared" si="0"/>
        <v>2.5292275761317822E-3</v>
      </c>
      <c r="E54" s="18">
        <f t="shared" si="1"/>
        <v>431.38148917415441</v>
      </c>
    </row>
    <row r="55" spans="1:5" x14ac:dyDescent="0.25">
      <c r="A55" t="s">
        <v>165</v>
      </c>
      <c r="B55" s="18">
        <v>57050.11</v>
      </c>
      <c r="C55" t="s">
        <v>351</v>
      </c>
      <c r="D55">
        <f t="shared" si="0"/>
        <v>2.1386932033158317E-2</v>
      </c>
      <c r="E55" s="18">
        <f t="shared" si="1"/>
        <v>3647.7249720013156</v>
      </c>
    </row>
    <row r="56" spans="1:5" x14ac:dyDescent="0.25">
      <c r="A56" t="s">
        <v>167</v>
      </c>
      <c r="B56" s="18">
        <v>1157.4000000000001</v>
      </c>
      <c r="C56" t="s">
        <v>351</v>
      </c>
      <c r="D56">
        <f t="shared" si="0"/>
        <v>4.3388584413206986E-4</v>
      </c>
      <c r="E56" s="18">
        <f t="shared" si="1"/>
        <v>74.002957796125614</v>
      </c>
    </row>
    <row r="57" spans="1:5" x14ac:dyDescent="0.25">
      <c r="A57" t="s">
        <v>168</v>
      </c>
      <c r="B57" s="18">
        <v>774.49</v>
      </c>
      <c r="C57" t="s">
        <v>351</v>
      </c>
      <c r="D57">
        <f t="shared" si="0"/>
        <v>2.9034063195252009E-4</v>
      </c>
      <c r="E57" s="18">
        <f t="shared" si="1"/>
        <v>49.520088805530769</v>
      </c>
    </row>
    <row r="58" spans="1:5" x14ac:dyDescent="0.25">
      <c r="A58" t="s">
        <v>50</v>
      </c>
      <c r="B58" s="18">
        <v>476364.14</v>
      </c>
      <c r="C58" t="s">
        <v>351</v>
      </c>
      <c r="D58">
        <f t="shared" si="0"/>
        <v>0.17857927855378217</v>
      </c>
      <c r="E58" s="18">
        <f t="shared" si="1"/>
        <v>30458.229953350325</v>
      </c>
    </row>
    <row r="59" spans="1:5" x14ac:dyDescent="0.25">
      <c r="A59" t="s">
        <v>92</v>
      </c>
      <c r="B59" s="18">
        <v>2606.35</v>
      </c>
      <c r="C59" t="s">
        <v>351</v>
      </c>
      <c r="D59">
        <f t="shared" si="0"/>
        <v>9.7706788478799035E-4</v>
      </c>
      <c r="E59" s="18">
        <f t="shared" si="1"/>
        <v>166.64732076372209</v>
      </c>
    </row>
    <row r="60" spans="1:5" x14ac:dyDescent="0.25">
      <c r="A60" t="s">
        <v>95</v>
      </c>
      <c r="B60" s="18">
        <v>14380.37</v>
      </c>
      <c r="C60" t="s">
        <v>351</v>
      </c>
      <c r="D60">
        <f t="shared" si="0"/>
        <v>5.3909097774161854E-3</v>
      </c>
      <c r="E60" s="18">
        <f t="shared" si="1"/>
        <v>919.46597045331839</v>
      </c>
    </row>
    <row r="61" spans="1:5" x14ac:dyDescent="0.25">
      <c r="A61" t="s">
        <v>97</v>
      </c>
      <c r="B61" s="18">
        <v>1423.66</v>
      </c>
      <c r="C61" t="s">
        <v>351</v>
      </c>
      <c r="D61">
        <f t="shared" si="0"/>
        <v>5.3370133130902246E-4</v>
      </c>
      <c r="E61" s="18">
        <f t="shared" si="1"/>
        <v>91.02734654918973</v>
      </c>
    </row>
    <row r="62" spans="1:5" x14ac:dyDescent="0.25">
      <c r="A62" t="s">
        <v>99</v>
      </c>
      <c r="B62" s="24">
        <v>15338.11</v>
      </c>
      <c r="C62" t="s">
        <v>351</v>
      </c>
      <c r="D62">
        <f t="shared" si="0"/>
        <v>5.7499471269574403E-3</v>
      </c>
      <c r="E62" s="24">
        <f t="shared" si="1"/>
        <v>980.70287454841196</v>
      </c>
    </row>
    <row r="63" spans="1:5" x14ac:dyDescent="0.25">
      <c r="B63" s="18">
        <f>SUM(B10:B62)</f>
        <v>2667521.9200000009</v>
      </c>
      <c r="E63" s="18">
        <f>SUM(E10:E62)</f>
        <v>170558.58999999994</v>
      </c>
    </row>
    <row r="64" spans="1:5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41"/>
    </row>
    <row r="69" spans="2:2" x14ac:dyDescent="0.25">
      <c r="B69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3"/>
  <sheetViews>
    <sheetView workbookViewId="0">
      <selection activeCell="A93" sqref="A93"/>
    </sheetView>
  </sheetViews>
  <sheetFormatPr defaultRowHeight="15" x14ac:dyDescent="0.25"/>
  <cols>
    <col min="2" max="2" width="10.85546875" bestFit="1" customWidth="1"/>
    <col min="6" max="6" width="12.140625" customWidth="1"/>
    <col min="9" max="10" width="18.140625" customWidth="1"/>
    <col min="18" max="18" width="23.5703125" customWidth="1"/>
    <col min="19" max="19" width="17" customWidth="1"/>
    <col min="20" max="20" width="7.140625" customWidth="1"/>
    <col min="21" max="21" width="21.140625" customWidth="1"/>
    <col min="22" max="22" width="20.28515625" customWidth="1"/>
  </cols>
  <sheetData>
    <row r="1" spans="1:10" x14ac:dyDescent="0.25">
      <c r="A1" t="str">
        <f>'Payroll Annualization'!A1</f>
        <v>AG Nucor DR2 Response 23 Payroll-PayrollTax.xlsx</v>
      </c>
    </row>
    <row r="2" spans="1:10" x14ac:dyDescent="0.25">
      <c r="A2" t="s">
        <v>335</v>
      </c>
    </row>
    <row r="5" spans="1:10" s="21" customFormat="1" x14ac:dyDescent="0.25">
      <c r="A5" s="21" t="s">
        <v>339</v>
      </c>
    </row>
    <row r="6" spans="1:10" ht="90" x14ac:dyDescent="0.25">
      <c r="A6" s="25" t="s">
        <v>3</v>
      </c>
      <c r="B6" s="26" t="s">
        <v>336</v>
      </c>
      <c r="C6" s="25"/>
      <c r="D6" s="27" t="s">
        <v>337</v>
      </c>
      <c r="E6" s="25"/>
      <c r="F6" s="27" t="s">
        <v>338</v>
      </c>
      <c r="I6" s="69" t="s">
        <v>359</v>
      </c>
      <c r="J6" s="13"/>
    </row>
    <row r="7" spans="1:10" x14ac:dyDescent="0.25">
      <c r="A7">
        <v>107200</v>
      </c>
      <c r="B7" s="18">
        <v>37676.28</v>
      </c>
      <c r="D7">
        <f t="shared" ref="D7:D13" si="0">B7/-$B$14</f>
        <v>0.85197622371739812</v>
      </c>
      <c r="F7" s="18">
        <f>'Payroll Annualization'!$E$18*'clearing &amp; stores accounts'!D7</f>
        <v>11282.661492353844</v>
      </c>
      <c r="I7" s="46">
        <f>'payroll taxes'!$E$15*'clearing &amp; stores accounts'!D7</f>
        <v>721.4016953919413</v>
      </c>
      <c r="J7" s="18"/>
    </row>
    <row r="8" spans="1:10" x14ac:dyDescent="0.25">
      <c r="A8">
        <v>562000</v>
      </c>
      <c r="B8" s="18">
        <v>17.72</v>
      </c>
      <c r="D8">
        <f t="shared" si="0"/>
        <v>4.007035377237958E-4</v>
      </c>
      <c r="F8" s="18">
        <f>'Payroll Annualization'!$E$18*'clearing &amp; stores accounts'!D8</f>
        <v>5.3064889008285876</v>
      </c>
      <c r="I8" s="46">
        <f>'payroll taxes'!$E$15*'clearing &amp; stores accounts'!D8</f>
        <v>0.33929140675101677</v>
      </c>
      <c r="J8" s="18"/>
    </row>
    <row r="9" spans="1:10" x14ac:dyDescent="0.25">
      <c r="A9">
        <v>563000</v>
      </c>
      <c r="B9" s="18">
        <v>23.88</v>
      </c>
      <c r="D9">
        <f t="shared" si="0"/>
        <v>5.4000002713567967E-4</v>
      </c>
      <c r="F9" s="18">
        <f>'Payroll Annualization'!$E$18*'clearing &amp; stores accounts'!D9</f>
        <v>7.1511825593559069</v>
      </c>
      <c r="I9" s="46">
        <f>'payroll taxes'!$E$15*'clearing &amp; stores accounts'!D9</f>
        <v>0.45723920954933867</v>
      </c>
      <c r="J9" s="18"/>
    </row>
    <row r="10" spans="1:10" x14ac:dyDescent="0.25">
      <c r="A10">
        <v>570000</v>
      </c>
      <c r="B10" s="18">
        <v>76.27</v>
      </c>
      <c r="D10">
        <f t="shared" si="0"/>
        <v>1.7246985791305818E-3</v>
      </c>
      <c r="F10" s="18">
        <f>'Payroll Annualization'!$E$18*'clearing &amp; stores accounts'!D10</f>
        <v>22.840062554525755</v>
      </c>
      <c r="I10" s="46">
        <f>'payroll taxes'!$E$15*'clearing &amp; stores accounts'!D10</f>
        <v>1.460369954452599</v>
      </c>
      <c r="J10" s="18"/>
    </row>
    <row r="11" spans="1:10" x14ac:dyDescent="0.25">
      <c r="A11">
        <v>571000</v>
      </c>
      <c r="B11" s="18">
        <v>633.86</v>
      </c>
      <c r="D11">
        <f t="shared" si="0"/>
        <v>1.4333518308217E-2</v>
      </c>
      <c r="F11" s="18">
        <f>'Payroll Annualization'!$E$18*'clearing &amp; stores accounts'!D11</f>
        <v>189.81777960943617</v>
      </c>
      <c r="I11" s="46">
        <f>'payroll taxes'!$E$15*'clearing &amp; stores accounts'!D11</f>
        <v>12.136752318464985</v>
      </c>
      <c r="J11" s="18"/>
    </row>
    <row r="12" spans="1:10" x14ac:dyDescent="0.25">
      <c r="A12">
        <v>582000</v>
      </c>
      <c r="B12" s="18">
        <v>80.19</v>
      </c>
      <c r="D12">
        <f t="shared" si="0"/>
        <v>1.813341799665417E-3</v>
      </c>
      <c r="F12" s="18">
        <f>'Payroll Annualization'!$E$18*'clearing &amp; stores accounts'!D12</f>
        <v>24.01395851904314</v>
      </c>
      <c r="I12" s="46">
        <f>'payroll taxes'!$E$15*'clearing &amp; stores accounts'!D12</f>
        <v>1.5354276471424402</v>
      </c>
      <c r="J12" s="18"/>
    </row>
    <row r="13" spans="1:10" x14ac:dyDescent="0.25">
      <c r="A13">
        <v>592000</v>
      </c>
      <c r="B13" s="18">
        <v>5714.02</v>
      </c>
      <c r="D13" s="28">
        <f t="shared" si="0"/>
        <v>0.12921151403072936</v>
      </c>
      <c r="F13" s="24">
        <f>'Payroll Annualization'!$E$18*'clearing &amp; stores accounts'!D13</f>
        <v>1711.1390355029669</v>
      </c>
      <c r="I13" s="57">
        <f>'payroll taxes'!$E$15*'clearing &amp; stores accounts'!D13</f>
        <v>109.40845846520573</v>
      </c>
      <c r="J13" s="41"/>
    </row>
    <row r="14" spans="1:10" ht="15.75" thickBot="1" x14ac:dyDescent="0.3">
      <c r="A14">
        <v>163000</v>
      </c>
      <c r="B14" s="18">
        <v>-44222.22</v>
      </c>
      <c r="D14" s="29">
        <f>SUM(D7:D13)</f>
        <v>1</v>
      </c>
      <c r="F14" s="30">
        <f>SUM(F7:F13)</f>
        <v>13242.93</v>
      </c>
      <c r="I14" s="73">
        <f>SUM(I7:I13)</f>
        <v>846.73923439350756</v>
      </c>
      <c r="J14" s="18"/>
    </row>
    <row r="15" spans="1:10" ht="15.75" thickTop="1" x14ac:dyDescent="0.25"/>
    <row r="19" spans="1:19" s="21" customFormat="1" x14ac:dyDescent="0.25">
      <c r="A19" s="21" t="s">
        <v>341</v>
      </c>
    </row>
    <row r="20" spans="1:19" ht="90" x14ac:dyDescent="0.25">
      <c r="A20" s="25" t="s">
        <v>3</v>
      </c>
      <c r="B20" s="26" t="s">
        <v>336</v>
      </c>
      <c r="C20" s="25"/>
      <c r="D20" s="27" t="s">
        <v>337</v>
      </c>
      <c r="E20" s="25"/>
      <c r="F20" s="27" t="s">
        <v>338</v>
      </c>
      <c r="I20" s="23" t="s">
        <v>359</v>
      </c>
    </row>
    <row r="21" spans="1:19" x14ac:dyDescent="0.25">
      <c r="A21">
        <v>506001</v>
      </c>
      <c r="B21" s="18">
        <v>536.08000000000004</v>
      </c>
      <c r="D21">
        <f>B21/-$B$25</f>
        <v>6.832700298248745E-2</v>
      </c>
      <c r="F21" s="18">
        <f>'Payroll Annualization'!$E$19*'clearing &amp; stores accounts'!D21</f>
        <v>154.3793970786918</v>
      </c>
      <c r="I21" s="18">
        <f>'payroll taxes'!$E$16*'clearing &amp; stores accounts'!D21</f>
        <v>9.8708588272038575</v>
      </c>
    </row>
    <row r="22" spans="1:19" x14ac:dyDescent="0.25">
      <c r="A22">
        <v>511000</v>
      </c>
      <c r="B22" s="18">
        <v>1157.51</v>
      </c>
      <c r="D22">
        <f t="shared" ref="D22:D24" si="1">B22/-$B$25</f>
        <v>0.14753243773738814</v>
      </c>
      <c r="F22" s="18">
        <f>'Payroll Annualization'!$E$19*'clearing &amp; stores accounts'!D22</f>
        <v>333.33774047260954</v>
      </c>
      <c r="I22" s="18">
        <f>'payroll taxes'!$E$16*'clearing &amp; stores accounts'!D22</f>
        <v>21.313270036331772</v>
      </c>
    </row>
    <row r="23" spans="1:19" ht="90.75" customHeight="1" x14ac:dyDescent="0.25">
      <c r="A23">
        <v>512000</v>
      </c>
      <c r="B23" s="18">
        <v>4413.4399999999996</v>
      </c>
      <c r="D23">
        <f t="shared" si="1"/>
        <v>0.56252262356929816</v>
      </c>
      <c r="F23" s="18">
        <f>'Payroll Annualization'!$E$19*'clearing &amp; stores accounts'!D23</f>
        <v>1270.9748661449437</v>
      </c>
      <c r="I23" s="18">
        <f>'payroll taxes'!$E$16*'clearing &amp; stores accounts'!D23</f>
        <v>81.264817158511022</v>
      </c>
      <c r="N23" s="115" t="s">
        <v>362</v>
      </c>
      <c r="O23" s="116"/>
      <c r="P23" s="116"/>
      <c r="Q23" s="116"/>
      <c r="R23" s="63" t="s">
        <v>363</v>
      </c>
      <c r="S23" s="13"/>
    </row>
    <row r="24" spans="1:19" x14ac:dyDescent="0.25">
      <c r="A24">
        <v>513000</v>
      </c>
      <c r="B24" s="18">
        <v>1738.77</v>
      </c>
      <c r="D24" s="28">
        <f t="shared" si="1"/>
        <v>0.22161793571082616</v>
      </c>
      <c r="F24" s="24">
        <f>'Payroll Annualization'!$E$19*'clearing &amp; stores accounts'!D24</f>
        <v>500.72799630375488</v>
      </c>
      <c r="I24" s="24">
        <f>'payroll taxes'!$E$16*'clearing &amp; stores accounts'!D24</f>
        <v>32.016029702613885</v>
      </c>
      <c r="N24" s="53">
        <v>107200</v>
      </c>
      <c r="O24" s="54"/>
      <c r="P24" s="55">
        <f>F31</f>
        <v>29.572168457503949</v>
      </c>
      <c r="Q24" s="54"/>
      <c r="R24" s="56">
        <f>I31</f>
        <v>1.8908138364442557</v>
      </c>
      <c r="S24" s="18"/>
    </row>
    <row r="25" spans="1:19" ht="15.75" thickBot="1" x14ac:dyDescent="0.3">
      <c r="A25">
        <v>163030</v>
      </c>
      <c r="B25" s="18">
        <v>-7845.8</v>
      </c>
      <c r="D25" s="29">
        <f>SUM(D21:D24)</f>
        <v>1</v>
      </c>
      <c r="F25" s="31">
        <f>SUM(F21:F24)</f>
        <v>2259.42</v>
      </c>
      <c r="I25" s="30">
        <f>SUM(I21:I24)</f>
        <v>144.46497572466055</v>
      </c>
      <c r="N25" s="53">
        <v>506001</v>
      </c>
      <c r="O25" s="54"/>
      <c r="P25" s="55">
        <f>F21+F32</f>
        <v>490.75308925145754</v>
      </c>
      <c r="Q25" s="54"/>
      <c r="R25" s="56">
        <f>I21+I32</f>
        <v>31.378244472260128</v>
      </c>
      <c r="S25" s="18"/>
    </row>
    <row r="26" spans="1:19" ht="15.75" thickTop="1" x14ac:dyDescent="0.25">
      <c r="N26" s="53">
        <v>511000</v>
      </c>
      <c r="O26" s="54"/>
      <c r="P26" s="55">
        <f>F22+F33</f>
        <v>841.04608659180622</v>
      </c>
      <c r="Q26" s="54"/>
      <c r="R26" s="56">
        <f>I22+I33</f>
        <v>53.775616079704541</v>
      </c>
      <c r="S26" s="18"/>
    </row>
    <row r="27" spans="1:19" x14ac:dyDescent="0.25">
      <c r="N27" s="53">
        <v>512000</v>
      </c>
      <c r="O27" s="54"/>
      <c r="P27" s="55">
        <f>F23+F34</f>
        <v>8536.4988118002893</v>
      </c>
      <c r="Q27" s="54"/>
      <c r="R27" s="56">
        <f>I23+I34</f>
        <v>545.81489657536986</v>
      </c>
      <c r="S27" s="18"/>
    </row>
    <row r="28" spans="1:19" x14ac:dyDescent="0.25">
      <c r="N28" s="53">
        <v>513000</v>
      </c>
      <c r="O28" s="54"/>
      <c r="P28" s="57">
        <f>F24+F35</f>
        <v>1209.409843898944</v>
      </c>
      <c r="Q28" s="54"/>
      <c r="R28" s="58">
        <f>I24+I35</f>
        <v>77.328413371584929</v>
      </c>
      <c r="S28" s="41"/>
    </row>
    <row r="29" spans="1:19" x14ac:dyDescent="0.25">
      <c r="A29" s="21" t="s">
        <v>340</v>
      </c>
      <c r="N29" s="59"/>
      <c r="O29" s="60"/>
      <c r="P29" s="62">
        <f>SUM(P24:P28)</f>
        <v>11107.28</v>
      </c>
      <c r="Q29" s="60"/>
      <c r="R29" s="58">
        <f>SUM(R24:R28)</f>
        <v>710.18798433536369</v>
      </c>
      <c r="S29" s="18"/>
    </row>
    <row r="30" spans="1:19" ht="90" x14ac:dyDescent="0.25">
      <c r="A30" s="25" t="s">
        <v>3</v>
      </c>
      <c r="B30" s="26" t="s">
        <v>336</v>
      </c>
      <c r="C30" s="25"/>
      <c r="D30" s="27" t="s">
        <v>337</v>
      </c>
      <c r="E30" s="25"/>
      <c r="F30" s="27" t="s">
        <v>338</v>
      </c>
      <c r="I30" s="23" t="s">
        <v>359</v>
      </c>
    </row>
    <row r="31" spans="1:19" x14ac:dyDescent="0.25">
      <c r="A31">
        <v>107200</v>
      </c>
      <c r="B31" s="18">
        <v>106.44</v>
      </c>
      <c r="D31">
        <f>B31/-$B$36</f>
        <v>3.342296154946388E-3</v>
      </c>
      <c r="F31" s="18">
        <f>'Payroll Annualization'!$E$20*'clearing &amp; stores accounts'!D31</f>
        <v>29.572168457503949</v>
      </c>
      <c r="I31" s="18">
        <f>'payroll taxes'!$E$17*'clearing &amp; stores accounts'!D31</f>
        <v>1.8908138364442557</v>
      </c>
    </row>
    <row r="32" spans="1:19" x14ac:dyDescent="0.25">
      <c r="A32">
        <v>506001</v>
      </c>
      <c r="B32" s="18">
        <v>1210.72</v>
      </c>
      <c r="D32">
        <f t="shared" ref="D32:D35" si="2">B32/-$B$36</f>
        <v>3.8017519736158314E-2</v>
      </c>
      <c r="F32" s="18">
        <f>'Payroll Annualization'!$E$20*'clearing &amp; stores accounts'!D32</f>
        <v>336.37369217276574</v>
      </c>
      <c r="I32" s="18">
        <f>'payroll taxes'!$E$17*'clearing &amp; stores accounts'!D32</f>
        <v>21.507385645056271</v>
      </c>
    </row>
    <row r="33" spans="1:14" x14ac:dyDescent="0.25">
      <c r="A33">
        <v>511000</v>
      </c>
      <c r="B33" s="18">
        <v>1827.41</v>
      </c>
      <c r="D33">
        <f t="shared" si="2"/>
        <v>5.7382050136326371E-2</v>
      </c>
      <c r="F33" s="18">
        <f>'Payroll Annualization'!$E$20*'clearing &amp; stores accounts'!D33</f>
        <v>507.70834611919668</v>
      </c>
      <c r="I33" s="18">
        <f>'payroll taxes'!$E$17*'clearing &amp; stores accounts'!D33</f>
        <v>32.462346043372769</v>
      </c>
    </row>
    <row r="34" spans="1:14" x14ac:dyDescent="0.25">
      <c r="A34">
        <v>512000</v>
      </c>
      <c r="B34" s="18">
        <v>26151.02</v>
      </c>
      <c r="D34">
        <f t="shared" si="2"/>
        <v>0.82116172110039543</v>
      </c>
      <c r="F34" s="18">
        <f>'Payroll Annualization'!$E$20*'clearing &amp; stores accounts'!D34</f>
        <v>7265.5239456553454</v>
      </c>
      <c r="I34" s="18">
        <f>'payroll taxes'!$E$17*'clearing &amp; stores accounts'!D34</f>
        <v>464.55007941685886</v>
      </c>
    </row>
    <row r="35" spans="1:14" x14ac:dyDescent="0.25">
      <c r="A35">
        <v>513000</v>
      </c>
      <c r="B35" s="18">
        <v>2550.7800000000002</v>
      </c>
      <c r="D35" s="28">
        <f t="shared" si="2"/>
        <v>8.0096412872173506E-2</v>
      </c>
      <c r="F35" s="24">
        <f>'Payroll Annualization'!$E$20*'clearing &amp; stores accounts'!D35</f>
        <v>708.68184759518908</v>
      </c>
      <c r="I35" s="24">
        <f>'payroll taxes'!$E$17*'clearing &amp; stores accounts'!D35</f>
        <v>45.312383668971052</v>
      </c>
    </row>
    <row r="36" spans="1:14" ht="15.75" thickBot="1" x14ac:dyDescent="0.3">
      <c r="A36">
        <v>163040</v>
      </c>
      <c r="B36" s="18">
        <v>-31846.37</v>
      </c>
      <c r="D36" s="32">
        <f>SUM(D31:D35)</f>
        <v>1</v>
      </c>
      <c r="F36" s="30">
        <f>SUM(F31:F35)</f>
        <v>8847.86</v>
      </c>
      <c r="I36" s="30">
        <f>SUM(I31:I35)</f>
        <v>565.72300861070323</v>
      </c>
    </row>
    <row r="37" spans="1:14" ht="15.75" thickTop="1" x14ac:dyDescent="0.25"/>
    <row r="40" spans="1:14" x14ac:dyDescent="0.25">
      <c r="A40" s="21" t="s">
        <v>342</v>
      </c>
    </row>
    <row r="41" spans="1:14" ht="90" x14ac:dyDescent="0.25">
      <c r="A41" s="25" t="s">
        <v>3</v>
      </c>
      <c r="B41" s="26" t="s">
        <v>336</v>
      </c>
      <c r="C41" s="25"/>
      <c r="D41" s="27" t="s">
        <v>337</v>
      </c>
      <c r="E41" s="25"/>
      <c r="F41" s="27" t="s">
        <v>338</v>
      </c>
      <c r="I41" s="69" t="s">
        <v>359</v>
      </c>
      <c r="J41" s="13"/>
    </row>
    <row r="42" spans="1:14" x14ac:dyDescent="0.25">
      <c r="A42">
        <v>552000</v>
      </c>
      <c r="B42">
        <f>-145.86</f>
        <v>-145.86000000000001</v>
      </c>
      <c r="D42">
        <f>B42/-B44</f>
        <v>-2.2544850898872759E-2</v>
      </c>
      <c r="F42" s="18">
        <f>'Payroll Annualization'!$E$21*'clearing &amp; stores accounts'!D42</f>
        <v>-47.140155986997989</v>
      </c>
      <c r="I42" s="70">
        <f>'payroll taxes'!$E$18*'clearing &amp; stores accounts'!D42</f>
        <v>-3.0140927717371611</v>
      </c>
      <c r="J42" s="16"/>
    </row>
    <row r="43" spans="1:14" x14ac:dyDescent="0.25">
      <c r="A43">
        <v>553000</v>
      </c>
      <c r="B43">
        <v>6615.63</v>
      </c>
      <c r="D43" s="28">
        <f>B43/-B44</f>
        <v>1.0225448508988728</v>
      </c>
      <c r="F43" s="18">
        <f>'Payroll Annualization'!$E$21*'clearing &amp; stores accounts'!D43</f>
        <v>2138.0901559869981</v>
      </c>
      <c r="I43" s="71">
        <f>'payroll taxes'!$E$18*'clearing &amp; stores accounts'!D43</f>
        <v>136.70727110576934</v>
      </c>
      <c r="J43" s="48"/>
    </row>
    <row r="44" spans="1:14" ht="15.75" thickBot="1" x14ac:dyDescent="0.3">
      <c r="A44">
        <v>163050</v>
      </c>
      <c r="B44">
        <v>-6469.77</v>
      </c>
      <c r="D44" s="29">
        <f>SUM(D42:D43)</f>
        <v>1</v>
      </c>
      <c r="F44" s="29">
        <f>SUM(F42:F43)</f>
        <v>2090.9500000000003</v>
      </c>
      <c r="I44" s="72">
        <f>SUM(I42:I43)</f>
        <v>133.69317833403218</v>
      </c>
      <c r="J44" s="48"/>
    </row>
    <row r="45" spans="1:14" ht="15.75" thickTop="1" x14ac:dyDescent="0.25"/>
    <row r="48" spans="1:14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50" spans="1:22" x14ac:dyDescent="0.25">
      <c r="A50" s="21" t="s">
        <v>343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2" spans="1:22" ht="90" x14ac:dyDescent="0.25">
      <c r="A52" s="25" t="s">
        <v>3</v>
      </c>
      <c r="B52" s="26" t="s">
        <v>336</v>
      </c>
      <c r="C52" s="25"/>
      <c r="D52" s="27" t="s">
        <v>337</v>
      </c>
      <c r="E52" s="25"/>
      <c r="F52" s="27" t="s">
        <v>338</v>
      </c>
      <c r="I52" s="23" t="s">
        <v>359</v>
      </c>
      <c r="J52" s="13"/>
    </row>
    <row r="53" spans="1:22" x14ac:dyDescent="0.25">
      <c r="A53">
        <v>421000</v>
      </c>
      <c r="B53" s="18">
        <v>9183.57</v>
      </c>
      <c r="D53" s="35">
        <f>B53/-$B$56</f>
        <v>5.0000019055777514E-2</v>
      </c>
      <c r="F53" s="18">
        <f>'Payroll Annualization'!$E$22*'clearing &amp; stores accounts'!D53</f>
        <v>4461.5952003826615</v>
      </c>
      <c r="I53" s="18">
        <f>'payroll taxes'!$E$19*'clearing &amp; stores accounts'!D53</f>
        <v>285.26977822474049</v>
      </c>
      <c r="J53" s="18"/>
    </row>
    <row r="54" spans="1:22" x14ac:dyDescent="0.25">
      <c r="A54">
        <v>506002</v>
      </c>
      <c r="B54" s="18">
        <v>134080.06</v>
      </c>
      <c r="D54" s="35">
        <f t="shared" ref="D54:D55" si="3">B54/-$B$56</f>
        <v>0.7299999406548644</v>
      </c>
      <c r="F54" s="18">
        <f>'Payroll Annualization'!$E$22*'clearing &amp; stores accounts'!D54</f>
        <v>65139.259804522575</v>
      </c>
      <c r="I54" s="18">
        <f>'payroll taxes'!$E$19*'clearing &amp; stores accounts'!D54</f>
        <v>4164.9368361715442</v>
      </c>
      <c r="J54" s="18"/>
    </row>
    <row r="55" spans="1:22" x14ac:dyDescent="0.25">
      <c r="A55">
        <v>549002</v>
      </c>
      <c r="B55" s="24">
        <v>40407.699999999997</v>
      </c>
      <c r="D55" s="35">
        <f t="shared" si="3"/>
        <v>0.22000004028935816</v>
      </c>
      <c r="F55" s="18">
        <f>'Payroll Annualization'!$E$22*'clearing &amp; stores accounts'!D55</f>
        <v>19631.014995094767</v>
      </c>
      <c r="I55" s="24">
        <f>'payroll taxes'!$E$19*'clearing &amp; stores accounts'!D55</f>
        <v>1255.1867756843849</v>
      </c>
      <c r="J55" s="41"/>
    </row>
    <row r="56" spans="1:22" ht="15.75" thickBot="1" x14ac:dyDescent="0.3">
      <c r="A56">
        <v>184222</v>
      </c>
      <c r="B56" s="18">
        <v>-183671.33</v>
      </c>
      <c r="D56" s="36">
        <f>SUM(D53:D55)</f>
        <v>1</v>
      </c>
      <c r="F56" s="30">
        <f>SUM(F53:F55)</f>
        <v>89231.87000000001</v>
      </c>
      <c r="I56" s="30">
        <f>SUM(I53:I55)</f>
        <v>5705.3933900806696</v>
      </c>
      <c r="J56" s="41"/>
    </row>
    <row r="57" spans="1:22" ht="15.75" thickTop="1" x14ac:dyDescent="0.25">
      <c r="B57" s="18"/>
      <c r="F57" s="18"/>
    </row>
    <row r="58" spans="1:22" x14ac:dyDescent="0.25">
      <c r="B58" s="18"/>
      <c r="F58" s="18"/>
    </row>
    <row r="59" spans="1:22" x14ac:dyDescent="0.25">
      <c r="A59" s="21" t="s">
        <v>344</v>
      </c>
      <c r="B59" s="18"/>
      <c r="F59" s="18"/>
    </row>
    <row r="60" spans="1:22" x14ac:dyDescent="0.25">
      <c r="A60" s="22"/>
      <c r="B60" s="18"/>
      <c r="F60" s="18"/>
    </row>
    <row r="61" spans="1:22" ht="90.75" customHeight="1" x14ac:dyDescent="0.25">
      <c r="A61" s="25" t="s">
        <v>3</v>
      </c>
      <c r="B61" s="26" t="s">
        <v>336</v>
      </c>
      <c r="C61" s="25"/>
      <c r="D61" s="27" t="s">
        <v>337</v>
      </c>
      <c r="E61" s="25"/>
      <c r="F61" s="27" t="s">
        <v>338</v>
      </c>
      <c r="I61" s="23" t="s">
        <v>359</v>
      </c>
      <c r="Q61" s="65" t="s">
        <v>347</v>
      </c>
      <c r="R61" s="66"/>
      <c r="S61" s="66"/>
      <c r="T61" s="67"/>
      <c r="U61" s="63" t="s">
        <v>361</v>
      </c>
      <c r="V61" s="47"/>
    </row>
    <row r="62" spans="1:22" x14ac:dyDescent="0.25">
      <c r="A62">
        <v>500000</v>
      </c>
      <c r="B62" s="18">
        <v>16559.62</v>
      </c>
      <c r="D62">
        <f>B62/-$B$64</f>
        <v>0.5500005480203678</v>
      </c>
      <c r="F62" s="18">
        <f>'Payroll Annualization'!$E$23*'clearing &amp; stores accounts'!D62</f>
        <v>8279.8182500082221</v>
      </c>
      <c r="I62" s="18">
        <f>'payroll taxes'!$E$20*'clearing &amp; stores accounts'!D62</f>
        <v>529.40300718416188</v>
      </c>
      <c r="Q62" s="53">
        <v>421000</v>
      </c>
      <c r="R62" s="54"/>
      <c r="S62" s="55">
        <f>F53</f>
        <v>4461.5952003826615</v>
      </c>
      <c r="T62" s="54"/>
      <c r="U62" s="56">
        <f>I53</f>
        <v>285.26977822474049</v>
      </c>
      <c r="V62" s="40"/>
    </row>
    <row r="63" spans="1:22" x14ac:dyDescent="0.25">
      <c r="A63">
        <v>546000</v>
      </c>
      <c r="B63" s="24">
        <v>13548.75</v>
      </c>
      <c r="D63" s="28">
        <f>B63/-$B$64</f>
        <v>0.44999945197963226</v>
      </c>
      <c r="F63" s="18">
        <f>'Payroll Annualization'!$E$23*'clearing &amp; stores accounts'!D63</f>
        <v>6774.3817499917805</v>
      </c>
      <c r="I63" s="24">
        <f>'payroll taxes'!$E$20*'clearing &amp; stores accounts'!D63</f>
        <v>433.1469558834329</v>
      </c>
      <c r="Q63" s="53">
        <v>500000</v>
      </c>
      <c r="R63" s="54"/>
      <c r="S63" s="55">
        <f>F62+F77</f>
        <v>45355.957427709873</v>
      </c>
      <c r="T63" s="54"/>
      <c r="U63" s="56">
        <f>I62+I77</f>
        <v>2900.0129629563535</v>
      </c>
      <c r="V63" s="40"/>
    </row>
    <row r="64" spans="1:22" ht="15.75" thickBot="1" x14ac:dyDescent="0.3">
      <c r="A64">
        <v>184224</v>
      </c>
      <c r="B64" s="18">
        <v>-30108.37</v>
      </c>
      <c r="D64" s="29">
        <f>SUM(D62:D63)</f>
        <v>1</v>
      </c>
      <c r="F64" s="30">
        <f>SUM(F62:F63)</f>
        <v>15054.200000000003</v>
      </c>
      <c r="I64" s="30">
        <f>SUM(I62:I63)</f>
        <v>962.54996306759472</v>
      </c>
      <c r="Q64" s="53">
        <v>506002</v>
      </c>
      <c r="R64" s="54"/>
      <c r="S64" s="55">
        <f>F54</f>
        <v>65139.259804522575</v>
      </c>
      <c r="T64" s="54"/>
      <c r="U64" s="56">
        <f>I54</f>
        <v>4164.9368361715442</v>
      </c>
      <c r="V64" s="40"/>
    </row>
    <row r="65" spans="1:22" ht="15.75" thickTop="1" x14ac:dyDescent="0.25">
      <c r="B65" s="18"/>
      <c r="F65" s="18"/>
      <c r="Q65" s="53">
        <v>546000</v>
      </c>
      <c r="R65" s="54"/>
      <c r="S65" s="55">
        <f>F63+F70+F78</f>
        <v>47802.902572290121</v>
      </c>
      <c r="T65" s="54"/>
      <c r="U65" s="56">
        <f>I63+I70+I78</f>
        <v>3056.4681022891737</v>
      </c>
      <c r="V65" s="40"/>
    </row>
    <row r="66" spans="1:22" x14ac:dyDescent="0.25">
      <c r="B66" s="18"/>
      <c r="F66" s="18"/>
      <c r="Q66" s="53">
        <v>549002</v>
      </c>
      <c r="R66" s="54"/>
      <c r="S66" s="57">
        <f>F55</f>
        <v>19631.014995094767</v>
      </c>
      <c r="T66" s="54"/>
      <c r="U66" s="58">
        <f>I55</f>
        <v>1255.1867756843849</v>
      </c>
      <c r="V66" s="40"/>
    </row>
    <row r="67" spans="1:22" x14ac:dyDescent="0.25">
      <c r="A67" s="21" t="s">
        <v>345</v>
      </c>
      <c r="B67" s="18"/>
      <c r="F67" s="18"/>
      <c r="Q67" s="59"/>
      <c r="R67" s="60"/>
      <c r="S67" s="57">
        <f>SUM(S62:S66)</f>
        <v>182390.73</v>
      </c>
      <c r="T67" s="60"/>
      <c r="U67" s="58">
        <f>SUM(U62:U66)</f>
        <v>11661.874455326197</v>
      </c>
      <c r="V67" s="40"/>
    </row>
    <row r="68" spans="1:22" x14ac:dyDescent="0.25">
      <c r="A68" s="22"/>
      <c r="B68" s="18"/>
      <c r="F68" s="18"/>
      <c r="V68" s="40"/>
    </row>
    <row r="69" spans="1:22" ht="90" x14ac:dyDescent="0.25">
      <c r="A69" s="25" t="s">
        <v>3</v>
      </c>
      <c r="B69" s="26" t="s">
        <v>336</v>
      </c>
      <c r="C69" s="25"/>
      <c r="D69" s="27" t="s">
        <v>337</v>
      </c>
      <c r="E69" s="25"/>
      <c r="F69" s="27" t="s">
        <v>338</v>
      </c>
      <c r="I69" s="23" t="s">
        <v>359</v>
      </c>
    </row>
    <row r="70" spans="1:22" x14ac:dyDescent="0.25">
      <c r="A70">
        <v>546000</v>
      </c>
      <c r="B70" s="38">
        <v>24269.79</v>
      </c>
      <c r="D70" s="39">
        <f>B70/-B71</f>
        <v>1</v>
      </c>
      <c r="F70" s="38">
        <f>'Payroll Annualization'!E24*'clearing &amp; stores accounts'!D70</f>
        <v>11897.27</v>
      </c>
      <c r="I70" s="24">
        <f>'payroll taxes'!E21</f>
        <v>760.69912709444566</v>
      </c>
    </row>
    <row r="71" spans="1:22" ht="15.75" thickBot="1" x14ac:dyDescent="0.3">
      <c r="A71">
        <v>184226</v>
      </c>
      <c r="B71" s="18">
        <v>-24269.79</v>
      </c>
      <c r="D71" s="29">
        <f>SUM(D70)</f>
        <v>1</v>
      </c>
      <c r="F71" s="30">
        <f>SUM(F70)</f>
        <v>11897.27</v>
      </c>
      <c r="I71" s="30">
        <f>SUM(I70)</f>
        <v>760.69912709444566</v>
      </c>
    </row>
    <row r="72" spans="1:22" ht="15.75" thickTop="1" x14ac:dyDescent="0.25">
      <c r="B72" s="18"/>
      <c r="F72" s="18"/>
    </row>
    <row r="73" spans="1:22" x14ac:dyDescent="0.25">
      <c r="B73" s="18"/>
      <c r="F73" s="18"/>
    </row>
    <row r="74" spans="1:22" x14ac:dyDescent="0.25">
      <c r="A74" s="21" t="s">
        <v>346</v>
      </c>
      <c r="B74" s="18"/>
      <c r="F74" s="18"/>
    </row>
    <row r="75" spans="1:22" x14ac:dyDescent="0.25">
      <c r="A75" s="22"/>
      <c r="B75" s="18"/>
      <c r="F75" s="18"/>
    </row>
    <row r="76" spans="1:22" ht="90" x14ac:dyDescent="0.25">
      <c r="A76" s="25" t="s">
        <v>3</v>
      </c>
      <c r="B76" s="26" t="s">
        <v>336</v>
      </c>
      <c r="C76" s="25"/>
      <c r="D76" s="27" t="s">
        <v>337</v>
      </c>
      <c r="E76" s="25"/>
      <c r="F76" s="27" t="s">
        <v>338</v>
      </c>
      <c r="I76" s="23" t="s">
        <v>359</v>
      </c>
    </row>
    <row r="77" spans="1:22" x14ac:dyDescent="0.25">
      <c r="A77">
        <v>500000</v>
      </c>
      <c r="B77" s="18">
        <v>76278.38</v>
      </c>
      <c r="D77">
        <f>B77/-$B$79</f>
        <v>0.56000001174644787</v>
      </c>
      <c r="F77" s="18">
        <f>'Payroll Annualization'!$E$25*'clearing &amp; stores accounts'!D77</f>
        <v>37076.139177701654</v>
      </c>
      <c r="I77" s="18">
        <f>'payroll taxes'!$E$22*'clearing &amp; stores accounts'!D77</f>
        <v>2370.6099557721918</v>
      </c>
    </row>
    <row r="78" spans="1:22" x14ac:dyDescent="0.25">
      <c r="A78">
        <v>546000</v>
      </c>
      <c r="B78" s="24">
        <v>59933.01</v>
      </c>
      <c r="D78">
        <f>B78/-$B$79</f>
        <v>0.43999998825355202</v>
      </c>
      <c r="F78" s="18">
        <f>'Payroll Annualization'!$E$25*'clearing &amp; stores accounts'!D78</f>
        <v>29131.250822298338</v>
      </c>
      <c r="I78" s="24">
        <f>'payroll taxes'!$E$22*'clearing &amp; stores accounts'!D78</f>
        <v>1862.6220193112954</v>
      </c>
    </row>
    <row r="79" spans="1:22" ht="15.75" thickBot="1" x14ac:dyDescent="0.3">
      <c r="A79">
        <v>184228</v>
      </c>
      <c r="B79" s="18">
        <v>-136211.39000000001</v>
      </c>
      <c r="D79" s="29">
        <f>SUM(D77:D78)</f>
        <v>0.99999999999999989</v>
      </c>
      <c r="F79" s="30">
        <f>SUM(F77:F78)</f>
        <v>66207.389999999985</v>
      </c>
      <c r="I79" s="30">
        <f>SUM(I77:I78)</f>
        <v>4233.2319750834868</v>
      </c>
    </row>
    <row r="80" spans="1:22" ht="15.75" thickTop="1" x14ac:dyDescent="0.25">
      <c r="B80" s="18"/>
      <c r="F80" s="18"/>
    </row>
    <row r="81" spans="1:21" x14ac:dyDescent="0.25">
      <c r="B81" s="18"/>
      <c r="F81" s="18"/>
    </row>
    <row r="82" spans="1:21" x14ac:dyDescent="0.25">
      <c r="B82" s="18"/>
      <c r="F82" s="18"/>
    </row>
    <row r="83" spans="1:21" x14ac:dyDescent="0.25">
      <c r="A83" s="34"/>
      <c r="B83" s="42"/>
      <c r="C83" s="34"/>
      <c r="D83" s="34"/>
      <c r="E83" s="34"/>
      <c r="F83" s="42"/>
      <c r="G83" s="34"/>
      <c r="H83" s="34"/>
      <c r="I83" s="34"/>
      <c r="J83" s="34"/>
      <c r="K83" s="34"/>
      <c r="L83" s="34"/>
      <c r="M83" s="34"/>
      <c r="N83" s="34"/>
      <c r="O83" s="34"/>
    </row>
    <row r="84" spans="1:21" x14ac:dyDescent="0.25">
      <c r="A84" s="21" t="s">
        <v>348</v>
      </c>
      <c r="B84" s="18"/>
      <c r="F84" s="18"/>
    </row>
    <row r="85" spans="1:21" x14ac:dyDescent="0.25">
      <c r="A85" s="22"/>
      <c r="B85" s="18"/>
      <c r="F85" s="18"/>
    </row>
    <row r="86" spans="1:21" ht="90" x14ac:dyDescent="0.25">
      <c r="A86" s="25" t="s">
        <v>3</v>
      </c>
      <c r="B86" s="26" t="s">
        <v>336</v>
      </c>
      <c r="C86" s="25"/>
      <c r="D86" s="27" t="s">
        <v>337</v>
      </c>
      <c r="E86" s="25"/>
      <c r="F86" s="27" t="s">
        <v>338</v>
      </c>
      <c r="I86" s="23" t="s">
        <v>359</v>
      </c>
    </row>
    <row r="87" spans="1:21" x14ac:dyDescent="0.25">
      <c r="A87">
        <v>501010</v>
      </c>
      <c r="B87" s="18">
        <v>34380.720000000001</v>
      </c>
      <c r="D87">
        <f>B87/-$B$89</f>
        <v>0.83959975520733865</v>
      </c>
      <c r="F87" s="18">
        <f>'Payroll Annualization'!$E$16*'clearing &amp; stores accounts'!D87</f>
        <v>17190.343208004895</v>
      </c>
      <c r="I87" s="49">
        <f>'payroll taxes'!$E$13*'clearing &amp; stores accounts'!D87</f>
        <v>1099.1327483349755</v>
      </c>
    </row>
    <row r="88" spans="1:21" ht="30" x14ac:dyDescent="0.25">
      <c r="A88">
        <v>547030</v>
      </c>
      <c r="B88" s="24">
        <v>6568.22</v>
      </c>
      <c r="D88" s="28">
        <f>B88/-$B$89</f>
        <v>0.1604002447926613</v>
      </c>
      <c r="F88" s="24">
        <f>'Payroll Annualization'!$E$16*'clearing &amp; stores accounts'!D88</f>
        <v>3284.1067919951042</v>
      </c>
      <c r="I88" s="50">
        <f>'payroll taxes'!$E$13*'clearing &amp; stores accounts'!D88</f>
        <v>209.98238839293515</v>
      </c>
      <c r="Q88" s="52" t="s">
        <v>350</v>
      </c>
      <c r="R88" s="68"/>
      <c r="S88" s="68"/>
      <c r="T88" s="68"/>
      <c r="U88" s="64" t="s">
        <v>360</v>
      </c>
    </row>
    <row r="89" spans="1:21" ht="15.75" thickBot="1" x14ac:dyDescent="0.3">
      <c r="A89">
        <v>152002</v>
      </c>
      <c r="B89" s="18">
        <v>-40948.94</v>
      </c>
      <c r="D89" s="29">
        <f>SUM(D87:D88)</f>
        <v>1</v>
      </c>
      <c r="F89" s="31">
        <f>SUM(F87:F88)</f>
        <v>20474.45</v>
      </c>
      <c r="I89" s="51">
        <f>SUM(I87:I88)</f>
        <v>1309.1151367279108</v>
      </c>
      <c r="Q89" s="53">
        <v>501010</v>
      </c>
      <c r="R89" s="54"/>
      <c r="S89" s="55">
        <f>F87+F95</f>
        <v>21905.173208004897</v>
      </c>
      <c r="T89" s="54"/>
      <c r="U89" s="56">
        <f>I87+I95</f>
        <v>1400.5940974847135</v>
      </c>
    </row>
    <row r="90" spans="1:21" ht="15.75" thickTop="1" x14ac:dyDescent="0.25">
      <c r="B90" s="18"/>
      <c r="F90" s="18"/>
      <c r="Q90" s="53">
        <v>547030</v>
      </c>
      <c r="R90" s="54"/>
      <c r="S90" s="57">
        <f>F88</f>
        <v>3284.1067919951042</v>
      </c>
      <c r="T90" s="54"/>
      <c r="U90" s="58">
        <f>I88</f>
        <v>209.98238839293515</v>
      </c>
    </row>
    <row r="91" spans="1:21" x14ac:dyDescent="0.25">
      <c r="B91" s="18"/>
      <c r="F91" s="18"/>
      <c r="Q91" s="53"/>
      <c r="R91" s="54"/>
      <c r="S91" s="55">
        <f>SUM(S89:S90)</f>
        <v>25189.280000000002</v>
      </c>
      <c r="T91" s="54"/>
      <c r="U91" s="56">
        <f>SUM(U89:U90)</f>
        <v>1610.5764858776488</v>
      </c>
    </row>
    <row r="92" spans="1:21" x14ac:dyDescent="0.25">
      <c r="A92" s="21" t="s">
        <v>349</v>
      </c>
      <c r="B92" s="18"/>
      <c r="F92" s="18"/>
      <c r="Q92" s="59"/>
      <c r="R92" s="60"/>
      <c r="S92" s="60"/>
      <c r="T92" s="60"/>
      <c r="U92" s="61"/>
    </row>
    <row r="93" spans="1:21" x14ac:dyDescent="0.25">
      <c r="A93" s="22"/>
      <c r="B93" s="18"/>
      <c r="F93" s="18"/>
    </row>
    <row r="94" spans="1:21" ht="90" x14ac:dyDescent="0.25">
      <c r="A94" s="25" t="s">
        <v>3</v>
      </c>
      <c r="B94" s="26" t="s">
        <v>336</v>
      </c>
      <c r="C94" s="25"/>
      <c r="D94" s="27" t="s">
        <v>337</v>
      </c>
      <c r="E94" s="25"/>
      <c r="F94" s="27" t="s">
        <v>338</v>
      </c>
      <c r="I94" s="23" t="s">
        <v>359</v>
      </c>
    </row>
    <row r="95" spans="1:21" x14ac:dyDescent="0.25">
      <c r="A95">
        <v>501010</v>
      </c>
      <c r="B95" s="38">
        <v>10650.97</v>
      </c>
      <c r="D95" s="39">
        <f>B95/-B96</f>
        <v>1</v>
      </c>
      <c r="F95" s="38">
        <f>'Payroll Annualization'!E17*'clearing &amp; stores accounts'!D95</f>
        <v>4714.83</v>
      </c>
      <c r="I95" s="24">
        <f>'payroll taxes'!E14</f>
        <v>301.46134914973806</v>
      </c>
    </row>
    <row r="96" spans="1:21" ht="15.75" thickBot="1" x14ac:dyDescent="0.3">
      <c r="A96">
        <v>152003</v>
      </c>
      <c r="B96" s="18">
        <v>-10650.97</v>
      </c>
      <c r="D96" s="29">
        <f>SUM(D95)</f>
        <v>1</v>
      </c>
      <c r="F96" s="30">
        <f>SUM(F95)</f>
        <v>4714.83</v>
      </c>
      <c r="I96" s="30">
        <f>SUM(I95)</f>
        <v>301.46134914973806</v>
      </c>
    </row>
    <row r="97" spans="2:6" ht="15.75" thickTop="1" x14ac:dyDescent="0.25">
      <c r="B97" s="18"/>
      <c r="F97" s="18"/>
    </row>
    <row r="98" spans="2:6" x14ac:dyDescent="0.25">
      <c r="B98" s="18"/>
      <c r="F98" s="18"/>
    </row>
    <row r="99" spans="2:6" x14ac:dyDescent="0.25">
      <c r="B99" s="18"/>
      <c r="F99" s="18"/>
    </row>
    <row r="100" spans="2:6" x14ac:dyDescent="0.25">
      <c r="B100" s="18"/>
      <c r="F100" s="18"/>
    </row>
    <row r="101" spans="2:6" x14ac:dyDescent="0.25">
      <c r="B101" s="18"/>
      <c r="F101" s="18"/>
    </row>
    <row r="102" spans="2:6" x14ac:dyDescent="0.25">
      <c r="B102" s="18"/>
      <c r="F102" s="18"/>
    </row>
    <row r="103" spans="2:6" x14ac:dyDescent="0.25">
      <c r="B103" s="18"/>
      <c r="F103" s="18"/>
    </row>
    <row r="104" spans="2:6" x14ac:dyDescent="0.25">
      <c r="B104" s="18"/>
      <c r="F104" s="18"/>
    </row>
    <row r="105" spans="2:6" x14ac:dyDescent="0.25">
      <c r="B105" s="18"/>
      <c r="F105" s="18"/>
    </row>
    <row r="106" spans="2:6" x14ac:dyDescent="0.25">
      <c r="B106" s="18"/>
      <c r="F106" s="18"/>
    </row>
    <row r="107" spans="2:6" x14ac:dyDescent="0.25">
      <c r="B107" s="18"/>
      <c r="F107" s="18"/>
    </row>
    <row r="108" spans="2:6" x14ac:dyDescent="0.25">
      <c r="B108" s="18"/>
      <c r="F108" s="18"/>
    </row>
    <row r="109" spans="2:6" x14ac:dyDescent="0.25">
      <c r="B109" s="18"/>
      <c r="F109" s="18"/>
    </row>
    <row r="110" spans="2:6" x14ac:dyDescent="0.25">
      <c r="B110" s="18"/>
      <c r="F110" s="18"/>
    </row>
    <row r="111" spans="2:6" x14ac:dyDescent="0.25">
      <c r="B111" s="18"/>
      <c r="F111" s="18"/>
    </row>
    <row r="112" spans="2:6" x14ac:dyDescent="0.25">
      <c r="B112" s="18"/>
      <c r="F112" s="18"/>
    </row>
    <row r="113" spans="2:6" x14ac:dyDescent="0.25">
      <c r="B113" s="18"/>
      <c r="F113" s="18"/>
    </row>
    <row r="114" spans="2:6" x14ac:dyDescent="0.25">
      <c r="B114" s="18"/>
      <c r="F114" s="18"/>
    </row>
    <row r="115" spans="2:6" x14ac:dyDescent="0.25">
      <c r="B115" s="18"/>
      <c r="F115" s="18"/>
    </row>
    <row r="116" spans="2:6" x14ac:dyDescent="0.25">
      <c r="B116" s="18"/>
      <c r="F116" s="18"/>
    </row>
    <row r="117" spans="2:6" x14ac:dyDescent="0.25">
      <c r="B117" s="18"/>
      <c r="F117" s="18"/>
    </row>
    <row r="118" spans="2:6" x14ac:dyDescent="0.25">
      <c r="B118" s="18"/>
      <c r="F118" s="18"/>
    </row>
    <row r="119" spans="2:6" x14ac:dyDescent="0.25">
      <c r="B119" s="18"/>
      <c r="F119" s="18"/>
    </row>
    <row r="120" spans="2:6" x14ac:dyDescent="0.25">
      <c r="B120" s="18"/>
      <c r="F120" s="18"/>
    </row>
    <row r="121" spans="2:6" x14ac:dyDescent="0.25">
      <c r="B121" s="18"/>
      <c r="F121" s="18"/>
    </row>
    <row r="122" spans="2:6" x14ac:dyDescent="0.25">
      <c r="B122" s="18"/>
      <c r="F122" s="18"/>
    </row>
    <row r="123" spans="2:6" x14ac:dyDescent="0.25">
      <c r="B123" s="18"/>
      <c r="F123" s="18"/>
    </row>
    <row r="124" spans="2:6" x14ac:dyDescent="0.25">
      <c r="B124" s="18"/>
      <c r="F124" s="18"/>
    </row>
    <row r="125" spans="2:6" x14ac:dyDescent="0.25">
      <c r="B125" s="18"/>
      <c r="F125" s="18"/>
    </row>
    <row r="126" spans="2:6" x14ac:dyDescent="0.25">
      <c r="B126" s="18"/>
      <c r="F126" s="18"/>
    </row>
    <row r="127" spans="2:6" x14ac:dyDescent="0.25">
      <c r="B127" s="18"/>
      <c r="F127" s="18"/>
    </row>
    <row r="128" spans="2:6" x14ac:dyDescent="0.25">
      <c r="B128" s="18"/>
      <c r="F128" s="18"/>
    </row>
    <row r="129" spans="2:6" x14ac:dyDescent="0.25">
      <c r="B129" s="18"/>
      <c r="F129" s="18"/>
    </row>
    <row r="130" spans="2:6" x14ac:dyDescent="0.25">
      <c r="B130" s="18"/>
      <c r="F130" s="18"/>
    </row>
    <row r="131" spans="2:6" x14ac:dyDescent="0.25">
      <c r="B131" s="18"/>
      <c r="F131" s="18"/>
    </row>
    <row r="132" spans="2:6" x14ac:dyDescent="0.25">
      <c r="B132" s="18"/>
      <c r="F132" s="18"/>
    </row>
    <row r="133" spans="2:6" x14ac:dyDescent="0.25">
      <c r="B133" s="18"/>
      <c r="F133" s="18"/>
    </row>
    <row r="134" spans="2:6" x14ac:dyDescent="0.25">
      <c r="B134" s="18"/>
      <c r="F134" s="18"/>
    </row>
    <row r="135" spans="2:6" x14ac:dyDescent="0.25">
      <c r="B135" s="18"/>
      <c r="F135" s="18"/>
    </row>
    <row r="136" spans="2:6" x14ac:dyDescent="0.25">
      <c r="B136" s="18"/>
      <c r="F136" s="18"/>
    </row>
    <row r="137" spans="2:6" x14ac:dyDescent="0.25">
      <c r="B137" s="18"/>
      <c r="F137" s="18"/>
    </row>
    <row r="138" spans="2:6" x14ac:dyDescent="0.25">
      <c r="B138" s="18"/>
      <c r="F138" s="18"/>
    </row>
    <row r="139" spans="2:6" x14ac:dyDescent="0.25">
      <c r="B139" s="18"/>
      <c r="F139" s="18"/>
    </row>
    <row r="140" spans="2:6" x14ac:dyDescent="0.25">
      <c r="B140" s="18"/>
      <c r="F140" s="18"/>
    </row>
    <row r="141" spans="2:6" x14ac:dyDescent="0.25">
      <c r="B141" s="18"/>
      <c r="F141" s="18"/>
    </row>
    <row r="142" spans="2:6" x14ac:dyDescent="0.25">
      <c r="B142" s="18"/>
      <c r="F142" s="18"/>
    </row>
    <row r="143" spans="2:6" x14ac:dyDescent="0.25">
      <c r="B143" s="18"/>
      <c r="F143" s="18"/>
    </row>
    <row r="144" spans="2:6" x14ac:dyDescent="0.25">
      <c r="B144" s="18"/>
      <c r="F144" s="18"/>
    </row>
    <row r="145" spans="2:6" x14ac:dyDescent="0.25">
      <c r="B145" s="18"/>
      <c r="F145" s="18"/>
    </row>
    <row r="146" spans="2:6" x14ac:dyDescent="0.25">
      <c r="B146" s="18"/>
      <c r="F146" s="18"/>
    </row>
    <row r="147" spans="2:6" x14ac:dyDescent="0.25">
      <c r="B147" s="18"/>
      <c r="F147" s="18"/>
    </row>
    <row r="148" spans="2:6" x14ac:dyDescent="0.25">
      <c r="B148" s="18"/>
      <c r="F148" s="18"/>
    </row>
    <row r="149" spans="2:6" x14ac:dyDescent="0.25">
      <c r="B149" s="18"/>
      <c r="F149" s="18"/>
    </row>
    <row r="150" spans="2:6" x14ac:dyDescent="0.25">
      <c r="B150" s="18"/>
      <c r="F150" s="18"/>
    </row>
    <row r="151" spans="2:6" x14ac:dyDescent="0.25">
      <c r="B151" s="18"/>
      <c r="F151" s="18"/>
    </row>
    <row r="152" spans="2:6" x14ac:dyDescent="0.25">
      <c r="B152" s="18"/>
      <c r="F152" s="18"/>
    </row>
    <row r="153" spans="2:6" x14ac:dyDescent="0.25">
      <c r="B153" s="18"/>
      <c r="F153" s="18"/>
    </row>
    <row r="154" spans="2:6" x14ac:dyDescent="0.25">
      <c r="B154" s="18"/>
      <c r="F154" s="18"/>
    </row>
    <row r="155" spans="2:6" x14ac:dyDescent="0.25">
      <c r="B155" s="18"/>
      <c r="F155" s="18"/>
    </row>
    <row r="156" spans="2:6" x14ac:dyDescent="0.25">
      <c r="B156" s="18"/>
      <c r="F156" s="18"/>
    </row>
    <row r="157" spans="2:6" x14ac:dyDescent="0.25">
      <c r="B157" s="18"/>
      <c r="F157" s="18"/>
    </row>
    <row r="158" spans="2:6" x14ac:dyDescent="0.25">
      <c r="B158" s="18"/>
    </row>
    <row r="159" spans="2:6" x14ac:dyDescent="0.25">
      <c r="B159" s="18"/>
    </row>
    <row r="160" spans="2:6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</sheetData>
  <mergeCells count="1">
    <mergeCell ref="N23:Q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Payroll Annualization</vt:lpstr>
      <vt:lpstr>total by acct and budget code</vt:lpstr>
      <vt:lpstr>by acct,proj,budget code</vt:lpstr>
      <vt:lpstr>2nd pp accrual rows only</vt:lpstr>
      <vt:lpstr>Payroll Tax Annualization</vt:lpstr>
      <vt:lpstr>payroll taxes</vt:lpstr>
      <vt:lpstr>clearing &amp; stores accounts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Scott</cp:lastModifiedBy>
  <dcterms:created xsi:type="dcterms:W3CDTF">2021-06-08T17:07:54Z</dcterms:created>
  <dcterms:modified xsi:type="dcterms:W3CDTF">2021-06-14T17:38:27Z</dcterms:modified>
</cp:coreProperties>
</file>